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HO\6\Google 雲端硬碟\輔大\輔大研究所\上課\1風險管理\1106_風管選股\"/>
    </mc:Choice>
  </mc:AlternateContent>
  <bookViews>
    <workbookView xWindow="0" yWindow="0" windowWidth="15360" windowHeight="6810" activeTab="1"/>
  </bookViews>
  <sheets>
    <sheet name="原始資料月報酬資料(%)_ln" sheetId="1" r:id="rId1"/>
    <sheet name="原始投組效率前緣" sheetId="2" r:id="rId2"/>
  </sheets>
  <definedNames>
    <definedName name="XX_TEJ1">'原始資料月報酬資料(%)_ln'!$A$3:$E$75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0" i="2" l="1" a="1"/>
  <c r="AA10" i="2"/>
  <c r="T6" i="2"/>
  <c r="AC16" i="2"/>
  <c r="AM45" i="2"/>
  <c r="AM46" i="2"/>
  <c r="AM47" i="2"/>
  <c r="AM48" i="2"/>
  <c r="AM44" i="2"/>
  <c r="AM43" i="2"/>
  <c r="AM42" i="2"/>
  <c r="AM41" i="2"/>
  <c r="AM40" i="2"/>
  <c r="AM39" i="2"/>
  <c r="AM38" i="2"/>
  <c r="AM37" i="2"/>
  <c r="AM36" i="2"/>
  <c r="AM35" i="2"/>
  <c r="AM34" i="2"/>
  <c r="AM33" i="2"/>
  <c r="AM32" i="2"/>
  <c r="AM31" i="2"/>
  <c r="AM30" i="2"/>
  <c r="AM29" i="2"/>
  <c r="AM28" i="2"/>
  <c r="AM27" i="2"/>
  <c r="AM26" i="2"/>
  <c r="AM25" i="2"/>
  <c r="AM24" i="2"/>
  <c r="AM23" i="2"/>
  <c r="AM22" i="2"/>
  <c r="AM21" i="2"/>
  <c r="AM20" i="2"/>
  <c r="AM19" i="2"/>
  <c r="AN11" i="2"/>
  <c r="AK14" i="2"/>
  <c r="AK13" i="2"/>
  <c r="AJ13" i="2"/>
  <c r="AK12" i="2"/>
  <c r="AJ12" i="2"/>
  <c r="AI12" i="2"/>
  <c r="AK11" i="2"/>
  <c r="AJ11" i="2"/>
  <c r="AI11" i="2"/>
  <c r="AH11" i="2"/>
  <c r="AK10" i="2"/>
  <c r="AG14" i="2"/>
  <c r="AJ10" i="2"/>
  <c r="AG13" i="2"/>
  <c r="AI10" i="2"/>
  <c r="AG12" i="2"/>
  <c r="AH10" i="2"/>
  <c r="AG11" i="2"/>
  <c r="AK7" i="2"/>
  <c r="AJ7" i="2"/>
  <c r="AI7" i="2"/>
  <c r="AH7" i="2"/>
  <c r="AK6" i="2"/>
  <c r="AQ6" i="2"/>
  <c r="AJ6" i="2"/>
  <c r="AP6" i="2"/>
  <c r="AI6" i="2"/>
  <c r="AO6" i="2"/>
  <c r="AH6" i="2"/>
  <c r="AN6" i="2"/>
  <c r="AK5" i="2"/>
  <c r="AJ5" i="2"/>
  <c r="AI5" i="2"/>
  <c r="AH5" i="2"/>
  <c r="AG3" i="2"/>
  <c r="AN9" i="2" a="1"/>
  <c r="AO10" i="2"/>
  <c r="AN9" i="2"/>
  <c r="AN10" i="2"/>
  <c r="AT14" i="2" a="1"/>
  <c r="AO9" i="2"/>
  <c r="AT15" i="2"/>
  <c r="AS31" i="2"/>
  <c r="AO48" i="2" a="1"/>
  <c r="AO48" i="2"/>
  <c r="AO47" i="2" a="1"/>
  <c r="AO47" i="2"/>
  <c r="AO46" i="2" a="1"/>
  <c r="AO46" i="2"/>
  <c r="AO45" i="2" a="1"/>
  <c r="AO45" i="2"/>
  <c r="AT14" i="2"/>
  <c r="AW14" i="2"/>
  <c r="AU14" i="2"/>
  <c r="AV14" i="2"/>
  <c r="AS30" i="2"/>
  <c r="AS29" i="2"/>
  <c r="AS28" i="2"/>
  <c r="AS27" i="2"/>
  <c r="AS26" i="2"/>
  <c r="AS25" i="2"/>
  <c r="AS24" i="2"/>
  <c r="AS23" i="2"/>
  <c r="AS22" i="2"/>
  <c r="AS21" i="2"/>
  <c r="AS20" i="2"/>
  <c r="AS19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O43" i="2" a="1"/>
  <c r="AO43" i="2"/>
  <c r="AO39" i="2" a="1"/>
  <c r="AO39" i="2"/>
  <c r="AO35" i="2" a="1"/>
  <c r="AO35" i="2"/>
  <c r="AO28" i="2" a="1"/>
  <c r="AO28" i="2"/>
  <c r="AO24" i="2" a="1"/>
  <c r="AO24" i="2"/>
  <c r="AO20" i="2" a="1"/>
  <c r="AO20" i="2"/>
  <c r="AO32" i="2" a="1"/>
  <c r="AO32" i="2"/>
  <c r="AO25" i="2" a="1"/>
  <c r="AO25" i="2"/>
  <c r="AO42" i="2" a="1"/>
  <c r="AO42" i="2"/>
  <c r="AO38" i="2" a="1"/>
  <c r="AO38" i="2"/>
  <c r="AO34" i="2" a="1"/>
  <c r="AO34" i="2"/>
  <c r="AO31" i="2" a="1"/>
  <c r="AO31" i="2"/>
  <c r="AO27" i="2" a="1"/>
  <c r="AO27" i="2"/>
  <c r="AO23" i="2" a="1"/>
  <c r="AO23" i="2"/>
  <c r="AO19" i="2" a="1"/>
  <c r="AO19" i="2"/>
  <c r="AO29" i="2" a="1"/>
  <c r="AO29" i="2"/>
  <c r="AO41" i="2" a="1"/>
  <c r="AO41" i="2"/>
  <c r="AO37" i="2" a="1"/>
  <c r="AO37" i="2"/>
  <c r="AO33" i="2" a="1"/>
  <c r="AO33" i="2"/>
  <c r="AO30" i="2" a="1"/>
  <c r="AO30" i="2"/>
  <c r="AO26" i="2" a="1"/>
  <c r="AO26" i="2"/>
  <c r="AO22" i="2" a="1"/>
  <c r="AO22" i="2"/>
  <c r="AN14" i="2" a="1"/>
  <c r="AO44" i="2" a="1"/>
  <c r="AO44" i="2"/>
  <c r="AO40" i="2" a="1"/>
  <c r="AO40" i="2"/>
  <c r="AO36" i="2" a="1"/>
  <c r="AO36" i="2"/>
  <c r="AO21" i="2" a="1"/>
  <c r="AO21" i="2"/>
  <c r="AT48" i="2"/>
  <c r="AT29" i="2"/>
  <c r="AT25" i="2"/>
  <c r="AT16" i="2"/>
  <c r="AT47" i="2"/>
  <c r="AV31" i="2"/>
  <c r="AT28" i="2"/>
  <c r="AT24" i="2"/>
  <c r="AT42" i="2"/>
  <c r="AT34" i="2"/>
  <c r="AT31" i="2"/>
  <c r="AT27" i="2"/>
  <c r="AT23" i="2"/>
  <c r="AT19" i="2"/>
  <c r="AT30" i="2"/>
  <c r="AT22" i="2"/>
  <c r="AT33" i="2"/>
  <c r="AT26" i="2"/>
  <c r="AT32" i="2"/>
  <c r="AT41" i="2"/>
  <c r="AT20" i="2"/>
  <c r="AT39" i="2"/>
  <c r="AT21" i="2"/>
  <c r="AT40" i="2"/>
  <c r="AT37" i="2"/>
  <c r="AT38" i="2"/>
  <c r="AT35" i="2"/>
  <c r="AT44" i="2"/>
  <c r="AT45" i="2"/>
  <c r="AT46" i="2"/>
  <c r="AT43" i="2"/>
  <c r="AT36" i="2"/>
  <c r="AO14" i="2"/>
  <c r="AP14" i="2"/>
  <c r="AN14" i="2"/>
  <c r="AQ14" i="2"/>
  <c r="C15" i="2"/>
  <c r="F16" i="2"/>
  <c r="F15" i="2"/>
  <c r="F17" i="2"/>
  <c r="I14" i="2"/>
  <c r="U14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E16" i="2"/>
  <c r="E15" i="2"/>
  <c r="D15" i="2"/>
  <c r="C9" i="2"/>
  <c r="C8" i="2"/>
  <c r="U8" i="2"/>
  <c r="F14" i="2"/>
  <c r="B18" i="2"/>
  <c r="E14" i="2"/>
  <c r="B17" i="2"/>
  <c r="D14" i="2"/>
  <c r="B16" i="2"/>
  <c r="C14" i="2"/>
  <c r="B15" i="2"/>
  <c r="D7" i="2"/>
  <c r="E7" i="2"/>
  <c r="F7" i="2"/>
  <c r="C7" i="2"/>
  <c r="F18" i="2"/>
  <c r="E17" i="2"/>
  <c r="D16" i="2"/>
  <c r="I6" i="2"/>
  <c r="F9" i="2"/>
  <c r="E9" i="2"/>
  <c r="D9" i="2"/>
  <c r="F8" i="2"/>
  <c r="E8" i="2"/>
  <c r="D8" i="2"/>
  <c r="V8" i="2"/>
  <c r="L6" i="2"/>
  <c r="X8" i="2"/>
  <c r="K6" i="2"/>
  <c r="W8" i="2"/>
  <c r="J6" i="2"/>
  <c r="U17" i="2" a="1"/>
  <c r="V17" i="2"/>
  <c r="I10" i="2" a="1"/>
  <c r="I10" i="2"/>
  <c r="U19" i="2" a="1"/>
  <c r="U19" i="2"/>
  <c r="U17" i="2"/>
  <c r="X17" i="2"/>
  <c r="W17" i="2"/>
  <c r="J10" i="2"/>
  <c r="I11" i="2"/>
  <c r="J11" i="2"/>
  <c r="O18" i="2"/>
  <c r="O19" i="2"/>
  <c r="J47" i="2" a="1"/>
  <c r="J47" i="2"/>
  <c r="J50" i="2" a="1"/>
  <c r="J50" i="2"/>
  <c r="J24" i="2" a="1"/>
  <c r="J24" i="2"/>
  <c r="J28" i="2" a="1"/>
  <c r="J28" i="2"/>
  <c r="J31" i="2" a="1"/>
  <c r="J31" i="2"/>
  <c r="Q36" i="2"/>
  <c r="O17" i="2" a="1"/>
  <c r="J41" i="2" a="1"/>
  <c r="J41" i="2"/>
  <c r="J36" i="2" a="1"/>
  <c r="J36" i="2"/>
  <c r="J51" i="2" a="1"/>
  <c r="J51" i="2"/>
  <c r="J40" i="2" a="1"/>
  <c r="J40" i="2"/>
  <c r="J26" i="2" a="1"/>
  <c r="J26" i="2"/>
  <c r="J44" i="2" a="1"/>
  <c r="J44" i="2"/>
  <c r="J30" i="2" a="1"/>
  <c r="J30" i="2"/>
  <c r="J25" i="2" a="1"/>
  <c r="J25" i="2"/>
  <c r="J45" i="2" a="1"/>
  <c r="J45" i="2"/>
  <c r="J53" i="2" a="1"/>
  <c r="J53" i="2"/>
  <c r="J32" i="2" a="1"/>
  <c r="J32" i="2"/>
  <c r="J39" i="2" a="1"/>
  <c r="J39" i="2"/>
  <c r="J52" i="2" a="1"/>
  <c r="J52" i="2"/>
  <c r="J38" i="2" a="1"/>
  <c r="J38" i="2"/>
  <c r="J49" i="2" a="1"/>
  <c r="J49" i="2"/>
  <c r="J42" i="2" a="1"/>
  <c r="J42" i="2"/>
  <c r="J43" i="2" a="1"/>
  <c r="J43" i="2"/>
  <c r="J46" i="2" a="1"/>
  <c r="J46" i="2"/>
  <c r="J48" i="2" a="1"/>
  <c r="J48" i="2"/>
  <c r="J34" i="2" a="1"/>
  <c r="J34" i="2"/>
  <c r="J29" i="2" a="1"/>
  <c r="J29" i="2"/>
  <c r="J27" i="2" a="1"/>
  <c r="J27" i="2"/>
  <c r="J33" i="2" a="1"/>
  <c r="J33" i="2"/>
  <c r="J35" i="2" a="1"/>
  <c r="J35" i="2"/>
  <c r="J37" i="2" a="1"/>
  <c r="J37" i="2"/>
  <c r="I17" i="2" a="1"/>
  <c r="I17" i="2"/>
  <c r="U18" i="2"/>
  <c r="T36" i="2"/>
  <c r="U36" i="2" a="1"/>
  <c r="U36" i="2"/>
  <c r="N36" i="2"/>
  <c r="O17" i="2"/>
  <c r="Q17" i="2"/>
  <c r="P17" i="2"/>
  <c r="R17" i="2"/>
  <c r="J17" i="2"/>
  <c r="K17" i="2"/>
  <c r="L17" i="2"/>
  <c r="T35" i="2"/>
  <c r="U35" i="2" a="1"/>
  <c r="U35" i="2"/>
  <c r="W36" i="2"/>
  <c r="V36" i="2"/>
  <c r="T37" i="2"/>
  <c r="Z36" i="2"/>
  <c r="AA36" i="2"/>
  <c r="N35" i="2"/>
  <c r="N37" i="2"/>
  <c r="O36" i="2"/>
  <c r="W35" i="2"/>
  <c r="T34" i="2"/>
  <c r="W34" i="2"/>
  <c r="T38" i="2"/>
  <c r="U37" i="2" a="1"/>
  <c r="U37" i="2"/>
  <c r="W37" i="2"/>
  <c r="V35" i="2"/>
  <c r="N38" i="2"/>
  <c r="O37" i="2"/>
  <c r="Z37" i="2"/>
  <c r="AA37" i="2"/>
  <c r="Z35" i="2"/>
  <c r="AA35" i="2"/>
  <c r="O35" i="2"/>
  <c r="N34" i="2"/>
  <c r="U34" i="2" a="1"/>
  <c r="U34" i="2"/>
  <c r="T33" i="2"/>
  <c r="V34" i="2"/>
  <c r="W38" i="2"/>
  <c r="U38" i="2" a="1"/>
  <c r="U38" i="2"/>
  <c r="T39" i="2"/>
  <c r="X36" i="2"/>
  <c r="T32" i="2"/>
  <c r="W32" i="2"/>
  <c r="V37" i="2"/>
  <c r="N33" i="2"/>
  <c r="O34" i="2"/>
  <c r="Z34" i="2"/>
  <c r="AA34" i="2"/>
  <c r="O38" i="2"/>
  <c r="N39" i="2"/>
  <c r="Z38" i="2"/>
  <c r="AA38" i="2"/>
  <c r="W33" i="2"/>
  <c r="U33" i="2" a="1"/>
  <c r="U33" i="2"/>
  <c r="T31" i="2"/>
  <c r="U32" i="2" a="1"/>
  <c r="U32" i="2"/>
  <c r="V32" i="2"/>
  <c r="X37" i="2"/>
  <c r="V33" i="2"/>
  <c r="W39" i="2"/>
  <c r="U39" i="2" a="1"/>
  <c r="U39" i="2"/>
  <c r="T40" i="2"/>
  <c r="V38" i="2"/>
  <c r="X35" i="2"/>
  <c r="O39" i="2"/>
  <c r="N40" i="2"/>
  <c r="Z39" i="2"/>
  <c r="AA39" i="2"/>
  <c r="O33" i="2"/>
  <c r="Z33" i="2"/>
  <c r="AA33" i="2"/>
  <c r="N32" i="2"/>
  <c r="W31" i="2"/>
  <c r="U31" i="2" a="1"/>
  <c r="U31" i="2"/>
  <c r="T30" i="2"/>
  <c r="X33" i="2"/>
  <c r="X38" i="2"/>
  <c r="U40" i="2" a="1"/>
  <c r="U40" i="2"/>
  <c r="T41" i="2"/>
  <c r="W40" i="2"/>
  <c r="V31" i="2"/>
  <c r="V39" i="2"/>
  <c r="X34" i="2"/>
  <c r="O32" i="2"/>
  <c r="Z32" i="2"/>
  <c r="AA32" i="2"/>
  <c r="N31" i="2"/>
  <c r="Z40" i="2"/>
  <c r="AA40" i="2"/>
  <c r="N41" i="2"/>
  <c r="O40" i="2"/>
  <c r="U30" i="2" a="1"/>
  <c r="U30" i="2"/>
  <c r="W30" i="2"/>
  <c r="T29" i="2"/>
  <c r="X32" i="2"/>
  <c r="V40" i="2"/>
  <c r="V30" i="2"/>
  <c r="X31" i="2"/>
  <c r="X39" i="2"/>
  <c r="W41" i="2"/>
  <c r="T42" i="2"/>
  <c r="U41" i="2" a="1"/>
  <c r="U41" i="2"/>
  <c r="N30" i="2"/>
  <c r="Z31" i="2"/>
  <c r="AA31" i="2"/>
  <c r="O31" i="2"/>
  <c r="O41" i="2"/>
  <c r="Z41" i="2"/>
  <c r="AA41" i="2"/>
  <c r="N42" i="2"/>
  <c r="U29" i="2" a="1"/>
  <c r="U29" i="2"/>
  <c r="T28" i="2"/>
  <c r="W29" i="2"/>
  <c r="V41" i="2"/>
  <c r="V29" i="2"/>
  <c r="W42" i="2"/>
  <c r="U42" i="2" a="1"/>
  <c r="U42" i="2"/>
  <c r="T43" i="2"/>
  <c r="X40" i="2"/>
  <c r="O42" i="2"/>
  <c r="N43" i="2"/>
  <c r="Z42" i="2"/>
  <c r="AA42" i="2"/>
  <c r="N29" i="2"/>
  <c r="O30" i="2"/>
  <c r="Z30" i="2"/>
  <c r="AA30" i="2"/>
  <c r="U28" i="2" a="1"/>
  <c r="U28" i="2"/>
  <c r="W28" i="2"/>
  <c r="T27" i="2"/>
  <c r="V28" i="2"/>
  <c r="U43" i="2" a="1"/>
  <c r="U43" i="2"/>
  <c r="W43" i="2"/>
  <c r="T44" i="2"/>
  <c r="V42" i="2"/>
  <c r="X30" i="2"/>
  <c r="X41" i="2"/>
  <c r="O29" i="2"/>
  <c r="N28" i="2"/>
  <c r="Z29" i="2"/>
  <c r="AA29" i="2"/>
  <c r="N44" i="2"/>
  <c r="O43" i="2"/>
  <c r="Z43" i="2"/>
  <c r="AA43" i="2"/>
  <c r="U27" i="2" a="1"/>
  <c r="U27" i="2"/>
  <c r="W27" i="2"/>
  <c r="T26" i="2"/>
  <c r="V43" i="2"/>
  <c r="X42" i="2"/>
  <c r="T45" i="2"/>
  <c r="W44" i="2"/>
  <c r="U44" i="2" a="1"/>
  <c r="U44" i="2"/>
  <c r="V27" i="2"/>
  <c r="X29" i="2"/>
  <c r="O44" i="2"/>
  <c r="N45" i="2"/>
  <c r="Z44" i="2"/>
  <c r="AA44" i="2"/>
  <c r="N27" i="2"/>
  <c r="Z28" i="2"/>
  <c r="AA28" i="2"/>
  <c r="O28" i="2"/>
  <c r="W26" i="2"/>
  <c r="T25" i="2"/>
  <c r="U26" i="2" a="1"/>
  <c r="U26" i="2"/>
  <c r="X28" i="2"/>
  <c r="V44" i="2"/>
  <c r="V26" i="2"/>
  <c r="U45" i="2" a="1"/>
  <c r="U45" i="2"/>
  <c r="W45" i="2"/>
  <c r="T46" i="2"/>
  <c r="X43" i="2"/>
  <c r="O27" i="2"/>
  <c r="N26" i="2"/>
  <c r="Z27" i="2"/>
  <c r="AA27" i="2"/>
  <c r="O45" i="2"/>
  <c r="Z45" i="2"/>
  <c r="AA45" i="2"/>
  <c r="N46" i="2"/>
  <c r="W25" i="2"/>
  <c r="T24" i="2"/>
  <c r="U25" i="2" a="1"/>
  <c r="U25" i="2"/>
  <c r="X27" i="2"/>
  <c r="W46" i="2"/>
  <c r="T47" i="2"/>
  <c r="U46" i="2" a="1"/>
  <c r="U46" i="2"/>
  <c r="V25" i="2"/>
  <c r="V45" i="2"/>
  <c r="X44" i="2"/>
  <c r="O46" i="2"/>
  <c r="N47" i="2"/>
  <c r="Z46" i="2"/>
  <c r="AA46" i="2"/>
  <c r="N25" i="2"/>
  <c r="Z26" i="2"/>
  <c r="AA26" i="2"/>
  <c r="O26" i="2"/>
  <c r="U24" i="2" a="1"/>
  <c r="U24" i="2"/>
  <c r="W24" i="2"/>
  <c r="V46" i="2"/>
  <c r="X45" i="2"/>
  <c r="W47" i="2"/>
  <c r="T48" i="2"/>
  <c r="U47" i="2" a="1"/>
  <c r="U47" i="2"/>
  <c r="V24" i="2"/>
  <c r="X26" i="2"/>
  <c r="Z25" i="2"/>
  <c r="AA25" i="2"/>
  <c r="O25" i="2"/>
  <c r="N24" i="2"/>
  <c r="N48" i="2"/>
  <c r="O47" i="2"/>
  <c r="Z47" i="2"/>
  <c r="AA47" i="2"/>
  <c r="V47" i="2"/>
  <c r="U48" i="2" a="1"/>
  <c r="U48" i="2"/>
  <c r="W48" i="2"/>
  <c r="T49" i="2"/>
  <c r="X25" i="2"/>
  <c r="X46" i="2"/>
  <c r="O24" i="2" a="1"/>
  <c r="O24" i="2"/>
  <c r="Z24" i="2"/>
  <c r="AA24" i="2"/>
  <c r="Z48" i="2"/>
  <c r="AA48" i="2"/>
  <c r="N49" i="2"/>
  <c r="O48" i="2"/>
  <c r="U49" i="2" a="1"/>
  <c r="U49" i="2"/>
  <c r="T50" i="2"/>
  <c r="W49" i="2"/>
  <c r="V48" i="2"/>
  <c r="X47" i="2"/>
  <c r="Z49" i="2"/>
  <c r="AA49" i="2"/>
  <c r="N50" i="2"/>
  <c r="O49" i="2"/>
  <c r="T51" i="2"/>
  <c r="U50" i="2" a="1"/>
  <c r="U50" i="2"/>
  <c r="W50" i="2"/>
  <c r="V49" i="2"/>
  <c r="X48" i="2"/>
  <c r="O50" i="2"/>
  <c r="Z50" i="2"/>
  <c r="AA50" i="2"/>
  <c r="N51" i="2"/>
  <c r="V50" i="2"/>
  <c r="W51" i="2"/>
  <c r="T52" i="2"/>
  <c r="U51" i="2" a="1"/>
  <c r="U51" i="2"/>
  <c r="X49" i="2"/>
  <c r="Z51" i="2"/>
  <c r="AA51" i="2"/>
  <c r="N52" i="2"/>
  <c r="O51" i="2"/>
  <c r="V51" i="2"/>
  <c r="W52" i="2"/>
  <c r="U52" i="2" a="1"/>
  <c r="U52" i="2"/>
  <c r="T53" i="2"/>
  <c r="X50" i="2"/>
  <c r="Z52" i="2"/>
  <c r="AA52" i="2"/>
  <c r="N53" i="2"/>
  <c r="O52" i="2"/>
  <c r="W53" i="2"/>
  <c r="U53" i="2" a="1"/>
  <c r="U53" i="2"/>
  <c r="V52" i="2"/>
  <c r="X51" i="2"/>
  <c r="Z53" i="2"/>
  <c r="AA53" i="2"/>
  <c r="O53" i="2"/>
  <c r="V53" i="2"/>
  <c r="X52" i="2"/>
  <c r="X53" i="2"/>
  <c r="AA9" i="2" a="1"/>
  <c r="AA9" i="2"/>
  <c r="AC17" i="2"/>
  <c r="AA11" i="2" a="1"/>
  <c r="AA11" i="2"/>
  <c r="AA17" i="2"/>
  <c r="AD17" i="2"/>
  <c r="Z17" i="2"/>
</calcChain>
</file>

<file path=xl/comments1.xml><?xml version="1.0" encoding="utf-8"?>
<comments xmlns="http://schemas.openxmlformats.org/spreadsheetml/2006/main">
  <authors>
    <author>User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tFormatSetting=2###_x000D_
tFormatExcel=1###_x000D_
tRankingField=###_x000D_
tSearchString=2|||0|||wevtd|||CLOSE,ROI,ROIB,|||DAY###_x000D_
tFieldType=System.String|||System.String|||System.Double|||System.Double|||System.Double|||###_x000D_
tFieldName=證券代碼|||年月日|||收盤價(元)|||報酬率％|||報酬率-Ln|||###_x000D_
tFieldUOM=-|||%|||%###_x000D_
tLockIDDateCell=###_x000D_
tDescending=N###_x000D_
tLastestDate=N###_x000D_
tActualDate=N###_x000D_
tAdvancedDateOptions=N###_x000D_
tLastestDataInEachField=N|||N|||N###_x000D_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<sst xmlns="http://schemas.openxmlformats.org/spreadsheetml/2006/main" count="94" uniqueCount="51">
  <si>
    <t>1319 東陽</t>
  </si>
  <si>
    <t>9938 百和</t>
  </si>
  <si>
    <t>4532 瑞智</t>
  </si>
  <si>
    <t>5534 長虹</t>
  </si>
  <si>
    <t>個股平均月報酬(%)_ln</t>
    <phoneticPr fontId="2" type="noConversion"/>
  </si>
  <si>
    <t>個股平均月報酬標準差</t>
    <phoneticPr fontId="2" type="noConversion"/>
  </si>
  <si>
    <t>個股</t>
    <phoneticPr fontId="2" type="noConversion"/>
  </si>
  <si>
    <t>共變異數矩陣</t>
    <phoneticPr fontId="2" type="noConversion"/>
  </si>
  <si>
    <t>AVERAGE</t>
  </si>
  <si>
    <t>STDEVP</t>
  </si>
  <si>
    <t>有多少個股就列多長的L向量</t>
    <phoneticPr fontId="2" type="noConversion"/>
  </si>
  <si>
    <t>A</t>
    <phoneticPr fontId="2" type="noConversion"/>
  </si>
  <si>
    <t>R</t>
    <phoneticPr fontId="2" type="noConversion"/>
  </si>
  <si>
    <t>全部框起來，在按ctrl + shift + enter，數字才會出現</t>
    <phoneticPr fontId="2" type="noConversion"/>
  </si>
  <si>
    <t>W</t>
    <phoneticPr fontId="2" type="noConversion"/>
  </si>
  <si>
    <t>fix R</t>
    <phoneticPr fontId="2" type="noConversion"/>
  </si>
  <si>
    <t>給定R(亂數)</t>
    <phoneticPr fontId="2" type="noConversion"/>
  </si>
  <si>
    <t>1向量</t>
    <phoneticPr fontId="2" type="noConversion"/>
  </si>
  <si>
    <t>最小變異數</t>
    <phoneticPr fontId="2" type="noConversion"/>
  </si>
  <si>
    <t>全域最小變異數投資組合GMVP</t>
    <phoneticPr fontId="2" type="noConversion"/>
  </si>
  <si>
    <t>W</t>
    <phoneticPr fontId="2" type="noConversion"/>
  </si>
  <si>
    <t>給定R</t>
    <phoneticPr fontId="2" type="noConversion"/>
  </si>
  <si>
    <t>Rp</t>
    <phoneticPr fontId="2" type="noConversion"/>
  </si>
  <si>
    <t>check 1/c</t>
    <phoneticPr fontId="2" type="noConversion"/>
  </si>
  <si>
    <t>給定R(亂數)</t>
    <phoneticPr fontId="2" type="noConversion"/>
  </si>
  <si>
    <t>最小變異數投資組合MVP</t>
    <phoneticPr fontId="2" type="noConversion"/>
  </si>
  <si>
    <t>加入無風險資產的最小變異數投資組合MVP</t>
    <phoneticPr fontId="2" type="noConversion"/>
  </si>
  <si>
    <t>超額報酬</t>
    <phoneticPr fontId="2" type="noConversion"/>
  </si>
  <si>
    <t>W0</t>
    <phoneticPr fontId="2" type="noConversion"/>
  </si>
  <si>
    <t>rp</t>
    <phoneticPr fontId="2" type="noConversion"/>
  </si>
  <si>
    <t>Rp</t>
    <phoneticPr fontId="2" type="noConversion"/>
  </si>
  <si>
    <t>最小標準差</t>
    <phoneticPr fontId="2" type="noConversion"/>
  </si>
  <si>
    <t>slope of CML</t>
    <phoneticPr fontId="2" type="noConversion"/>
  </si>
  <si>
    <t>資料來源：TEJ</t>
    <phoneticPr fontId="2" type="noConversion"/>
  </si>
  <si>
    <t>1101 台泥</t>
  </si>
  <si>
    <t>2330 台積電</t>
  </si>
  <si>
    <t>2311 日月光</t>
  </si>
  <si>
    <t>2412 中華電</t>
  </si>
  <si>
    <t>再去資料&gt;資料分析&gt;共變數</t>
    <phoneticPr fontId="2" type="noConversion"/>
  </si>
  <si>
    <t>檔案&gt;選項&gt;增益集&gt;分析工具箱&gt;執行&gt;分析工具箱-VBA打勾勾，</t>
  </si>
  <si>
    <t>投組1</t>
    <phoneticPr fontId="2" type="noConversion"/>
  </si>
  <si>
    <t>無風險利率(台銀10/31一年期定存利率除12)</t>
    <phoneticPr fontId="2" type="noConversion"/>
  </si>
  <si>
    <t>Rt</t>
    <phoneticPr fontId="2" type="noConversion"/>
  </si>
  <si>
    <t>最小變異數</t>
    <phoneticPr fontId="2" type="noConversion"/>
  </si>
  <si>
    <t>CML</t>
    <phoneticPr fontId="2" type="noConversion"/>
  </si>
  <si>
    <t>無風險投組W0</t>
    <phoneticPr fontId="2" type="noConversion"/>
  </si>
  <si>
    <t>最小變異數標準差</t>
    <phoneticPr fontId="2" type="noConversion"/>
  </si>
  <si>
    <t>加入無風險資產的最小變異數投資組合MP</t>
    <phoneticPr fontId="2" type="noConversion"/>
  </si>
  <si>
    <t>投組2</t>
    <phoneticPr fontId="2" type="noConversion"/>
  </si>
  <si>
    <t>加入報酬率更高的個股，或是將投組的相關性降低，效率前緣就會向左上角移</t>
    <phoneticPr fontId="2" type="noConversion"/>
  </si>
  <si>
    <t>投組1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</si>
</sst>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"/>
    <numFmt numFmtId="177" formatCode="0.000000"/>
    <numFmt numFmtId="178" formatCode="0.00000"/>
  </numFmts>
  <fonts count="6" x14ac:knownFonts="1">
    <font>
      <sz val="10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14"/>
      <color rgb="FF595959"/>
      <name val="標楷體"/>
      <family val="4"/>
      <charset val="136"/>
    </font>
    <font>
      <sz val="10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0" fillId="0" borderId="2" xfId="0" applyNumberForma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>
      <alignment vertical="center"/>
    </xf>
    <xf numFmtId="14" fontId="3" fillId="0" borderId="1" xfId="0" applyNumberFormat="1" applyFont="1" applyBorder="1">
      <alignment vertical="center"/>
    </xf>
    <xf numFmtId="14" fontId="3" fillId="0" borderId="4" xfId="0" applyNumberFormat="1" applyFont="1" applyBorder="1">
      <alignment vertical="center"/>
    </xf>
    <xf numFmtId="0" fontId="3" fillId="0" borderId="6" xfId="0" applyFont="1" applyBorder="1" applyAlignment="1">
      <alignment vertical="center"/>
    </xf>
    <xf numFmtId="176" fontId="3" fillId="0" borderId="0" xfId="0" applyNumberFormat="1" applyFont="1" applyBorder="1">
      <alignment vertical="center"/>
    </xf>
    <xf numFmtId="176" fontId="3" fillId="0" borderId="5" xfId="0" applyNumberFormat="1" applyFont="1" applyBorder="1">
      <alignment vertical="center"/>
    </xf>
    <xf numFmtId="0" fontId="3" fillId="0" borderId="7" xfId="0" applyFont="1" applyBorder="1" applyAlignment="1">
      <alignment vertical="center"/>
    </xf>
    <xf numFmtId="176" fontId="3" fillId="0" borderId="2" xfId="0" applyNumberFormat="1" applyFont="1" applyBorder="1">
      <alignment vertical="center"/>
    </xf>
    <xf numFmtId="176" fontId="3" fillId="0" borderId="8" xfId="0" applyNumberFormat="1" applyFont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3" fillId="2" borderId="0" xfId="0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176" fontId="3" fillId="0" borderId="2" xfId="0" applyNumberFormat="1" applyFont="1" applyFill="1" applyBorder="1" applyAlignment="1">
      <alignment vertical="center"/>
    </xf>
    <xf numFmtId="176" fontId="3" fillId="0" borderId="8" xfId="0" applyNumberFormat="1" applyFont="1" applyFill="1" applyBorder="1" applyAlignment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2" borderId="6" xfId="0" applyFont="1" applyFill="1" applyBorder="1">
      <alignment vertical="center"/>
    </xf>
    <xf numFmtId="176" fontId="3" fillId="0" borderId="6" xfId="0" applyNumberFormat="1" applyFont="1" applyBorder="1">
      <alignment vertical="center"/>
    </xf>
    <xf numFmtId="176" fontId="3" fillId="0" borderId="7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8" xfId="0" applyFont="1" applyBorder="1">
      <alignment vertical="center"/>
    </xf>
    <xf numFmtId="176" fontId="5" fillId="0" borderId="6" xfId="0" applyNumberFormat="1" applyFont="1" applyBorder="1">
      <alignment vertical="center"/>
    </xf>
    <xf numFmtId="0" fontId="3" fillId="2" borderId="0" xfId="0" applyFont="1" applyFill="1" applyBorder="1">
      <alignment vertical="center"/>
    </xf>
    <xf numFmtId="14" fontId="3" fillId="0" borderId="12" xfId="0" applyNumberFormat="1" applyFont="1" applyBorder="1">
      <alignment vertical="center"/>
    </xf>
    <xf numFmtId="14" fontId="3" fillId="0" borderId="13" xfId="0" applyNumberFormat="1" applyFont="1" applyBorder="1">
      <alignment vertical="center"/>
    </xf>
    <xf numFmtId="14" fontId="3" fillId="0" borderId="14" xfId="0" applyNumberFormat="1" applyFont="1" applyFill="1" applyBorder="1" applyAlignment="1">
      <alignment vertical="center"/>
    </xf>
    <xf numFmtId="14" fontId="3" fillId="0" borderId="15" xfId="0" applyNumberFormat="1" applyFont="1" applyFill="1" applyBorder="1" applyAlignment="1">
      <alignment vertical="center"/>
    </xf>
    <xf numFmtId="14" fontId="3" fillId="0" borderId="16" xfId="0" applyNumberFormat="1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14" fontId="3" fillId="0" borderId="19" xfId="0" applyNumberFormat="1" applyFont="1" applyBorder="1">
      <alignment vertical="center"/>
    </xf>
    <xf numFmtId="176" fontId="3" fillId="0" borderId="20" xfId="0" applyNumberFormat="1" applyFont="1" applyBorder="1">
      <alignment vertical="center"/>
    </xf>
    <xf numFmtId="176" fontId="3" fillId="0" borderId="21" xfId="0" applyNumberFormat="1" applyFont="1" applyBorder="1">
      <alignment vertical="center"/>
    </xf>
    <xf numFmtId="14" fontId="3" fillId="0" borderId="22" xfId="0" applyNumberFormat="1" applyFont="1" applyBorder="1">
      <alignment vertical="center"/>
    </xf>
    <xf numFmtId="0" fontId="0" fillId="0" borderId="20" xfId="0" applyBorder="1">
      <alignment vertical="center"/>
    </xf>
    <xf numFmtId="0" fontId="0" fillId="0" borderId="20" xfId="0" applyBorder="1" applyAlignment="1">
      <alignment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3" fillId="0" borderId="24" xfId="0" applyFont="1" applyBorder="1">
      <alignment vertical="center"/>
    </xf>
    <xf numFmtId="0" fontId="3" fillId="0" borderId="23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0" xfId="0" applyFont="1" applyBorder="1">
      <alignment vertical="center"/>
    </xf>
    <xf numFmtId="0" fontId="3" fillId="0" borderId="27" xfId="0" applyFont="1" applyFill="1" applyBorder="1" applyAlignment="1">
      <alignment horizontal="center" vertical="center"/>
    </xf>
    <xf numFmtId="14" fontId="3" fillId="0" borderId="28" xfId="0" applyNumberFormat="1" applyFont="1" applyFill="1" applyBorder="1" applyAlignment="1">
      <alignment vertical="center"/>
    </xf>
    <xf numFmtId="14" fontId="3" fillId="0" borderId="29" xfId="0" applyNumberFormat="1" applyFont="1" applyFill="1" applyBorder="1" applyAlignment="1">
      <alignment vertical="center"/>
    </xf>
    <xf numFmtId="14" fontId="3" fillId="0" borderId="30" xfId="0" applyNumberFormat="1" applyFont="1" applyFill="1" applyBorder="1" applyAlignment="1">
      <alignment vertical="center"/>
    </xf>
    <xf numFmtId="176" fontId="3" fillId="0" borderId="0" xfId="0" applyNumberFormat="1" applyFont="1">
      <alignment vertical="center"/>
    </xf>
    <xf numFmtId="177" fontId="3" fillId="0" borderId="6" xfId="0" applyNumberFormat="1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8" fontId="3" fillId="0" borderId="0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176" fontId="3" fillId="0" borderId="6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readingOrder="1"/>
    </xf>
    <xf numFmtId="176" fontId="3" fillId="0" borderId="20" xfId="0" applyNumberFormat="1" applyFont="1" applyFill="1" applyBorder="1" applyAlignment="1">
      <alignment vertical="center"/>
    </xf>
    <xf numFmtId="176" fontId="3" fillId="0" borderId="31" xfId="0" applyNumberFormat="1" applyFont="1" applyFill="1" applyBorder="1" applyAlignment="1">
      <alignment vertical="center"/>
    </xf>
    <xf numFmtId="176" fontId="3" fillId="0" borderId="32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4" xfId="0" applyFont="1" applyBorder="1" applyAlignment="1">
      <alignment horizontal="center" vertical="center" readingOrder="1"/>
    </xf>
    <xf numFmtId="0" fontId="3" fillId="3" borderId="0" xfId="0" applyFont="1" applyFill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/>
              <a:t>最小變異數投資組合</a:t>
            </a:r>
            <a:r>
              <a:rPr lang="en-US"/>
              <a:t>MVP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原始投組效率前緣!$J$24:$J$53</c:f>
              <c:numCache>
                <c:formatCode>0.0000</c:formatCode>
                <c:ptCount val="30"/>
                <c:pt idx="0">
                  <c:v>10.252367795598627</c:v>
                </c:pt>
                <c:pt idx="1">
                  <c:v>0.95484571789303263</c:v>
                </c:pt>
                <c:pt idx="2">
                  <c:v>31.152735692411518</c:v>
                </c:pt>
                <c:pt idx="3">
                  <c:v>11.627249670401881</c:v>
                </c:pt>
                <c:pt idx="4">
                  <c:v>1.1572373253555734</c:v>
                </c:pt>
                <c:pt idx="5">
                  <c:v>0.98987398837360918</c:v>
                </c:pt>
                <c:pt idx="6">
                  <c:v>21.128106473068723</c:v>
                </c:pt>
                <c:pt idx="7">
                  <c:v>0.92014557920580398</c:v>
                </c:pt>
                <c:pt idx="8">
                  <c:v>29.079971681656399</c:v>
                </c:pt>
                <c:pt idx="9">
                  <c:v>36.380546654771592</c:v>
                </c:pt>
                <c:pt idx="10">
                  <c:v>8.429315613390397</c:v>
                </c:pt>
                <c:pt idx="11">
                  <c:v>14.977106481147235</c:v>
                </c:pt>
                <c:pt idx="12">
                  <c:v>7.2953038816007894</c:v>
                </c:pt>
                <c:pt idx="13">
                  <c:v>4.0816724329843996</c:v>
                </c:pt>
                <c:pt idx="14">
                  <c:v>14.161161673227788</c:v>
                </c:pt>
                <c:pt idx="15">
                  <c:v>29.128900669047667</c:v>
                </c:pt>
                <c:pt idx="16">
                  <c:v>1.3998598105948166</c:v>
                </c:pt>
                <c:pt idx="17">
                  <c:v>25.0908798841674</c:v>
                </c:pt>
                <c:pt idx="18">
                  <c:v>13.712654950676065</c:v>
                </c:pt>
                <c:pt idx="19">
                  <c:v>10.606998445439856</c:v>
                </c:pt>
                <c:pt idx="20">
                  <c:v>30.730680893723644</c:v>
                </c:pt>
                <c:pt idx="21">
                  <c:v>9.2547392970453686</c:v>
                </c:pt>
                <c:pt idx="22">
                  <c:v>1.7196429220714275</c:v>
                </c:pt>
                <c:pt idx="23">
                  <c:v>14.020197228567884</c:v>
                </c:pt>
                <c:pt idx="24">
                  <c:v>0.92595231695057767</c:v>
                </c:pt>
                <c:pt idx="25">
                  <c:v>8.331048270121352</c:v>
                </c:pt>
                <c:pt idx="26">
                  <c:v>5.5529222438911159</c:v>
                </c:pt>
                <c:pt idx="27">
                  <c:v>35.296941394705705</c:v>
                </c:pt>
                <c:pt idx="28">
                  <c:v>6.1822926102699451</c:v>
                </c:pt>
                <c:pt idx="29">
                  <c:v>10.184994166082424</c:v>
                </c:pt>
              </c:numCache>
            </c:numRef>
          </c:xVal>
          <c:yVal>
            <c:numRef>
              <c:f>原始投組效率前緣!$H$24:$H$53</c:f>
              <c:numCache>
                <c:formatCode>0.0000</c:formatCode>
                <c:ptCount val="30"/>
                <c:pt idx="0">
                  <c:v>-0.41678839082696362</c:v>
                </c:pt>
                <c:pt idx="1">
                  <c:v>0.22567493368428626</c:v>
                </c:pt>
                <c:pt idx="2">
                  <c:v>-0.89764642395138794</c:v>
                </c:pt>
                <c:pt idx="3">
                  <c:v>0.82912769616832227</c:v>
                </c:pt>
                <c:pt idx="4">
                  <c:v>8.725776333865487E-2</c:v>
                </c:pt>
                <c:pt idx="5">
                  <c:v>0.12975987971493841</c:v>
                </c:pt>
                <c:pt idx="6">
                  <c:v>-0.70023559355997467</c:v>
                </c:pt>
                <c:pt idx="7">
                  <c:v>0.16671010277747045</c:v>
                </c:pt>
                <c:pt idx="8">
                  <c:v>-0.85989205065088381</c:v>
                </c:pt>
                <c:pt idx="9">
                  <c:v>-0.98748006378328679</c:v>
                </c:pt>
                <c:pt idx="10">
                  <c:v>-0.35489842683483031</c:v>
                </c:pt>
                <c:pt idx="11">
                  <c:v>0.92300404396259061</c:v>
                </c:pt>
                <c:pt idx="12">
                  <c:v>-0.31252989037678058</c:v>
                </c:pt>
                <c:pt idx="13">
                  <c:v>-0.16566283919986091</c:v>
                </c:pt>
                <c:pt idx="14">
                  <c:v>0.90127203973393688</c:v>
                </c:pt>
                <c:pt idx="15">
                  <c:v>-0.86079897841386255</c:v>
                </c:pt>
                <c:pt idx="16">
                  <c:v>0.32231760507082319</c:v>
                </c:pt>
                <c:pt idx="17">
                  <c:v>-0.78309717559688496</c:v>
                </c:pt>
                <c:pt idx="18">
                  <c:v>0.88904087506583895</c:v>
                </c:pt>
                <c:pt idx="19">
                  <c:v>0.79768625123146686</c:v>
                </c:pt>
                <c:pt idx="20">
                  <c:v>-0.89006643040770728</c:v>
                </c:pt>
                <c:pt idx="21">
                  <c:v>0.75333993491195561</c:v>
                </c:pt>
                <c:pt idx="22">
                  <c:v>7.8654062993621654E-3</c:v>
                </c:pt>
                <c:pt idx="23">
                  <c:v>0.89745043868720487</c:v>
                </c:pt>
                <c:pt idx="24">
                  <c:v>0.16129876107520014</c:v>
                </c:pt>
                <c:pt idx="25">
                  <c:v>0.72094384755026786</c:v>
                </c:pt>
                <c:pt idx="26">
                  <c:v>0.6088458689823868</c:v>
                </c:pt>
                <c:pt idx="27">
                  <c:v>-0.96943417464986448</c:v>
                </c:pt>
                <c:pt idx="28">
                  <c:v>0.63668394329505418</c:v>
                </c:pt>
                <c:pt idx="29">
                  <c:v>0.78419922147874299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6754416"/>
        <c:axId val="-1766751152"/>
      </c:scatterChart>
      <c:valAx>
        <c:axId val="-176675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變異數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#,##0.0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-1766751152"/>
        <c:crosses val="autoZero"/>
        <c:crossBetween val="midCat"/>
      </c:valAx>
      <c:valAx>
        <c:axId val="-176675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報酬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#,##0.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-176675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/>
              <a:t>全域</a:t>
            </a:r>
            <a:r>
              <a:rPr lang="zh-TW"/>
              <a:t>最小變異數投資組合</a:t>
            </a:r>
            <a:r>
              <a:rPr lang="en-US" altLang="zh-TW"/>
              <a:t>G</a:t>
            </a:r>
            <a:r>
              <a:rPr lang="en-US"/>
              <a:t>MVP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原始投組效率前緣!$O$23</c:f>
              <c:strCache>
                <c:ptCount val="1"/>
                <c:pt idx="0">
                  <c:v>最小變異數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原始投組效率前緣!$O$24:$O$53</c:f>
              <c:numCache>
                <c:formatCode>0.0000</c:formatCode>
                <c:ptCount val="30"/>
                <c:pt idx="0">
                  <c:v>9.8835941255522641</c:v>
                </c:pt>
                <c:pt idx="1">
                  <c:v>8.6604742674973831</c:v>
                </c:pt>
                <c:pt idx="2">
                  <c:v>6.476479930495401</c:v>
                </c:pt>
                <c:pt idx="3">
                  <c:v>4.9554497998194567</c:v>
                </c:pt>
                <c:pt idx="4">
                  <c:v>3.8390623151925447</c:v>
                </c:pt>
                <c:pt idx="5">
                  <c:v>3.4314015445216102</c:v>
                </c:pt>
                <c:pt idx="6">
                  <c:v>2.7527318592312229</c:v>
                </c:pt>
                <c:pt idx="7">
                  <c:v>1.6873115030138122</c:v>
                </c:pt>
                <c:pt idx="8">
                  <c:v>1.598809433717032</c:v>
                </c:pt>
                <c:pt idx="9">
                  <c:v>1.0435851321183105</c:v>
                </c:pt>
                <c:pt idx="10">
                  <c:v>1.0435839212608673</c:v>
                </c:pt>
                <c:pt idx="11">
                  <c:v>0.91383436546859498</c:v>
                </c:pt>
                <c:pt idx="12">
                  <c:v>0.91170667276206496</c:v>
                </c:pt>
                <c:pt idx="13">
                  <c:v>0.92859913405689842</c:v>
                </c:pt>
                <c:pt idx="14">
                  <c:v>0.95703944559783183</c:v>
                </c:pt>
                <c:pt idx="15">
                  <c:v>1.1992960492447231</c:v>
                </c:pt>
                <c:pt idx="16">
                  <c:v>1.4590308743353231</c:v>
                </c:pt>
                <c:pt idx="17">
                  <c:v>1.6435749972968563</c:v>
                </c:pt>
                <c:pt idx="18">
                  <c:v>1.893462504259888</c:v>
                </c:pt>
                <c:pt idx="19">
                  <c:v>2.0701977171749788</c:v>
                </c:pt>
                <c:pt idx="20">
                  <c:v>3.401748618081808</c:v>
                </c:pt>
                <c:pt idx="21">
                  <c:v>4.0388477557245857</c:v>
                </c:pt>
                <c:pt idx="22">
                  <c:v>5.9555595888125996</c:v>
                </c:pt>
                <c:pt idx="23">
                  <c:v>7.7594100313499359</c:v>
                </c:pt>
                <c:pt idx="24">
                  <c:v>8.4698512761150528</c:v>
                </c:pt>
                <c:pt idx="25">
                  <c:v>8.5402486263422794</c:v>
                </c:pt>
                <c:pt idx="26">
                  <c:v>9.3727781371415606</c:v>
                </c:pt>
                <c:pt idx="27">
                  <c:v>12.258748716333805</c:v>
                </c:pt>
                <c:pt idx="28">
                  <c:v>13.873900593589262</c:v>
                </c:pt>
                <c:pt idx="29">
                  <c:v>16.94708485181118</c:v>
                </c:pt>
              </c:numCache>
            </c:numRef>
          </c:xVal>
          <c:yVal>
            <c:numRef>
              <c:f>原始投組效率前緣!$N$24:$N$53</c:f>
              <c:numCache>
                <c:formatCode>0.0000</c:formatCode>
                <c:ptCount val="30"/>
                <c:pt idx="0">
                  <c:v>-0.4047934663779183</c:v>
                </c:pt>
                <c:pt idx="1">
                  <c:v>-0.36313306664978673</c:v>
                </c:pt>
                <c:pt idx="2">
                  <c:v>-0.27953994566462936</c:v>
                </c:pt>
                <c:pt idx="3">
                  <c:v>-0.21102694747752093</c:v>
                </c:pt>
                <c:pt idx="4">
                  <c:v>-0.15198506747335067</c:v>
                </c:pt>
                <c:pt idx="5">
                  <c:v>-0.12765670288810471</c:v>
                </c:pt>
                <c:pt idx="6">
                  <c:v>-8.2283822746977445E-2</c:v>
                </c:pt>
                <c:pt idx="7">
                  <c:v>1.1441613894441999E-2</c:v>
                </c:pt>
                <c:pt idx="8">
                  <c:v>2.1631367189316769E-2</c:v>
                </c:pt>
                <c:pt idx="9">
                  <c:v>0.11331095591488638</c:v>
                </c:pt>
                <c:pt idx="10">
                  <c:v>0.11331128407218691</c:v>
                </c:pt>
                <c:pt idx="11">
                  <c:v>0.17571272184233316</c:v>
                </c:pt>
                <c:pt idx="12">
                  <c:v>0.18479216968858408</c:v>
                </c:pt>
                <c:pt idx="13">
                  <c:v>0.21037516858743444</c:v>
                </c:pt>
                <c:pt idx="14">
                  <c:v>0.22670153925659078</c:v>
                </c:pt>
                <c:pt idx="15">
                  <c:v>0.2903502310395587</c:v>
                </c:pt>
                <c:pt idx="16">
                  <c:v>0.33041427716840766</c:v>
                </c:pt>
                <c:pt idx="17">
                  <c:v>0.35318417215685605</c:v>
                </c:pt>
                <c:pt idx="18">
                  <c:v>0.37982455424784667</c:v>
                </c:pt>
                <c:pt idx="19">
                  <c:v>0.39665332016672561</c:v>
                </c:pt>
                <c:pt idx="20">
                  <c:v>0.49539708014748701</c:v>
                </c:pt>
                <c:pt idx="21">
                  <c:v>0.53287189171582661</c:v>
                </c:pt>
                <c:pt idx="22">
                  <c:v>0.6268572319833029</c:v>
                </c:pt>
                <c:pt idx="23">
                  <c:v>0.69987545272701768</c:v>
                </c:pt>
                <c:pt idx="24">
                  <c:v>0.72593584158980295</c:v>
                </c:pt>
                <c:pt idx="25">
                  <c:v>0.72845013497215338</c:v>
                </c:pt>
                <c:pt idx="26">
                  <c:v>0.75734777069550474</c:v>
                </c:pt>
                <c:pt idx="27">
                  <c:v>0.84784222847783219</c:v>
                </c:pt>
                <c:pt idx="28">
                  <c:v>0.8934624876492725</c:v>
                </c:pt>
                <c:pt idx="29">
                  <c:v>0.97300697713440387</c:v>
                </c:pt>
              </c:numCache>
            </c:numRef>
          </c:yVal>
          <c:smooth val="1"/>
        </c:ser>
        <c:ser>
          <c:idx val="1"/>
          <c:order val="1"/>
          <c:tx>
            <c:v>全域最小變異數投資組合GMVP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原始投組效率前緣!$Q$36</c:f>
              <c:numCache>
                <c:formatCode>General</c:formatCode>
                <c:ptCount val="1"/>
                <c:pt idx="0">
                  <c:v>0.91170667276206496</c:v>
                </c:pt>
              </c:numCache>
            </c:numRef>
          </c:xVal>
          <c:yVal>
            <c:numRef>
              <c:f>原始投組效率前緣!$N$36</c:f>
              <c:numCache>
                <c:formatCode>0.0000</c:formatCode>
                <c:ptCount val="1"/>
                <c:pt idx="0">
                  <c:v>0.18479216968858408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6755504"/>
        <c:axId val="-1766753328"/>
      </c:scatterChart>
      <c:valAx>
        <c:axId val="-176675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變異數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#,##0.0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-1766753328"/>
        <c:crosses val="autoZero"/>
        <c:crossBetween val="midCat"/>
      </c:valAx>
      <c:valAx>
        <c:axId val="-176675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報酬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#,##0.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-176675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CML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CML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原始投組效率前緣!$U$24:$U$53</c:f>
              <c:numCache>
                <c:formatCode>0.0000</c:formatCode>
                <c:ptCount val="30"/>
                <c:pt idx="0">
                  <c:v>2.0168162101665397</c:v>
                </c:pt>
                <c:pt idx="1">
                  <c:v>2.3901530050136022</c:v>
                </c:pt>
                <c:pt idx="2">
                  <c:v>3.1813664588768384</c:v>
                </c:pt>
                <c:pt idx="3">
                  <c:v>4.4274789549721145</c:v>
                </c:pt>
                <c:pt idx="4">
                  <c:v>4.8385270192417282</c:v>
                </c:pt>
                <c:pt idx="5">
                  <c:v>4.8816552564190605</c:v>
                </c:pt>
                <c:pt idx="6">
                  <c:v>6.4847007072281846</c:v>
                </c:pt>
                <c:pt idx="7">
                  <c:v>7.1301757460060884</c:v>
                </c:pt>
                <c:pt idx="8">
                  <c:v>7.1559905455194937</c:v>
                </c:pt>
                <c:pt idx="9">
                  <c:v>8.8181701201214242</c:v>
                </c:pt>
                <c:pt idx="10">
                  <c:v>9.8914160887802822</c:v>
                </c:pt>
                <c:pt idx="11">
                  <c:v>10.343245799532022</c:v>
                </c:pt>
                <c:pt idx="12">
                  <c:v>12.518592856404203</c:v>
                </c:pt>
                <c:pt idx="13">
                  <c:v>15.14833300733785</c:v>
                </c:pt>
                <c:pt idx="14">
                  <c:v>15.352696870812233</c:v>
                </c:pt>
                <c:pt idx="15">
                  <c:v>15.894514950836895</c:v>
                </c:pt>
                <c:pt idx="16">
                  <c:v>16.886652797983292</c:v>
                </c:pt>
                <c:pt idx="17">
                  <c:v>19.666802830969438</c:v>
                </c:pt>
                <c:pt idx="18">
                  <c:v>20.609262960189877</c:v>
                </c:pt>
                <c:pt idx="19">
                  <c:v>24.022173958658719</c:v>
                </c:pt>
                <c:pt idx="20">
                  <c:v>27.044039244432099</c:v>
                </c:pt>
                <c:pt idx="21">
                  <c:v>27.610412435322914</c:v>
                </c:pt>
                <c:pt idx="22">
                  <c:v>29.739259184439923</c:v>
                </c:pt>
                <c:pt idx="23">
                  <c:v>32.869945699033316</c:v>
                </c:pt>
                <c:pt idx="24">
                  <c:v>35.339244128039745</c:v>
                </c:pt>
                <c:pt idx="25">
                  <c:v>37.146347392709224</c:v>
                </c:pt>
                <c:pt idx="26">
                  <c:v>39.740953746132725</c:v>
                </c:pt>
                <c:pt idx="27">
                  <c:v>43.821024989407093</c:v>
                </c:pt>
                <c:pt idx="28">
                  <c:v>45.370633225236652</c:v>
                </c:pt>
                <c:pt idx="29">
                  <c:v>47.49502630696373</c:v>
                </c:pt>
              </c:numCache>
            </c:numRef>
          </c:xVal>
          <c:yVal>
            <c:numRef>
              <c:f>原始投組效率前緣!$V$24:$V$53</c:f>
              <c:numCache>
                <c:formatCode>0.0000</c:formatCode>
                <c:ptCount val="30"/>
                <c:pt idx="0">
                  <c:v>2.0176828768332062</c:v>
                </c:pt>
                <c:pt idx="1">
                  <c:v>2.3910196716802687</c:v>
                </c:pt>
                <c:pt idx="2">
                  <c:v>3.182233125543505</c:v>
                </c:pt>
                <c:pt idx="3">
                  <c:v>4.4283456216387815</c:v>
                </c:pt>
                <c:pt idx="4">
                  <c:v>4.8393936859083952</c:v>
                </c:pt>
                <c:pt idx="5">
                  <c:v>4.8825219230857275</c:v>
                </c:pt>
                <c:pt idx="6">
                  <c:v>6.4855673738948516</c:v>
                </c:pt>
                <c:pt idx="7">
                  <c:v>7.1310424126727554</c:v>
                </c:pt>
                <c:pt idx="8">
                  <c:v>7.1568572121861607</c:v>
                </c:pt>
                <c:pt idx="9">
                  <c:v>8.8190367867880912</c:v>
                </c:pt>
                <c:pt idx="10">
                  <c:v>9.8922827554469492</c:v>
                </c:pt>
                <c:pt idx="11">
                  <c:v>10.344112466198689</c:v>
                </c:pt>
                <c:pt idx="12">
                  <c:v>12.51945952307087</c:v>
                </c:pt>
                <c:pt idx="13">
                  <c:v>15.149199674004517</c:v>
                </c:pt>
                <c:pt idx="14">
                  <c:v>15.3535635374789</c:v>
                </c:pt>
                <c:pt idx="15">
                  <c:v>15.895381617503562</c:v>
                </c:pt>
                <c:pt idx="16">
                  <c:v>16.887519464649959</c:v>
                </c:pt>
                <c:pt idx="17">
                  <c:v>19.667669497636105</c:v>
                </c:pt>
                <c:pt idx="18">
                  <c:v>20.610129626856544</c:v>
                </c:pt>
                <c:pt idx="19">
                  <c:v>24.023040625325386</c:v>
                </c:pt>
                <c:pt idx="20">
                  <c:v>27.044905911098766</c:v>
                </c:pt>
                <c:pt idx="21">
                  <c:v>27.611279101989581</c:v>
                </c:pt>
                <c:pt idx="22">
                  <c:v>29.74012585110659</c:v>
                </c:pt>
                <c:pt idx="23">
                  <c:v>32.870812365699983</c:v>
                </c:pt>
                <c:pt idx="24">
                  <c:v>35.340110794706412</c:v>
                </c:pt>
                <c:pt idx="25">
                  <c:v>37.147214059375891</c:v>
                </c:pt>
                <c:pt idx="26">
                  <c:v>39.741820412799392</c:v>
                </c:pt>
                <c:pt idx="27">
                  <c:v>43.82189165607376</c:v>
                </c:pt>
                <c:pt idx="28">
                  <c:v>45.371499891903319</c:v>
                </c:pt>
                <c:pt idx="29">
                  <c:v>47.495892973630397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5223872"/>
        <c:axId val="-1765222784"/>
      </c:scatterChart>
      <c:valAx>
        <c:axId val="-176522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變異數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#,##0.0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-1765222784"/>
        <c:crosses val="autoZero"/>
        <c:crossBetween val="midCat"/>
      </c:valAx>
      <c:valAx>
        <c:axId val="-176522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報酬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#,##0.0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-176522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CML</a:t>
            </a:r>
            <a:r>
              <a:rPr lang="en-US" altLang="zh-TW" baseline="0"/>
              <a:t> &amp; MP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CML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原始投組效率前緣!$AD$16:$AD$17</c:f>
              <c:numCache>
                <c:formatCode>0.0000</c:formatCode>
                <c:ptCount val="2"/>
                <c:pt idx="0" formatCode="General">
                  <c:v>0</c:v>
                </c:pt>
                <c:pt idx="1">
                  <c:v>1.3683227863568133</c:v>
                </c:pt>
              </c:numCache>
            </c:numRef>
          </c:xVal>
          <c:yVal>
            <c:numRef>
              <c:f>原始投組效率前緣!$AC$16:$AC$17</c:f>
              <c:numCache>
                <c:formatCode>0.0000</c:formatCode>
                <c:ptCount val="2"/>
                <c:pt idx="0" formatCode="0.00000">
                  <c:v>1.065E-2</c:v>
                </c:pt>
                <c:pt idx="1">
                  <c:v>0.37684607940444209</c:v>
                </c:pt>
              </c:numCache>
            </c:numRef>
          </c:yVal>
          <c:smooth val="1"/>
        </c:ser>
        <c:ser>
          <c:idx val="1"/>
          <c:order val="1"/>
          <c:tx>
            <c:v>MP</c:v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原始投組效率前緣!$AA$24:$AA$53</c:f>
              <c:numCache>
                <c:formatCode>0.0000</c:formatCode>
                <c:ptCount val="30"/>
                <c:pt idx="0">
                  <c:v>3.1438183989461388</c:v>
                </c:pt>
                <c:pt idx="1">
                  <c:v>2.9428683741372774</c:v>
                </c:pt>
                <c:pt idx="2">
                  <c:v>2.5448929114002814</c:v>
                </c:pt>
                <c:pt idx="3">
                  <c:v>2.2260839606401768</c:v>
                </c:pt>
                <c:pt idx="4">
                  <c:v>1.9593525244816321</c:v>
                </c:pt>
                <c:pt idx="5">
                  <c:v>1.8524042605548094</c:v>
                </c:pt>
                <c:pt idx="6">
                  <c:v>1.659135877266001</c:v>
                </c:pt>
                <c:pt idx="7">
                  <c:v>1.2989655511266696</c:v>
                </c:pt>
                <c:pt idx="8">
                  <c:v>1.2644403638436381</c:v>
                </c:pt>
                <c:pt idx="9">
                  <c:v>1.0215601461090338</c:v>
                </c:pt>
                <c:pt idx="10">
                  <c:v>1.0215595534577842</c:v>
                </c:pt>
                <c:pt idx="11">
                  <c:v>0.95594684238643468</c:v>
                </c:pt>
                <c:pt idx="12">
                  <c:v>0.95483332197932058</c:v>
                </c:pt>
                <c:pt idx="13">
                  <c:v>0.96363848722272316</c:v>
                </c:pt>
                <c:pt idx="14">
                  <c:v>0.97828392892750304</c:v>
                </c:pt>
                <c:pt idx="15">
                  <c:v>1.095123759784584</c:v>
                </c:pt>
                <c:pt idx="16">
                  <c:v>1.2079035037350141</c:v>
                </c:pt>
                <c:pt idx="17">
                  <c:v>1.2820198895870751</c:v>
                </c:pt>
                <c:pt idx="18">
                  <c:v>1.3760314328749501</c:v>
                </c:pt>
                <c:pt idx="19">
                  <c:v>1.4388181668212905</c:v>
                </c:pt>
                <c:pt idx="20">
                  <c:v>1.8443829911604064</c:v>
                </c:pt>
                <c:pt idx="21">
                  <c:v>2.0096884723072344</c:v>
                </c:pt>
                <c:pt idx="22">
                  <c:v>2.4404015220476731</c:v>
                </c:pt>
                <c:pt idx="23">
                  <c:v>2.7855717602226542</c:v>
                </c:pt>
                <c:pt idx="24">
                  <c:v>2.9103008909930694</c:v>
                </c:pt>
                <c:pt idx="25">
                  <c:v>2.9223703780223134</c:v>
                </c:pt>
                <c:pt idx="26">
                  <c:v>3.0614993282935012</c:v>
                </c:pt>
                <c:pt idx="27">
                  <c:v>3.5012495935499666</c:v>
                </c:pt>
                <c:pt idx="28">
                  <c:v>3.7247685288604528</c:v>
                </c:pt>
                <c:pt idx="29">
                  <c:v>4.1166837201576687</c:v>
                </c:pt>
              </c:numCache>
            </c:numRef>
          </c:xVal>
          <c:yVal>
            <c:numRef>
              <c:f>原始投組效率前緣!$Z$24:$Z$53</c:f>
              <c:numCache>
                <c:formatCode>0.0000</c:formatCode>
                <c:ptCount val="30"/>
                <c:pt idx="0">
                  <c:v>-0.4047934663779183</c:v>
                </c:pt>
                <c:pt idx="1">
                  <c:v>-0.36313306664978673</c:v>
                </c:pt>
                <c:pt idx="2">
                  <c:v>-0.27953994566462936</c:v>
                </c:pt>
                <c:pt idx="3">
                  <c:v>-0.21102694747752093</c:v>
                </c:pt>
                <c:pt idx="4">
                  <c:v>-0.15198506747335067</c:v>
                </c:pt>
                <c:pt idx="5">
                  <c:v>-0.12765670288810471</c:v>
                </c:pt>
                <c:pt idx="6">
                  <c:v>-8.2283822746977445E-2</c:v>
                </c:pt>
                <c:pt idx="7">
                  <c:v>1.1441613894441999E-2</c:v>
                </c:pt>
                <c:pt idx="8">
                  <c:v>2.1631367189316769E-2</c:v>
                </c:pt>
                <c:pt idx="9">
                  <c:v>0.11331095591488638</c:v>
                </c:pt>
                <c:pt idx="10">
                  <c:v>0.11331128407218691</c:v>
                </c:pt>
                <c:pt idx="11">
                  <c:v>0.17571272184233316</c:v>
                </c:pt>
                <c:pt idx="12">
                  <c:v>0.18479216968858408</c:v>
                </c:pt>
                <c:pt idx="13">
                  <c:v>0.21037516858743444</c:v>
                </c:pt>
                <c:pt idx="14">
                  <c:v>0.22670153925659078</c:v>
                </c:pt>
                <c:pt idx="15">
                  <c:v>0.2903502310395587</c:v>
                </c:pt>
                <c:pt idx="16">
                  <c:v>0.33041427716840766</c:v>
                </c:pt>
                <c:pt idx="17">
                  <c:v>0.35318417215685605</c:v>
                </c:pt>
                <c:pt idx="18">
                  <c:v>0.37982455424784667</c:v>
                </c:pt>
                <c:pt idx="19">
                  <c:v>0.39665332016672561</c:v>
                </c:pt>
                <c:pt idx="20">
                  <c:v>0.49539708014748701</c:v>
                </c:pt>
                <c:pt idx="21">
                  <c:v>0.53287189171582661</c:v>
                </c:pt>
                <c:pt idx="22">
                  <c:v>0.6268572319833029</c:v>
                </c:pt>
                <c:pt idx="23">
                  <c:v>0.69987545272701768</c:v>
                </c:pt>
                <c:pt idx="24">
                  <c:v>0.72593584158980295</c:v>
                </c:pt>
                <c:pt idx="25">
                  <c:v>0.72845013497215338</c:v>
                </c:pt>
                <c:pt idx="26">
                  <c:v>0.75734777069550474</c:v>
                </c:pt>
                <c:pt idx="27">
                  <c:v>0.84784222847783219</c:v>
                </c:pt>
                <c:pt idx="28">
                  <c:v>0.8934624876492725</c:v>
                </c:pt>
                <c:pt idx="29">
                  <c:v>0.97300697713440387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3545040"/>
        <c:axId val="-53355552"/>
      </c:scatterChart>
      <c:valAx>
        <c:axId val="-5354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53355552"/>
        <c:crosses val="autoZero"/>
        <c:crossBetween val="midCat"/>
      </c:valAx>
      <c:valAx>
        <c:axId val="-5335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53545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優化的投組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原始投組效率前緣!$AG$3</c:f>
              <c:strCache>
                <c:ptCount val="1"/>
                <c:pt idx="0">
                  <c:v>投組2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原始投組效率前緣!$AT$19:$AT$48</c:f>
              <c:numCache>
                <c:formatCode>0.0000</c:formatCode>
                <c:ptCount val="30"/>
                <c:pt idx="0">
                  <c:v>24.432751298816761</c:v>
                </c:pt>
                <c:pt idx="1">
                  <c:v>20.204810658315868</c:v>
                </c:pt>
                <c:pt idx="2">
                  <c:v>15.838527865424668</c:v>
                </c:pt>
                <c:pt idx="3">
                  <c:v>13.674526940646158</c:v>
                </c:pt>
                <c:pt idx="4">
                  <c:v>10.361388904937423</c:v>
                </c:pt>
                <c:pt idx="5">
                  <c:v>9.9270862934539501</c:v>
                </c:pt>
                <c:pt idx="6">
                  <c:v>6.8399566290506391</c:v>
                </c:pt>
                <c:pt idx="7">
                  <c:v>5.2356263525381728</c:v>
                </c:pt>
                <c:pt idx="8">
                  <c:v>3.9567753428051819</c:v>
                </c:pt>
                <c:pt idx="9">
                  <c:v>3.3277359416855008</c:v>
                </c:pt>
                <c:pt idx="10">
                  <c:v>2.3121133765649962</c:v>
                </c:pt>
                <c:pt idx="11">
                  <c:v>1.3804908114136116</c:v>
                </c:pt>
                <c:pt idx="12">
                  <c:v>1.0661573022178072</c:v>
                </c:pt>
                <c:pt idx="13">
                  <c:v>1.1136912439023452</c:v>
                </c:pt>
                <c:pt idx="14">
                  <c:v>1.5173615578073676</c:v>
                </c:pt>
                <c:pt idx="15">
                  <c:v>1.9901105978465088</c:v>
                </c:pt>
                <c:pt idx="16">
                  <c:v>2.4780629682213395</c:v>
                </c:pt>
                <c:pt idx="17">
                  <c:v>3.2590923147667081</c:v>
                </c:pt>
                <c:pt idx="18">
                  <c:v>4.6746136711265551</c:v>
                </c:pt>
                <c:pt idx="19">
                  <c:v>6.903075894906789</c:v>
                </c:pt>
                <c:pt idx="20">
                  <c:v>9.3733174920339017</c:v>
                </c:pt>
                <c:pt idx="21">
                  <c:v>10.173211822372219</c:v>
                </c:pt>
                <c:pt idx="22">
                  <c:v>12.909784310734723</c:v>
                </c:pt>
                <c:pt idx="23">
                  <c:v>16.258505254320173</c:v>
                </c:pt>
                <c:pt idx="24">
                  <c:v>19.385434089388479</c:v>
                </c:pt>
                <c:pt idx="25">
                  <c:v>23.296463994624261</c:v>
                </c:pt>
                <c:pt idx="26">
                  <c:v>27.997815342273228</c:v>
                </c:pt>
                <c:pt idx="27">
                  <c:v>31.047797556753821</c:v>
                </c:pt>
                <c:pt idx="28">
                  <c:v>37.942671832052696</c:v>
                </c:pt>
                <c:pt idx="29">
                  <c:v>39.824596131465803</c:v>
                </c:pt>
              </c:numCache>
            </c:numRef>
          </c:xVal>
          <c:yVal>
            <c:numRef>
              <c:f>原始投組效率前緣!$AS$19:$AS$48</c:f>
              <c:numCache>
                <c:formatCode>0.0000</c:formatCode>
                <c:ptCount val="30"/>
                <c:pt idx="0">
                  <c:v>-0.48027080788163434</c:v>
                </c:pt>
                <c:pt idx="1">
                  <c:v>-0.40427888554401836</c:v>
                </c:pt>
                <c:pt idx="2">
                  <c:v>-0.31634267469771365</c:v>
                </c:pt>
                <c:pt idx="3">
                  <c:v>-0.26790364390954735</c:v>
                </c:pt>
                <c:pt idx="4">
                  <c:v>-0.18481238737184275</c:v>
                </c:pt>
                <c:pt idx="5">
                  <c:v>-0.17288261363440355</c:v>
                </c:pt>
                <c:pt idx="6">
                  <c:v>-7.7900849060481017E-2</c:v>
                </c:pt>
                <c:pt idx="7">
                  <c:v>-1.8159205201875396E-2</c:v>
                </c:pt>
                <c:pt idx="8">
                  <c:v>3.8404670185496044E-2</c:v>
                </c:pt>
                <c:pt idx="9">
                  <c:v>7.089963836271071E-2</c:v>
                </c:pt>
                <c:pt idx="10">
                  <c:v>0.13505806736405157</c:v>
                </c:pt>
                <c:pt idx="11">
                  <c:v>0.22701280075692393</c:v>
                </c:pt>
                <c:pt idx="12">
                  <c:v>0.31980918260422381</c:v>
                </c:pt>
                <c:pt idx="13">
                  <c:v>0.3558950889226149</c:v>
                </c:pt>
                <c:pt idx="14">
                  <c:v>0.43098806302701709</c:v>
                </c:pt>
                <c:pt idx="15">
                  <c:v>0.47890571434259344</c:v>
                </c:pt>
                <c:pt idx="16">
                  <c:v>0.51647937531666188</c:v>
                </c:pt>
                <c:pt idx="17">
                  <c:v>0.56491215814394113</c:v>
                </c:pt>
                <c:pt idx="18">
                  <c:v>0.63421924157225695</c:v>
                </c:pt>
                <c:pt idx="19">
                  <c:v>0.71968719147240667</c:v>
                </c:pt>
                <c:pt idx="20">
                  <c:v>0.79685709030671226</c:v>
                </c:pt>
                <c:pt idx="21">
                  <c:v>0.81929673651443791</c:v>
                </c:pt>
                <c:pt idx="22">
                  <c:v>0.88941978401339672</c:v>
                </c:pt>
                <c:pt idx="23">
                  <c:v>0.96494054038265897</c:v>
                </c:pt>
                <c:pt idx="24">
                  <c:v>1.0282276352977493</c:v>
                </c:pt>
                <c:pt idx="25">
                  <c:v>1.1001933144581291</c:v>
                </c:pt>
                <c:pt idx="26">
                  <c:v>1.1787579257340695</c:v>
                </c:pt>
                <c:pt idx="27">
                  <c:v>1.2260912719624499</c:v>
                </c:pt>
                <c:pt idx="28">
                  <c:v>1.3249123365754145</c:v>
                </c:pt>
                <c:pt idx="29">
                  <c:v>1.3502400042882945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原始投組效率前緣!$B$3</c:f>
              <c:strCache>
                <c:ptCount val="1"/>
                <c:pt idx="0">
                  <c:v>投組1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原始投組效率前緣!$O$24:$O$53</c:f>
              <c:numCache>
                <c:formatCode>0.0000</c:formatCode>
                <c:ptCount val="30"/>
                <c:pt idx="0">
                  <c:v>9.8835941255522641</c:v>
                </c:pt>
                <c:pt idx="1">
                  <c:v>8.6604742674973831</c:v>
                </c:pt>
                <c:pt idx="2">
                  <c:v>6.476479930495401</c:v>
                </c:pt>
                <c:pt idx="3">
                  <c:v>4.9554497998194567</c:v>
                </c:pt>
                <c:pt idx="4">
                  <c:v>3.8390623151925447</c:v>
                </c:pt>
                <c:pt idx="5">
                  <c:v>3.4314015445216102</c:v>
                </c:pt>
                <c:pt idx="6">
                  <c:v>2.7527318592312229</c:v>
                </c:pt>
                <c:pt idx="7">
                  <c:v>1.6873115030138122</c:v>
                </c:pt>
                <c:pt idx="8">
                  <c:v>1.598809433717032</c:v>
                </c:pt>
                <c:pt idx="9">
                  <c:v>1.0435851321183105</c:v>
                </c:pt>
                <c:pt idx="10">
                  <c:v>1.0435839212608673</c:v>
                </c:pt>
                <c:pt idx="11">
                  <c:v>0.91383436546859498</c:v>
                </c:pt>
                <c:pt idx="12">
                  <c:v>0.91170667276206496</c:v>
                </c:pt>
                <c:pt idx="13">
                  <c:v>0.92859913405689842</c:v>
                </c:pt>
                <c:pt idx="14">
                  <c:v>0.95703944559783183</c:v>
                </c:pt>
                <c:pt idx="15">
                  <c:v>1.1992960492447231</c:v>
                </c:pt>
                <c:pt idx="16">
                  <c:v>1.4590308743353231</c:v>
                </c:pt>
                <c:pt idx="17">
                  <c:v>1.6435749972968563</c:v>
                </c:pt>
                <c:pt idx="18">
                  <c:v>1.893462504259888</c:v>
                </c:pt>
                <c:pt idx="19">
                  <c:v>2.0701977171749788</c:v>
                </c:pt>
                <c:pt idx="20">
                  <c:v>3.401748618081808</c:v>
                </c:pt>
                <c:pt idx="21">
                  <c:v>4.0388477557245857</c:v>
                </c:pt>
                <c:pt idx="22">
                  <c:v>5.9555595888125996</c:v>
                </c:pt>
                <c:pt idx="23">
                  <c:v>7.7594100313499359</c:v>
                </c:pt>
                <c:pt idx="24">
                  <c:v>8.4698512761150528</c:v>
                </c:pt>
                <c:pt idx="25">
                  <c:v>8.5402486263422794</c:v>
                </c:pt>
                <c:pt idx="26">
                  <c:v>9.3727781371415606</c:v>
                </c:pt>
                <c:pt idx="27">
                  <c:v>12.258748716333805</c:v>
                </c:pt>
                <c:pt idx="28">
                  <c:v>13.873900593589262</c:v>
                </c:pt>
                <c:pt idx="29">
                  <c:v>16.94708485181118</c:v>
                </c:pt>
              </c:numCache>
            </c:numRef>
          </c:xVal>
          <c:yVal>
            <c:numRef>
              <c:f>原始投組效率前緣!$N$24:$N$53</c:f>
              <c:numCache>
                <c:formatCode>0.0000</c:formatCode>
                <c:ptCount val="30"/>
                <c:pt idx="0">
                  <c:v>-0.4047934663779183</c:v>
                </c:pt>
                <c:pt idx="1">
                  <c:v>-0.36313306664978673</c:v>
                </c:pt>
                <c:pt idx="2">
                  <c:v>-0.27953994566462936</c:v>
                </c:pt>
                <c:pt idx="3">
                  <c:v>-0.21102694747752093</c:v>
                </c:pt>
                <c:pt idx="4">
                  <c:v>-0.15198506747335067</c:v>
                </c:pt>
                <c:pt idx="5">
                  <c:v>-0.12765670288810471</c:v>
                </c:pt>
                <c:pt idx="6">
                  <c:v>-8.2283822746977445E-2</c:v>
                </c:pt>
                <c:pt idx="7">
                  <c:v>1.1441613894441999E-2</c:v>
                </c:pt>
                <c:pt idx="8">
                  <c:v>2.1631367189316769E-2</c:v>
                </c:pt>
                <c:pt idx="9">
                  <c:v>0.11331095591488638</c:v>
                </c:pt>
                <c:pt idx="10">
                  <c:v>0.11331128407218691</c:v>
                </c:pt>
                <c:pt idx="11">
                  <c:v>0.17571272184233316</c:v>
                </c:pt>
                <c:pt idx="12">
                  <c:v>0.18479216968858408</c:v>
                </c:pt>
                <c:pt idx="13">
                  <c:v>0.21037516858743444</c:v>
                </c:pt>
                <c:pt idx="14">
                  <c:v>0.22670153925659078</c:v>
                </c:pt>
                <c:pt idx="15">
                  <c:v>0.2903502310395587</c:v>
                </c:pt>
                <c:pt idx="16">
                  <c:v>0.33041427716840766</c:v>
                </c:pt>
                <c:pt idx="17">
                  <c:v>0.35318417215685605</c:v>
                </c:pt>
                <c:pt idx="18">
                  <c:v>0.37982455424784667</c:v>
                </c:pt>
                <c:pt idx="19">
                  <c:v>0.39665332016672561</c:v>
                </c:pt>
                <c:pt idx="20">
                  <c:v>0.49539708014748701</c:v>
                </c:pt>
                <c:pt idx="21">
                  <c:v>0.53287189171582661</c:v>
                </c:pt>
                <c:pt idx="22">
                  <c:v>0.6268572319833029</c:v>
                </c:pt>
                <c:pt idx="23">
                  <c:v>0.69987545272701768</c:v>
                </c:pt>
                <c:pt idx="24">
                  <c:v>0.72593584158980295</c:v>
                </c:pt>
                <c:pt idx="25">
                  <c:v>0.72845013497215338</c:v>
                </c:pt>
                <c:pt idx="26">
                  <c:v>0.75734777069550474</c:v>
                </c:pt>
                <c:pt idx="27">
                  <c:v>0.84784222847783219</c:v>
                </c:pt>
                <c:pt idx="28">
                  <c:v>0.8934624876492725</c:v>
                </c:pt>
                <c:pt idx="29">
                  <c:v>0.97300697713440387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58072848"/>
        <c:axId val="-1758067952"/>
      </c:scatterChart>
      <c:valAx>
        <c:axId val="-175807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758067952"/>
        <c:crosses val="autoZero"/>
        <c:crossBetween val="midCat"/>
      </c:valAx>
      <c:valAx>
        <c:axId val="-175806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75807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53</xdr:row>
      <xdr:rowOff>126092</xdr:rowOff>
    </xdr:from>
    <xdr:to>
      <xdr:col>11</xdr:col>
      <xdr:colOff>635000</xdr:colOff>
      <xdr:row>66</xdr:row>
      <xdr:rowOff>9070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457694</xdr:colOff>
      <xdr:row>53</xdr:row>
      <xdr:rowOff>90715</xdr:rowOff>
    </xdr:from>
    <xdr:to>
      <xdr:col>18</xdr:col>
      <xdr:colOff>11544</xdr:colOff>
      <xdr:row>66</xdr:row>
      <xdr:rowOff>23091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577273</xdr:colOff>
      <xdr:row>53</xdr:row>
      <xdr:rowOff>110507</xdr:rowOff>
    </xdr:from>
    <xdr:to>
      <xdr:col>23</xdr:col>
      <xdr:colOff>877454</xdr:colOff>
      <xdr:row>65</xdr:row>
      <xdr:rowOff>34636</xdr:rowOff>
    </xdr:to>
    <xdr:graphicFrame macro="">
      <xdr:nvGraphicFramePr>
        <xdr:cNvPr id="10" name="圖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498102</xdr:colOff>
      <xdr:row>53</xdr:row>
      <xdr:rowOff>77355</xdr:rowOff>
    </xdr:from>
    <xdr:to>
      <xdr:col>29</xdr:col>
      <xdr:colOff>789215</xdr:colOff>
      <xdr:row>65</xdr:row>
      <xdr:rowOff>90714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473364</xdr:colOff>
      <xdr:row>49</xdr:row>
      <xdr:rowOff>18183</xdr:rowOff>
    </xdr:from>
    <xdr:to>
      <xdr:col>49</xdr:col>
      <xdr:colOff>46182</xdr:colOff>
      <xdr:row>69</xdr:row>
      <xdr:rowOff>150091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5"/>
  <sheetViews>
    <sheetView zoomScale="55" zoomScaleNormal="55" workbookViewId="0">
      <selection activeCell="L46" sqref="L46"/>
    </sheetView>
  </sheetViews>
  <sheetFormatPr defaultRowHeight="13.5" x14ac:dyDescent="0.3"/>
  <cols>
    <col min="1" max="1" width="12.21875" bestFit="1" customWidth="1"/>
    <col min="2" max="5" width="11.21875" bestFit="1" customWidth="1"/>
    <col min="6" max="6" width="11.21875" style="46" customWidth="1"/>
    <col min="7" max="7" width="12.21875" bestFit="1" customWidth="1"/>
    <col min="8" max="10" width="11.21875" bestFit="1" customWidth="1"/>
    <col min="11" max="11" width="14.77734375" bestFit="1" customWidth="1"/>
    <col min="12" max="12" width="8.88671875" customWidth="1"/>
    <col min="13" max="13" width="11.21875" bestFit="1" customWidth="1"/>
    <col min="14" max="15" width="14.77734375" bestFit="1" customWidth="1"/>
  </cols>
  <sheetData>
    <row r="1" spans="1:15" x14ac:dyDescent="0.3">
      <c r="A1" s="1" t="s">
        <v>33</v>
      </c>
      <c r="B1" s="1"/>
      <c r="C1" s="1"/>
      <c r="D1" s="1"/>
      <c r="E1" s="1"/>
      <c r="F1" s="47"/>
      <c r="G1" s="1"/>
      <c r="H1" s="1"/>
      <c r="I1" s="1"/>
      <c r="J1" s="1"/>
      <c r="K1" s="1"/>
      <c r="M1" s="1"/>
      <c r="N1" s="1"/>
      <c r="O1" s="1"/>
    </row>
    <row r="2" spans="1:15" ht="14" thickBot="1" x14ac:dyDescent="0.35">
      <c r="A2" t="s">
        <v>40</v>
      </c>
      <c r="H2" t="s">
        <v>48</v>
      </c>
    </row>
    <row r="3" spans="1:15" x14ac:dyDescent="0.3">
      <c r="A3" s="6"/>
      <c r="B3" s="7" t="s">
        <v>0</v>
      </c>
      <c r="C3" s="7" t="s">
        <v>1</v>
      </c>
      <c r="D3" s="7" t="s">
        <v>2</v>
      </c>
      <c r="E3" s="7" t="s">
        <v>3</v>
      </c>
      <c r="F3" s="48"/>
      <c r="H3" s="7" t="s">
        <v>0</v>
      </c>
      <c r="I3" s="7" t="s">
        <v>1</v>
      </c>
      <c r="J3" s="7" t="s">
        <v>2</v>
      </c>
      <c r="K3" s="7" t="s">
        <v>35</v>
      </c>
      <c r="M3" s="7" t="s">
        <v>34</v>
      </c>
      <c r="N3" s="7" t="s">
        <v>36</v>
      </c>
      <c r="O3" s="7" t="s">
        <v>37</v>
      </c>
    </row>
    <row r="4" spans="1:15" x14ac:dyDescent="0.3">
      <c r="A4" s="2">
        <v>40512</v>
      </c>
      <c r="B4" s="3">
        <v>1.6111</v>
      </c>
      <c r="C4" s="3">
        <v>0.94789999999999996</v>
      </c>
      <c r="D4" s="3">
        <v>2.2618</v>
      </c>
      <c r="E4" s="3">
        <v>0.4773</v>
      </c>
      <c r="F4" s="49"/>
      <c r="G4" s="2"/>
      <c r="H4" s="3">
        <v>1.6111</v>
      </c>
      <c r="I4" s="3">
        <v>0.94789999999999996</v>
      </c>
      <c r="J4" s="3">
        <v>2.2618</v>
      </c>
      <c r="K4" s="3">
        <v>-1.4096</v>
      </c>
      <c r="M4" s="3">
        <v>1.1227</v>
      </c>
      <c r="N4" s="3">
        <v>5.5479000000000003</v>
      </c>
      <c r="O4" s="3">
        <v>0.54200000000000004</v>
      </c>
    </row>
    <row r="5" spans="1:15" x14ac:dyDescent="0.3">
      <c r="A5" s="2">
        <v>40543</v>
      </c>
      <c r="B5" s="3">
        <v>-1.1560999999999999</v>
      </c>
      <c r="C5" s="3">
        <v>1.5244</v>
      </c>
      <c r="D5" s="3">
        <v>3.3151999999999999</v>
      </c>
      <c r="E5" s="3">
        <v>1.6040000000000001</v>
      </c>
      <c r="F5" s="49"/>
      <c r="G5" s="2"/>
      <c r="H5" s="3">
        <v>-1.1560999999999999</v>
      </c>
      <c r="I5" s="3">
        <v>1.5244</v>
      </c>
      <c r="J5" s="3">
        <v>3.3151999999999999</v>
      </c>
      <c r="K5" s="3">
        <v>0.56499999999999995</v>
      </c>
      <c r="M5" s="3">
        <v>1.0728</v>
      </c>
      <c r="N5" s="3">
        <v>4.3913000000000002</v>
      </c>
      <c r="O5" s="3">
        <v>0</v>
      </c>
    </row>
    <row r="6" spans="1:15" x14ac:dyDescent="0.3">
      <c r="A6" s="2">
        <v>40571</v>
      </c>
      <c r="B6" s="3">
        <v>-4.5693000000000001</v>
      </c>
      <c r="C6" s="3">
        <v>0.7994</v>
      </c>
      <c r="D6" s="3">
        <v>0.87590000000000001</v>
      </c>
      <c r="E6" s="3">
        <v>-1.0049999999999999</v>
      </c>
      <c r="F6" s="49"/>
      <c r="G6" s="2"/>
      <c r="H6" s="3">
        <v>-4.5693000000000001</v>
      </c>
      <c r="I6" s="3">
        <v>0.7994</v>
      </c>
      <c r="J6" s="3">
        <v>0.87590000000000001</v>
      </c>
      <c r="K6" s="3">
        <v>1.4521999999999999</v>
      </c>
      <c r="M6" s="3">
        <v>-0.31850000000000001</v>
      </c>
      <c r="N6" s="3">
        <v>-1.3569</v>
      </c>
      <c r="O6" s="3">
        <v>0.56210000000000004</v>
      </c>
    </row>
    <row r="7" spans="1:15" s="1" customFormat="1" x14ac:dyDescent="0.3">
      <c r="A7" s="2">
        <v>40599</v>
      </c>
      <c r="B7" s="3">
        <v>1.7604</v>
      </c>
      <c r="C7" s="3">
        <v>-0.34189999999999998</v>
      </c>
      <c r="D7" s="3">
        <v>-0.28210000000000002</v>
      </c>
      <c r="E7" s="3">
        <v>-4.0655999999999999</v>
      </c>
      <c r="F7" s="49"/>
      <c r="G7" s="2"/>
      <c r="H7" s="3">
        <v>1.7604</v>
      </c>
      <c r="I7" s="3">
        <v>-0.34189999999999998</v>
      </c>
      <c r="J7" s="3">
        <v>-0.28210000000000002</v>
      </c>
      <c r="K7" s="3">
        <v>0</v>
      </c>
      <c r="M7" s="3">
        <v>0.17019999999999999</v>
      </c>
      <c r="N7" s="3">
        <v>0</v>
      </c>
      <c r="O7" s="3">
        <v>0.2273</v>
      </c>
    </row>
    <row r="8" spans="1:15" s="1" customFormat="1" x14ac:dyDescent="0.3">
      <c r="A8" s="2">
        <v>40633</v>
      </c>
      <c r="B8" s="3">
        <v>2.3925000000000001</v>
      </c>
      <c r="C8" s="3">
        <v>0</v>
      </c>
      <c r="D8" s="3">
        <v>-1.0959000000000001</v>
      </c>
      <c r="E8" s="3">
        <v>0.90639999999999998</v>
      </c>
      <c r="F8" s="49"/>
      <c r="G8" s="2"/>
      <c r="H8" s="3">
        <v>2.3925000000000001</v>
      </c>
      <c r="I8" s="3">
        <v>0</v>
      </c>
      <c r="J8" s="3">
        <v>-1.0959000000000001</v>
      </c>
      <c r="K8" s="3">
        <v>0.42580000000000001</v>
      </c>
      <c r="M8" s="3">
        <v>-1.3986000000000001</v>
      </c>
      <c r="N8" s="3">
        <v>0.4713</v>
      </c>
      <c r="O8" s="3">
        <v>0.54730000000000001</v>
      </c>
    </row>
    <row r="9" spans="1:15" x14ac:dyDescent="0.3">
      <c r="A9" s="2">
        <v>40662</v>
      </c>
      <c r="B9" s="3">
        <v>1.4670000000000001</v>
      </c>
      <c r="C9" s="3">
        <v>-0.42049999999999998</v>
      </c>
      <c r="D9" s="3">
        <v>0</v>
      </c>
      <c r="E9" s="3">
        <v>-1.2903</v>
      </c>
      <c r="F9" s="49"/>
      <c r="G9" s="2"/>
      <c r="H9" s="3">
        <v>1.4670000000000001</v>
      </c>
      <c r="I9" s="3">
        <v>-0.42049999999999998</v>
      </c>
      <c r="J9" s="3">
        <v>0</v>
      </c>
      <c r="K9" s="3">
        <v>0.27360000000000001</v>
      </c>
      <c r="M9" s="3">
        <v>0.95809999999999995</v>
      </c>
      <c r="N9" s="3">
        <v>-1.194</v>
      </c>
      <c r="O9" s="3">
        <v>-0.10970000000000001</v>
      </c>
    </row>
    <row r="10" spans="1:15" x14ac:dyDescent="0.3">
      <c r="A10" s="2">
        <v>40694</v>
      </c>
      <c r="B10" s="3">
        <v>-0.52769999999999995</v>
      </c>
      <c r="C10" s="3">
        <v>1.2539</v>
      </c>
      <c r="D10" s="3">
        <v>1.6335999999999999</v>
      </c>
      <c r="E10" s="3">
        <v>1.6349</v>
      </c>
      <c r="F10" s="49"/>
      <c r="G10" s="2"/>
      <c r="H10" s="3">
        <v>-0.52769999999999995</v>
      </c>
      <c r="I10" s="3">
        <v>1.2539</v>
      </c>
      <c r="J10" s="3">
        <v>1.6335999999999999</v>
      </c>
      <c r="K10" s="3">
        <v>2.1080999999999999</v>
      </c>
      <c r="M10" s="3">
        <v>0.24010000000000001</v>
      </c>
      <c r="N10" s="3">
        <v>0.28289999999999998</v>
      </c>
      <c r="O10" s="3">
        <v>0.53559999999999997</v>
      </c>
    </row>
    <row r="11" spans="1:15" x14ac:dyDescent="0.3">
      <c r="A11" s="2">
        <v>40724</v>
      </c>
      <c r="B11" s="3">
        <v>-0.42049999999999998</v>
      </c>
      <c r="C11" s="3">
        <v>-0.318</v>
      </c>
      <c r="D11" s="3">
        <v>-4.1929999999999996</v>
      </c>
      <c r="E11" s="3">
        <v>3.4775</v>
      </c>
      <c r="F11" s="49"/>
      <c r="G11" s="2"/>
      <c r="H11" s="3">
        <v>-0.42049999999999998</v>
      </c>
      <c r="I11" s="3">
        <v>-0.318</v>
      </c>
      <c r="J11" s="3">
        <v>-4.1929999999999996</v>
      </c>
      <c r="K11" s="3">
        <v>1.1142000000000001</v>
      </c>
      <c r="M11" s="3">
        <v>1.5303</v>
      </c>
      <c r="N11" s="3">
        <v>0.63690000000000002</v>
      </c>
      <c r="O11" s="3">
        <v>0.50739999999999996</v>
      </c>
    </row>
    <row r="12" spans="1:15" x14ac:dyDescent="0.3">
      <c r="A12" s="2">
        <v>40753</v>
      </c>
      <c r="B12" s="3">
        <v>-1.1696</v>
      </c>
      <c r="C12" s="3">
        <v>-1.1227</v>
      </c>
      <c r="D12" s="3">
        <v>-1.7242</v>
      </c>
      <c r="E12" s="3">
        <v>-1.5234000000000001</v>
      </c>
      <c r="F12" s="49"/>
      <c r="G12" s="2"/>
      <c r="H12" s="3">
        <v>-1.1696</v>
      </c>
      <c r="I12" s="3">
        <v>-1.1227</v>
      </c>
      <c r="J12" s="3">
        <v>-1.7242</v>
      </c>
      <c r="K12" s="3">
        <v>-1.3793</v>
      </c>
      <c r="M12" s="3">
        <v>0.32950000000000002</v>
      </c>
      <c r="N12" s="3">
        <v>-2.0489000000000002</v>
      </c>
      <c r="O12" s="3">
        <v>0</v>
      </c>
    </row>
    <row r="13" spans="1:15" x14ac:dyDescent="0.3">
      <c r="A13" s="2">
        <v>40786</v>
      </c>
      <c r="B13" s="3">
        <v>0.313</v>
      </c>
      <c r="C13" s="3">
        <v>6.7030000000000003</v>
      </c>
      <c r="D13" s="3">
        <v>0.97750000000000004</v>
      </c>
      <c r="E13" s="3">
        <v>-1.7045999999999999</v>
      </c>
      <c r="F13" s="49"/>
      <c r="G13" s="2"/>
      <c r="H13" s="3">
        <v>0.313</v>
      </c>
      <c r="I13" s="3">
        <v>6.7030000000000003</v>
      </c>
      <c r="J13" s="3">
        <v>0.97750000000000004</v>
      </c>
      <c r="K13" s="3">
        <v>0.57799999999999996</v>
      </c>
      <c r="M13" s="3">
        <v>2.0861000000000001</v>
      </c>
      <c r="N13" s="3">
        <v>-1.1472</v>
      </c>
      <c r="O13" s="3">
        <v>-0.10009999999999999</v>
      </c>
    </row>
    <row r="14" spans="1:15" x14ac:dyDescent="0.3">
      <c r="A14" s="2">
        <v>40816</v>
      </c>
      <c r="B14" s="3">
        <v>0.17780000000000001</v>
      </c>
      <c r="C14" s="3">
        <v>0.95689999999999997</v>
      </c>
      <c r="D14" s="3">
        <v>-1.8391</v>
      </c>
      <c r="E14" s="3">
        <v>0.1537</v>
      </c>
      <c r="F14" s="49"/>
      <c r="G14" s="2"/>
      <c r="H14" s="3">
        <v>0.17780000000000001</v>
      </c>
      <c r="I14" s="3">
        <v>0.95689999999999997</v>
      </c>
      <c r="J14" s="3">
        <v>-1.8391</v>
      </c>
      <c r="K14" s="3">
        <v>-0.42770000000000002</v>
      </c>
      <c r="M14" s="3">
        <v>0.60980000000000001</v>
      </c>
      <c r="N14" s="3">
        <v>-1.4982</v>
      </c>
      <c r="O14" s="3">
        <v>0.49380000000000002</v>
      </c>
    </row>
    <row r="15" spans="1:15" x14ac:dyDescent="0.3">
      <c r="A15" s="2">
        <v>40847</v>
      </c>
      <c r="B15" s="3">
        <v>-0.51329999999999998</v>
      </c>
      <c r="C15" s="3">
        <v>-1.7392000000000001</v>
      </c>
      <c r="D15" s="3">
        <v>-1.6807000000000001</v>
      </c>
      <c r="E15" s="3">
        <v>-1.2685</v>
      </c>
      <c r="F15" s="49"/>
      <c r="G15" s="2"/>
      <c r="H15" s="3">
        <v>-0.51329999999999998</v>
      </c>
      <c r="I15" s="3">
        <v>-1.7392000000000001</v>
      </c>
      <c r="J15" s="3">
        <v>-1.6807000000000001</v>
      </c>
      <c r="K15" s="3">
        <v>0.68169999999999997</v>
      </c>
      <c r="M15" s="3">
        <v>0</v>
      </c>
      <c r="N15" s="3">
        <v>0.74490000000000001</v>
      </c>
      <c r="O15" s="3">
        <v>0.89959999999999996</v>
      </c>
    </row>
    <row r="16" spans="1:15" x14ac:dyDescent="0.3">
      <c r="A16" s="2">
        <v>40877</v>
      </c>
      <c r="B16" s="3">
        <v>-0.65900000000000003</v>
      </c>
      <c r="C16" s="3">
        <v>-1.7349000000000001</v>
      </c>
      <c r="D16" s="3">
        <v>-1.6807000000000001</v>
      </c>
      <c r="E16" s="3">
        <v>-4.8789999999999996</v>
      </c>
      <c r="F16" s="49"/>
      <c r="G16" s="2"/>
      <c r="H16" s="3">
        <v>-0.65900000000000003</v>
      </c>
      <c r="I16" s="3">
        <v>-1.7349000000000001</v>
      </c>
      <c r="J16" s="3">
        <v>-1.6807000000000001</v>
      </c>
      <c r="K16" s="3">
        <v>1.3494999999999999</v>
      </c>
      <c r="M16" s="3">
        <v>-2.5779000000000001</v>
      </c>
      <c r="N16" s="3">
        <v>-2.7909000000000002</v>
      </c>
      <c r="O16" s="3">
        <v>0</v>
      </c>
    </row>
    <row r="17" spans="1:15" x14ac:dyDescent="0.3">
      <c r="A17" s="2">
        <v>40907</v>
      </c>
      <c r="B17" s="3">
        <v>-0.76629999999999998</v>
      </c>
      <c r="C17" s="3">
        <v>-0.63629999999999998</v>
      </c>
      <c r="D17" s="3">
        <v>0.42459999999999998</v>
      </c>
      <c r="E17" s="3">
        <v>1.0009999999999999</v>
      </c>
      <c r="F17" s="49"/>
      <c r="G17" s="2"/>
      <c r="H17" s="3">
        <v>-0.76629999999999998</v>
      </c>
      <c r="I17" s="3">
        <v>-0.63629999999999998</v>
      </c>
      <c r="J17" s="3">
        <v>0.42459999999999998</v>
      </c>
      <c r="K17" s="3">
        <v>0</v>
      </c>
      <c r="M17" s="3">
        <v>0</v>
      </c>
      <c r="N17" s="3">
        <v>0.19320000000000001</v>
      </c>
      <c r="O17" s="3">
        <v>-0.49880000000000002</v>
      </c>
    </row>
    <row r="18" spans="1:15" x14ac:dyDescent="0.3">
      <c r="A18" s="2">
        <v>40939</v>
      </c>
      <c r="B18" s="3">
        <v>0.58479999999999999</v>
      </c>
      <c r="C18" s="3">
        <v>-0.41070000000000001</v>
      </c>
      <c r="D18" s="3">
        <v>2.1718999999999999</v>
      </c>
      <c r="E18" s="3">
        <v>1.1935</v>
      </c>
      <c r="F18" s="49"/>
      <c r="G18" s="2"/>
      <c r="H18" s="3">
        <v>0.58479999999999999</v>
      </c>
      <c r="I18" s="3">
        <v>-0.41070000000000001</v>
      </c>
      <c r="J18" s="3">
        <v>2.1718999999999999</v>
      </c>
      <c r="K18" s="3">
        <v>-0.2545</v>
      </c>
      <c r="M18" s="3">
        <v>-1.2121</v>
      </c>
      <c r="N18" s="3">
        <v>3.7677999999999998</v>
      </c>
      <c r="O18" s="3">
        <v>1.3606</v>
      </c>
    </row>
    <row r="19" spans="1:15" x14ac:dyDescent="0.3">
      <c r="A19" s="2">
        <v>40968</v>
      </c>
      <c r="B19" s="3">
        <v>0.83799999999999997</v>
      </c>
      <c r="C19" s="3">
        <v>0.21440000000000001</v>
      </c>
      <c r="D19" s="3">
        <v>1.9048</v>
      </c>
      <c r="E19" s="3">
        <v>1.5152000000000001</v>
      </c>
      <c r="F19" s="49"/>
      <c r="G19" s="2"/>
      <c r="H19" s="3">
        <v>0.83799999999999997</v>
      </c>
      <c r="I19" s="3">
        <v>0.21440000000000001</v>
      </c>
      <c r="J19" s="3">
        <v>1.9048</v>
      </c>
      <c r="K19" s="3">
        <v>2.4969999999999999</v>
      </c>
      <c r="M19" s="3">
        <v>1.4677</v>
      </c>
      <c r="N19" s="3">
        <v>0.69689999999999996</v>
      </c>
      <c r="O19" s="3">
        <v>0.33239999999999997</v>
      </c>
    </row>
    <row r="20" spans="1:15" x14ac:dyDescent="0.3">
      <c r="A20" s="2">
        <v>40998</v>
      </c>
      <c r="B20" s="3">
        <v>1.2821</v>
      </c>
      <c r="C20" s="3">
        <v>0.43380000000000002</v>
      </c>
      <c r="D20" s="3">
        <v>3.7610999999999999</v>
      </c>
      <c r="E20" s="3">
        <v>-0.44479999999999997</v>
      </c>
      <c r="F20" s="49"/>
      <c r="G20" s="2"/>
      <c r="H20" s="3">
        <v>1.2821</v>
      </c>
      <c r="I20" s="3">
        <v>0.43380000000000002</v>
      </c>
      <c r="J20" s="3">
        <v>3.7610999999999999</v>
      </c>
      <c r="K20" s="3">
        <v>0.94679999999999997</v>
      </c>
      <c r="M20" s="3">
        <v>0.43509999999999999</v>
      </c>
      <c r="N20" s="3">
        <v>2.7305000000000001</v>
      </c>
      <c r="O20" s="3">
        <v>0.1101</v>
      </c>
    </row>
    <row r="21" spans="1:15" x14ac:dyDescent="0.3">
      <c r="A21" s="2">
        <v>41029</v>
      </c>
      <c r="B21" s="3">
        <v>-0.51590000000000003</v>
      </c>
      <c r="C21" s="3">
        <v>1.1948000000000001</v>
      </c>
      <c r="D21" s="3">
        <v>-1.4870000000000001</v>
      </c>
      <c r="E21" s="3">
        <v>-1.6529</v>
      </c>
      <c r="F21" s="49"/>
      <c r="G21" s="2"/>
      <c r="H21" s="3">
        <v>-0.51590000000000003</v>
      </c>
      <c r="I21" s="3">
        <v>1.1948000000000001</v>
      </c>
      <c r="J21" s="3">
        <v>-1.4870000000000001</v>
      </c>
      <c r="K21" s="3">
        <v>0.92589999999999995</v>
      </c>
      <c r="M21" s="3">
        <v>2.9114</v>
      </c>
      <c r="N21" s="3">
        <v>3.2677</v>
      </c>
      <c r="O21" s="3">
        <v>0.1095</v>
      </c>
    </row>
    <row r="22" spans="1:15" x14ac:dyDescent="0.3">
      <c r="A22" s="2">
        <v>41060</v>
      </c>
      <c r="B22" s="3">
        <v>-0.88570000000000004</v>
      </c>
      <c r="C22" s="3">
        <v>-0.48899999999999999</v>
      </c>
      <c r="D22" s="3">
        <v>-0.55300000000000005</v>
      </c>
      <c r="E22" s="3">
        <v>-1.0399</v>
      </c>
      <c r="F22" s="49"/>
      <c r="G22" s="2"/>
      <c r="H22" s="3">
        <v>-0.88570000000000004</v>
      </c>
      <c r="I22" s="3">
        <v>-0.48899999999999999</v>
      </c>
      <c r="J22" s="3">
        <v>-0.55300000000000005</v>
      </c>
      <c r="K22" s="3">
        <v>4.0773000000000001</v>
      </c>
      <c r="M22" s="3">
        <v>-2.6316999999999999</v>
      </c>
      <c r="N22" s="3">
        <v>1.4259999999999999</v>
      </c>
      <c r="O22" s="3">
        <v>0.222</v>
      </c>
    </row>
    <row r="23" spans="1:15" x14ac:dyDescent="0.3">
      <c r="A23" s="2">
        <v>41089</v>
      </c>
      <c r="B23" s="3">
        <v>0.3478</v>
      </c>
      <c r="C23" s="3">
        <v>-0.24779999999999999</v>
      </c>
      <c r="D23" s="3">
        <v>0.59699999999999998</v>
      </c>
      <c r="E23" s="3">
        <v>-0.46260000000000001</v>
      </c>
      <c r="F23" s="49"/>
      <c r="G23" s="2"/>
      <c r="H23" s="3">
        <v>0.3478</v>
      </c>
      <c r="I23" s="3">
        <v>-0.24779999999999999</v>
      </c>
      <c r="J23" s="3">
        <v>0.59699999999999998</v>
      </c>
      <c r="K23" s="3">
        <v>1.7370000000000001</v>
      </c>
      <c r="M23" s="3">
        <v>0.42520000000000002</v>
      </c>
      <c r="N23" s="3">
        <v>1.4418</v>
      </c>
      <c r="O23" s="3">
        <v>1.2847999999999999</v>
      </c>
    </row>
    <row r="24" spans="1:15" x14ac:dyDescent="0.3">
      <c r="A24" s="2">
        <v>41121</v>
      </c>
      <c r="B24" s="3">
        <v>0.1696</v>
      </c>
      <c r="C24" s="3">
        <v>0.26079999999999998</v>
      </c>
      <c r="D24" s="3">
        <v>0</v>
      </c>
      <c r="E24" s="3">
        <v>1.5172000000000001</v>
      </c>
      <c r="F24" s="49"/>
      <c r="G24" s="2"/>
      <c r="H24" s="3">
        <v>0.1696</v>
      </c>
      <c r="I24" s="3">
        <v>0.26079999999999998</v>
      </c>
      <c r="J24" s="3">
        <v>0</v>
      </c>
      <c r="K24" s="3">
        <v>2.5001000000000002</v>
      </c>
      <c r="M24" s="3">
        <v>-0.57140000000000002</v>
      </c>
      <c r="N24" s="3">
        <v>1.2930999999999999</v>
      </c>
      <c r="O24" s="3">
        <v>1.7938000000000001</v>
      </c>
    </row>
    <row r="25" spans="1:15" x14ac:dyDescent="0.3">
      <c r="A25" s="2">
        <v>41152</v>
      </c>
      <c r="B25" s="3">
        <v>-0.17530000000000001</v>
      </c>
      <c r="C25" s="3">
        <v>0.20730000000000001</v>
      </c>
      <c r="D25" s="3">
        <v>0.21160000000000001</v>
      </c>
      <c r="E25" s="3">
        <v>0.52359999999999995</v>
      </c>
      <c r="F25" s="49"/>
      <c r="G25" s="2"/>
      <c r="H25" s="3">
        <v>-0.17530000000000001</v>
      </c>
      <c r="I25" s="3">
        <v>0.20730000000000001</v>
      </c>
      <c r="J25" s="3">
        <v>0.21160000000000001</v>
      </c>
      <c r="K25" s="3">
        <v>0.72289999999999999</v>
      </c>
      <c r="M25" s="3">
        <v>-0.1535</v>
      </c>
      <c r="N25" s="3">
        <v>0</v>
      </c>
      <c r="O25" s="3">
        <v>0</v>
      </c>
    </row>
    <row r="26" spans="1:15" x14ac:dyDescent="0.3">
      <c r="A26" s="2">
        <v>41180</v>
      </c>
      <c r="B26" s="3">
        <v>0.69440000000000002</v>
      </c>
      <c r="C26" s="3">
        <v>0</v>
      </c>
      <c r="D26" s="3">
        <v>0</v>
      </c>
      <c r="E26" s="3">
        <v>-0.68730000000000002</v>
      </c>
      <c r="F26" s="49"/>
      <c r="G26" s="2"/>
      <c r="H26" s="3">
        <v>0.69440000000000002</v>
      </c>
      <c r="I26" s="3">
        <v>0</v>
      </c>
      <c r="J26" s="3">
        <v>0</v>
      </c>
      <c r="K26" s="3">
        <v>2.4803999999999999</v>
      </c>
      <c r="M26" s="3">
        <v>0.69110000000000005</v>
      </c>
      <c r="N26" s="3">
        <v>0</v>
      </c>
      <c r="O26" s="3">
        <v>0.2132</v>
      </c>
    </row>
    <row r="27" spans="1:15" x14ac:dyDescent="0.3">
      <c r="A27" s="2">
        <v>41213</v>
      </c>
      <c r="B27" s="3">
        <v>0</v>
      </c>
      <c r="C27" s="3">
        <v>-1.2461</v>
      </c>
      <c r="D27" s="3">
        <v>0.72199999999999998</v>
      </c>
      <c r="E27" s="3">
        <v>-0.44740000000000002</v>
      </c>
      <c r="F27" s="49"/>
      <c r="G27" s="2"/>
      <c r="H27" s="3">
        <v>0</v>
      </c>
      <c r="I27" s="3">
        <v>-1.2461</v>
      </c>
      <c r="J27" s="3">
        <v>0.72199999999999998</v>
      </c>
      <c r="K27" s="3">
        <v>0.7923</v>
      </c>
      <c r="M27" s="3">
        <v>0.1336</v>
      </c>
      <c r="N27" s="3">
        <v>-0.90500000000000003</v>
      </c>
      <c r="O27" s="3">
        <v>-0.21809999999999999</v>
      </c>
    </row>
    <row r="28" spans="1:15" x14ac:dyDescent="0.3">
      <c r="A28" s="2">
        <v>41243</v>
      </c>
      <c r="B28" s="3">
        <v>1.2244999999999999</v>
      </c>
      <c r="C28" s="3">
        <v>0.86080000000000001</v>
      </c>
      <c r="D28" s="3">
        <v>-0.85289999999999999</v>
      </c>
      <c r="E28" s="3">
        <v>1.1606000000000001</v>
      </c>
      <c r="F28" s="49"/>
      <c r="G28" s="2"/>
      <c r="H28" s="3">
        <v>1.2244999999999999</v>
      </c>
      <c r="I28" s="3">
        <v>0.86080000000000001</v>
      </c>
      <c r="J28" s="3">
        <v>-0.85289999999999999</v>
      </c>
      <c r="K28" s="3">
        <v>2.2542</v>
      </c>
      <c r="M28" s="3">
        <v>1.9907999999999999</v>
      </c>
      <c r="N28" s="3">
        <v>2.9169</v>
      </c>
      <c r="O28" s="3">
        <v>0.1066</v>
      </c>
    </row>
    <row r="29" spans="1:15" x14ac:dyDescent="0.3">
      <c r="A29" s="2">
        <v>41271</v>
      </c>
      <c r="B29" s="3">
        <v>0.57750000000000001</v>
      </c>
      <c r="C29" s="3">
        <v>-0.85109999999999997</v>
      </c>
      <c r="D29" s="3">
        <v>1.1976</v>
      </c>
      <c r="E29" s="3">
        <v>0.71089999999999998</v>
      </c>
      <c r="F29" s="49"/>
      <c r="G29" s="2"/>
      <c r="H29" s="3">
        <v>0.57750000000000001</v>
      </c>
      <c r="I29" s="3">
        <v>-0.85109999999999997</v>
      </c>
      <c r="J29" s="3">
        <v>1.1976</v>
      </c>
      <c r="K29" s="3">
        <v>1.4538</v>
      </c>
      <c r="M29" s="3">
        <v>0.12859999999999999</v>
      </c>
      <c r="N29" s="3">
        <v>2.8170999999999999</v>
      </c>
      <c r="O29" s="3">
        <v>1.0638000000000001</v>
      </c>
    </row>
    <row r="30" spans="1:15" x14ac:dyDescent="0.3">
      <c r="A30" s="2">
        <v>41305</v>
      </c>
      <c r="B30" s="3">
        <v>0</v>
      </c>
      <c r="C30" s="3">
        <v>-1.1696</v>
      </c>
      <c r="D30" s="3">
        <v>0.1925</v>
      </c>
      <c r="E30" s="3">
        <v>2.8988</v>
      </c>
      <c r="F30" s="49"/>
      <c r="G30" s="2"/>
      <c r="H30" s="3">
        <v>0</v>
      </c>
      <c r="I30" s="3">
        <v>-1.1696</v>
      </c>
      <c r="J30" s="3">
        <v>0.1925</v>
      </c>
      <c r="K30" s="3">
        <v>0</v>
      </c>
      <c r="M30" s="3">
        <v>0.25090000000000001</v>
      </c>
      <c r="N30" s="3">
        <v>-2.8868</v>
      </c>
      <c r="O30" s="3">
        <v>0.21299999999999999</v>
      </c>
    </row>
    <row r="31" spans="1:15" x14ac:dyDescent="0.3">
      <c r="A31" s="2">
        <v>41332</v>
      </c>
      <c r="B31" s="3">
        <v>-1.0929</v>
      </c>
      <c r="C31" s="3">
        <v>-0.81410000000000005</v>
      </c>
      <c r="D31" s="3">
        <v>0.76629999999999998</v>
      </c>
      <c r="E31" s="3">
        <v>0.90769999999999995</v>
      </c>
      <c r="F31" s="49"/>
      <c r="G31" s="2"/>
      <c r="H31" s="3">
        <v>-1.0929</v>
      </c>
      <c r="I31" s="3">
        <v>-0.81410000000000005</v>
      </c>
      <c r="J31" s="3">
        <v>0.76629999999999998</v>
      </c>
      <c r="K31" s="3">
        <v>0.96150000000000002</v>
      </c>
      <c r="M31" s="3">
        <v>0.52700000000000002</v>
      </c>
      <c r="N31" s="3">
        <v>1.2270000000000001</v>
      </c>
      <c r="O31" s="3">
        <v>-0.43290000000000001</v>
      </c>
    </row>
    <row r="32" spans="1:15" x14ac:dyDescent="0.3">
      <c r="A32" s="2">
        <v>41362</v>
      </c>
      <c r="B32" s="3">
        <v>1.6438999999999999</v>
      </c>
      <c r="C32" s="3">
        <v>2.6316999999999999</v>
      </c>
      <c r="D32" s="3">
        <v>0.18990000000000001</v>
      </c>
      <c r="E32" s="3">
        <v>0</v>
      </c>
      <c r="F32" s="49"/>
      <c r="G32" s="2"/>
      <c r="H32" s="3">
        <v>1.6438999999999999</v>
      </c>
      <c r="I32" s="3">
        <v>2.6316999999999999</v>
      </c>
      <c r="J32" s="3">
        <v>0.18990000000000001</v>
      </c>
      <c r="K32" s="3">
        <v>0.49880000000000002</v>
      </c>
      <c r="M32" s="3">
        <v>1.8843000000000001</v>
      </c>
      <c r="N32" s="3">
        <v>1.232</v>
      </c>
      <c r="O32" s="3">
        <v>0.64870000000000005</v>
      </c>
    </row>
    <row r="33" spans="1:15" x14ac:dyDescent="0.3">
      <c r="A33" s="2">
        <v>41394</v>
      </c>
      <c r="B33" s="3">
        <v>-0.16189999999999999</v>
      </c>
      <c r="C33" s="3">
        <v>0</v>
      </c>
      <c r="D33" s="3">
        <v>0.1699</v>
      </c>
      <c r="E33" s="3">
        <v>0.98519999999999996</v>
      </c>
      <c r="F33" s="49"/>
      <c r="G33" s="2"/>
      <c r="H33" s="3">
        <v>-0.16189999999999999</v>
      </c>
      <c r="I33" s="3">
        <v>0</v>
      </c>
      <c r="J33" s="3">
        <v>0.1699</v>
      </c>
      <c r="K33" s="3">
        <v>1.3793</v>
      </c>
      <c r="M33" s="3">
        <v>1.2837000000000001</v>
      </c>
      <c r="N33" s="3">
        <v>0.19670000000000001</v>
      </c>
      <c r="O33" s="3">
        <v>-0.74350000000000005</v>
      </c>
    </row>
    <row r="34" spans="1:15" x14ac:dyDescent="0.3">
      <c r="A34" s="2">
        <v>41425</v>
      </c>
      <c r="B34" s="3">
        <v>3.7233999999999998</v>
      </c>
      <c r="C34" s="3">
        <v>2.2422</v>
      </c>
      <c r="D34" s="3">
        <v>0</v>
      </c>
      <c r="E34" s="3">
        <v>-1.3304</v>
      </c>
      <c r="F34" s="49"/>
      <c r="G34" s="2"/>
      <c r="H34" s="3">
        <v>3.7233999999999998</v>
      </c>
      <c r="I34" s="3">
        <v>2.2422</v>
      </c>
      <c r="J34" s="3">
        <v>0</v>
      </c>
      <c r="K34" s="3">
        <v>-0.4556</v>
      </c>
      <c r="M34" s="3">
        <v>1.7903</v>
      </c>
      <c r="N34" s="3">
        <v>0.97370000000000001</v>
      </c>
      <c r="O34" s="3">
        <v>-0.1047</v>
      </c>
    </row>
    <row r="35" spans="1:15" x14ac:dyDescent="0.3">
      <c r="A35" s="2">
        <v>41453</v>
      </c>
      <c r="B35" s="3">
        <v>0</v>
      </c>
      <c r="C35" s="3">
        <v>6.5731999999999999</v>
      </c>
      <c r="D35" s="3">
        <v>0.75900000000000001</v>
      </c>
      <c r="E35" s="3">
        <v>-1.3793</v>
      </c>
      <c r="F35" s="49"/>
      <c r="G35" s="2"/>
      <c r="H35" s="3">
        <v>0</v>
      </c>
      <c r="I35" s="3">
        <v>6.5731999999999999</v>
      </c>
      <c r="J35" s="3">
        <v>0.75900000000000001</v>
      </c>
      <c r="K35" s="3">
        <v>6.0343</v>
      </c>
      <c r="M35" s="3">
        <v>3.8679000000000001</v>
      </c>
      <c r="N35" s="3">
        <v>0.59819999999999995</v>
      </c>
      <c r="O35" s="3">
        <v>6.1666999999999996</v>
      </c>
    </row>
    <row r="36" spans="1:15" x14ac:dyDescent="0.3">
      <c r="A36" s="2">
        <v>41486</v>
      </c>
      <c r="B36" s="3">
        <v>1.1778999999999999</v>
      </c>
      <c r="C36" s="3">
        <v>2.556</v>
      </c>
      <c r="D36" s="3">
        <v>-0.76629999999999998</v>
      </c>
      <c r="E36" s="3">
        <v>1.2121</v>
      </c>
      <c r="F36" s="49"/>
      <c r="G36" s="2"/>
      <c r="H36" s="3">
        <v>1.1778999999999999</v>
      </c>
      <c r="I36" s="3">
        <v>2.556</v>
      </c>
      <c r="J36" s="3">
        <v>-0.76629999999999998</v>
      </c>
      <c r="K36" s="3">
        <v>0.48899999999999999</v>
      </c>
      <c r="M36" s="3">
        <v>-1.355</v>
      </c>
      <c r="N36" s="3">
        <v>1.0215000000000001</v>
      </c>
      <c r="O36" s="3">
        <v>0.41799999999999998</v>
      </c>
    </row>
    <row r="37" spans="1:15" x14ac:dyDescent="0.3">
      <c r="A37" s="2">
        <v>41516</v>
      </c>
      <c r="B37" s="3">
        <v>-1.9097</v>
      </c>
      <c r="C37" s="3">
        <v>-1.2987</v>
      </c>
      <c r="D37" s="3">
        <v>0.40570000000000001</v>
      </c>
      <c r="E37" s="3">
        <v>-0.98519999999999996</v>
      </c>
      <c r="F37" s="49"/>
      <c r="G37" s="2"/>
      <c r="H37" s="3">
        <v>-1.9097</v>
      </c>
      <c r="I37" s="3">
        <v>-1.2987</v>
      </c>
      <c r="J37" s="3">
        <v>0.40570000000000001</v>
      </c>
      <c r="K37" s="3">
        <v>1.8072999999999999</v>
      </c>
      <c r="M37" s="3">
        <v>1.788</v>
      </c>
      <c r="N37" s="3">
        <v>3.8540000000000001</v>
      </c>
      <c r="O37" s="3">
        <v>0.84930000000000005</v>
      </c>
    </row>
    <row r="38" spans="1:15" x14ac:dyDescent="0.3">
      <c r="A38" s="2">
        <v>41547</v>
      </c>
      <c r="B38" s="3">
        <v>0.67869999999999997</v>
      </c>
      <c r="C38" s="3">
        <v>-0.57720000000000005</v>
      </c>
      <c r="D38" s="3">
        <v>-0.40079999999999999</v>
      </c>
      <c r="E38" s="3">
        <v>-0.49880000000000002</v>
      </c>
      <c r="F38" s="49"/>
      <c r="G38" s="2"/>
      <c r="H38" s="3">
        <v>0.67869999999999997</v>
      </c>
      <c r="I38" s="3">
        <v>-0.57720000000000005</v>
      </c>
      <c r="J38" s="3">
        <v>-0.40079999999999999</v>
      </c>
      <c r="K38" s="3">
        <v>-2.4571000000000001</v>
      </c>
      <c r="M38" s="3">
        <v>-0.4662</v>
      </c>
      <c r="N38" s="3">
        <v>1.4135</v>
      </c>
      <c r="O38" s="3">
        <v>0.84840000000000004</v>
      </c>
    </row>
    <row r="39" spans="1:15" x14ac:dyDescent="0.3">
      <c r="A39" s="2">
        <v>41578</v>
      </c>
      <c r="B39" s="3">
        <v>0.21909999999999999</v>
      </c>
      <c r="C39" s="3">
        <v>0.24540000000000001</v>
      </c>
      <c r="D39" s="3">
        <v>0.68489999999999995</v>
      </c>
      <c r="E39" s="3">
        <v>0</v>
      </c>
      <c r="F39" s="49"/>
      <c r="G39" s="2"/>
      <c r="H39" s="3">
        <v>0.21909999999999999</v>
      </c>
      <c r="I39" s="3">
        <v>0.24540000000000001</v>
      </c>
      <c r="J39" s="3">
        <v>0.68489999999999995</v>
      </c>
      <c r="K39" s="3">
        <v>-0.4556</v>
      </c>
      <c r="M39" s="3">
        <v>0</v>
      </c>
      <c r="N39" s="3">
        <v>-2.2280000000000002</v>
      </c>
      <c r="O39" s="3">
        <v>0.21160000000000001</v>
      </c>
    </row>
    <row r="40" spans="1:15" x14ac:dyDescent="0.3">
      <c r="A40" s="2">
        <v>41607</v>
      </c>
      <c r="B40" s="3">
        <v>-0.10639999999999999</v>
      </c>
      <c r="C40" s="3">
        <v>1.3325</v>
      </c>
      <c r="D40" s="3">
        <v>-0.33960000000000001</v>
      </c>
      <c r="E40" s="3">
        <v>1.7681</v>
      </c>
      <c r="F40" s="49"/>
      <c r="G40" s="2"/>
      <c r="H40" s="3">
        <v>-0.10639999999999999</v>
      </c>
      <c r="I40" s="3">
        <v>1.3325</v>
      </c>
      <c r="J40" s="3">
        <v>-0.33960000000000001</v>
      </c>
      <c r="K40" s="3">
        <v>0</v>
      </c>
      <c r="M40" s="3">
        <v>1.831</v>
      </c>
      <c r="N40" s="3">
        <v>-1.1834</v>
      </c>
      <c r="O40" s="3">
        <v>0.32379999999999998</v>
      </c>
    </row>
    <row r="41" spans="1:15" x14ac:dyDescent="0.3">
      <c r="A41" s="2">
        <v>41639</v>
      </c>
      <c r="B41" s="3">
        <v>0.44940000000000002</v>
      </c>
      <c r="C41" s="3">
        <v>0</v>
      </c>
      <c r="D41" s="3">
        <v>-0.77939999999999998</v>
      </c>
      <c r="E41" s="3">
        <v>0</v>
      </c>
      <c r="F41" s="49"/>
      <c r="G41" s="2"/>
      <c r="H41" s="3">
        <v>0.44940000000000002</v>
      </c>
      <c r="I41" s="3">
        <v>0</v>
      </c>
      <c r="J41" s="3">
        <v>-0.77939999999999998</v>
      </c>
      <c r="K41" s="3">
        <v>-0.4728</v>
      </c>
      <c r="M41" s="3">
        <v>-0.75390000000000001</v>
      </c>
      <c r="N41" s="3">
        <v>0.36170000000000002</v>
      </c>
      <c r="O41" s="3">
        <v>-0.1074</v>
      </c>
    </row>
    <row r="42" spans="1:15" x14ac:dyDescent="0.3">
      <c r="A42" s="2">
        <v>41666</v>
      </c>
      <c r="B42" s="3">
        <v>-0.72729999999999995</v>
      </c>
      <c r="C42" s="3">
        <v>-3.8976000000000002</v>
      </c>
      <c r="D42" s="3">
        <v>-1.8692</v>
      </c>
      <c r="E42" s="3">
        <v>0.24479999999999999</v>
      </c>
      <c r="F42" s="49"/>
      <c r="G42" s="2"/>
      <c r="H42" s="3">
        <v>-0.72729999999999995</v>
      </c>
      <c r="I42" s="3">
        <v>-3.8976000000000002</v>
      </c>
      <c r="J42" s="3">
        <v>-1.8692</v>
      </c>
      <c r="K42" s="3">
        <v>-2.8170999999999999</v>
      </c>
      <c r="M42" s="3">
        <v>-2.3424999999999998</v>
      </c>
      <c r="N42" s="3">
        <v>-1.5914999999999999</v>
      </c>
      <c r="O42" s="3">
        <v>0.21790000000000001</v>
      </c>
    </row>
    <row r="43" spans="1:15" x14ac:dyDescent="0.3">
      <c r="A43" s="2">
        <v>41697</v>
      </c>
      <c r="B43" s="3">
        <v>0.35610000000000003</v>
      </c>
      <c r="C43" s="3">
        <v>-1.673</v>
      </c>
      <c r="D43" s="3">
        <v>0.71379999999999999</v>
      </c>
      <c r="E43" s="3">
        <v>0</v>
      </c>
      <c r="F43" s="49"/>
      <c r="G43" s="2"/>
      <c r="H43" s="3">
        <v>0.35610000000000003</v>
      </c>
      <c r="I43" s="3">
        <v>-1.673</v>
      </c>
      <c r="J43" s="3">
        <v>0.71379999999999999</v>
      </c>
      <c r="K43" s="3">
        <v>0.46400000000000002</v>
      </c>
      <c r="M43" s="3">
        <v>1.5649999999999999</v>
      </c>
      <c r="N43" s="3">
        <v>0</v>
      </c>
      <c r="O43" s="3">
        <v>0.65429999999999999</v>
      </c>
    </row>
    <row r="44" spans="1:15" x14ac:dyDescent="0.3">
      <c r="A44" s="2">
        <v>41729</v>
      </c>
      <c r="B44" s="3">
        <v>2.1629</v>
      </c>
      <c r="C44" s="3">
        <v>3.8948</v>
      </c>
      <c r="D44" s="3">
        <v>3.8795000000000002</v>
      </c>
      <c r="E44" s="3">
        <v>3.9740000000000002</v>
      </c>
      <c r="F44" s="49"/>
      <c r="G44" s="2"/>
      <c r="H44" s="3">
        <v>2.1629</v>
      </c>
      <c r="I44" s="3">
        <v>3.8948</v>
      </c>
      <c r="J44" s="3">
        <v>3.8795000000000002</v>
      </c>
      <c r="K44" s="3">
        <v>0.84750000000000003</v>
      </c>
      <c r="M44" s="3">
        <v>-0.42459999999999998</v>
      </c>
      <c r="N44" s="3">
        <v>3.6149</v>
      </c>
      <c r="O44" s="3">
        <v>0.32069999999999999</v>
      </c>
    </row>
    <row r="45" spans="1:15" x14ac:dyDescent="0.3">
      <c r="A45" s="2">
        <v>41759</v>
      </c>
      <c r="B45" s="3">
        <v>1.0459000000000001</v>
      </c>
      <c r="C45" s="3">
        <v>0</v>
      </c>
      <c r="D45" s="3">
        <v>-0.61439999999999995</v>
      </c>
      <c r="E45" s="3">
        <v>-2.1377999999999999</v>
      </c>
      <c r="F45" s="49"/>
      <c r="G45" s="2"/>
      <c r="H45" s="3">
        <v>1.0459000000000001</v>
      </c>
      <c r="I45" s="3">
        <v>0</v>
      </c>
      <c r="J45" s="3">
        <v>-0.61439999999999995</v>
      </c>
      <c r="K45" s="3">
        <v>-1.6737</v>
      </c>
      <c r="M45" s="3">
        <v>0.10440000000000001</v>
      </c>
      <c r="N45" s="3">
        <v>1.7291000000000001</v>
      </c>
      <c r="O45" s="3">
        <v>0.1062</v>
      </c>
    </row>
    <row r="46" spans="1:15" x14ac:dyDescent="0.3">
      <c r="A46" s="2">
        <v>41789</v>
      </c>
      <c r="B46" s="3">
        <v>0.59</v>
      </c>
      <c r="C46" s="3">
        <v>-0.1133</v>
      </c>
      <c r="D46" s="3">
        <v>-1.0694999999999999</v>
      </c>
      <c r="E46" s="3">
        <v>0.23749999999999999</v>
      </c>
      <c r="F46" s="49"/>
      <c r="G46" s="2"/>
      <c r="H46" s="3">
        <v>0.59</v>
      </c>
      <c r="I46" s="3">
        <v>-0.1133</v>
      </c>
      <c r="J46" s="3">
        <v>-1.0694999999999999</v>
      </c>
      <c r="K46" s="3">
        <v>-2.0705</v>
      </c>
      <c r="M46" s="3">
        <v>-0.33579999999999999</v>
      </c>
      <c r="N46" s="3">
        <v>-1.4370000000000001</v>
      </c>
      <c r="O46" s="3">
        <v>-0.51949999999999996</v>
      </c>
    </row>
    <row r="47" spans="1:15" x14ac:dyDescent="0.3">
      <c r="A47" s="2">
        <v>41820</v>
      </c>
      <c r="B47" s="3">
        <v>-0.1229</v>
      </c>
      <c r="C47" s="3">
        <v>1.2995000000000001</v>
      </c>
      <c r="D47" s="3">
        <v>-0.46989999999999998</v>
      </c>
      <c r="E47" s="3">
        <v>-0.75570000000000004</v>
      </c>
      <c r="F47" s="49"/>
      <c r="G47" s="2"/>
      <c r="H47" s="3">
        <v>-0.1229</v>
      </c>
      <c r="I47" s="3">
        <v>1.2995000000000001</v>
      </c>
      <c r="J47" s="3">
        <v>-0.46989999999999998</v>
      </c>
      <c r="K47" s="3">
        <v>0.79369999999999996</v>
      </c>
      <c r="M47" s="3">
        <v>1.0005999999999999</v>
      </c>
      <c r="N47" s="3">
        <v>1.2954000000000001</v>
      </c>
      <c r="O47" s="3">
        <v>-0.31140000000000001</v>
      </c>
    </row>
    <row r="48" spans="1:15" x14ac:dyDescent="0.3">
      <c r="A48" s="2">
        <v>41851</v>
      </c>
      <c r="B48" s="3">
        <v>-0.80320000000000003</v>
      </c>
      <c r="C48" s="3">
        <v>-1.6180000000000001</v>
      </c>
      <c r="D48" s="3">
        <v>0</v>
      </c>
      <c r="E48" s="3">
        <v>0.36520000000000002</v>
      </c>
      <c r="F48" s="49"/>
      <c r="G48" s="2"/>
      <c r="H48" s="3">
        <v>-0.80320000000000003</v>
      </c>
      <c r="I48" s="3">
        <v>-1.6180000000000001</v>
      </c>
      <c r="J48" s="3">
        <v>0</v>
      </c>
      <c r="K48" s="3">
        <v>-2.8515000000000001</v>
      </c>
      <c r="M48" s="3">
        <v>-1.8774999999999999</v>
      </c>
      <c r="N48" s="3">
        <v>-0.69399999999999995</v>
      </c>
      <c r="O48" s="3">
        <v>-0.10920000000000001</v>
      </c>
    </row>
    <row r="49" spans="1:15" x14ac:dyDescent="0.3">
      <c r="A49" s="2">
        <v>41880</v>
      </c>
      <c r="B49" s="3">
        <v>0.52769999999999995</v>
      </c>
      <c r="C49" s="3">
        <v>-0.7802</v>
      </c>
      <c r="D49" s="3">
        <v>0</v>
      </c>
      <c r="E49" s="3">
        <v>0.49259999999999998</v>
      </c>
      <c r="F49" s="49"/>
      <c r="G49" s="2"/>
      <c r="H49" s="3">
        <v>0.52769999999999995</v>
      </c>
      <c r="I49" s="3">
        <v>-0.7802</v>
      </c>
      <c r="J49" s="3">
        <v>0</v>
      </c>
      <c r="K49" s="3">
        <v>-0.80320000000000003</v>
      </c>
      <c r="M49" s="3">
        <v>-1.4629000000000001</v>
      </c>
      <c r="N49" s="3">
        <v>-1.5979000000000001</v>
      </c>
      <c r="O49" s="3">
        <v>-0.85750000000000004</v>
      </c>
    </row>
    <row r="50" spans="1:15" x14ac:dyDescent="0.3">
      <c r="A50" s="2">
        <v>41912</v>
      </c>
      <c r="B50" s="3">
        <v>-1.8349</v>
      </c>
      <c r="C50" s="3">
        <v>-0.39240000000000003</v>
      </c>
      <c r="D50" s="3">
        <v>-2.3866999999999998</v>
      </c>
      <c r="E50" s="3">
        <v>-0.28739999999999999</v>
      </c>
      <c r="F50" s="49"/>
      <c r="G50" s="2"/>
      <c r="H50" s="3">
        <v>-1.8349</v>
      </c>
      <c r="I50" s="3">
        <v>-0.39240000000000003</v>
      </c>
      <c r="J50" s="3">
        <v>-2.3866999999999998</v>
      </c>
      <c r="K50" s="3">
        <v>-0.4158</v>
      </c>
      <c r="M50" s="3">
        <v>0.66449999999999998</v>
      </c>
      <c r="N50" s="3">
        <v>-1.9581</v>
      </c>
      <c r="O50" s="3">
        <v>0.76629999999999998</v>
      </c>
    </row>
    <row r="51" spans="1:15" x14ac:dyDescent="0.3">
      <c r="A51" s="2">
        <v>41943</v>
      </c>
      <c r="B51" s="3">
        <v>6.3249000000000004</v>
      </c>
      <c r="C51" s="3">
        <v>1.0694999999999999</v>
      </c>
      <c r="D51" s="3">
        <v>3.0002</v>
      </c>
      <c r="E51" s="3">
        <v>0.6421</v>
      </c>
      <c r="F51" s="49"/>
      <c r="G51" s="2"/>
      <c r="H51" s="3">
        <v>6.3249000000000004</v>
      </c>
      <c r="I51" s="3">
        <v>1.0694999999999999</v>
      </c>
      <c r="J51" s="3">
        <v>3.0002</v>
      </c>
      <c r="K51" s="3">
        <v>1.5444</v>
      </c>
      <c r="M51" s="3">
        <v>0</v>
      </c>
      <c r="N51" s="3">
        <v>1.3851</v>
      </c>
      <c r="O51" s="3">
        <v>0</v>
      </c>
    </row>
    <row r="52" spans="1:15" x14ac:dyDescent="0.3">
      <c r="A52" s="2">
        <v>41971</v>
      </c>
      <c r="B52" s="3">
        <v>-0.88109999999999999</v>
      </c>
      <c r="C52" s="3">
        <v>0.73080000000000001</v>
      </c>
      <c r="D52" s="3">
        <v>-0.32729999999999998</v>
      </c>
      <c r="E52" s="3">
        <v>1.5105999999999999</v>
      </c>
      <c r="F52" s="49"/>
      <c r="G52" s="2"/>
      <c r="H52" s="3">
        <v>-0.88109999999999999</v>
      </c>
      <c r="I52" s="3">
        <v>0.73080000000000001</v>
      </c>
      <c r="J52" s="3">
        <v>-0.32729999999999998</v>
      </c>
      <c r="K52" s="3">
        <v>1.0657000000000001</v>
      </c>
      <c r="M52" s="3">
        <v>0.2203</v>
      </c>
      <c r="N52" s="3">
        <v>0.40029999999999999</v>
      </c>
      <c r="O52" s="3">
        <v>0.43099999999999999</v>
      </c>
    </row>
    <row r="53" spans="1:15" x14ac:dyDescent="0.3">
      <c r="A53" s="2">
        <v>42004</v>
      </c>
      <c r="B53" s="3">
        <v>2.2069999999999999</v>
      </c>
      <c r="C53" s="3">
        <v>-0.69850000000000001</v>
      </c>
      <c r="D53" s="3">
        <v>4.4584000000000001</v>
      </c>
      <c r="E53" s="3">
        <v>0.2954</v>
      </c>
      <c r="F53" s="49"/>
      <c r="G53" s="2"/>
      <c r="H53" s="3">
        <v>2.2069999999999999</v>
      </c>
      <c r="I53" s="3">
        <v>-0.69850000000000001</v>
      </c>
      <c r="J53" s="3">
        <v>4.4584000000000001</v>
      </c>
      <c r="K53" s="3">
        <v>0.7117</v>
      </c>
      <c r="M53" s="3">
        <v>-0.34499999999999997</v>
      </c>
      <c r="N53" s="3">
        <v>0.1313</v>
      </c>
      <c r="O53" s="3">
        <v>0.85470000000000002</v>
      </c>
    </row>
    <row r="54" spans="1:15" x14ac:dyDescent="0.3">
      <c r="A54" s="2">
        <v>42034</v>
      </c>
      <c r="B54" s="3">
        <v>-0.8</v>
      </c>
      <c r="C54" s="3">
        <v>6.5660999999999996</v>
      </c>
      <c r="D54" s="3">
        <v>0</v>
      </c>
      <c r="E54" s="3">
        <v>0</v>
      </c>
      <c r="F54" s="49"/>
      <c r="G54" s="2"/>
      <c r="H54" s="3">
        <v>-0.8</v>
      </c>
      <c r="I54" s="3">
        <v>6.5660999999999996</v>
      </c>
      <c r="J54" s="3">
        <v>0</v>
      </c>
      <c r="K54" s="3">
        <v>-1.7575000000000001</v>
      </c>
      <c r="M54" s="3">
        <v>1.1807000000000001</v>
      </c>
      <c r="N54" s="3">
        <v>1.0076000000000001</v>
      </c>
      <c r="O54" s="3">
        <v>0.52490000000000003</v>
      </c>
    </row>
    <row r="55" spans="1:15" x14ac:dyDescent="0.3">
      <c r="A55" s="2">
        <v>42061</v>
      </c>
      <c r="B55" s="3">
        <v>1.6763999999999999</v>
      </c>
      <c r="C55" s="3">
        <v>0.64829999999999999</v>
      </c>
      <c r="D55" s="3">
        <v>0.627</v>
      </c>
      <c r="E55" s="3">
        <v>-0.61350000000000005</v>
      </c>
      <c r="F55" s="49"/>
      <c r="G55" s="2"/>
      <c r="H55" s="3">
        <v>1.6763999999999999</v>
      </c>
      <c r="I55" s="3">
        <v>0.64829999999999999</v>
      </c>
      <c r="J55" s="3">
        <v>0.627</v>
      </c>
      <c r="K55" s="3">
        <v>-2.6231</v>
      </c>
      <c r="M55" s="3">
        <v>0.4667</v>
      </c>
      <c r="N55" s="3">
        <v>-2.7974000000000001</v>
      </c>
      <c r="O55" s="3">
        <v>-0.71030000000000004</v>
      </c>
    </row>
    <row r="56" spans="1:15" x14ac:dyDescent="0.3">
      <c r="A56" s="2">
        <v>42094</v>
      </c>
      <c r="B56" s="3">
        <v>2.7703000000000002</v>
      </c>
      <c r="C56" s="3">
        <v>4.1925999999999997</v>
      </c>
      <c r="D56" s="3">
        <v>-0.96</v>
      </c>
      <c r="E56" s="3">
        <v>-0.315</v>
      </c>
      <c r="F56" s="49"/>
      <c r="G56" s="2"/>
      <c r="H56" s="3">
        <v>2.7703000000000002</v>
      </c>
      <c r="I56" s="3">
        <v>4.1925999999999997</v>
      </c>
      <c r="J56" s="3">
        <v>-0.96</v>
      </c>
      <c r="K56" s="3">
        <v>2.0834000000000001</v>
      </c>
      <c r="M56" s="3">
        <v>3.1091000000000002</v>
      </c>
      <c r="N56" s="3">
        <v>-1.4100999999999999</v>
      </c>
      <c r="O56" s="3">
        <v>0</v>
      </c>
    </row>
    <row r="57" spans="1:15" x14ac:dyDescent="0.3">
      <c r="A57" s="2">
        <v>42124</v>
      </c>
      <c r="B57" s="3">
        <v>-0.13730000000000001</v>
      </c>
      <c r="C57" s="3">
        <v>-1.9026000000000001</v>
      </c>
      <c r="D57" s="3">
        <v>0.15049999999999999</v>
      </c>
      <c r="E57" s="3">
        <v>0</v>
      </c>
      <c r="F57" s="49"/>
      <c r="G57" s="2"/>
      <c r="H57" s="3">
        <v>-0.13730000000000001</v>
      </c>
      <c r="I57" s="3">
        <v>-1.9026000000000001</v>
      </c>
      <c r="J57" s="3">
        <v>0.15049999999999999</v>
      </c>
      <c r="K57" s="3">
        <v>-1.0152000000000001</v>
      </c>
      <c r="M57" s="3">
        <v>0</v>
      </c>
      <c r="N57" s="3">
        <v>-1.5928</v>
      </c>
      <c r="O57" s="3">
        <v>-0.4032</v>
      </c>
    </row>
    <row r="58" spans="1:15" x14ac:dyDescent="0.3">
      <c r="A58" s="2">
        <v>42153</v>
      </c>
      <c r="B58" s="3">
        <v>-1.4793000000000001</v>
      </c>
      <c r="C58" s="3">
        <v>-0.54790000000000005</v>
      </c>
      <c r="D58" s="3">
        <v>-1.1355</v>
      </c>
      <c r="E58" s="3">
        <v>1.0456000000000001</v>
      </c>
      <c r="F58" s="49"/>
      <c r="G58" s="2"/>
      <c r="H58" s="3">
        <v>-1.4793000000000001</v>
      </c>
      <c r="I58" s="3">
        <v>-0.54790000000000005</v>
      </c>
      <c r="J58" s="3">
        <v>-1.1355</v>
      </c>
      <c r="K58" s="3">
        <v>-0.68259999999999998</v>
      </c>
      <c r="M58" s="3">
        <v>-0.47849999999999998</v>
      </c>
      <c r="N58" s="3">
        <v>-0.34029999999999999</v>
      </c>
      <c r="O58" s="3">
        <v>-0.30880000000000002</v>
      </c>
    </row>
    <row r="59" spans="1:15" x14ac:dyDescent="0.3">
      <c r="A59" s="2">
        <v>42185</v>
      </c>
      <c r="B59" s="3">
        <v>7.3048000000000002</v>
      </c>
      <c r="C59" s="3">
        <v>0.46079999999999999</v>
      </c>
      <c r="D59" s="3">
        <v>-0.6734</v>
      </c>
      <c r="E59" s="3">
        <v>0.71679999999999999</v>
      </c>
      <c r="F59" s="49"/>
      <c r="G59" s="2"/>
      <c r="H59" s="3">
        <v>7.3048000000000002</v>
      </c>
      <c r="I59" s="3">
        <v>0.46079999999999999</v>
      </c>
      <c r="J59" s="3">
        <v>-0.6734</v>
      </c>
      <c r="K59" s="3">
        <v>1.4337</v>
      </c>
      <c r="M59" s="3">
        <v>0.2571</v>
      </c>
      <c r="N59" s="3">
        <v>0.72030000000000005</v>
      </c>
      <c r="O59" s="3">
        <v>0.91879999999999995</v>
      </c>
    </row>
    <row r="60" spans="1:15" x14ac:dyDescent="0.3">
      <c r="A60" s="2">
        <v>42216</v>
      </c>
      <c r="B60" s="3">
        <v>2.1053000000000002</v>
      </c>
      <c r="C60" s="3">
        <v>-2.254</v>
      </c>
      <c r="D60" s="3">
        <v>-0.4274</v>
      </c>
      <c r="E60" s="3">
        <v>-0.34539999999999998</v>
      </c>
      <c r="F60" s="49"/>
      <c r="G60" s="2"/>
      <c r="H60" s="3">
        <v>2.1053000000000002</v>
      </c>
      <c r="I60" s="3">
        <v>-2.254</v>
      </c>
      <c r="J60" s="3">
        <v>-0.4274</v>
      </c>
      <c r="K60" s="3">
        <v>0.71940000000000004</v>
      </c>
      <c r="M60" s="3">
        <v>-1.7392000000000001</v>
      </c>
      <c r="N60" s="3">
        <v>1.9363999999999999</v>
      </c>
      <c r="O60" s="3">
        <v>1.5424</v>
      </c>
    </row>
    <row r="61" spans="1:15" x14ac:dyDescent="0.3">
      <c r="A61" s="2">
        <v>42247</v>
      </c>
      <c r="B61" s="3">
        <v>0</v>
      </c>
      <c r="C61" s="3">
        <v>0.13400000000000001</v>
      </c>
      <c r="D61" s="3">
        <v>0.2356</v>
      </c>
      <c r="E61" s="3">
        <v>0</v>
      </c>
      <c r="F61" s="49"/>
      <c r="G61" s="2"/>
      <c r="H61" s="3">
        <v>0</v>
      </c>
      <c r="I61" s="3">
        <v>0.13400000000000001</v>
      </c>
      <c r="J61" s="3">
        <v>0.2356</v>
      </c>
      <c r="K61" s="3">
        <v>3.1499000000000001</v>
      </c>
      <c r="M61" s="3">
        <v>0</v>
      </c>
      <c r="N61" s="3">
        <v>0</v>
      </c>
      <c r="O61" s="3">
        <v>2.7707999999999999</v>
      </c>
    </row>
    <row r="62" spans="1:15" x14ac:dyDescent="0.3">
      <c r="A62" s="2">
        <v>42277</v>
      </c>
      <c r="B62" s="3">
        <v>2.3203</v>
      </c>
      <c r="C62" s="3">
        <v>3.4094000000000002</v>
      </c>
      <c r="D62" s="3">
        <v>0.87719999999999998</v>
      </c>
      <c r="E62" s="3">
        <v>-1.0339</v>
      </c>
      <c r="F62" s="49"/>
      <c r="G62" s="2"/>
      <c r="H62" s="3">
        <v>2.3203</v>
      </c>
      <c r="I62" s="3">
        <v>3.4094000000000002</v>
      </c>
      <c r="J62" s="3">
        <v>0.87719999999999998</v>
      </c>
      <c r="K62" s="3">
        <v>2.3347000000000002</v>
      </c>
      <c r="M62" s="3">
        <v>1.3585</v>
      </c>
      <c r="N62" s="3">
        <v>2.1475</v>
      </c>
      <c r="O62" s="3">
        <v>0.81299999999999994</v>
      </c>
    </row>
    <row r="63" spans="1:15" x14ac:dyDescent="0.3">
      <c r="A63" s="2">
        <v>42307</v>
      </c>
      <c r="B63" s="3">
        <v>0</v>
      </c>
      <c r="C63" s="3">
        <v>-1.9072</v>
      </c>
      <c r="D63" s="3">
        <v>-0.43290000000000001</v>
      </c>
      <c r="E63" s="3">
        <v>0.5444</v>
      </c>
      <c r="F63" s="49"/>
      <c r="G63" s="2"/>
      <c r="H63" s="3">
        <v>0</v>
      </c>
      <c r="I63" s="3">
        <v>-1.9072</v>
      </c>
      <c r="J63" s="3">
        <v>-0.43290000000000001</v>
      </c>
      <c r="K63" s="3">
        <v>0</v>
      </c>
      <c r="M63" s="3">
        <v>0.13819999999999999</v>
      </c>
      <c r="N63" s="3">
        <v>1.3315999999999999</v>
      </c>
      <c r="O63" s="3">
        <v>-0.79920000000000002</v>
      </c>
    </row>
    <row r="64" spans="1:15" x14ac:dyDescent="0.3">
      <c r="A64" s="2">
        <v>42338</v>
      </c>
      <c r="B64" s="3">
        <v>-1.2854000000000001</v>
      </c>
      <c r="C64" s="3">
        <v>-1.758</v>
      </c>
      <c r="D64" s="3">
        <v>0.21160000000000001</v>
      </c>
      <c r="E64" s="3">
        <v>1.4500999999999999</v>
      </c>
      <c r="F64" s="49"/>
      <c r="G64" s="2"/>
      <c r="H64" s="3">
        <v>-1.2854000000000001</v>
      </c>
      <c r="I64" s="3">
        <v>-1.758</v>
      </c>
      <c r="J64" s="3">
        <v>0.21160000000000001</v>
      </c>
      <c r="K64" s="3">
        <v>0</v>
      </c>
      <c r="M64" s="3">
        <v>-5.1292999999999997</v>
      </c>
      <c r="N64" s="3">
        <v>-2.4443999999999999</v>
      </c>
      <c r="O64" s="3">
        <v>0.80479999999999996</v>
      </c>
    </row>
    <row r="65" spans="1:15" x14ac:dyDescent="0.3">
      <c r="A65" s="2">
        <v>42369</v>
      </c>
      <c r="B65" s="3">
        <v>-0.1234</v>
      </c>
      <c r="C65" s="3">
        <v>0</v>
      </c>
      <c r="D65" s="3">
        <v>0.20300000000000001</v>
      </c>
      <c r="E65" s="3">
        <v>0.52329999999999999</v>
      </c>
      <c r="F65" s="49"/>
      <c r="G65" s="2"/>
      <c r="H65" s="3">
        <v>-0.1234</v>
      </c>
      <c r="I65" s="3">
        <v>0</v>
      </c>
      <c r="J65" s="3">
        <v>0.20300000000000001</v>
      </c>
      <c r="K65" s="3">
        <v>0.3503</v>
      </c>
      <c r="M65" s="3">
        <v>0.36699999999999999</v>
      </c>
      <c r="N65" s="3">
        <v>2.2622</v>
      </c>
      <c r="O65" s="3">
        <v>0</v>
      </c>
    </row>
    <row r="66" spans="1:15" x14ac:dyDescent="0.3">
      <c r="A66" s="2">
        <v>42399</v>
      </c>
      <c r="B66" s="3">
        <v>-2.423</v>
      </c>
      <c r="C66" s="3">
        <v>-1.9608000000000001</v>
      </c>
      <c r="D66" s="3">
        <v>0.6179</v>
      </c>
      <c r="E66" s="3">
        <v>2.6576</v>
      </c>
      <c r="F66" s="49"/>
      <c r="G66" s="2"/>
      <c r="H66" s="3">
        <v>-2.423</v>
      </c>
      <c r="I66" s="3">
        <v>-1.9608000000000001</v>
      </c>
      <c r="J66" s="3">
        <v>0.6179</v>
      </c>
      <c r="K66" s="3">
        <v>-0.70179999999999998</v>
      </c>
      <c r="M66" s="3">
        <v>2.5975000000000001</v>
      </c>
      <c r="N66" s="3">
        <v>-0.42159999999999997</v>
      </c>
      <c r="O66" s="3">
        <v>-0.48659999999999998</v>
      </c>
    </row>
    <row r="67" spans="1:15" x14ac:dyDescent="0.3">
      <c r="A67" s="2">
        <v>42426</v>
      </c>
      <c r="B67" s="3">
        <v>2.1440000000000001</v>
      </c>
      <c r="C67" s="3">
        <v>-0.49630000000000002</v>
      </c>
      <c r="D67" s="3">
        <v>1.7629999999999999</v>
      </c>
      <c r="E67" s="3">
        <v>0</v>
      </c>
      <c r="F67" s="49"/>
      <c r="G67" s="2"/>
      <c r="H67" s="3">
        <v>2.1440000000000001</v>
      </c>
      <c r="I67" s="3">
        <v>-0.49630000000000002</v>
      </c>
      <c r="J67" s="3">
        <v>1.7629999999999999</v>
      </c>
      <c r="K67" s="3">
        <v>-1.0017</v>
      </c>
      <c r="M67" s="3">
        <v>1.6807000000000001</v>
      </c>
      <c r="N67" s="3">
        <v>1.3263</v>
      </c>
      <c r="O67" s="3">
        <v>0</v>
      </c>
    </row>
    <row r="68" spans="1:15" x14ac:dyDescent="0.3">
      <c r="A68" s="2">
        <v>42460</v>
      </c>
      <c r="B68" s="3">
        <v>0.20699999999999999</v>
      </c>
      <c r="C68" s="3">
        <v>-1.4418</v>
      </c>
      <c r="D68" s="3">
        <v>0.56759999999999999</v>
      </c>
      <c r="E68" s="3">
        <v>-2.0619000000000001</v>
      </c>
      <c r="F68" s="49"/>
      <c r="G68" s="2"/>
      <c r="H68" s="3">
        <v>0.20699999999999999</v>
      </c>
      <c r="I68" s="3">
        <v>-1.4418</v>
      </c>
      <c r="J68" s="3">
        <v>0.56759999999999999</v>
      </c>
      <c r="K68" s="3">
        <v>0.30909999999999999</v>
      </c>
      <c r="M68" s="3">
        <v>0.79679999999999995</v>
      </c>
      <c r="N68" s="3">
        <v>1.7508999999999999</v>
      </c>
      <c r="O68" s="3">
        <v>-0.90910000000000002</v>
      </c>
    </row>
    <row r="69" spans="1:15" x14ac:dyDescent="0.3">
      <c r="A69" s="2">
        <v>42489</v>
      </c>
      <c r="B69" s="3">
        <v>1.3312999999999999</v>
      </c>
      <c r="C69" s="3">
        <v>-1.4315</v>
      </c>
      <c r="D69" s="3">
        <v>-0.62050000000000005</v>
      </c>
      <c r="E69" s="3">
        <v>-2.4834000000000001</v>
      </c>
      <c r="F69" s="49"/>
      <c r="G69" s="2"/>
      <c r="H69" s="3">
        <v>1.3312999999999999</v>
      </c>
      <c r="I69" s="3">
        <v>-1.4315</v>
      </c>
      <c r="J69" s="3">
        <v>-0.62050000000000005</v>
      </c>
      <c r="K69" s="3">
        <v>-1.9802999999999999</v>
      </c>
      <c r="M69" s="3">
        <v>-1.0582</v>
      </c>
      <c r="N69" s="3">
        <v>-5.9169999999999998</v>
      </c>
      <c r="O69" s="3">
        <v>0</v>
      </c>
    </row>
    <row r="70" spans="1:15" x14ac:dyDescent="0.3">
      <c r="A70" s="2">
        <v>42521</v>
      </c>
      <c r="B70" s="3">
        <v>1.2486999999999999</v>
      </c>
      <c r="C70" s="3">
        <v>-1.6845000000000001</v>
      </c>
      <c r="D70" s="3">
        <v>-1.5565</v>
      </c>
      <c r="E70" s="3">
        <v>0</v>
      </c>
      <c r="F70" s="49"/>
      <c r="G70" s="2"/>
      <c r="H70" s="3">
        <v>1.2486999999999999</v>
      </c>
      <c r="I70" s="3">
        <v>-1.6845000000000001</v>
      </c>
      <c r="J70" s="3">
        <v>-1.5565</v>
      </c>
      <c r="K70" s="3">
        <v>-0.31900000000000001</v>
      </c>
      <c r="M70" s="3">
        <v>1.3401000000000001</v>
      </c>
      <c r="N70" s="3">
        <v>0</v>
      </c>
      <c r="O70" s="3">
        <v>0</v>
      </c>
    </row>
    <row r="71" spans="1:15" x14ac:dyDescent="0.3">
      <c r="A71" s="2">
        <v>42551</v>
      </c>
      <c r="B71" s="3">
        <v>0</v>
      </c>
      <c r="C71" s="3">
        <v>1.1696</v>
      </c>
      <c r="D71" s="3">
        <v>1.5385</v>
      </c>
      <c r="E71" s="3">
        <v>1.2678</v>
      </c>
      <c r="F71" s="49"/>
      <c r="G71" s="2"/>
      <c r="H71" s="3">
        <v>0</v>
      </c>
      <c r="I71" s="3">
        <v>1.1696</v>
      </c>
      <c r="J71" s="3">
        <v>1.5385</v>
      </c>
      <c r="K71" s="3">
        <v>2.1774</v>
      </c>
      <c r="M71" s="3">
        <v>1.7310000000000001</v>
      </c>
      <c r="N71" s="3">
        <v>2.6263000000000001</v>
      </c>
      <c r="O71" s="3">
        <v>2.1692999999999998</v>
      </c>
    </row>
    <row r="72" spans="1:15" x14ac:dyDescent="0.3">
      <c r="A72" s="2">
        <v>42580</v>
      </c>
      <c r="B72" s="3">
        <v>2.1128</v>
      </c>
      <c r="C72" s="3">
        <v>1.0257000000000001</v>
      </c>
      <c r="D72" s="3">
        <v>0</v>
      </c>
      <c r="E72" s="3">
        <v>0.52039999999999997</v>
      </c>
      <c r="F72" s="49"/>
      <c r="G72" s="2"/>
      <c r="H72" s="3">
        <v>2.1128</v>
      </c>
      <c r="I72" s="3">
        <v>1.0257000000000001</v>
      </c>
      <c r="J72" s="3">
        <v>0</v>
      </c>
      <c r="K72" s="3">
        <v>-2.2924000000000002</v>
      </c>
      <c r="M72" s="3">
        <v>-0.58819999999999995</v>
      </c>
      <c r="N72" s="3">
        <v>0.79259999999999997</v>
      </c>
      <c r="O72" s="3">
        <v>-2.6088</v>
      </c>
    </row>
    <row r="73" spans="1:15" x14ac:dyDescent="0.3">
      <c r="A73" s="2">
        <v>42613</v>
      </c>
      <c r="B73" s="3">
        <v>0.94340000000000002</v>
      </c>
      <c r="C73" s="3">
        <v>-2.7014</v>
      </c>
      <c r="D73" s="3">
        <v>0.4521</v>
      </c>
      <c r="E73" s="3">
        <v>-2.4552999999999998</v>
      </c>
      <c r="F73" s="49"/>
      <c r="G73" s="2"/>
      <c r="H73" s="3">
        <v>0.94340000000000002</v>
      </c>
      <c r="I73" s="3">
        <v>-2.7014</v>
      </c>
      <c r="J73" s="3">
        <v>0.4521</v>
      </c>
      <c r="K73" s="3">
        <v>0.85589999999999999</v>
      </c>
      <c r="M73" s="3">
        <v>0</v>
      </c>
      <c r="N73" s="3">
        <v>-0.12809999999999999</v>
      </c>
      <c r="O73" s="3">
        <v>-0.87339999999999995</v>
      </c>
    </row>
    <row r="74" spans="1:15" x14ac:dyDescent="0.3">
      <c r="A74" s="2">
        <v>42643</v>
      </c>
      <c r="B74" s="3">
        <v>-2.1276999999999999</v>
      </c>
      <c r="C74" s="3">
        <v>0.89690000000000003</v>
      </c>
      <c r="D74" s="3">
        <v>0.26350000000000001</v>
      </c>
      <c r="E74" s="3">
        <v>-1.3121</v>
      </c>
      <c r="F74" s="49"/>
      <c r="G74" s="2"/>
      <c r="H74" s="3">
        <v>-2.1276999999999999</v>
      </c>
      <c r="I74" s="3">
        <v>0.89690000000000003</v>
      </c>
      <c r="J74" s="3">
        <v>0.26350000000000001</v>
      </c>
      <c r="K74" s="3">
        <v>-1.6305000000000001</v>
      </c>
      <c r="M74" s="3">
        <v>-2.6299000000000001</v>
      </c>
      <c r="N74" s="3">
        <v>0</v>
      </c>
      <c r="O74" s="3">
        <v>-1.3483000000000001</v>
      </c>
    </row>
    <row r="75" spans="1:15" ht="14" thickBot="1" x14ac:dyDescent="0.35">
      <c r="A75" s="4">
        <v>42674</v>
      </c>
      <c r="B75" s="5">
        <v>1.9258</v>
      </c>
      <c r="C75" s="5">
        <v>-3.6534</v>
      </c>
      <c r="D75" s="5">
        <v>-0.82989999999999997</v>
      </c>
      <c r="E75" s="5">
        <v>-0.38540000000000002</v>
      </c>
      <c r="F75" s="50"/>
      <c r="G75" s="4"/>
      <c r="H75" s="5">
        <v>1.9258</v>
      </c>
      <c r="I75" s="5">
        <v>-3.6534</v>
      </c>
      <c r="J75" s="5">
        <v>-0.82989999999999997</v>
      </c>
      <c r="K75" s="5">
        <v>-0.52910000000000001</v>
      </c>
      <c r="M75" s="5">
        <v>0.13220000000000001</v>
      </c>
      <c r="N75" s="5">
        <v>-1.0724</v>
      </c>
      <c r="O75" s="5">
        <v>-2.2884000000000002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53"/>
  <sheetViews>
    <sheetView tabSelected="1" topLeftCell="Q1" zoomScale="55" zoomScaleNormal="55" workbookViewId="0">
      <selection activeCell="AA10" sqref="AA10"/>
    </sheetView>
  </sheetViews>
  <sheetFormatPr defaultRowHeight="13.5" x14ac:dyDescent="0.3"/>
  <cols>
    <col min="1" max="1" width="8.88671875" style="8"/>
    <col min="2" max="2" width="25.109375" style="8" bestFit="1" customWidth="1"/>
    <col min="3" max="6" width="10.5546875" style="8" bestFit="1" customWidth="1"/>
    <col min="7" max="7" width="8.88671875" style="8"/>
    <col min="8" max="8" width="15.44140625" style="8" bestFit="1" customWidth="1"/>
    <col min="9" max="9" width="10.44140625" style="8" bestFit="1" customWidth="1"/>
    <col min="10" max="10" width="14" style="8" bestFit="1" customWidth="1"/>
    <col min="11" max="12" width="9.33203125" style="8" bestFit="1" customWidth="1"/>
    <col min="13" max="13" width="8.88671875" style="8"/>
    <col min="14" max="15" width="14" style="8" bestFit="1" customWidth="1"/>
    <col min="16" max="16" width="12.6640625" style="8" bestFit="1" customWidth="1"/>
    <col min="17" max="17" width="15.44140625" style="8" bestFit="1" customWidth="1"/>
    <col min="18" max="18" width="9.33203125" style="8" bestFit="1" customWidth="1"/>
    <col min="19" max="19" width="11" style="8" customWidth="1"/>
    <col min="20" max="20" width="17.21875" style="8" customWidth="1"/>
    <col min="21" max="23" width="13.77734375" style="8" customWidth="1"/>
    <col min="24" max="24" width="15.6640625" style="8" bestFit="1" customWidth="1"/>
    <col min="25" max="25" width="8.88671875" style="8"/>
    <col min="26" max="26" width="17.88671875" style="8" bestFit="1" customWidth="1"/>
    <col min="27" max="27" width="23.5546875" style="8" bestFit="1" customWidth="1"/>
    <col min="28" max="28" width="4.77734375" style="8" bestFit="1" customWidth="1"/>
    <col min="29" max="29" width="10.77734375" style="8" bestFit="1" customWidth="1"/>
    <col min="30" max="30" width="15.109375" style="8" bestFit="1" customWidth="1"/>
    <col min="31" max="31" width="15.109375" style="28" customWidth="1"/>
    <col min="32" max="32" width="8.88671875" style="8"/>
    <col min="33" max="33" width="27.6640625" style="8" bestFit="1" customWidth="1"/>
    <col min="34" max="36" width="12.6640625" style="8" bestFit="1" customWidth="1"/>
    <col min="37" max="37" width="15.44140625" style="8" bestFit="1" customWidth="1"/>
    <col min="38" max="38" width="8.88671875" style="8"/>
    <col min="39" max="40" width="10.77734375" style="8" bestFit="1" customWidth="1"/>
    <col min="41" max="41" width="15.109375" style="8" bestFit="1" customWidth="1"/>
    <col min="42" max="42" width="9.5546875" style="8" bestFit="1" customWidth="1"/>
    <col min="43" max="43" width="10.77734375" style="8" bestFit="1" customWidth="1"/>
    <col min="44" max="44" width="8.88671875" style="8"/>
    <col min="45" max="46" width="15.109375" style="8" bestFit="1" customWidth="1"/>
    <col min="47" max="47" width="13.6640625" style="8" bestFit="1" customWidth="1"/>
    <col min="48" max="48" width="16.44140625" style="8" bestFit="1" customWidth="1"/>
    <col min="49" max="49" width="9.5546875" style="8" bestFit="1" customWidth="1"/>
    <col min="50" max="16384" width="8.88671875" style="8"/>
  </cols>
  <sheetData>
    <row r="2" spans="2:49" ht="14" thickBot="1" x14ac:dyDescent="0.35"/>
    <row r="3" spans="2:49" ht="19.5" x14ac:dyDescent="0.3">
      <c r="B3" s="8" t="s">
        <v>50</v>
      </c>
      <c r="H3" s="72" t="s">
        <v>25</v>
      </c>
      <c r="I3" s="73"/>
      <c r="J3" s="73"/>
      <c r="K3" s="73"/>
      <c r="L3" s="74"/>
      <c r="N3" s="72" t="s">
        <v>19</v>
      </c>
      <c r="O3" s="73"/>
      <c r="P3" s="73"/>
      <c r="Q3" s="73"/>
      <c r="R3" s="74"/>
      <c r="T3" s="72" t="s">
        <v>26</v>
      </c>
      <c r="U3" s="73"/>
      <c r="V3" s="73"/>
      <c r="W3" s="73"/>
      <c r="X3" s="74"/>
      <c r="Z3" s="72" t="s">
        <v>47</v>
      </c>
      <c r="AA3" s="73"/>
      <c r="AB3" s="73"/>
      <c r="AC3" s="73"/>
      <c r="AD3" s="74"/>
      <c r="AE3" s="68"/>
      <c r="AG3" s="8" t="str">
        <f>'原始資料月報酬資料(%)_ln'!H2</f>
        <v>投組2</v>
      </c>
    </row>
    <row r="4" spans="2:49" ht="14" thickBot="1" x14ac:dyDescent="0.35">
      <c r="H4" s="27"/>
      <c r="I4" s="21"/>
      <c r="J4" s="21"/>
      <c r="K4" s="21"/>
      <c r="L4" s="28"/>
      <c r="N4" s="27"/>
      <c r="O4" s="21"/>
      <c r="P4" s="21"/>
      <c r="Q4" s="21"/>
      <c r="R4" s="28"/>
      <c r="T4" s="27"/>
      <c r="U4" s="21"/>
      <c r="V4" s="21"/>
      <c r="W4" s="21"/>
      <c r="X4" s="28"/>
      <c r="Z4" s="27"/>
      <c r="AA4" s="21"/>
      <c r="AB4" s="21"/>
      <c r="AC4" s="21"/>
      <c r="AD4" s="28"/>
    </row>
    <row r="5" spans="2:49" ht="19.5" x14ac:dyDescent="0.3">
      <c r="B5" s="9" t="s">
        <v>8</v>
      </c>
      <c r="H5" s="79" t="s">
        <v>10</v>
      </c>
      <c r="I5" s="80"/>
      <c r="J5" s="80"/>
      <c r="K5" s="80"/>
      <c r="L5" s="81"/>
      <c r="N5" s="27"/>
      <c r="O5" s="21"/>
      <c r="P5" s="21"/>
      <c r="Q5" s="21"/>
      <c r="R5" s="28"/>
      <c r="T5" s="27" t="s">
        <v>41</v>
      </c>
      <c r="U5" s="21"/>
      <c r="V5" s="21"/>
      <c r="W5" s="21"/>
      <c r="X5" s="28"/>
      <c r="Z5" s="27"/>
      <c r="AA5" s="21"/>
      <c r="AB5" s="21"/>
      <c r="AC5" s="21"/>
      <c r="AD5" s="28"/>
      <c r="AG5" s="51" t="s">
        <v>6</v>
      </c>
      <c r="AH5" s="12" t="str">
        <f>'原始資料月報酬資料(%)_ln'!H3</f>
        <v>1319 東陽</v>
      </c>
      <c r="AI5" s="12" t="str">
        <f>'原始資料月報酬資料(%)_ln'!I3</f>
        <v>9938 百和</v>
      </c>
      <c r="AJ5" s="12" t="str">
        <f>'原始資料月報酬資料(%)_ln'!J3</f>
        <v>4532 瑞智</v>
      </c>
      <c r="AK5" s="42" t="str">
        <f>'原始資料月報酬資料(%)_ln'!K3</f>
        <v>2330 台積電</v>
      </c>
      <c r="AM5" s="72" t="s">
        <v>25</v>
      </c>
      <c r="AN5" s="73"/>
      <c r="AO5" s="73"/>
      <c r="AP5" s="73"/>
      <c r="AQ5" s="74"/>
      <c r="AS5" s="72" t="s">
        <v>19</v>
      </c>
      <c r="AT5" s="73"/>
      <c r="AU5" s="73"/>
      <c r="AV5" s="73"/>
      <c r="AW5" s="74"/>
    </row>
    <row r="6" spans="2:49" ht="14" thickBot="1" x14ac:dyDescent="0.35">
      <c r="B6" s="9" t="s">
        <v>9</v>
      </c>
      <c r="C6" s="10"/>
      <c r="D6" s="10"/>
      <c r="E6" s="10"/>
      <c r="F6" s="10"/>
      <c r="H6" s="27" t="s">
        <v>12</v>
      </c>
      <c r="I6" s="15">
        <f>C8</f>
        <v>0.46197777777777765</v>
      </c>
      <c r="J6" s="15">
        <f>D8</f>
        <v>0.16814166666666663</v>
      </c>
      <c r="K6" s="15">
        <f>E8</f>
        <v>0.16297777777777778</v>
      </c>
      <c r="L6" s="16">
        <f>F8</f>
        <v>1.7834722222222221E-2</v>
      </c>
      <c r="N6" s="27"/>
      <c r="O6" s="21"/>
      <c r="P6" s="21"/>
      <c r="Q6" s="21"/>
      <c r="R6" s="28"/>
      <c r="T6" s="60">
        <f>1.04%/12</f>
        <v>8.6666666666666663E-4</v>
      </c>
      <c r="U6" s="21"/>
      <c r="V6" s="21"/>
      <c r="W6" s="21"/>
      <c r="X6" s="28"/>
      <c r="Z6" s="27"/>
      <c r="AA6" s="21"/>
      <c r="AB6" s="21"/>
      <c r="AC6" s="21"/>
      <c r="AD6" s="28"/>
      <c r="AG6" s="52" t="s">
        <v>4</v>
      </c>
      <c r="AH6" s="15">
        <f>AVERAGE('原始資料月報酬資料(%)_ln'!H4:H75)</f>
        <v>0.46197777777777765</v>
      </c>
      <c r="AI6" s="15">
        <f>AVERAGE('原始資料月報酬資料(%)_ln'!I4:I75)</f>
        <v>0.16814166666666663</v>
      </c>
      <c r="AJ6" s="15">
        <f>AVERAGE('原始資料月報酬資料(%)_ln'!J4:J75)</f>
        <v>0.16297777777777778</v>
      </c>
      <c r="AK6" s="43">
        <f>AVERAGE('原始資料月報酬資料(%)_ln'!K4:K75)</f>
        <v>0.36763333333333337</v>
      </c>
      <c r="AM6" s="27" t="s">
        <v>12</v>
      </c>
      <c r="AN6" s="15">
        <f>AH6</f>
        <v>0.46197777777777765</v>
      </c>
      <c r="AO6" s="15">
        <f>AI6</f>
        <v>0.16814166666666663</v>
      </c>
      <c r="AP6" s="15">
        <f>AJ6</f>
        <v>0.16297777777777778</v>
      </c>
      <c r="AQ6" s="16">
        <f>AK6</f>
        <v>0.36763333333333337</v>
      </c>
      <c r="AS6" s="27"/>
      <c r="AT6" s="21"/>
      <c r="AU6" s="21"/>
      <c r="AV6" s="21"/>
      <c r="AW6" s="28"/>
    </row>
    <row r="7" spans="2:49" ht="14" thickBot="1" x14ac:dyDescent="0.35">
      <c r="B7" s="11" t="s">
        <v>6</v>
      </c>
      <c r="C7" s="12" t="str">
        <f>'原始資料月報酬資料(%)_ln'!B$3</f>
        <v>1319 東陽</v>
      </c>
      <c r="D7" s="12" t="str">
        <f>'原始資料月報酬資料(%)_ln'!C$3</f>
        <v>9938 百和</v>
      </c>
      <c r="E7" s="12" t="str">
        <f>'原始資料月報酬資料(%)_ln'!D$3</f>
        <v>4532 瑞智</v>
      </c>
      <c r="F7" s="13" t="str">
        <f>'原始資料月報酬資料(%)_ln'!E$3</f>
        <v>5534 長虹</v>
      </c>
      <c r="H7" s="27" t="s">
        <v>17</v>
      </c>
      <c r="I7" s="21">
        <v>1</v>
      </c>
      <c r="J7" s="21">
        <v>1</v>
      </c>
      <c r="K7" s="21">
        <v>1</v>
      </c>
      <c r="L7" s="28">
        <v>1</v>
      </c>
      <c r="N7" s="27"/>
      <c r="O7" s="21"/>
      <c r="P7" s="21"/>
      <c r="Q7" s="21"/>
      <c r="R7" s="28"/>
      <c r="T7" s="27"/>
      <c r="U7" s="21"/>
      <c r="V7" s="21"/>
      <c r="W7" s="21"/>
      <c r="X7" s="28"/>
      <c r="Z7" s="27"/>
      <c r="AA7" s="21"/>
      <c r="AB7" s="21"/>
      <c r="AC7" s="21"/>
      <c r="AD7" s="28"/>
      <c r="AG7" s="53" t="s">
        <v>5</v>
      </c>
      <c r="AH7" s="18">
        <f>STDEVP('原始資料月報酬資料(%)_ln'!H4:H75)</f>
        <v>1.7311487153863907</v>
      </c>
      <c r="AI7" s="18">
        <f>STDEVP('原始資料月報酬資料(%)_ln'!I4:I75)</f>
        <v>2.0214363616930906</v>
      </c>
      <c r="AJ7" s="18">
        <f>STDEVP('原始資料月報酬資料(%)_ln'!J4:J75)</f>
        <v>1.4476163256100836</v>
      </c>
      <c r="AK7" s="44">
        <f>STDEVP('原始資料月報酬資料(%)_ln'!K4:K75)</f>
        <v>1.6079902786121287</v>
      </c>
      <c r="AM7" s="27" t="s">
        <v>17</v>
      </c>
      <c r="AN7" s="21">
        <v>1</v>
      </c>
      <c r="AO7" s="21">
        <v>1</v>
      </c>
      <c r="AP7" s="21">
        <v>1</v>
      </c>
      <c r="AQ7" s="28">
        <v>1</v>
      </c>
      <c r="AS7" s="27"/>
      <c r="AT7" s="21"/>
      <c r="AU7" s="21"/>
      <c r="AV7" s="21"/>
      <c r="AW7" s="28"/>
    </row>
    <row r="8" spans="2:49" ht="14" thickBot="1" x14ac:dyDescent="0.35">
      <c r="B8" s="14" t="s">
        <v>4</v>
      </c>
      <c r="C8" s="15">
        <f>AVERAGE('原始資料月報酬資料(%)_ln'!B4:B75)</f>
        <v>0.46197777777777765</v>
      </c>
      <c r="D8" s="15">
        <f>AVERAGE('原始資料月報酬資料(%)_ln'!C4:C75)</f>
        <v>0.16814166666666663</v>
      </c>
      <c r="E8" s="15">
        <f>AVERAGE('原始資料月報酬資料(%)_ln'!D4:D75)</f>
        <v>0.16297777777777778</v>
      </c>
      <c r="F8" s="16">
        <f>AVERAGE('原始資料月報酬資料(%)_ln'!E4:E75)</f>
        <v>1.7834722222222221E-2</v>
      </c>
      <c r="H8" s="27"/>
      <c r="I8" s="21"/>
      <c r="J8" s="21"/>
      <c r="K8" s="21"/>
      <c r="L8" s="28"/>
      <c r="N8" s="27"/>
      <c r="O8" s="21"/>
      <c r="P8" s="21"/>
      <c r="Q8" s="21"/>
      <c r="R8" s="28"/>
      <c r="T8" s="27" t="s">
        <v>27</v>
      </c>
      <c r="U8" s="15">
        <f>C8-$T$6</f>
        <v>0.46111111111111097</v>
      </c>
      <c r="V8" s="15">
        <f>D8-$T$6</f>
        <v>0.16727499999999998</v>
      </c>
      <c r="W8" s="15">
        <f>E8-$T$6</f>
        <v>0.16211111111111112</v>
      </c>
      <c r="X8" s="16">
        <f>F8-$T$6</f>
        <v>1.6968055555555556E-2</v>
      </c>
      <c r="Z8" s="66" t="s">
        <v>45</v>
      </c>
      <c r="AA8" s="61">
        <v>0</v>
      </c>
      <c r="AB8" s="21"/>
      <c r="AC8" s="21"/>
      <c r="AD8" s="28"/>
      <c r="AG8" s="52"/>
      <c r="AH8" s="21"/>
      <c r="AI8" s="21"/>
      <c r="AJ8" s="21"/>
      <c r="AK8" s="54"/>
      <c r="AM8" s="27"/>
      <c r="AN8" s="21"/>
      <c r="AO8" s="21"/>
      <c r="AP8" s="21"/>
      <c r="AQ8" s="28"/>
      <c r="AS8" s="27"/>
      <c r="AT8" s="21"/>
      <c r="AU8" s="21"/>
      <c r="AV8" s="21"/>
      <c r="AW8" s="28"/>
    </row>
    <row r="9" spans="2:49" ht="14" thickBot="1" x14ac:dyDescent="0.35">
      <c r="B9" s="17" t="s">
        <v>5</v>
      </c>
      <c r="C9" s="18">
        <f>STDEVP('原始資料月報酬資料(%)_ln'!B4:B75)</f>
        <v>1.7311487153863907</v>
      </c>
      <c r="D9" s="18">
        <f>STDEVP('原始資料月報酬資料(%)_ln'!C4:C75)</f>
        <v>2.0214363616930906</v>
      </c>
      <c r="E9" s="18">
        <f>STDEVP('原始資料月報酬資料(%)_ln'!D4:D75)</f>
        <v>1.4476163256100836</v>
      </c>
      <c r="F9" s="19">
        <f>STDEVP('原始資料月報酬資料(%)_ln'!E4:E75)</f>
        <v>1.488189395257028</v>
      </c>
      <c r="H9" s="79" t="s">
        <v>13</v>
      </c>
      <c r="I9" s="80"/>
      <c r="J9" s="80"/>
      <c r="K9" s="80"/>
      <c r="L9" s="81"/>
      <c r="N9" s="27"/>
      <c r="O9" s="21"/>
      <c r="P9" s="21"/>
      <c r="Q9" s="21"/>
      <c r="R9" s="28"/>
      <c r="T9" s="27"/>
      <c r="U9" s="21"/>
      <c r="V9" s="21"/>
      <c r="W9" s="21"/>
      <c r="X9" s="16"/>
      <c r="Z9" s="66" t="s">
        <v>22</v>
      </c>
      <c r="AA9" s="62">
        <f t="array" ref="AA9">MMULT(MMULT(U8:X8,MINVERSE(C15:F18)),TRANSPOSE(U8:X8))/MMULT(MMULT(U8:X8,MINVERSE(C15:F18)),TRANSPOSE(I7:L7))</f>
        <v>0.37597941273777541</v>
      </c>
      <c r="AB9" s="21"/>
      <c r="AC9" s="21"/>
      <c r="AD9" s="28"/>
      <c r="AG9" s="82" t="s">
        <v>7</v>
      </c>
      <c r="AH9" s="77"/>
      <c r="AI9" s="77"/>
      <c r="AJ9" s="77"/>
      <c r="AK9" s="83"/>
      <c r="AM9" s="27" t="s">
        <v>11</v>
      </c>
      <c r="AN9" s="15">
        <f t="array" ref="AN9:AO10">MMULT(MMULT(AN6:AQ7,MINVERSE(AH11:AK14)),TRANSPOSE(AN6:AQ7))</f>
        <v>0.12332636007907934</v>
      </c>
      <c r="AO9" s="15">
        <v>0.29996435041898667</v>
      </c>
      <c r="AP9" s="15"/>
      <c r="AQ9" s="28"/>
      <c r="AS9" s="27"/>
      <c r="AT9" s="21"/>
      <c r="AU9" s="21"/>
      <c r="AV9" s="21"/>
      <c r="AW9" s="28"/>
    </row>
    <row r="10" spans="2:49" x14ac:dyDescent="0.3">
      <c r="B10" s="20"/>
      <c r="C10" s="21"/>
      <c r="D10" s="21"/>
      <c r="E10" s="21"/>
      <c r="F10" s="21"/>
      <c r="H10" s="27" t="s">
        <v>11</v>
      </c>
      <c r="I10" s="15">
        <f t="array" ref="I10:J11">MMULT(MMULT(I6:L7,MINVERSE(C15:F18)),TRANSPOSE(I6:L7))</f>
        <v>7.6199681329040925E-2</v>
      </c>
      <c r="J10" s="15">
        <v>0.20268818383082154</v>
      </c>
      <c r="K10" s="15"/>
      <c r="L10" s="28"/>
      <c r="N10" s="27"/>
      <c r="O10" s="21"/>
      <c r="P10" s="21"/>
      <c r="Q10" s="21"/>
      <c r="R10" s="28"/>
      <c r="T10" s="30"/>
      <c r="U10" s="15"/>
      <c r="V10" s="15"/>
      <c r="W10" s="15"/>
      <c r="X10" s="16"/>
      <c r="Z10" s="66" t="s">
        <v>42</v>
      </c>
      <c r="AA10" s="62">
        <f t="array" ref="AA10">T6+AA9</f>
        <v>0.37684607940444209</v>
      </c>
      <c r="AB10" s="21"/>
      <c r="AC10" s="21"/>
      <c r="AD10" s="28"/>
      <c r="AG10" s="55"/>
      <c r="AH10" s="36" t="str">
        <f>'原始資料月報酬資料(%)_ln'!H3</f>
        <v>1319 東陽</v>
      </c>
      <c r="AI10" s="36" t="str">
        <f>'原始資料月報酬資料(%)_ln'!I3</f>
        <v>9938 百和</v>
      </c>
      <c r="AJ10" s="36" t="str">
        <f>'原始資料月報酬資料(%)_ln'!J3</f>
        <v>4532 瑞智</v>
      </c>
      <c r="AK10" s="45" t="str">
        <f>'原始資料月報酬資料(%)_ln'!K3</f>
        <v>2330 台積電</v>
      </c>
      <c r="AM10" s="27"/>
      <c r="AN10" s="15">
        <v>0.27923168129601372</v>
      </c>
      <c r="AO10" s="15">
        <v>0.93794789748174334</v>
      </c>
      <c r="AP10" s="21"/>
      <c r="AQ10" s="28"/>
      <c r="AS10" s="27"/>
      <c r="AT10" s="21"/>
      <c r="AU10" s="21"/>
      <c r="AV10" s="21"/>
      <c r="AW10" s="28"/>
    </row>
    <row r="11" spans="2:49" x14ac:dyDescent="0.3">
      <c r="B11" s="22" t="s">
        <v>39</v>
      </c>
      <c r="C11" s="35"/>
      <c r="D11" s="35"/>
      <c r="E11" s="35"/>
      <c r="F11" s="35"/>
      <c r="H11" s="27"/>
      <c r="I11" s="15">
        <v>0.20268818383082157</v>
      </c>
      <c r="J11" s="15">
        <v>1.0968440068234289</v>
      </c>
      <c r="K11" s="21"/>
      <c r="L11" s="28"/>
      <c r="N11" s="27"/>
      <c r="O11" s="21"/>
      <c r="P11" s="21"/>
      <c r="Q11" s="21"/>
      <c r="R11" s="28"/>
      <c r="T11" s="27"/>
      <c r="U11" s="21"/>
      <c r="V11" s="21"/>
      <c r="W11" s="21"/>
      <c r="X11" s="28"/>
      <c r="Z11" s="66" t="s">
        <v>43</v>
      </c>
      <c r="AA11" s="62">
        <f t="array" ref="AA11">AA10^2/MMULT(MMULT(U8:X8,MINVERSE($C$15:$F$18)),TRANSPOSE(U8:X8))</f>
        <v>1.8723072476632734</v>
      </c>
      <c r="AB11" s="21"/>
      <c r="AC11" s="21"/>
      <c r="AD11" s="28"/>
      <c r="AG11" s="56" t="str">
        <f>AH10</f>
        <v>1319 東陽</v>
      </c>
      <c r="AH11" s="23">
        <f>VARP('原始資料月報酬資料(%)_ln'!$H$4:$H$75)</f>
        <v>2.9968758747839508</v>
      </c>
      <c r="AI11" s="23">
        <f>AH12</f>
        <v>0.53109287009259254</v>
      </c>
      <c r="AJ11" s="23">
        <f>AH13</f>
        <v>0.47289474895061745</v>
      </c>
      <c r="AK11" s="69">
        <f>AH14</f>
        <v>9.8755603379629769E-2</v>
      </c>
      <c r="AM11" s="27" t="s">
        <v>15</v>
      </c>
      <c r="AN11" s="15">
        <f ca="1">RAND()/100</f>
        <v>4.7004062968929727E-3</v>
      </c>
      <c r="AO11" s="21"/>
      <c r="AP11" s="21"/>
      <c r="AQ11" s="28"/>
      <c r="AS11" s="27"/>
      <c r="AT11" s="21"/>
      <c r="AU11" s="21"/>
      <c r="AV11" s="21"/>
      <c r="AW11" s="28"/>
    </row>
    <row r="12" spans="2:49" ht="14" thickBot="1" x14ac:dyDescent="0.35">
      <c r="B12" s="22" t="s">
        <v>38</v>
      </c>
      <c r="C12" s="9"/>
      <c r="D12" s="9"/>
      <c r="E12" s="9"/>
      <c r="F12" s="9"/>
      <c r="H12" s="27"/>
      <c r="I12" s="15"/>
      <c r="J12" s="15"/>
      <c r="K12" s="21"/>
      <c r="L12" s="28"/>
      <c r="N12" s="27"/>
      <c r="O12" s="21"/>
      <c r="P12" s="21"/>
      <c r="Q12" s="21"/>
      <c r="R12" s="28"/>
      <c r="T12" s="27"/>
      <c r="U12" s="21"/>
      <c r="V12" s="21"/>
      <c r="W12" s="21"/>
      <c r="X12" s="28"/>
      <c r="Z12" s="66"/>
      <c r="AA12" s="21"/>
      <c r="AB12" s="21"/>
      <c r="AC12" s="21"/>
      <c r="AD12" s="28"/>
      <c r="AG12" s="57" t="str">
        <f>AI10</f>
        <v>9938 百和</v>
      </c>
      <c r="AH12" s="23">
        <v>0.53109287009259254</v>
      </c>
      <c r="AI12" s="23">
        <f>VARP('原始資料月報酬資料(%)_ln'!$I$4:$I$75)</f>
        <v>4.0862049643749989</v>
      </c>
      <c r="AJ12" s="23">
        <f>AI13</f>
        <v>0.65954251634259264</v>
      </c>
      <c r="AK12" s="69">
        <f>AJ13</f>
        <v>2.0955930261728395</v>
      </c>
      <c r="AM12" s="27" t="s">
        <v>17</v>
      </c>
      <c r="AN12" s="21">
        <v>1</v>
      </c>
      <c r="AO12" s="21"/>
      <c r="AP12" s="21"/>
      <c r="AQ12" s="28"/>
      <c r="AS12" s="27"/>
      <c r="AT12" s="21"/>
      <c r="AU12" s="21"/>
      <c r="AV12" s="21"/>
      <c r="AW12" s="28"/>
    </row>
    <row r="13" spans="2:49" ht="14" thickBot="1" x14ac:dyDescent="0.35">
      <c r="B13" s="76" t="s">
        <v>7</v>
      </c>
      <c r="C13" s="77"/>
      <c r="D13" s="77"/>
      <c r="E13" s="77"/>
      <c r="F13" s="78"/>
      <c r="H13" s="79" t="s">
        <v>16</v>
      </c>
      <c r="I13" s="80"/>
      <c r="J13" s="80"/>
      <c r="K13" s="80"/>
      <c r="L13" s="81"/>
      <c r="N13" s="27"/>
      <c r="O13" s="21"/>
      <c r="P13" s="21"/>
      <c r="Q13" s="21"/>
      <c r="R13" s="28"/>
      <c r="T13" s="27"/>
      <c r="U13" s="21"/>
      <c r="V13" s="21"/>
      <c r="W13" s="21"/>
      <c r="X13" s="28"/>
      <c r="Z13" s="66"/>
      <c r="AA13" s="21"/>
      <c r="AB13" s="21"/>
      <c r="AC13" s="21"/>
      <c r="AD13" s="28"/>
      <c r="AG13" s="57" t="str">
        <f>AJ10</f>
        <v>4532 瑞智</v>
      </c>
      <c r="AH13" s="23">
        <v>0.47289474895061745</v>
      </c>
      <c r="AI13" s="23">
        <v>0.65954251634259264</v>
      </c>
      <c r="AJ13" s="23">
        <f>VARP('原始資料月報酬資料(%)_ln'!$J$4:$J$75)</f>
        <v>2.0955930261728395</v>
      </c>
      <c r="AK13" s="69">
        <f>AJ14</f>
        <v>0.40612842449074082</v>
      </c>
      <c r="AM13" s="27"/>
      <c r="AN13" s="21"/>
      <c r="AO13" s="21"/>
      <c r="AP13" s="21"/>
      <c r="AQ13" s="28"/>
      <c r="AS13" s="27"/>
      <c r="AT13" s="21"/>
      <c r="AU13" s="21"/>
      <c r="AV13" s="21"/>
      <c r="AW13" s="28"/>
    </row>
    <row r="14" spans="2:49" x14ac:dyDescent="0.3">
      <c r="B14" s="41"/>
      <c r="C14" s="36" t="str">
        <f>'原始資料月報酬資料(%)_ln'!B$3</f>
        <v>1319 東陽</v>
      </c>
      <c r="D14" s="36" t="str">
        <f>'原始資料月報酬資料(%)_ln'!C$3</f>
        <v>9938 百和</v>
      </c>
      <c r="E14" s="36" t="str">
        <f>'原始資料月報酬資料(%)_ln'!D$3</f>
        <v>4532 瑞智</v>
      </c>
      <c r="F14" s="37" t="str">
        <f>'原始資料月報酬資料(%)_ln'!E$3</f>
        <v>5534 長虹</v>
      </c>
      <c r="H14" s="27" t="s">
        <v>15</v>
      </c>
      <c r="I14" s="15">
        <f ca="1">RAND()/100</f>
        <v>9.6116395234008903E-3</v>
      </c>
      <c r="J14" s="21"/>
      <c r="K14" s="21"/>
      <c r="L14" s="28"/>
      <c r="N14" s="27"/>
      <c r="O14" s="21"/>
      <c r="P14" s="21"/>
      <c r="Q14" s="21"/>
      <c r="R14" s="28"/>
      <c r="T14" s="27" t="s">
        <v>15</v>
      </c>
      <c r="U14" s="15">
        <f ca="1">I14</f>
        <v>9.6116395234008903E-3</v>
      </c>
      <c r="V14" s="21"/>
      <c r="W14" s="21"/>
      <c r="X14" s="28"/>
      <c r="Z14" s="66" t="s">
        <v>44</v>
      </c>
      <c r="AA14" s="21"/>
      <c r="AB14" s="21"/>
      <c r="AC14" s="21"/>
      <c r="AD14" s="28"/>
      <c r="AG14" s="58" t="str">
        <f>AK10</f>
        <v>2330 台積電</v>
      </c>
      <c r="AH14" s="70">
        <v>9.8755603379629769E-2</v>
      </c>
      <c r="AI14" s="70">
        <v>0.97237152902777746</v>
      </c>
      <c r="AJ14" s="70">
        <v>0.40612842449074082</v>
      </c>
      <c r="AK14" s="71">
        <f>VARP('原始資料月報酬資料(%)_ln'!$K$4:$K$75)</f>
        <v>2.5856327361111116</v>
      </c>
      <c r="AM14" s="27" t="s">
        <v>14</v>
      </c>
      <c r="AN14" s="15">
        <f t="array" aca="1" ref="AN14:AQ14" ca="1">MMULT(MMULT(MMULT(TRANSPOSE(AN11:AN12), MINVERSE(AN9:AO10)), AN6:AQ7), MINVERSE(AH11:AK14))</f>
        <v>-0.31115028230649133</v>
      </c>
      <c r="AO14" s="15">
        <f ca="1"/>
        <v>0.51844209418402032</v>
      </c>
      <c r="AP14" s="15">
        <f ca="1"/>
        <v>1.1245858850486872</v>
      </c>
      <c r="AQ14" s="16">
        <f ca="1"/>
        <v>-0.33187769692621655</v>
      </c>
      <c r="AS14" s="27" t="s">
        <v>14</v>
      </c>
      <c r="AT14" s="15">
        <f t="array" ref="AT14:AW14">MMULT(AN7:AQ7,MINVERSE(AH11:AK14))/AN10</f>
        <v>0.91064831341847585</v>
      </c>
      <c r="AU14" s="15">
        <v>0.35312473970131131</v>
      </c>
      <c r="AV14" s="15">
        <v>1.2233284375756204</v>
      </c>
      <c r="AW14" s="16">
        <v>0.87192959463270736</v>
      </c>
    </row>
    <row r="15" spans="2:49" x14ac:dyDescent="0.3">
      <c r="B15" s="38" t="str">
        <f>C14</f>
        <v>1319 東陽</v>
      </c>
      <c r="C15" s="23">
        <f>VARP('原始資料月報酬資料(%)_ln'!$B$4:$B$75)</f>
        <v>2.9968758747839508</v>
      </c>
      <c r="D15" s="23">
        <f>C16</f>
        <v>0.53109287009259254</v>
      </c>
      <c r="E15" s="23">
        <f>C17</f>
        <v>0.47289474895061745</v>
      </c>
      <c r="F15" s="24">
        <f>C18</f>
        <v>-4.202661408950617E-2</v>
      </c>
      <c r="H15" s="27" t="s">
        <v>17</v>
      </c>
      <c r="I15" s="21">
        <v>1</v>
      </c>
      <c r="J15" s="21"/>
      <c r="K15" s="21"/>
      <c r="L15" s="28"/>
      <c r="N15" s="27"/>
      <c r="O15" s="21"/>
      <c r="P15" s="21"/>
      <c r="Q15" s="21"/>
      <c r="R15" s="28"/>
      <c r="T15" s="27"/>
      <c r="U15" s="21"/>
      <c r="V15" s="21"/>
      <c r="W15" s="21"/>
      <c r="X15" s="28"/>
      <c r="Z15" s="66" t="s">
        <v>22</v>
      </c>
      <c r="AA15" s="61" t="s">
        <v>43</v>
      </c>
      <c r="AB15" s="21"/>
      <c r="AC15" s="61" t="s">
        <v>22</v>
      </c>
      <c r="AD15" s="64" t="s">
        <v>31</v>
      </c>
      <c r="AE15" s="64"/>
      <c r="AM15" s="27"/>
      <c r="AN15" s="15"/>
      <c r="AO15" s="15"/>
      <c r="AP15" s="15"/>
      <c r="AQ15" s="16"/>
      <c r="AS15" s="27" t="s">
        <v>22</v>
      </c>
      <c r="AT15" s="15">
        <f>AO9/AO10</f>
        <v>0.31980918260422381</v>
      </c>
      <c r="AU15" s="21"/>
      <c r="AV15" s="21"/>
      <c r="AW15" s="28"/>
    </row>
    <row r="16" spans="2:49" ht="13.5" customHeight="1" x14ac:dyDescent="0.3">
      <c r="B16" s="39" t="str">
        <f>D14</f>
        <v>9938 百和</v>
      </c>
      <c r="C16" s="23">
        <v>0.53109287009259254</v>
      </c>
      <c r="D16" s="23">
        <f>VARP('原始資料月報酬資料(%)_ln'!$C$4:$C$75)</f>
        <v>4.0862049643749989</v>
      </c>
      <c r="E16" s="23">
        <f>D17</f>
        <v>0.65954251634259264</v>
      </c>
      <c r="F16" s="24">
        <f>D18</f>
        <v>0.16594184633101852</v>
      </c>
      <c r="H16" s="27"/>
      <c r="I16" s="21"/>
      <c r="J16" s="21"/>
      <c r="K16" s="21"/>
      <c r="L16" s="28"/>
      <c r="N16" s="27"/>
      <c r="O16" s="21"/>
      <c r="P16" s="21"/>
      <c r="Q16" s="21"/>
      <c r="R16" s="28"/>
      <c r="T16" s="27"/>
      <c r="U16" s="21"/>
      <c r="V16" s="21"/>
      <c r="W16" s="21"/>
      <c r="X16" s="28"/>
      <c r="Z16" s="66">
        <v>0</v>
      </c>
      <c r="AA16" s="61">
        <v>0</v>
      </c>
      <c r="AB16" s="21"/>
      <c r="AC16" s="63">
        <f>1.065%</f>
        <v>1.065E-2</v>
      </c>
      <c r="AD16" s="64">
        <v>0</v>
      </c>
      <c r="AE16" s="64"/>
      <c r="AG16" s="75" t="s">
        <v>49</v>
      </c>
      <c r="AH16" s="75"/>
      <c r="AI16" s="75"/>
      <c r="AJ16" s="75"/>
      <c r="AK16" s="75"/>
      <c r="AM16" s="27"/>
      <c r="AN16" s="15"/>
      <c r="AO16" s="15"/>
      <c r="AP16" s="15"/>
      <c r="AQ16" s="16"/>
      <c r="AS16" s="27" t="s">
        <v>18</v>
      </c>
      <c r="AT16" s="15">
        <f>1/AO10</f>
        <v>1.0661573022178072</v>
      </c>
      <c r="AU16" s="21"/>
      <c r="AV16" s="21"/>
      <c r="AW16" s="28"/>
    </row>
    <row r="17" spans="2:49" x14ac:dyDescent="0.3">
      <c r="B17" s="39" t="str">
        <f>E14</f>
        <v>4532 瑞智</v>
      </c>
      <c r="C17" s="23">
        <v>0.47289474895061745</v>
      </c>
      <c r="D17" s="23">
        <v>0.65954251634259264</v>
      </c>
      <c r="E17" s="23">
        <f>VARP('原始資料月報酬資料(%)_ln'!$D$4:$D$75)</f>
        <v>2.0955930261728395</v>
      </c>
      <c r="F17" s="24">
        <f>E18</f>
        <v>0.41867097674382714</v>
      </c>
      <c r="H17" s="27" t="s">
        <v>14</v>
      </c>
      <c r="I17" s="15">
        <f t="array" aca="1" ref="I17:L17" ca="1">MMULT(MMULT(MMULT(TRANSPOSE(I14:I15), MINVERSE(I10:J11)), I6:L7), MINVERSE(C15:F18))</f>
        <v>-0.18982573018690929</v>
      </c>
      <c r="J17" s="15">
        <f ca="1"/>
        <v>0.18527150443778745</v>
      </c>
      <c r="K17" s="15">
        <f ca="1"/>
        <v>0.33235557305959856</v>
      </c>
      <c r="L17" s="16">
        <f ca="1"/>
        <v>0.67219865268952306</v>
      </c>
      <c r="N17" s="27" t="s">
        <v>20</v>
      </c>
      <c r="O17" s="15">
        <f t="array" ref="O17:R17">MMULT(I7:L7,MINVERSE(C15:F18))/J11</f>
        <v>0.2433524903438421</v>
      </c>
      <c r="P17" s="15">
        <v>0.13396083024595562</v>
      </c>
      <c r="Q17" s="15">
        <v>0.26690140709939592</v>
      </c>
      <c r="R17" s="16">
        <v>0.35578527231080626</v>
      </c>
      <c r="S17" s="59"/>
      <c r="T17" s="27" t="s">
        <v>14</v>
      </c>
      <c r="U17" s="15">
        <f t="array" aca="1" ref="U17:X17" ca="1">U14/(MMULT(MMULT(U8:X8,MINVERSE(C15:F18)),TRANSPOSE(U8:X8)))*(MMULT(U8:X8,MINVERSE(C15:F18)))</f>
        <v>1.8361650358338859E-2</v>
      </c>
      <c r="V17" s="15">
        <f ca="1"/>
        <v>1.9865461719683663E-3</v>
      </c>
      <c r="W17" s="15">
        <f ca="1"/>
        <v>4.9886808095173478E-3</v>
      </c>
      <c r="X17" s="16">
        <f ca="1"/>
        <v>2.2739346269532378E-4</v>
      </c>
      <c r="Y17" s="59"/>
      <c r="Z17" s="67">
        <f>AA9</f>
        <v>0.37597941273777541</v>
      </c>
      <c r="AA17" s="62">
        <f>AA11</f>
        <v>1.8723072476632734</v>
      </c>
      <c r="AB17" s="61" t="s">
        <v>42</v>
      </c>
      <c r="AC17" s="62">
        <f>AA10</f>
        <v>0.37684607940444209</v>
      </c>
      <c r="AD17" s="65">
        <f>SQRT(AA17)</f>
        <v>1.3683227863568133</v>
      </c>
      <c r="AE17" s="65"/>
      <c r="AG17" s="75"/>
      <c r="AH17" s="75"/>
      <c r="AI17" s="75"/>
      <c r="AJ17" s="75"/>
      <c r="AK17" s="75"/>
      <c r="AM17" s="27"/>
      <c r="AN17" s="21"/>
      <c r="AO17" s="21"/>
      <c r="AP17" s="21"/>
      <c r="AQ17" s="28"/>
      <c r="AS17" s="27"/>
      <c r="AT17" s="21"/>
      <c r="AU17" s="21"/>
      <c r="AV17" s="21"/>
      <c r="AW17" s="28"/>
    </row>
    <row r="18" spans="2:49" ht="14" thickBot="1" x14ac:dyDescent="0.35">
      <c r="B18" s="40" t="str">
        <f>F14</f>
        <v>5534 長虹</v>
      </c>
      <c r="C18" s="25">
        <v>-4.202661408950617E-2</v>
      </c>
      <c r="D18" s="25">
        <v>0.16594184633101852</v>
      </c>
      <c r="E18" s="25">
        <v>0.41867097674382714</v>
      </c>
      <c r="F18" s="26">
        <f>VARP('原始資料月報酬資料(%)_ln'!$E$4:$E$75)</f>
        <v>2.2147076761554785</v>
      </c>
      <c r="H18" s="27"/>
      <c r="I18" s="15"/>
      <c r="J18" s="15"/>
      <c r="K18" s="15"/>
      <c r="L18" s="16"/>
      <c r="N18" s="27" t="s">
        <v>22</v>
      </c>
      <c r="O18" s="15">
        <f>J10/J11</f>
        <v>0.18479216968858408</v>
      </c>
      <c r="P18" s="21"/>
      <c r="Q18" s="21"/>
      <c r="R18" s="28"/>
      <c r="T18" s="27" t="s">
        <v>28</v>
      </c>
      <c r="U18" s="15">
        <f ca="1">1-SUM(U17:X17)</f>
        <v>0.97443572919748012</v>
      </c>
      <c r="V18" s="21"/>
      <c r="W18" s="21"/>
      <c r="X18" s="28"/>
      <c r="Z18" s="27"/>
      <c r="AA18" s="21"/>
      <c r="AB18" s="21"/>
      <c r="AC18" s="21"/>
      <c r="AD18" s="28"/>
      <c r="AG18" s="75"/>
      <c r="AH18" s="75"/>
      <c r="AI18" s="75"/>
      <c r="AJ18" s="75"/>
      <c r="AK18" s="75"/>
      <c r="AM18" s="27" t="s">
        <v>15</v>
      </c>
      <c r="AN18" s="21" t="s">
        <v>17</v>
      </c>
      <c r="AO18" s="21" t="s">
        <v>18</v>
      </c>
      <c r="AP18" s="21"/>
      <c r="AQ18" s="28"/>
      <c r="AS18" s="27" t="s">
        <v>15</v>
      </c>
      <c r="AT18" s="21" t="s">
        <v>18</v>
      </c>
      <c r="AU18" s="21"/>
      <c r="AV18" s="21"/>
      <c r="AW18" s="28"/>
    </row>
    <row r="19" spans="2:49" x14ac:dyDescent="0.3">
      <c r="H19" s="27"/>
      <c r="I19" s="15"/>
      <c r="J19" s="15"/>
      <c r="K19" s="15"/>
      <c r="L19" s="16"/>
      <c r="N19" s="27" t="s">
        <v>18</v>
      </c>
      <c r="O19" s="15">
        <f>1/J11</f>
        <v>0.91170667276206496</v>
      </c>
      <c r="P19" s="21"/>
      <c r="Q19" s="21"/>
      <c r="R19" s="28"/>
      <c r="T19" s="27" t="s">
        <v>18</v>
      </c>
      <c r="U19" s="15">
        <f t="array" aca="1" ref="U19" ca="1">U14^2/MMULT(MMULT($U$8:$X$8,MINVERSE($C$15:$F$18)),TRANSPOSE($U$8:$X$8))</f>
        <v>1.2179909598406863E-3</v>
      </c>
      <c r="V19" s="21"/>
      <c r="W19" s="21"/>
      <c r="X19" s="28"/>
      <c r="Z19" s="27"/>
      <c r="AA19" s="21"/>
      <c r="AB19" s="21"/>
      <c r="AC19" s="21"/>
      <c r="AD19" s="28"/>
      <c r="AM19" s="30">
        <f ca="1">RAND()*2-1</f>
        <v>0.15216904160424205</v>
      </c>
      <c r="AN19" s="21">
        <v>1</v>
      </c>
      <c r="AO19" s="15">
        <f t="array" aca="1" ref="AO19" ca="1">MMULT(MMULT(AM19:AN19,MINVERSE($AN$9:$AO$10)),TRANSPOSE(AM19:AN19))</f>
        <v>1.7831974060571956</v>
      </c>
      <c r="AP19" s="21"/>
      <c r="AQ19" s="28"/>
      <c r="AS19" s="30">
        <f t="shared" ref="AS19:AS30" ca="1" si="0">AS20-RAND()/10</f>
        <v>-0.48027080788163434</v>
      </c>
      <c r="AT19" s="15">
        <f t="shared" ref="AT19:AT48" ca="1" si="1">($AO$10*AS19^2-2*$AO$9*AS19+$AN$9)/($AN$9*$AO$10-$AO$9^2)</f>
        <v>24.432751298816761</v>
      </c>
      <c r="AU19" s="21"/>
      <c r="AV19" s="21"/>
      <c r="AW19" s="28"/>
    </row>
    <row r="20" spans="2:49" x14ac:dyDescent="0.3">
      <c r="H20" s="27"/>
      <c r="I20" s="15"/>
      <c r="J20" s="15"/>
      <c r="K20" s="15"/>
      <c r="L20" s="16"/>
      <c r="N20" s="27"/>
      <c r="O20" s="15"/>
      <c r="P20" s="21"/>
      <c r="Q20" s="21"/>
      <c r="R20" s="28"/>
      <c r="T20" s="27"/>
      <c r="U20" s="21"/>
      <c r="V20" s="21"/>
      <c r="W20" s="21"/>
      <c r="X20" s="28"/>
      <c r="Z20" s="27"/>
      <c r="AA20" s="21"/>
      <c r="AB20" s="21"/>
      <c r="AC20" s="21"/>
      <c r="AD20" s="28"/>
      <c r="AM20" s="30">
        <f t="shared" ref="AM20:AM48" ca="1" si="2">RAND()*2-1</f>
        <v>-0.30631125545263238</v>
      </c>
      <c r="AN20" s="21">
        <v>1</v>
      </c>
      <c r="AO20" s="15">
        <f t="array" aca="1" ref="AO20" ca="1">MMULT(MMULT(AM20:AN20,MINVERSE($AN$9:$AO$10)),TRANSPOSE(AM20:AN20))</f>
        <v>12.180962647234297</v>
      </c>
      <c r="AP20" s="21"/>
      <c r="AQ20" s="28"/>
      <c r="AS20" s="30">
        <f t="shared" ca="1" si="0"/>
        <v>-0.40427888554401836</v>
      </c>
      <c r="AT20" s="15">
        <f t="shared" ca="1" si="1"/>
        <v>20.204810658315868</v>
      </c>
      <c r="AU20" s="21"/>
      <c r="AV20" s="21"/>
      <c r="AW20" s="28"/>
    </row>
    <row r="21" spans="2:49" x14ac:dyDescent="0.3">
      <c r="H21" s="27"/>
      <c r="I21" s="21"/>
      <c r="J21" s="21"/>
      <c r="K21" s="21"/>
      <c r="L21" s="28"/>
      <c r="N21" s="27"/>
      <c r="O21" s="21"/>
      <c r="P21" s="21"/>
      <c r="Q21" s="21"/>
      <c r="R21" s="28"/>
      <c r="T21" s="27"/>
      <c r="U21" s="21"/>
      <c r="V21" s="21"/>
      <c r="W21" s="21"/>
      <c r="X21" s="28"/>
      <c r="Z21" s="27"/>
      <c r="AA21" s="21"/>
      <c r="AB21" s="21"/>
      <c r="AC21" s="21"/>
      <c r="AD21" s="28"/>
      <c r="AM21" s="30">
        <f t="shared" ca="1" si="2"/>
        <v>-0.6554812900027629</v>
      </c>
      <c r="AN21" s="21">
        <v>1</v>
      </c>
      <c r="AO21" s="15">
        <f t="array" aca="1" ref="AO21" ca="1">MMULT(MMULT(AM21:AN21,MINVERSE($AN$9:$AO$10)),TRANSPOSE(AM21:AN21))</f>
        <v>28.387821572924381</v>
      </c>
      <c r="AP21" s="21"/>
      <c r="AQ21" s="28"/>
      <c r="AS21" s="30">
        <f t="shared" ca="1" si="0"/>
        <v>-0.31634267469771365</v>
      </c>
      <c r="AT21" s="15">
        <f t="shared" ca="1" si="1"/>
        <v>15.838527865424668</v>
      </c>
      <c r="AU21" s="21"/>
      <c r="AV21" s="21"/>
      <c r="AW21" s="28"/>
    </row>
    <row r="22" spans="2:49" x14ac:dyDescent="0.3">
      <c r="H22" s="29" t="s">
        <v>24</v>
      </c>
      <c r="I22" s="21"/>
      <c r="J22" s="21"/>
      <c r="K22" s="21"/>
      <c r="L22" s="28"/>
      <c r="N22" s="29" t="s">
        <v>21</v>
      </c>
      <c r="O22" s="21"/>
      <c r="P22" s="21"/>
      <c r="Q22" s="21"/>
      <c r="R22" s="28"/>
      <c r="T22" s="29" t="s">
        <v>21</v>
      </c>
      <c r="U22" s="21"/>
      <c r="V22" s="21"/>
      <c r="W22" s="21"/>
      <c r="X22" s="28"/>
      <c r="Z22" s="29" t="s">
        <v>21</v>
      </c>
      <c r="AA22" s="21"/>
      <c r="AB22" s="21"/>
      <c r="AC22" s="21"/>
      <c r="AD22" s="28"/>
      <c r="AM22" s="30">
        <f t="shared" ca="1" si="2"/>
        <v>-0.6200906576022378</v>
      </c>
      <c r="AN22" s="21">
        <v>1</v>
      </c>
      <c r="AO22" s="15">
        <f t="array" aca="1" ref="AO22" ca="1">MMULT(MMULT(AM22:AN22,MINVERSE($AN$9:$AO$10)),TRANSPOSE(AM22:AN22))</f>
        <v>26.418783553269549</v>
      </c>
      <c r="AP22" s="21"/>
      <c r="AQ22" s="28"/>
      <c r="AS22" s="30">
        <f t="shared" ca="1" si="0"/>
        <v>-0.26790364390954735</v>
      </c>
      <c r="AT22" s="15">
        <f t="shared" ca="1" si="1"/>
        <v>13.674526940646158</v>
      </c>
      <c r="AU22" s="21"/>
      <c r="AV22" s="21"/>
      <c r="AW22" s="28"/>
    </row>
    <row r="23" spans="2:49" x14ac:dyDescent="0.3">
      <c r="H23" s="27" t="s">
        <v>15</v>
      </c>
      <c r="I23" s="21" t="s">
        <v>17</v>
      </c>
      <c r="J23" s="21" t="s">
        <v>18</v>
      </c>
      <c r="K23" s="21"/>
      <c r="L23" s="28"/>
      <c r="N23" s="27" t="s">
        <v>15</v>
      </c>
      <c r="O23" s="21" t="s">
        <v>18</v>
      </c>
      <c r="P23" s="21"/>
      <c r="Q23" s="21"/>
      <c r="R23" s="28"/>
      <c r="T23" s="27" t="s">
        <v>29</v>
      </c>
      <c r="U23" s="21" t="s">
        <v>18</v>
      </c>
      <c r="V23" s="21" t="s">
        <v>30</v>
      </c>
      <c r="W23" s="21" t="s">
        <v>31</v>
      </c>
      <c r="X23" s="28" t="s">
        <v>32</v>
      </c>
      <c r="Z23" s="27" t="s">
        <v>15</v>
      </c>
      <c r="AA23" s="21" t="s">
        <v>46</v>
      </c>
      <c r="AB23" s="21"/>
      <c r="AC23" s="21"/>
      <c r="AD23" s="28"/>
      <c r="AM23" s="30">
        <f t="shared" ca="1" si="2"/>
        <v>0.91378348605130255</v>
      </c>
      <c r="AN23" s="21">
        <v>1</v>
      </c>
      <c r="AO23" s="15">
        <f t="array" aca="1" ref="AO23" ca="1">MMULT(MMULT(AM23:AN23,MINVERSE($AN$9:$AO$10)),TRANSPOSE(AM23:AN23))</f>
        <v>11.820879638365291</v>
      </c>
      <c r="AP23" s="21"/>
      <c r="AQ23" s="28"/>
      <c r="AS23" s="30">
        <f t="shared" ca="1" si="0"/>
        <v>-0.18481238737184275</v>
      </c>
      <c r="AT23" s="15">
        <f t="shared" ca="1" si="1"/>
        <v>10.361388904937423</v>
      </c>
      <c r="AU23" s="21"/>
      <c r="AV23" s="21"/>
      <c r="AW23" s="28"/>
    </row>
    <row r="24" spans="2:49" x14ac:dyDescent="0.3">
      <c r="H24" s="30">
        <f ca="1">RAND()*2-1</f>
        <v>-0.41678839082696362</v>
      </c>
      <c r="I24" s="21">
        <v>1</v>
      </c>
      <c r="J24" s="15">
        <f t="array" aca="1" ref="J24" ca="1">MMULT(MMULT(H24:I24,MINVERSE($I$10:$J$11)),TRANSPOSE(H24:I24))</f>
        <v>10.252367795598627</v>
      </c>
      <c r="K24" s="21"/>
      <c r="L24" s="28"/>
      <c r="N24" s="30">
        <f ca="1">N25-RAND()/10</f>
        <v>-0.4047934663779183</v>
      </c>
      <c r="O24" s="15">
        <f t="array" aca="1" ref="O24" ca="1">($J$11*N24^2-2*$J$10*N24+$I$10)/($I$10*$J$11-$J$10^2)</f>
        <v>9.8835941255522641</v>
      </c>
      <c r="P24" s="21"/>
      <c r="Q24" s="21"/>
      <c r="R24" s="28"/>
      <c r="T24" s="30">
        <f t="shared" ref="T24:T34" ca="1" si="3">T25-RAND()/10</f>
        <v>0.39111872075605991</v>
      </c>
      <c r="U24" s="15">
        <f t="array" aca="1" ref="U24" ca="1">T24^2/MMULT(MMULT($U$8:$X$8,MINVERSE($C$15:$F$18)),TRANSPOSE($U$8:$X$8))</f>
        <v>2.0168162101665397</v>
      </c>
      <c r="V24" s="15">
        <f ca="1">U24+$T$6</f>
        <v>2.0176828768332062</v>
      </c>
      <c r="W24" s="15">
        <f ca="1">SQRT(T24)</f>
        <v>0.62539485187844324</v>
      </c>
      <c r="X24" s="28"/>
      <c r="Z24" s="30">
        <f ca="1">N24</f>
        <v>-0.4047934663779183</v>
      </c>
      <c r="AA24" s="15">
        <f ca="1">SQRT(($J$11*Z24^2-2*$J$10*Z24+$I$10)/($I$10*$J$11-$J$10^2))</f>
        <v>3.1438183989461388</v>
      </c>
      <c r="AB24" s="21"/>
      <c r="AC24" s="21"/>
      <c r="AD24" s="28"/>
      <c r="AM24" s="30">
        <f t="shared" ca="1" si="2"/>
        <v>0.614874944755748</v>
      </c>
      <c r="AN24" s="21">
        <v>1</v>
      </c>
      <c r="AO24" s="15">
        <f t="array" aca="1" ref="AO24" ca="1">MMULT(MMULT(AM24:AN24,MINVERSE($AN$9:$AO$10)),TRANSPOSE(AM24:AN24))</f>
        <v>3.8166241656119095</v>
      </c>
      <c r="AP24" s="21"/>
      <c r="AQ24" s="28"/>
      <c r="AS24" s="30">
        <f t="shared" ca="1" si="0"/>
        <v>-0.17288261363440355</v>
      </c>
      <c r="AT24" s="15">
        <f t="shared" ca="1" si="1"/>
        <v>9.9270862934539501</v>
      </c>
      <c r="AU24" s="21"/>
      <c r="AV24" s="21"/>
      <c r="AW24" s="28"/>
    </row>
    <row r="25" spans="2:49" x14ac:dyDescent="0.3">
      <c r="H25" s="30">
        <f t="shared" ref="H25:H53" ca="1" si="4">RAND()*2-1</f>
        <v>0.22567493368428626</v>
      </c>
      <c r="I25" s="21">
        <v>1</v>
      </c>
      <c r="J25" s="15">
        <f t="array" aca="1" ref="J25" ca="1">MMULT(MMULT(H25:I25,MINVERSE($I$10:$J$11)),TRANSPOSE(H25:I25))</f>
        <v>0.95484571789303263</v>
      </c>
      <c r="K25" s="21"/>
      <c r="L25" s="28"/>
      <c r="N25" s="30">
        <f t="shared" ref="N25:N34" ca="1" si="5">N26-RAND()/10</f>
        <v>-0.36313306664978673</v>
      </c>
      <c r="O25" s="15">
        <f t="shared" ref="O25:O35" ca="1" si="6">($J$11*N25^2-2*$J$10*N25+$I$10)/($I$10*$J$11-$J$10^2)</f>
        <v>8.6604742674973831</v>
      </c>
      <c r="P25" s="21"/>
      <c r="Q25" s="21"/>
      <c r="R25" s="28"/>
      <c r="T25" s="30">
        <f t="shared" ca="1" si="3"/>
        <v>0.42578297653123831</v>
      </c>
      <c r="U25" s="15">
        <f t="array" aca="1" ref="U25" ca="1">T25^2/MMULT(MMULT($U$8:$X$8,MINVERSE($C$15:$F$18)),TRANSPOSE($U$8:$X$8))</f>
        <v>2.3901530050136022</v>
      </c>
      <c r="V25" s="15">
        <f t="shared" ref="V25:V53" ca="1" si="7">U25+$T$6</f>
        <v>2.3910196716802687</v>
      </c>
      <c r="W25" s="15">
        <f t="shared" ref="W25:W53" ca="1" si="8">SQRT(T25)</f>
        <v>0.65252047977917005</v>
      </c>
      <c r="X25" s="16">
        <f ca="1">(V25-V24)/(U25-U24)</f>
        <v>1</v>
      </c>
      <c r="Z25" s="30">
        <f t="shared" ref="Z25:Z53" ca="1" si="9">N25</f>
        <v>-0.36313306664978673</v>
      </c>
      <c r="AA25" s="15">
        <f t="shared" ref="AA25:AA53" ca="1" si="10">SQRT(($J$11*Z25^2-2*$J$10*Z25+$I$10)/($I$10*$J$11-$J$10^2))</f>
        <v>2.9428683741372774</v>
      </c>
      <c r="AB25" s="21"/>
      <c r="AC25" s="21"/>
      <c r="AD25" s="28"/>
      <c r="AM25" s="30">
        <f t="shared" ca="1" si="2"/>
        <v>0.91072575936924083</v>
      </c>
      <c r="AN25" s="21">
        <v>1</v>
      </c>
      <c r="AO25" s="15">
        <f t="array" aca="1" ref="AO25" ca="1">MMULT(MMULT(AM25:AN25,MINVERSE($AN$9:$AO$10)),TRANSPOSE(AM25:AN25))</f>
        <v>11.712412140244053</v>
      </c>
      <c r="AP25" s="21"/>
      <c r="AQ25" s="28"/>
      <c r="AS25" s="30">
        <f t="shared" ca="1" si="0"/>
        <v>-7.7900849060481017E-2</v>
      </c>
      <c r="AT25" s="15">
        <f t="shared" ca="1" si="1"/>
        <v>6.8399566290506391</v>
      </c>
      <c r="AU25" s="21"/>
      <c r="AV25" s="21"/>
      <c r="AW25" s="28"/>
    </row>
    <row r="26" spans="2:49" x14ac:dyDescent="0.3">
      <c r="H26" s="30">
        <f t="shared" ca="1" si="4"/>
        <v>-0.89764642395138794</v>
      </c>
      <c r="I26" s="21">
        <v>1</v>
      </c>
      <c r="J26" s="15">
        <f t="array" aca="1" ref="J26" ca="1">MMULT(MMULT(H26:I26,MINVERSE($I$10:$J$11)),TRANSPOSE(H26:I26))</f>
        <v>31.152735692411518</v>
      </c>
      <c r="K26" s="21"/>
      <c r="L26" s="28"/>
      <c r="N26" s="30">
        <f t="shared" ca="1" si="5"/>
        <v>-0.27953994566462936</v>
      </c>
      <c r="O26" s="15">
        <f t="shared" ca="1" si="6"/>
        <v>6.476479930495401</v>
      </c>
      <c r="P26" s="21"/>
      <c r="Q26" s="21"/>
      <c r="R26" s="28"/>
      <c r="T26" s="30">
        <f t="shared" ca="1" si="3"/>
        <v>0.49122706968314123</v>
      </c>
      <c r="U26" s="15">
        <f t="array" aca="1" ref="U26" ca="1">T26^2/MMULT(MMULT($U$8:$X$8,MINVERSE($C$15:$F$18)),TRANSPOSE($U$8:$X$8))</f>
        <v>3.1813664588768384</v>
      </c>
      <c r="V26" s="15">
        <f t="shared" ca="1" si="7"/>
        <v>3.182233125543505</v>
      </c>
      <c r="W26" s="15">
        <f t="shared" ca="1" si="8"/>
        <v>0.70087593030659945</v>
      </c>
      <c r="X26" s="16">
        <f t="shared" ref="X26:X53" ca="1" si="11">(V26-V25)/(U26-U25)</f>
        <v>1</v>
      </c>
      <c r="Z26" s="30">
        <f t="shared" ca="1" si="9"/>
        <v>-0.27953994566462936</v>
      </c>
      <c r="AA26" s="15">
        <f t="shared" ca="1" si="10"/>
        <v>2.5448929114002814</v>
      </c>
      <c r="AB26" s="21"/>
      <c r="AC26" s="21"/>
      <c r="AD26" s="28"/>
      <c r="AM26" s="30">
        <f t="shared" ca="1" si="2"/>
        <v>0.9803595283708193</v>
      </c>
      <c r="AN26" s="21">
        <v>1</v>
      </c>
      <c r="AO26" s="15">
        <f t="array" aca="1" ref="AO26" ca="1">MMULT(MMULT(AM26:AN26,MINVERSE($AN$9:$AO$10)),TRANSPOSE(AM26:AN26))</f>
        <v>14.318797119320141</v>
      </c>
      <c r="AP26" s="21"/>
      <c r="AQ26" s="28"/>
      <c r="AS26" s="30">
        <f t="shared" ca="1" si="0"/>
        <v>-1.8159205201875396E-2</v>
      </c>
      <c r="AT26" s="15">
        <f t="shared" ca="1" si="1"/>
        <v>5.2356263525381728</v>
      </c>
      <c r="AU26" s="21"/>
      <c r="AV26" s="21"/>
      <c r="AW26" s="28"/>
    </row>
    <row r="27" spans="2:49" x14ac:dyDescent="0.3">
      <c r="H27" s="30">
        <f t="shared" ca="1" si="4"/>
        <v>0.82912769616832227</v>
      </c>
      <c r="I27" s="21">
        <v>1</v>
      </c>
      <c r="J27" s="15">
        <f t="array" aca="1" ref="J27" ca="1">MMULT(MMULT(H27:I27,MINVERSE($I$10:$J$11)),TRANSPOSE(H27:I27))</f>
        <v>11.627249670401881</v>
      </c>
      <c r="K27" s="21"/>
      <c r="L27" s="28"/>
      <c r="N27" s="30">
        <f t="shared" ca="1" si="5"/>
        <v>-0.21102694747752093</v>
      </c>
      <c r="O27" s="15">
        <f t="shared" ca="1" si="6"/>
        <v>4.9554497998194567</v>
      </c>
      <c r="P27" s="21"/>
      <c r="Q27" s="21"/>
      <c r="R27" s="28"/>
      <c r="T27" s="30">
        <f t="shared" ca="1" si="3"/>
        <v>0.57950033973612936</v>
      </c>
      <c r="U27" s="15">
        <f t="array" aca="1" ref="U27" ca="1">T27^2/MMULT(MMULT($U$8:$X$8,MINVERSE($C$15:$F$18)),TRANSPOSE($U$8:$X$8))</f>
        <v>4.4274789549721145</v>
      </c>
      <c r="V27" s="15">
        <f t="shared" ca="1" si="7"/>
        <v>4.4283456216387815</v>
      </c>
      <c r="W27" s="15">
        <f t="shared" ca="1" si="8"/>
        <v>0.76124919687059722</v>
      </c>
      <c r="X27" s="16">
        <f t="shared" ca="1" si="11"/>
        <v>1.0000000000000004</v>
      </c>
      <c r="Z27" s="30">
        <f t="shared" ca="1" si="9"/>
        <v>-0.21102694747752093</v>
      </c>
      <c r="AA27" s="15">
        <f t="shared" ca="1" si="10"/>
        <v>2.2260839606401768</v>
      </c>
      <c r="AB27" s="21"/>
      <c r="AC27" s="21"/>
      <c r="AD27" s="28"/>
      <c r="AM27" s="30">
        <f t="shared" ca="1" si="2"/>
        <v>0.51974061958627749</v>
      </c>
      <c r="AN27" s="21">
        <v>1</v>
      </c>
      <c r="AO27" s="15">
        <f t="array" aca="1" ref="AO27" ca="1">MMULT(MMULT(AM27:AN27,MINVERSE($AN$9:$AO$10)),TRANSPOSE(AM27:AN27))</f>
        <v>2.3708233799633334</v>
      </c>
      <c r="AP27" s="21"/>
      <c r="AQ27" s="28"/>
      <c r="AS27" s="30">
        <f t="shared" ca="1" si="0"/>
        <v>3.8404670185496044E-2</v>
      </c>
      <c r="AT27" s="15">
        <f t="shared" ca="1" si="1"/>
        <v>3.9567753428051819</v>
      </c>
      <c r="AU27" s="21"/>
      <c r="AV27" s="21"/>
      <c r="AW27" s="28"/>
    </row>
    <row r="28" spans="2:49" x14ac:dyDescent="0.3">
      <c r="H28" s="30">
        <f t="shared" ca="1" si="4"/>
        <v>8.725776333865487E-2</v>
      </c>
      <c r="I28" s="21">
        <v>1</v>
      </c>
      <c r="J28" s="15">
        <f t="array" aca="1" ref="J28" ca="1">MMULT(MMULT(H28:I28,MINVERSE($I$10:$J$11)),TRANSPOSE(H28:I28))</f>
        <v>1.1572373253555734</v>
      </c>
      <c r="K28" s="21"/>
      <c r="L28" s="28"/>
      <c r="N28" s="30">
        <f t="shared" ca="1" si="5"/>
        <v>-0.15198506747335067</v>
      </c>
      <c r="O28" s="15">
        <f t="shared" ca="1" si="6"/>
        <v>3.8390623151925447</v>
      </c>
      <c r="P28" s="21"/>
      <c r="Q28" s="21"/>
      <c r="R28" s="28"/>
      <c r="T28" s="30">
        <f t="shared" ca="1" si="3"/>
        <v>0.60580384775668972</v>
      </c>
      <c r="U28" s="15">
        <f t="array" aca="1" ref="U28" ca="1">T28^2/MMULT(MMULT($U$8:$X$8,MINVERSE($C$15:$F$18)),TRANSPOSE($U$8:$X$8))</f>
        <v>4.8385270192417282</v>
      </c>
      <c r="V28" s="15">
        <f t="shared" ca="1" si="7"/>
        <v>4.8393936859083952</v>
      </c>
      <c r="W28" s="15">
        <f t="shared" ca="1" si="8"/>
        <v>0.77833402068564994</v>
      </c>
      <c r="X28" s="16">
        <f t="shared" ca="1" si="11"/>
        <v>1</v>
      </c>
      <c r="Z28" s="30">
        <f t="shared" ca="1" si="9"/>
        <v>-0.15198506747335067</v>
      </c>
      <c r="AA28" s="15">
        <f t="shared" ca="1" si="10"/>
        <v>1.9593525244816321</v>
      </c>
      <c r="AB28" s="21"/>
      <c r="AC28" s="21"/>
      <c r="AD28" s="28"/>
      <c r="AM28" s="30">
        <f t="shared" ca="1" si="2"/>
        <v>0.95968523763681435</v>
      </c>
      <c r="AN28" s="21">
        <v>1</v>
      </c>
      <c r="AO28" s="15">
        <f t="array" aca="1" ref="AO28" ca="1">MMULT(MMULT(AM28:AN28,MINVERSE($AN$9:$AO$10)),TRANSPOSE(AM28:AN28))</f>
        <v>13.515212147498127</v>
      </c>
      <c r="AP28" s="21"/>
      <c r="AQ28" s="28"/>
      <c r="AS28" s="30">
        <f t="shared" ca="1" si="0"/>
        <v>7.089963836271071E-2</v>
      </c>
      <c r="AT28" s="15">
        <f t="shared" ca="1" si="1"/>
        <v>3.3277359416855008</v>
      </c>
      <c r="AU28" s="21"/>
      <c r="AV28" s="21"/>
      <c r="AW28" s="28"/>
    </row>
    <row r="29" spans="2:49" x14ac:dyDescent="0.3">
      <c r="H29" s="30">
        <f t="shared" ca="1" si="4"/>
        <v>0.12975987971493841</v>
      </c>
      <c r="I29" s="21">
        <v>1</v>
      </c>
      <c r="J29" s="15">
        <f t="array" aca="1" ref="J29" ca="1">MMULT(MMULT(H29:I29,MINVERSE($I$10:$J$11)),TRANSPOSE(H29:I29))</f>
        <v>0.98987398837360918</v>
      </c>
      <c r="K29" s="21"/>
      <c r="L29" s="28"/>
      <c r="N29" s="30">
        <f t="shared" ca="1" si="5"/>
        <v>-0.12765670288810471</v>
      </c>
      <c r="O29" s="15">
        <f t="shared" ca="1" si="6"/>
        <v>3.4314015445216102</v>
      </c>
      <c r="P29" s="21"/>
      <c r="Q29" s="21"/>
      <c r="R29" s="28"/>
      <c r="T29" s="30">
        <f t="shared" ca="1" si="3"/>
        <v>0.60849777595175514</v>
      </c>
      <c r="U29" s="15">
        <f t="array" aca="1" ref="U29" ca="1">T29^2/MMULT(MMULT($U$8:$X$8,MINVERSE($C$15:$F$18)),TRANSPOSE($U$8:$X$8))</f>
        <v>4.8816552564190605</v>
      </c>
      <c r="V29" s="15">
        <f t="shared" ca="1" si="7"/>
        <v>4.8825219230857275</v>
      </c>
      <c r="W29" s="15">
        <f t="shared" ca="1" si="8"/>
        <v>0.78006267437415255</v>
      </c>
      <c r="X29" s="16">
        <f t="shared" ca="1" si="11"/>
        <v>1</v>
      </c>
      <c r="Z29" s="30">
        <f t="shared" ca="1" si="9"/>
        <v>-0.12765670288810471</v>
      </c>
      <c r="AA29" s="15">
        <f t="shared" ca="1" si="10"/>
        <v>1.8524042605548094</v>
      </c>
      <c r="AB29" s="21"/>
      <c r="AC29" s="21"/>
      <c r="AD29" s="28"/>
      <c r="AM29" s="30">
        <f t="shared" ca="1" si="2"/>
        <v>-0.7546264189094114</v>
      </c>
      <c r="AN29" s="21">
        <v>1</v>
      </c>
      <c r="AO29" s="15">
        <f t="array" aca="1" ref="AO29" ca="1">MMULT(MMULT(AM29:AN29,MINVERSE($AN$9:$AO$10)),TRANSPOSE(AM29:AN29))</f>
        <v>34.296002141537016</v>
      </c>
      <c r="AP29" s="21"/>
      <c r="AQ29" s="28"/>
      <c r="AS29" s="30">
        <f t="shared" ca="1" si="0"/>
        <v>0.13505806736405157</v>
      </c>
      <c r="AT29" s="15">
        <f t="shared" ca="1" si="1"/>
        <v>2.3121133765649962</v>
      </c>
      <c r="AU29" s="21"/>
      <c r="AV29" s="21"/>
      <c r="AW29" s="28"/>
    </row>
    <row r="30" spans="2:49" x14ac:dyDescent="0.3">
      <c r="H30" s="30">
        <f t="shared" ca="1" si="4"/>
        <v>-0.70023559355997467</v>
      </c>
      <c r="I30" s="21">
        <v>1</v>
      </c>
      <c r="J30" s="15">
        <f t="array" aca="1" ref="J30" ca="1">MMULT(MMULT(H30:I30,MINVERSE($I$10:$J$11)),TRANSPOSE(H30:I30))</f>
        <v>21.128106473068723</v>
      </c>
      <c r="K30" s="21"/>
      <c r="L30" s="28"/>
      <c r="N30" s="30">
        <f t="shared" ca="1" si="5"/>
        <v>-8.2283822746977445E-2</v>
      </c>
      <c r="O30" s="15">
        <f t="shared" ca="1" si="6"/>
        <v>2.7527318592312229</v>
      </c>
      <c r="P30" s="21"/>
      <c r="Q30" s="21"/>
      <c r="R30" s="28"/>
      <c r="T30" s="30">
        <f t="shared" ca="1" si="3"/>
        <v>0.70132676027263019</v>
      </c>
      <c r="U30" s="15">
        <f t="array" aca="1" ref="U30" ca="1">T30^2/MMULT(MMULT($U$8:$X$8,MINVERSE($C$15:$F$18)),TRANSPOSE($U$8:$X$8))</f>
        <v>6.4847007072281846</v>
      </c>
      <c r="V30" s="15">
        <f t="shared" ca="1" si="7"/>
        <v>6.4855673738948516</v>
      </c>
      <c r="W30" s="15">
        <f t="shared" ca="1" si="8"/>
        <v>0.83745254210171827</v>
      </c>
      <c r="X30" s="16">
        <f t="shared" ca="1" si="11"/>
        <v>1</v>
      </c>
      <c r="Z30" s="30">
        <f t="shared" ca="1" si="9"/>
        <v>-8.2283822746977445E-2</v>
      </c>
      <c r="AA30" s="15">
        <f t="shared" ca="1" si="10"/>
        <v>1.659135877266001</v>
      </c>
      <c r="AB30" s="21"/>
      <c r="AC30" s="21"/>
      <c r="AD30" s="28"/>
      <c r="AM30" s="30">
        <f t="shared" ca="1" si="2"/>
        <v>-0.62498259320950034</v>
      </c>
      <c r="AN30" s="21">
        <v>1</v>
      </c>
      <c r="AO30" s="15">
        <f t="array" aca="1" ref="AO30" ca="1">MMULT(MMULT(AM30:AN30,MINVERSE($AN$9:$AO$10)),TRANSPOSE(AM30:AN30))</f>
        <v>26.686572597366165</v>
      </c>
      <c r="AP30" s="21"/>
      <c r="AQ30" s="28"/>
      <c r="AS30" s="30">
        <f t="shared" ca="1" si="0"/>
        <v>0.22701280075692393</v>
      </c>
      <c r="AT30" s="15">
        <f t="shared" ca="1" si="1"/>
        <v>1.3804908114136116</v>
      </c>
      <c r="AU30" s="21"/>
      <c r="AV30" s="21"/>
      <c r="AW30" s="28"/>
    </row>
    <row r="31" spans="2:49" x14ac:dyDescent="0.3">
      <c r="H31" s="30">
        <f t="shared" ca="1" si="4"/>
        <v>0.16671010277747045</v>
      </c>
      <c r="I31" s="21">
        <v>1</v>
      </c>
      <c r="J31" s="15">
        <f t="array" aca="1" ref="J31" ca="1">MMULT(MMULT(H31:I31,MINVERSE($I$10:$J$11)),TRANSPOSE(H31:I31))</f>
        <v>0.92014557920580398</v>
      </c>
      <c r="K31" s="21"/>
      <c r="L31" s="28"/>
      <c r="N31" s="30">
        <f t="shared" ca="1" si="5"/>
        <v>1.1441613894441999E-2</v>
      </c>
      <c r="O31" s="15">
        <f t="shared" ca="1" si="6"/>
        <v>1.6873115030138122</v>
      </c>
      <c r="P31" s="21"/>
      <c r="Q31" s="21"/>
      <c r="R31" s="28"/>
      <c r="T31" s="30">
        <f t="shared" ca="1" si="3"/>
        <v>0.73540327469210165</v>
      </c>
      <c r="U31" s="15">
        <f t="array" aca="1" ref="U31" ca="1">T31^2/MMULT(MMULT($U$8:$X$8,MINVERSE($C$15:$F$18)),TRANSPOSE($U$8:$X$8))</f>
        <v>7.1301757460060884</v>
      </c>
      <c r="V31" s="15">
        <f t="shared" ca="1" si="7"/>
        <v>7.1310424126727554</v>
      </c>
      <c r="W31" s="15">
        <f t="shared" ca="1" si="8"/>
        <v>0.8575565722983538</v>
      </c>
      <c r="X31" s="16">
        <f t="shared" ca="1" si="11"/>
        <v>1</v>
      </c>
      <c r="Z31" s="30">
        <f t="shared" ca="1" si="9"/>
        <v>1.1441613894441999E-2</v>
      </c>
      <c r="AA31" s="15">
        <f t="shared" ca="1" si="10"/>
        <v>1.2989655511266696</v>
      </c>
      <c r="AB31" s="21"/>
      <c r="AC31" s="21"/>
      <c r="AD31" s="28"/>
      <c r="AM31" s="30">
        <f t="shared" ca="1" si="2"/>
        <v>0.54525902873107834</v>
      </c>
      <c r="AN31" s="21">
        <v>1</v>
      </c>
      <c r="AO31" s="15">
        <f t="array" aca="1" ref="AO31" ca="1">MMULT(MMULT(AM31:AN31,MINVERSE($AN$9:$AO$10)),TRANSPOSE(AM31:AN31))</f>
        <v>2.7064281000023369</v>
      </c>
      <c r="AP31" s="21"/>
      <c r="AQ31" s="28"/>
      <c r="AS31" s="34">
        <f>AT15</f>
        <v>0.31980918260422381</v>
      </c>
      <c r="AT31" s="15">
        <f t="shared" si="1"/>
        <v>1.0661573022178072</v>
      </c>
      <c r="AU31" s="21" t="s">
        <v>23</v>
      </c>
      <c r="AV31" s="21">
        <f>1/AO10</f>
        <v>1.0661573022178072</v>
      </c>
      <c r="AW31" s="28"/>
    </row>
    <row r="32" spans="2:49" x14ac:dyDescent="0.3">
      <c r="H32" s="30">
        <f t="shared" ca="1" si="4"/>
        <v>-0.85989205065088381</v>
      </c>
      <c r="I32" s="21">
        <v>1</v>
      </c>
      <c r="J32" s="15">
        <f t="array" aca="1" ref="J32" ca="1">MMULT(MMULT(H32:I32,MINVERSE($I$10:$J$11)),TRANSPOSE(H32:I32))</f>
        <v>29.079971681656399</v>
      </c>
      <c r="K32" s="21"/>
      <c r="L32" s="28"/>
      <c r="N32" s="30">
        <f t="shared" ca="1" si="5"/>
        <v>2.1631367189316769E-2</v>
      </c>
      <c r="O32" s="15">
        <f t="shared" ca="1" si="6"/>
        <v>1.598809433717032</v>
      </c>
      <c r="P32" s="21"/>
      <c r="Q32" s="21"/>
      <c r="R32" s="28"/>
      <c r="T32" s="30">
        <f t="shared" ca="1" si="3"/>
        <v>0.73673333559497001</v>
      </c>
      <c r="U32" s="15">
        <f t="array" aca="1" ref="U32" ca="1">T32^2/MMULT(MMULT($U$8:$X$8,MINVERSE($C$15:$F$18)),TRANSPOSE($U$8:$X$8))</f>
        <v>7.1559905455194937</v>
      </c>
      <c r="V32" s="15">
        <f t="shared" ca="1" si="7"/>
        <v>7.1568572121861607</v>
      </c>
      <c r="W32" s="15">
        <f t="shared" ca="1" si="8"/>
        <v>0.85833171652629148</v>
      </c>
      <c r="X32" s="16">
        <f t="shared" ca="1" si="11"/>
        <v>1</v>
      </c>
      <c r="Z32" s="30">
        <f t="shared" ca="1" si="9"/>
        <v>2.1631367189316769E-2</v>
      </c>
      <c r="AA32" s="15">
        <f t="shared" ca="1" si="10"/>
        <v>1.2644403638436381</v>
      </c>
      <c r="AB32" s="21"/>
      <c r="AC32" s="21"/>
      <c r="AD32" s="28"/>
      <c r="AM32" s="30">
        <f t="shared" ca="1" si="2"/>
        <v>0.15462906693239553</v>
      </c>
      <c r="AN32" s="21">
        <v>1</v>
      </c>
      <c r="AO32" s="15">
        <f t="array" aca="1" ref="AO32" ca="1">MMULT(MMULT(AM32:AN32,MINVERSE($AN$9:$AO$10)),TRANSPOSE(AM32:AN32))</f>
        <v>1.7607328115885603</v>
      </c>
      <c r="AP32" s="21"/>
      <c r="AQ32" s="28"/>
      <c r="AS32" s="30">
        <f t="shared" ref="AS32:AS48" ca="1" si="12">AS31+RAND()/10</f>
        <v>0.3558950889226149</v>
      </c>
      <c r="AT32" s="15">
        <f t="shared" ca="1" si="1"/>
        <v>1.1136912439023452</v>
      </c>
      <c r="AU32" s="21"/>
      <c r="AV32" s="21"/>
      <c r="AW32" s="28"/>
    </row>
    <row r="33" spans="8:49" x14ac:dyDescent="0.3">
      <c r="H33" s="30">
        <f t="shared" ca="1" si="4"/>
        <v>-0.98748006378328679</v>
      </c>
      <c r="I33" s="21">
        <v>1</v>
      </c>
      <c r="J33" s="15">
        <f t="array" aca="1" ref="J33" ca="1">MMULT(MMULT(H33:I33,MINVERSE($I$10:$J$11)),TRANSPOSE(H33:I33))</f>
        <v>36.380546654771592</v>
      </c>
      <c r="K33" s="21"/>
      <c r="L33" s="28"/>
      <c r="N33" s="30">
        <f t="shared" ca="1" si="5"/>
        <v>0.11331095591488638</v>
      </c>
      <c r="O33" s="15">
        <f t="shared" ca="1" si="6"/>
        <v>1.0435851321183105</v>
      </c>
      <c r="P33" s="21"/>
      <c r="Q33" s="21"/>
      <c r="R33" s="28"/>
      <c r="T33" s="30">
        <f t="shared" ca="1" si="3"/>
        <v>0.81783309046128816</v>
      </c>
      <c r="U33" s="15">
        <f t="array" aca="1" ref="U33" ca="1">T33^2/MMULT(MMULT($U$8:$X$8,MINVERSE($C$15:$F$18)),TRANSPOSE($U$8:$X$8))</f>
        <v>8.8181701201214242</v>
      </c>
      <c r="V33" s="15">
        <f t="shared" ca="1" si="7"/>
        <v>8.8190367867880912</v>
      </c>
      <c r="W33" s="15">
        <f t="shared" ca="1" si="8"/>
        <v>0.90434124668804539</v>
      </c>
      <c r="X33" s="16">
        <f t="shared" ca="1" si="11"/>
        <v>1</v>
      </c>
      <c r="Z33" s="30">
        <f t="shared" ca="1" si="9"/>
        <v>0.11331095591488638</v>
      </c>
      <c r="AA33" s="15">
        <f t="shared" ca="1" si="10"/>
        <v>1.0215601461090338</v>
      </c>
      <c r="AB33" s="21"/>
      <c r="AC33" s="21"/>
      <c r="AD33" s="28"/>
      <c r="AM33" s="30">
        <f t="shared" ca="1" si="2"/>
        <v>-0.33337265236371882</v>
      </c>
      <c r="AN33" s="21">
        <v>1</v>
      </c>
      <c r="AO33" s="15">
        <f t="array" aca="1" ref="AO33" ca="1">MMULT(MMULT(AM33:AN33,MINVERSE($AN$9:$AO$10)),TRANSPOSE(AM33:AN33))</f>
        <v>13.180845951841437</v>
      </c>
      <c r="AP33" s="21"/>
      <c r="AQ33" s="28"/>
      <c r="AS33" s="30">
        <f t="shared" ca="1" si="12"/>
        <v>0.43098806302701709</v>
      </c>
      <c r="AT33" s="15">
        <f t="shared" ca="1" si="1"/>
        <v>1.5173615578073676</v>
      </c>
      <c r="AU33" s="21"/>
      <c r="AV33" s="21"/>
      <c r="AW33" s="28"/>
    </row>
    <row r="34" spans="8:49" x14ac:dyDescent="0.3">
      <c r="H34" s="30">
        <f t="shared" ca="1" si="4"/>
        <v>-0.35489842683483031</v>
      </c>
      <c r="I34" s="21">
        <v>1</v>
      </c>
      <c r="J34" s="15">
        <f t="array" aca="1" ref="J34" ca="1">MMULT(MMULT(H34:I34,MINVERSE($I$10:$J$11)),TRANSPOSE(H34:I34))</f>
        <v>8.429315613390397</v>
      </c>
      <c r="K34" s="21"/>
      <c r="L34" s="28"/>
      <c r="N34" s="30">
        <f t="shared" ca="1" si="5"/>
        <v>0.11331128407218691</v>
      </c>
      <c r="O34" s="15">
        <f t="shared" ca="1" si="6"/>
        <v>1.0435839212608673</v>
      </c>
      <c r="P34" s="21"/>
      <c r="Q34" s="21"/>
      <c r="R34" s="28"/>
      <c r="T34" s="30">
        <f t="shared" ca="1" si="3"/>
        <v>0.86617307129488719</v>
      </c>
      <c r="U34" s="15">
        <f t="array" aca="1" ref="U34" ca="1">T34^2/MMULT(MMULT($U$8:$X$8,MINVERSE($C$15:$F$18)),TRANSPOSE($U$8:$X$8))</f>
        <v>9.8914160887802822</v>
      </c>
      <c r="V34" s="15">
        <f t="shared" ca="1" si="7"/>
        <v>9.8922827554469492</v>
      </c>
      <c r="W34" s="15">
        <f t="shared" ca="1" si="8"/>
        <v>0.93068419525362478</v>
      </c>
      <c r="X34" s="16">
        <f t="shared" ca="1" si="11"/>
        <v>1</v>
      </c>
      <c r="Z34" s="30">
        <f t="shared" ca="1" si="9"/>
        <v>0.11331128407218691</v>
      </c>
      <c r="AA34" s="15">
        <f t="shared" ca="1" si="10"/>
        <v>1.0215595534577842</v>
      </c>
      <c r="AB34" s="21"/>
      <c r="AC34" s="21"/>
      <c r="AD34" s="28"/>
      <c r="AM34" s="30">
        <f t="shared" ca="1" si="2"/>
        <v>0.48168570770352703</v>
      </c>
      <c r="AN34" s="21">
        <v>1</v>
      </c>
      <c r="AO34" s="15">
        <f t="array" aca="1" ref="AO34" ca="1">MMULT(MMULT(AM34:AN34,MINVERSE($AN$9:$AO$10)),TRANSPOSE(AM34:AN34))</f>
        <v>1.9414470317605228</v>
      </c>
      <c r="AP34" s="21"/>
      <c r="AQ34" s="28"/>
      <c r="AS34" s="30">
        <f t="shared" ca="1" si="12"/>
        <v>0.47890571434259344</v>
      </c>
      <c r="AT34" s="15">
        <f t="shared" ca="1" si="1"/>
        <v>1.9901105978465088</v>
      </c>
      <c r="AU34" s="21"/>
      <c r="AV34" s="21"/>
      <c r="AW34" s="28"/>
    </row>
    <row r="35" spans="8:49" x14ac:dyDescent="0.3">
      <c r="H35" s="30">
        <f t="shared" ca="1" si="4"/>
        <v>0.92300404396259061</v>
      </c>
      <c r="I35" s="21">
        <v>1</v>
      </c>
      <c r="J35" s="15">
        <f t="array" aca="1" ref="J35" ca="1">MMULT(MMULT(H35:I35,MINVERSE($I$10:$J$11)),TRANSPOSE(H35:I35))</f>
        <v>14.977106481147235</v>
      </c>
      <c r="K35" s="21"/>
      <c r="L35" s="28"/>
      <c r="N35" s="30">
        <f ca="1">N36-RAND()/10</f>
        <v>0.17571272184233316</v>
      </c>
      <c r="O35" s="15">
        <f t="shared" ca="1" si="6"/>
        <v>0.91383436546859498</v>
      </c>
      <c r="P35" s="21"/>
      <c r="Q35" s="21"/>
      <c r="R35" s="28"/>
      <c r="T35" s="30">
        <f ca="1">T36-RAND()/10</f>
        <v>0.88573511957169848</v>
      </c>
      <c r="U35" s="15">
        <f t="array" aca="1" ref="U35" ca="1">T35^2/MMULT(MMULT($U$8:$X$8,MINVERSE($C$15:$F$18)),TRANSPOSE($U$8:$X$8))</f>
        <v>10.343245799532022</v>
      </c>
      <c r="V35" s="15">
        <f t="shared" ca="1" si="7"/>
        <v>10.344112466198689</v>
      </c>
      <c r="W35" s="15">
        <f t="shared" ca="1" si="8"/>
        <v>0.94113501665366728</v>
      </c>
      <c r="X35" s="16">
        <f t="shared" ca="1" si="11"/>
        <v>1</v>
      </c>
      <c r="Z35" s="30">
        <f t="shared" ca="1" si="9"/>
        <v>0.17571272184233316</v>
      </c>
      <c r="AA35" s="15">
        <f t="shared" ca="1" si="10"/>
        <v>0.95594684238643468</v>
      </c>
      <c r="AB35" s="21"/>
      <c r="AC35" s="21"/>
      <c r="AD35" s="28"/>
      <c r="AM35" s="30">
        <f t="shared" ca="1" si="2"/>
        <v>-0.26598719518174541</v>
      </c>
      <c r="AN35" s="21">
        <v>1</v>
      </c>
      <c r="AO35" s="15">
        <f t="array" aca="1" ref="AO35" ca="1">MMULT(MMULT(AM35:AN35,MINVERSE($AN$9:$AO$10)),TRANSPOSE(AM35:AN35))</f>
        <v>10.770900604346402</v>
      </c>
      <c r="AP35" s="21"/>
      <c r="AQ35" s="28"/>
      <c r="AS35" s="30">
        <f t="shared" ca="1" si="12"/>
        <v>0.51647937531666188</v>
      </c>
      <c r="AT35" s="15">
        <f t="shared" ca="1" si="1"/>
        <v>2.4780629682213395</v>
      </c>
      <c r="AU35" s="21"/>
      <c r="AV35" s="21"/>
      <c r="AW35" s="28"/>
    </row>
    <row r="36" spans="8:49" x14ac:dyDescent="0.3">
      <c r="H36" s="30">
        <f t="shared" ca="1" si="4"/>
        <v>-0.31252989037678058</v>
      </c>
      <c r="I36" s="21">
        <v>1</v>
      </c>
      <c r="J36" s="15">
        <f t="array" aca="1" ref="J36" ca="1">MMULT(MMULT(H36:I36,MINVERSE($I$10:$J$11)),TRANSPOSE(H36:I36))</f>
        <v>7.2953038816007894</v>
      </c>
      <c r="K36" s="21"/>
      <c r="L36" s="28"/>
      <c r="N36" s="34">
        <f>O18</f>
        <v>0.18479216968858408</v>
      </c>
      <c r="O36" s="15">
        <f>($J$11*N36^2-2*$J$10*N36+$I$10)/($I$10*$J$11-$J$10^2)</f>
        <v>0.91170667276206496</v>
      </c>
      <c r="P36" s="21" t="s">
        <v>23</v>
      </c>
      <c r="Q36" s="21">
        <f>1/J11</f>
        <v>0.91170667276206496</v>
      </c>
      <c r="R36" s="28"/>
      <c r="T36" s="34">
        <f ca="1">U18</f>
        <v>0.97443572919748012</v>
      </c>
      <c r="U36" s="15">
        <f t="array" aca="1" ref="U36" ca="1">T36^2/MMULT(MMULT($U$8:$X$8,MINVERSE($C$15:$F$18)),TRANSPOSE($U$8:$X$8))</f>
        <v>12.518592856404203</v>
      </c>
      <c r="V36" s="15">
        <f t="shared" ca="1" si="7"/>
        <v>12.51945952307087</v>
      </c>
      <c r="W36" s="15">
        <f t="shared" ca="1" si="8"/>
        <v>0.98713511192616388</v>
      </c>
      <c r="X36" s="16">
        <f t="shared" ca="1" si="11"/>
        <v>1</v>
      </c>
      <c r="Z36" s="30">
        <f t="shared" si="9"/>
        <v>0.18479216968858408</v>
      </c>
      <c r="AA36" s="15">
        <f t="shared" si="10"/>
        <v>0.95483332197932058</v>
      </c>
      <c r="AB36" s="21"/>
      <c r="AC36" s="21"/>
      <c r="AD36" s="28"/>
      <c r="AM36" s="30">
        <f t="shared" ca="1" si="2"/>
        <v>-7.1585309700968436E-2</v>
      </c>
      <c r="AN36" s="21">
        <v>1</v>
      </c>
      <c r="AO36" s="15">
        <f t="array" aca="1" ref="AO36" ca="1">MMULT(MMULT(AM36:AN36,MINVERSE($AN$9:$AO$10)),TRANSPOSE(AM36:AN36))</f>
        <v>5.3140929447215646</v>
      </c>
      <c r="AP36" s="21"/>
      <c r="AQ36" s="28"/>
      <c r="AS36" s="30">
        <f t="shared" ca="1" si="12"/>
        <v>0.56491215814394113</v>
      </c>
      <c r="AT36" s="15">
        <f t="shared" ca="1" si="1"/>
        <v>3.2590923147667081</v>
      </c>
      <c r="AU36" s="21"/>
      <c r="AV36" s="21"/>
      <c r="AW36" s="28"/>
    </row>
    <row r="37" spans="8:49" x14ac:dyDescent="0.3">
      <c r="H37" s="30">
        <f t="shared" ca="1" si="4"/>
        <v>-0.16566283919986091</v>
      </c>
      <c r="I37" s="21">
        <v>1</v>
      </c>
      <c r="J37" s="15">
        <f t="array" aca="1" ref="J37" ca="1">MMULT(MMULT(H37:I37,MINVERSE($I$10:$J$11)),TRANSPOSE(H37:I37))</f>
        <v>4.0816724329843996</v>
      </c>
      <c r="K37" s="21"/>
      <c r="L37" s="28"/>
      <c r="N37" s="30">
        <f ca="1">N36+RAND()/10</f>
        <v>0.21037516858743444</v>
      </c>
      <c r="O37" s="15">
        <f t="shared" ref="O37:O53" ca="1" si="13">($J$11*N37^2-2*$J$10*N37+$I$10)/($I$10*$J$11-$J$10^2)</f>
        <v>0.92859913405689842</v>
      </c>
      <c r="P37" s="21"/>
      <c r="Q37" s="21"/>
      <c r="R37" s="28"/>
      <c r="T37" s="30">
        <f ca="1">T36+RAND()/10</f>
        <v>1.0719088682142366</v>
      </c>
      <c r="U37" s="15">
        <f t="array" aca="1" ref="U37" ca="1">T37^2/MMULT(MMULT($U$8:$X$8,MINVERSE($C$15:$F$18)),TRANSPOSE($U$8:$X$8))</f>
        <v>15.14833300733785</v>
      </c>
      <c r="V37" s="15">
        <f t="shared" ca="1" si="7"/>
        <v>15.149199674004517</v>
      </c>
      <c r="W37" s="15">
        <f t="shared" ca="1" si="8"/>
        <v>1.0353303184077227</v>
      </c>
      <c r="X37" s="16">
        <f t="shared" ca="1" si="11"/>
        <v>1</v>
      </c>
      <c r="Z37" s="30">
        <f t="shared" ca="1" si="9"/>
        <v>0.21037516858743444</v>
      </c>
      <c r="AA37" s="15">
        <f t="shared" ca="1" si="10"/>
        <v>0.96363848722272316</v>
      </c>
      <c r="AB37" s="21"/>
      <c r="AC37" s="21"/>
      <c r="AD37" s="28"/>
      <c r="AM37" s="30">
        <f t="shared" ca="1" si="2"/>
        <v>-0.92643269842608267</v>
      </c>
      <c r="AN37" s="21">
        <v>1</v>
      </c>
      <c r="AO37" s="15">
        <f t="array" aca="1" ref="AO37" ca="1">MMULT(MMULT(AM37:AN37,MINVERSE($AN$9:$AO$10)),TRANSPOSE(AM37:AN37))</f>
        <v>45.902275635817546</v>
      </c>
      <c r="AP37" s="21"/>
      <c r="AQ37" s="28"/>
      <c r="AS37" s="30">
        <f t="shared" ca="1" si="12"/>
        <v>0.63421924157225695</v>
      </c>
      <c r="AT37" s="15">
        <f t="shared" ca="1" si="1"/>
        <v>4.6746136711265551</v>
      </c>
      <c r="AU37" s="21"/>
      <c r="AV37" s="21"/>
      <c r="AW37" s="28"/>
    </row>
    <row r="38" spans="8:49" x14ac:dyDescent="0.3">
      <c r="H38" s="30">
        <f t="shared" ca="1" si="4"/>
        <v>0.90127203973393688</v>
      </c>
      <c r="I38" s="21">
        <v>1</v>
      </c>
      <c r="J38" s="15">
        <f t="array" aca="1" ref="J38" ca="1">MMULT(MMULT(H38:I38,MINVERSE($I$10:$J$11)),TRANSPOSE(H38:I38))</f>
        <v>14.161161673227788</v>
      </c>
      <c r="K38" s="21"/>
      <c r="L38" s="28"/>
      <c r="N38" s="30">
        <f t="shared" ref="N38:N53" ca="1" si="14">N37+RAND()/10</f>
        <v>0.22670153925659078</v>
      </c>
      <c r="O38" s="15">
        <f t="shared" ca="1" si="13"/>
        <v>0.95703944559783183</v>
      </c>
      <c r="P38" s="21"/>
      <c r="Q38" s="21"/>
      <c r="R38" s="28"/>
      <c r="T38" s="30">
        <f t="shared" ref="T38:T53" ca="1" si="15">T37+RAND()/10</f>
        <v>1.0791151250062232</v>
      </c>
      <c r="U38" s="15">
        <f t="array" aca="1" ref="U38" ca="1">T38^2/MMULT(MMULT($U$8:$X$8,MINVERSE($C$15:$F$18)),TRANSPOSE($U$8:$X$8))</f>
        <v>15.352696870812233</v>
      </c>
      <c r="V38" s="15">
        <f t="shared" ca="1" si="7"/>
        <v>15.3535635374789</v>
      </c>
      <c r="W38" s="15">
        <f t="shared" ca="1" si="8"/>
        <v>1.0388046616213382</v>
      </c>
      <c r="X38" s="16">
        <f t="shared" ca="1" si="11"/>
        <v>1</v>
      </c>
      <c r="Z38" s="30">
        <f t="shared" ca="1" si="9"/>
        <v>0.22670153925659078</v>
      </c>
      <c r="AA38" s="15">
        <f t="shared" ca="1" si="10"/>
        <v>0.97828392892750304</v>
      </c>
      <c r="AB38" s="21"/>
      <c r="AC38" s="21"/>
      <c r="AD38" s="28"/>
      <c r="AM38" s="30">
        <f t="shared" ca="1" si="2"/>
        <v>0.31506454213255974</v>
      </c>
      <c r="AN38" s="21">
        <v>1</v>
      </c>
      <c r="AO38" s="15">
        <f t="array" aca="1" ref="AO38" ca="1">MMULT(MMULT(AM38:AN38,MINVERSE($AN$9:$AO$10)),TRANSPOSE(AM38:AN38))</f>
        <v>1.0637366098245831</v>
      </c>
      <c r="AP38" s="21"/>
      <c r="AQ38" s="28"/>
      <c r="AS38" s="30">
        <f t="shared" ca="1" si="12"/>
        <v>0.71968719147240667</v>
      </c>
      <c r="AT38" s="15">
        <f t="shared" ca="1" si="1"/>
        <v>6.903075894906789</v>
      </c>
      <c r="AU38" s="21"/>
      <c r="AV38" s="21"/>
      <c r="AW38" s="28"/>
    </row>
    <row r="39" spans="8:49" x14ac:dyDescent="0.3">
      <c r="H39" s="30">
        <f t="shared" ca="1" si="4"/>
        <v>-0.86079897841386255</v>
      </c>
      <c r="I39" s="21">
        <v>1</v>
      </c>
      <c r="J39" s="15">
        <f t="array" aca="1" ref="J39" ca="1">MMULT(MMULT(H39:I39,MINVERSE($I$10:$J$11)),TRANSPOSE(H39:I39))</f>
        <v>29.128900669047667</v>
      </c>
      <c r="K39" s="21"/>
      <c r="L39" s="28"/>
      <c r="N39" s="30">
        <f t="shared" ca="1" si="14"/>
        <v>0.2903502310395587</v>
      </c>
      <c r="O39" s="15">
        <f t="shared" ca="1" si="13"/>
        <v>1.1992960492447231</v>
      </c>
      <c r="P39" s="21"/>
      <c r="Q39" s="21"/>
      <c r="R39" s="28"/>
      <c r="T39" s="30">
        <f t="shared" ca="1" si="15"/>
        <v>1.0979917620601536</v>
      </c>
      <c r="U39" s="15">
        <f t="array" aca="1" ref="U39" ca="1">T39^2/MMULT(MMULT($U$8:$X$8,MINVERSE($C$15:$F$18)),TRANSPOSE($U$8:$X$8))</f>
        <v>15.894514950836895</v>
      </c>
      <c r="V39" s="15">
        <f t="shared" ca="1" si="7"/>
        <v>15.895381617503562</v>
      </c>
      <c r="W39" s="15">
        <f t="shared" ca="1" si="8"/>
        <v>1.047851020928144</v>
      </c>
      <c r="X39" s="16">
        <f t="shared" ca="1" si="11"/>
        <v>1</v>
      </c>
      <c r="Z39" s="30">
        <f t="shared" ca="1" si="9"/>
        <v>0.2903502310395587</v>
      </c>
      <c r="AA39" s="15">
        <f t="shared" ca="1" si="10"/>
        <v>1.095123759784584</v>
      </c>
      <c r="AB39" s="21"/>
      <c r="AC39" s="21"/>
      <c r="AD39" s="28"/>
      <c r="AM39" s="30">
        <f t="shared" ca="1" si="2"/>
        <v>-0.10369495172152887</v>
      </c>
      <c r="AN39" s="21">
        <v>1</v>
      </c>
      <c r="AO39" s="15">
        <f t="array" aca="1" ref="AO39" ca="1">MMULT(MMULT(AM39:AN39,MINVERSE($AN$9:$AO$10)),TRANSPOSE(AM39:AN39))</f>
        <v>6.062247688017032</v>
      </c>
      <c r="AP39" s="21"/>
      <c r="AQ39" s="28"/>
      <c r="AS39" s="30">
        <f t="shared" ca="1" si="12"/>
        <v>0.79685709030671226</v>
      </c>
      <c r="AT39" s="15">
        <f t="shared" ca="1" si="1"/>
        <v>9.3733174920339017</v>
      </c>
      <c r="AU39" s="21"/>
      <c r="AV39" s="21"/>
      <c r="AW39" s="28"/>
    </row>
    <row r="40" spans="8:49" x14ac:dyDescent="0.3">
      <c r="H40" s="30">
        <f t="shared" ca="1" si="4"/>
        <v>0.32231760507082319</v>
      </c>
      <c r="I40" s="21">
        <v>1</v>
      </c>
      <c r="J40" s="15">
        <f t="array" aca="1" ref="J40" ca="1">MMULT(MMULT(H40:I40,MINVERSE($I$10:$J$11)),TRANSPOSE(H40:I40))</f>
        <v>1.3998598105948166</v>
      </c>
      <c r="K40" s="21"/>
      <c r="L40" s="28"/>
      <c r="N40" s="30">
        <f t="shared" ca="1" si="14"/>
        <v>0.33041427716840766</v>
      </c>
      <c r="O40" s="15">
        <f t="shared" ca="1" si="13"/>
        <v>1.4590308743353231</v>
      </c>
      <c r="P40" s="21"/>
      <c r="Q40" s="21"/>
      <c r="R40" s="28"/>
      <c r="T40" s="30">
        <f t="shared" ca="1" si="15"/>
        <v>1.1317414681402875</v>
      </c>
      <c r="U40" s="15">
        <f t="array" aca="1" ref="U40" ca="1">T40^2/MMULT(MMULT($U$8:$X$8,MINVERSE($C$15:$F$18)),TRANSPOSE($U$8:$X$8))</f>
        <v>16.886652797983292</v>
      </c>
      <c r="V40" s="15">
        <f t="shared" ca="1" si="7"/>
        <v>16.887519464649959</v>
      </c>
      <c r="W40" s="15">
        <f t="shared" ca="1" si="8"/>
        <v>1.0638333836368774</v>
      </c>
      <c r="X40" s="16">
        <f t="shared" ca="1" si="11"/>
        <v>1</v>
      </c>
      <c r="Z40" s="30">
        <f t="shared" ca="1" si="9"/>
        <v>0.33041427716840766</v>
      </c>
      <c r="AA40" s="15">
        <f t="shared" ca="1" si="10"/>
        <v>1.2079035037350141</v>
      </c>
      <c r="AB40" s="21"/>
      <c r="AC40" s="21"/>
      <c r="AD40" s="28"/>
      <c r="AM40" s="30">
        <f t="shared" ca="1" si="2"/>
        <v>0.13205261750996433</v>
      </c>
      <c r="AN40" s="21">
        <v>1</v>
      </c>
      <c r="AO40" s="15">
        <f t="array" aca="1" ref="AO40" ca="1">MMULT(MMULT(AM40:AN40,MINVERSE($AN$9:$AO$10)),TRANSPOSE(AM40:AN40))</f>
        <v>1.98024523212327</v>
      </c>
      <c r="AP40" s="21"/>
      <c r="AQ40" s="28"/>
      <c r="AS40" s="30">
        <f t="shared" ca="1" si="12"/>
        <v>0.81929673651443791</v>
      </c>
      <c r="AT40" s="15">
        <f t="shared" ca="1" si="1"/>
        <v>10.173211822372219</v>
      </c>
      <c r="AU40" s="21"/>
      <c r="AV40" s="21"/>
      <c r="AW40" s="28"/>
    </row>
    <row r="41" spans="8:49" x14ac:dyDescent="0.3">
      <c r="H41" s="30">
        <f t="shared" ca="1" si="4"/>
        <v>-0.78309717559688496</v>
      </c>
      <c r="I41" s="21">
        <v>1</v>
      </c>
      <c r="J41" s="15">
        <f t="array" aca="1" ref="J41" ca="1">MMULT(MMULT(H41:I41,MINVERSE($I$10:$J$11)),TRANSPOSE(H41:I41))</f>
        <v>25.0908798841674</v>
      </c>
      <c r="K41" s="21"/>
      <c r="L41" s="28"/>
      <c r="N41" s="30">
        <f t="shared" ca="1" si="14"/>
        <v>0.35318417215685605</v>
      </c>
      <c r="O41" s="15">
        <f t="shared" ca="1" si="13"/>
        <v>1.6435749972968563</v>
      </c>
      <c r="P41" s="21"/>
      <c r="Q41" s="21"/>
      <c r="R41" s="28"/>
      <c r="T41" s="30">
        <f t="shared" ca="1" si="15"/>
        <v>1.2213561512493067</v>
      </c>
      <c r="U41" s="15">
        <f t="array" aca="1" ref="U41" ca="1">T41^2/MMULT(MMULT($U$8:$X$8,MINVERSE($C$15:$F$18)),TRANSPOSE($U$8:$X$8))</f>
        <v>19.666802830969438</v>
      </c>
      <c r="V41" s="15">
        <f t="shared" ca="1" si="7"/>
        <v>19.667669497636105</v>
      </c>
      <c r="W41" s="15">
        <f t="shared" ca="1" si="8"/>
        <v>1.1051498320360487</v>
      </c>
      <c r="X41" s="16">
        <f t="shared" ca="1" si="11"/>
        <v>1</v>
      </c>
      <c r="Z41" s="30">
        <f t="shared" ca="1" si="9"/>
        <v>0.35318417215685605</v>
      </c>
      <c r="AA41" s="15">
        <f t="shared" ca="1" si="10"/>
        <v>1.2820198895870751</v>
      </c>
      <c r="AB41" s="21"/>
      <c r="AC41" s="21"/>
      <c r="AD41" s="28"/>
      <c r="AM41" s="30">
        <f t="shared" ca="1" si="2"/>
        <v>-0.90283400558290228</v>
      </c>
      <c r="AN41" s="21">
        <v>1</v>
      </c>
      <c r="AO41" s="15">
        <f t="array" aca="1" ref="AO41" ca="1">MMULT(MMULT(AM41:AN41,MINVERSE($AN$9:$AO$10)),TRANSPOSE(AM41:AN41))</f>
        <v>44.205288940489638</v>
      </c>
      <c r="AP41" s="21"/>
      <c r="AQ41" s="28"/>
      <c r="AS41" s="30">
        <f t="shared" ca="1" si="12"/>
        <v>0.88941978401339672</v>
      </c>
      <c r="AT41" s="15">
        <f t="shared" ca="1" si="1"/>
        <v>12.909784310734723</v>
      </c>
      <c r="AU41" s="21"/>
      <c r="AV41" s="21"/>
      <c r="AW41" s="28"/>
    </row>
    <row r="42" spans="8:49" x14ac:dyDescent="0.3">
      <c r="H42" s="30">
        <f t="shared" ca="1" si="4"/>
        <v>0.88904087506583895</v>
      </c>
      <c r="I42" s="21">
        <v>1</v>
      </c>
      <c r="J42" s="15">
        <f t="array" aca="1" ref="J42" ca="1">MMULT(MMULT(H42:I42,MINVERSE($I$10:$J$11)),TRANSPOSE(H42:I42))</f>
        <v>13.712654950676065</v>
      </c>
      <c r="K42" s="21"/>
      <c r="L42" s="28"/>
      <c r="N42" s="30">
        <f t="shared" ca="1" si="14"/>
        <v>0.37982455424784667</v>
      </c>
      <c r="O42" s="15">
        <f t="shared" ca="1" si="13"/>
        <v>1.893462504259888</v>
      </c>
      <c r="P42" s="21"/>
      <c r="Q42" s="21"/>
      <c r="R42" s="28"/>
      <c r="T42" s="30">
        <f t="shared" ca="1" si="15"/>
        <v>1.2502782391259315</v>
      </c>
      <c r="U42" s="15">
        <f t="array" aca="1" ref="U42" ca="1">T42^2/MMULT(MMULT($U$8:$X$8,MINVERSE($C$15:$F$18)),TRANSPOSE($U$8:$X$8))</f>
        <v>20.609262960189877</v>
      </c>
      <c r="V42" s="15">
        <f t="shared" ca="1" si="7"/>
        <v>20.610129626856544</v>
      </c>
      <c r="W42" s="15">
        <f t="shared" ca="1" si="8"/>
        <v>1.118158414146194</v>
      </c>
      <c r="X42" s="16">
        <f t="shared" ca="1" si="11"/>
        <v>1</v>
      </c>
      <c r="Z42" s="30">
        <f t="shared" ca="1" si="9"/>
        <v>0.37982455424784667</v>
      </c>
      <c r="AA42" s="15">
        <f t="shared" ca="1" si="10"/>
        <v>1.3760314328749501</v>
      </c>
      <c r="AB42" s="21"/>
      <c r="AC42" s="21"/>
      <c r="AD42" s="28"/>
      <c r="AM42" s="30">
        <f t="shared" ca="1" si="2"/>
        <v>-0.10968291771764616</v>
      </c>
      <c r="AN42" s="21">
        <v>1</v>
      </c>
      <c r="AO42" s="15">
        <f t="array" aca="1" ref="AO42" ca="1">MMULT(MMULT(AM42:AN42,MINVERSE($AN$9:$AO$10)),TRANSPOSE(AM42:AN42))</f>
        <v>6.2084719051137274</v>
      </c>
      <c r="AP42" s="21"/>
      <c r="AQ42" s="28"/>
      <c r="AS42" s="30">
        <f t="shared" ca="1" si="12"/>
        <v>0.96494054038265897</v>
      </c>
      <c r="AT42" s="15">
        <f t="shared" ca="1" si="1"/>
        <v>16.258505254320173</v>
      </c>
      <c r="AU42" s="21"/>
      <c r="AV42" s="21"/>
      <c r="AW42" s="28"/>
    </row>
    <row r="43" spans="8:49" x14ac:dyDescent="0.3">
      <c r="H43" s="30">
        <f t="shared" ca="1" si="4"/>
        <v>0.79768625123146686</v>
      </c>
      <c r="I43" s="21">
        <v>1</v>
      </c>
      <c r="J43" s="15">
        <f t="array" aca="1" ref="J43" ca="1">MMULT(MMULT(H43:I43,MINVERSE($I$10:$J$11)),TRANSPOSE(H43:I43))</f>
        <v>10.606998445439856</v>
      </c>
      <c r="K43" s="21"/>
      <c r="L43" s="28"/>
      <c r="N43" s="30">
        <f t="shared" ca="1" si="14"/>
        <v>0.39665332016672561</v>
      </c>
      <c r="O43" s="15">
        <f t="shared" ca="1" si="13"/>
        <v>2.0701977171749788</v>
      </c>
      <c r="P43" s="21"/>
      <c r="Q43" s="21"/>
      <c r="R43" s="28"/>
      <c r="T43" s="30">
        <f t="shared" ca="1" si="15"/>
        <v>1.3498378319080628</v>
      </c>
      <c r="U43" s="15">
        <f t="array" aca="1" ref="U43" ca="1">T43^2/MMULT(MMULT($U$8:$X$8,MINVERSE($C$15:$F$18)),TRANSPOSE($U$8:$X$8))</f>
        <v>24.022173958658719</v>
      </c>
      <c r="V43" s="15">
        <f t="shared" ca="1" si="7"/>
        <v>24.023040625325386</v>
      </c>
      <c r="W43" s="15">
        <f t="shared" ca="1" si="8"/>
        <v>1.1618252157308615</v>
      </c>
      <c r="X43" s="16">
        <f t="shared" ca="1" si="11"/>
        <v>1</v>
      </c>
      <c r="Z43" s="30">
        <f t="shared" ca="1" si="9"/>
        <v>0.39665332016672561</v>
      </c>
      <c r="AA43" s="15">
        <f t="shared" ca="1" si="10"/>
        <v>1.4388181668212905</v>
      </c>
      <c r="AB43" s="21"/>
      <c r="AC43" s="21"/>
      <c r="AD43" s="28"/>
      <c r="AM43" s="30">
        <f t="shared" ca="1" si="2"/>
        <v>-0.77431387753260128</v>
      </c>
      <c r="AN43" s="21">
        <v>1</v>
      </c>
      <c r="AO43" s="15">
        <f t="array" aca="1" ref="AO43" ca="1">MMULT(MMULT(AM43:AN43,MINVERSE($AN$9:$AO$10)),TRANSPOSE(AM43:AN43))</f>
        <v>35.53795968286088</v>
      </c>
      <c r="AP43" s="21"/>
      <c r="AQ43" s="28"/>
      <c r="AS43" s="30">
        <f t="shared" ca="1" si="12"/>
        <v>1.0282276352977493</v>
      </c>
      <c r="AT43" s="15">
        <f t="shared" ca="1" si="1"/>
        <v>19.385434089388479</v>
      </c>
      <c r="AU43" s="21"/>
      <c r="AV43" s="21"/>
      <c r="AW43" s="28"/>
    </row>
    <row r="44" spans="8:49" x14ac:dyDescent="0.3">
      <c r="H44" s="30">
        <f t="shared" ca="1" si="4"/>
        <v>-0.89006643040770728</v>
      </c>
      <c r="I44" s="21">
        <v>1</v>
      </c>
      <c r="J44" s="15">
        <f t="array" aca="1" ref="J44" ca="1">MMULT(MMULT(H44:I44,MINVERSE($I$10:$J$11)),TRANSPOSE(H44:I44))</f>
        <v>30.730680893723644</v>
      </c>
      <c r="K44" s="21"/>
      <c r="L44" s="28"/>
      <c r="N44" s="30">
        <f t="shared" ca="1" si="14"/>
        <v>0.49539708014748701</v>
      </c>
      <c r="O44" s="15">
        <f t="shared" ca="1" si="13"/>
        <v>3.401748618081808</v>
      </c>
      <c r="P44" s="21"/>
      <c r="Q44" s="21"/>
      <c r="R44" s="28"/>
      <c r="T44" s="30">
        <f t="shared" ca="1" si="15"/>
        <v>1.4322249032226175</v>
      </c>
      <c r="U44" s="15">
        <f t="array" aca="1" ref="U44" ca="1">T44^2/MMULT(MMULT($U$8:$X$8,MINVERSE($C$15:$F$18)),TRANSPOSE($U$8:$X$8))</f>
        <v>27.044039244432099</v>
      </c>
      <c r="V44" s="15">
        <f t="shared" ca="1" si="7"/>
        <v>27.044905911098766</v>
      </c>
      <c r="W44" s="15">
        <f t="shared" ca="1" si="8"/>
        <v>1.1967559915131478</v>
      </c>
      <c r="X44" s="16">
        <f t="shared" ca="1" si="11"/>
        <v>1</v>
      </c>
      <c r="Z44" s="30">
        <f t="shared" ca="1" si="9"/>
        <v>0.49539708014748701</v>
      </c>
      <c r="AA44" s="15">
        <f t="shared" ca="1" si="10"/>
        <v>1.8443829911604064</v>
      </c>
      <c r="AB44" s="21"/>
      <c r="AC44" s="21"/>
      <c r="AD44" s="28"/>
      <c r="AM44" s="30">
        <f t="shared" ca="1" si="2"/>
        <v>-0.78685285270414829</v>
      </c>
      <c r="AN44" s="21">
        <v>1</v>
      </c>
      <c r="AO44" s="15">
        <f t="array" aca="1" ref="AO44" ca="1">MMULT(MMULT(AM44:AN44,MINVERSE($AN$9:$AO$10)),TRANSPOSE(AM44:AN44))</f>
        <v>36.340840495643789</v>
      </c>
      <c r="AP44" s="21"/>
      <c r="AQ44" s="28"/>
      <c r="AS44" s="30">
        <f t="shared" ca="1" si="12"/>
        <v>1.1001933144581291</v>
      </c>
      <c r="AT44" s="15">
        <f t="shared" ca="1" si="1"/>
        <v>23.296463994624261</v>
      </c>
      <c r="AU44" s="21"/>
      <c r="AV44" s="21"/>
      <c r="AW44" s="28"/>
    </row>
    <row r="45" spans="8:49" x14ac:dyDescent="0.3">
      <c r="H45" s="30">
        <f t="shared" ca="1" si="4"/>
        <v>0.75333993491195561</v>
      </c>
      <c r="I45" s="21">
        <v>1</v>
      </c>
      <c r="J45" s="15">
        <f t="array" aca="1" ref="J45" ca="1">MMULT(MMULT(H45:I45,MINVERSE($I$10:$J$11)),TRANSPOSE(H45:I45))</f>
        <v>9.2547392970453686</v>
      </c>
      <c r="K45" s="21"/>
      <c r="L45" s="28"/>
      <c r="N45" s="30">
        <f t="shared" ca="1" si="14"/>
        <v>0.53287189171582661</v>
      </c>
      <c r="O45" s="15">
        <f t="shared" ca="1" si="13"/>
        <v>4.0388477557245857</v>
      </c>
      <c r="P45" s="21"/>
      <c r="Q45" s="21"/>
      <c r="R45" s="28"/>
      <c r="T45" s="30">
        <f t="shared" ca="1" si="15"/>
        <v>1.447144469272208</v>
      </c>
      <c r="U45" s="15">
        <f t="array" aca="1" ref="U45" ca="1">T45^2/MMULT(MMULT($U$8:$X$8,MINVERSE($C$15:$F$18)),TRANSPOSE($U$8:$X$8))</f>
        <v>27.610412435322914</v>
      </c>
      <c r="V45" s="15">
        <f t="shared" ca="1" si="7"/>
        <v>27.611279101989581</v>
      </c>
      <c r="W45" s="15">
        <f t="shared" ca="1" si="8"/>
        <v>1.2029731789496423</v>
      </c>
      <c r="X45" s="16">
        <f t="shared" ca="1" si="11"/>
        <v>1</v>
      </c>
      <c r="Z45" s="30">
        <f t="shared" ca="1" si="9"/>
        <v>0.53287189171582661</v>
      </c>
      <c r="AA45" s="15">
        <f t="shared" ca="1" si="10"/>
        <v>2.0096884723072344</v>
      </c>
      <c r="AB45" s="21"/>
      <c r="AC45" s="21"/>
      <c r="AD45" s="28"/>
      <c r="AM45" s="30">
        <f t="shared" ca="1" si="2"/>
        <v>0.3108851697339674</v>
      </c>
      <c r="AN45" s="21">
        <v>1</v>
      </c>
      <c r="AO45" s="15">
        <f t="array" aca="1" ref="AO45" ca="1">MMULT(MMULT(AM45:AN45,MINVERSE($AN$9:$AO$10)),TRANSPOSE(AM45:AN45))</f>
        <v>1.0627004561093831</v>
      </c>
      <c r="AP45" s="21"/>
      <c r="AQ45" s="28"/>
      <c r="AS45" s="30">
        <f t="shared" ca="1" si="12"/>
        <v>1.1787579257340695</v>
      </c>
      <c r="AT45" s="15">
        <f t="shared" ca="1" si="1"/>
        <v>27.997815342273228</v>
      </c>
      <c r="AU45" s="21"/>
      <c r="AV45" s="21"/>
      <c r="AW45" s="28"/>
    </row>
    <row r="46" spans="8:49" x14ac:dyDescent="0.3">
      <c r="H46" s="30">
        <f t="shared" ca="1" si="4"/>
        <v>7.8654062993621654E-3</v>
      </c>
      <c r="I46" s="21">
        <v>1</v>
      </c>
      <c r="J46" s="15">
        <f t="array" aca="1" ref="J46" ca="1">MMULT(MMULT(H46:I46,MINVERSE($I$10:$J$11)),TRANSPOSE(H46:I46))</f>
        <v>1.7196429220714275</v>
      </c>
      <c r="K46" s="21"/>
      <c r="L46" s="28"/>
      <c r="N46" s="30">
        <f t="shared" ca="1" si="14"/>
        <v>0.6268572319833029</v>
      </c>
      <c r="O46" s="15">
        <f t="shared" ca="1" si="13"/>
        <v>5.9555595888125996</v>
      </c>
      <c r="P46" s="21"/>
      <c r="Q46" s="21"/>
      <c r="R46" s="28"/>
      <c r="T46" s="30">
        <f t="shared" ca="1" si="15"/>
        <v>1.5018982632231814</v>
      </c>
      <c r="U46" s="15">
        <f t="array" aca="1" ref="U46" ca="1">T46^2/MMULT(MMULT($U$8:$X$8,MINVERSE($C$15:$F$18)),TRANSPOSE($U$8:$X$8))</f>
        <v>29.739259184439923</v>
      </c>
      <c r="V46" s="15">
        <f t="shared" ca="1" si="7"/>
        <v>29.74012585110659</v>
      </c>
      <c r="W46" s="15">
        <f t="shared" ca="1" si="8"/>
        <v>1.2255195890817827</v>
      </c>
      <c r="X46" s="16">
        <f t="shared" ca="1" si="11"/>
        <v>1</v>
      </c>
      <c r="Z46" s="30">
        <f t="shared" ca="1" si="9"/>
        <v>0.6268572319833029</v>
      </c>
      <c r="AA46" s="15">
        <f t="shared" ca="1" si="10"/>
        <v>2.4404015220476731</v>
      </c>
      <c r="AB46" s="21"/>
      <c r="AC46" s="21"/>
      <c r="AD46" s="28"/>
      <c r="AM46" s="30">
        <f t="shared" ca="1" si="2"/>
        <v>-0.80662008729140022</v>
      </c>
      <c r="AN46" s="21">
        <v>1</v>
      </c>
      <c r="AO46" s="15">
        <f t="array" aca="1" ref="AO46" ca="1">MMULT(MMULT(AM46:AN46,MINVERSE($AN$9:$AO$10)),TRANSPOSE(AM46:AN46))</f>
        <v>37.625321061956697</v>
      </c>
      <c r="AP46" s="21"/>
      <c r="AQ46" s="28"/>
      <c r="AS46" s="30">
        <f t="shared" ca="1" si="12"/>
        <v>1.2260912719624499</v>
      </c>
      <c r="AT46" s="15">
        <f t="shared" ca="1" si="1"/>
        <v>31.047797556753821</v>
      </c>
      <c r="AU46" s="21"/>
      <c r="AV46" s="21"/>
      <c r="AW46" s="28"/>
    </row>
    <row r="47" spans="8:49" x14ac:dyDescent="0.3">
      <c r="H47" s="30">
        <f t="shared" ca="1" si="4"/>
        <v>0.89745043868720487</v>
      </c>
      <c r="I47" s="21">
        <v>1</v>
      </c>
      <c r="J47" s="15">
        <f t="array" aca="1" ref="J47" ca="1">MMULT(MMULT(H47:I47,MINVERSE($I$10:$J$11)),TRANSPOSE(H47:I47))</f>
        <v>14.020197228567884</v>
      </c>
      <c r="K47" s="21"/>
      <c r="L47" s="28"/>
      <c r="N47" s="30">
        <f t="shared" ca="1" si="14"/>
        <v>0.69987545272701768</v>
      </c>
      <c r="O47" s="15">
        <f t="shared" ca="1" si="13"/>
        <v>7.7594100313499359</v>
      </c>
      <c r="P47" s="21"/>
      <c r="Q47" s="21"/>
      <c r="R47" s="28"/>
      <c r="T47" s="30">
        <f t="shared" ca="1" si="15"/>
        <v>1.5789738423725896</v>
      </c>
      <c r="U47" s="15">
        <f t="array" aca="1" ref="U47" ca="1">T47^2/MMULT(MMULT($U$8:$X$8,MINVERSE($C$15:$F$18)),TRANSPOSE($U$8:$X$8))</f>
        <v>32.869945699033316</v>
      </c>
      <c r="V47" s="15">
        <f t="shared" ca="1" si="7"/>
        <v>32.870812365699983</v>
      </c>
      <c r="W47" s="15">
        <f t="shared" ca="1" si="8"/>
        <v>1.2565722591130959</v>
      </c>
      <c r="X47" s="16">
        <f t="shared" ca="1" si="11"/>
        <v>1</v>
      </c>
      <c r="Z47" s="30">
        <f t="shared" ca="1" si="9"/>
        <v>0.69987545272701768</v>
      </c>
      <c r="AA47" s="15">
        <f t="shared" ca="1" si="10"/>
        <v>2.7855717602226542</v>
      </c>
      <c r="AB47" s="21"/>
      <c r="AC47" s="21"/>
      <c r="AD47" s="28"/>
      <c r="AM47" s="30">
        <f t="shared" ca="1" si="2"/>
        <v>0.13044756298858129</v>
      </c>
      <c r="AN47" s="21">
        <v>1</v>
      </c>
      <c r="AO47" s="15">
        <f t="array" aca="1" ref="AO47" ca="1">MMULT(MMULT(AM47:AN47,MINVERSE($AN$9:$AO$10)),TRANSPOSE(AM47:AN47))</f>
        <v>1.9969919835270957</v>
      </c>
      <c r="AP47" s="21"/>
      <c r="AQ47" s="28"/>
      <c r="AS47" s="30">
        <f t="shared" ca="1" si="12"/>
        <v>1.3249123365754145</v>
      </c>
      <c r="AT47" s="15">
        <f t="shared" ca="1" si="1"/>
        <v>37.942671832052696</v>
      </c>
      <c r="AU47" s="21"/>
      <c r="AV47" s="21"/>
      <c r="AW47" s="28"/>
    </row>
    <row r="48" spans="8:49" ht="14" thickBot="1" x14ac:dyDescent="0.35">
      <c r="H48" s="30">
        <f t="shared" ca="1" si="4"/>
        <v>0.16129876107520014</v>
      </c>
      <c r="I48" s="21">
        <v>1</v>
      </c>
      <c r="J48" s="15">
        <f t="array" aca="1" ref="J48" ca="1">MMULT(MMULT(H48:I48,MINVERSE($I$10:$J$11)),TRANSPOSE(H48:I48))</f>
        <v>0.92595231695057767</v>
      </c>
      <c r="K48" s="21"/>
      <c r="L48" s="28"/>
      <c r="N48" s="30">
        <f t="shared" ca="1" si="14"/>
        <v>0.72593584158980295</v>
      </c>
      <c r="O48" s="15">
        <f t="shared" ca="1" si="13"/>
        <v>8.4698512761150528</v>
      </c>
      <c r="P48" s="21"/>
      <c r="Q48" s="21"/>
      <c r="R48" s="28"/>
      <c r="T48" s="30">
        <f t="shared" ca="1" si="15"/>
        <v>1.6372087995829254</v>
      </c>
      <c r="U48" s="15">
        <f t="array" aca="1" ref="U48" ca="1">T48^2/MMULT(MMULT($U$8:$X$8,MINVERSE($C$15:$F$18)),TRANSPOSE($U$8:$X$8))</f>
        <v>35.339244128039745</v>
      </c>
      <c r="V48" s="15">
        <f t="shared" ca="1" si="7"/>
        <v>35.340110794706412</v>
      </c>
      <c r="W48" s="15">
        <f t="shared" ca="1" si="8"/>
        <v>1.2795346027298071</v>
      </c>
      <c r="X48" s="16">
        <f t="shared" ca="1" si="11"/>
        <v>1</v>
      </c>
      <c r="Z48" s="30">
        <f t="shared" ca="1" si="9"/>
        <v>0.72593584158980295</v>
      </c>
      <c r="AA48" s="15">
        <f t="shared" ca="1" si="10"/>
        <v>2.9103008909930694</v>
      </c>
      <c r="AB48" s="21"/>
      <c r="AC48" s="21"/>
      <c r="AD48" s="28"/>
      <c r="AM48" s="31">
        <f t="shared" ca="1" si="2"/>
        <v>-0.19731844701456436</v>
      </c>
      <c r="AN48" s="32">
        <v>1</v>
      </c>
      <c r="AO48" s="15">
        <f t="array" aca="1" ref="AO48" ca="1">MMULT(MMULT(AM48:AN48,MINVERSE($AN$9:$AO$10)),TRANSPOSE(AM48:AN48))</f>
        <v>8.5896386747347915</v>
      </c>
      <c r="AP48" s="32"/>
      <c r="AQ48" s="33"/>
      <c r="AS48" s="31">
        <f t="shared" ca="1" si="12"/>
        <v>1.3502400042882945</v>
      </c>
      <c r="AT48" s="18">
        <f t="shared" ca="1" si="1"/>
        <v>39.824596131465803</v>
      </c>
      <c r="AU48" s="32"/>
      <c r="AV48" s="32"/>
      <c r="AW48" s="33"/>
    </row>
    <row r="49" spans="8:30" x14ac:dyDescent="0.3">
      <c r="H49" s="30">
        <f t="shared" ca="1" si="4"/>
        <v>0.72094384755026786</v>
      </c>
      <c r="I49" s="21">
        <v>1</v>
      </c>
      <c r="J49" s="15">
        <f t="array" aca="1" ref="J49" ca="1">MMULT(MMULT(H49:I49,MINVERSE($I$10:$J$11)),TRANSPOSE(H49:I49))</f>
        <v>8.331048270121352</v>
      </c>
      <c r="K49" s="21"/>
      <c r="L49" s="28"/>
      <c r="N49" s="30">
        <f t="shared" ca="1" si="14"/>
        <v>0.72845013497215338</v>
      </c>
      <c r="O49" s="15">
        <f t="shared" ca="1" si="13"/>
        <v>8.5402486263422794</v>
      </c>
      <c r="P49" s="21"/>
      <c r="Q49" s="21"/>
      <c r="R49" s="28"/>
      <c r="T49" s="30">
        <f t="shared" ca="1" si="15"/>
        <v>1.6785469765296859</v>
      </c>
      <c r="U49" s="15">
        <f t="array" aca="1" ref="U49" ca="1">T49^2/MMULT(MMULT($U$8:$X$8,MINVERSE($C$15:$F$18)),TRANSPOSE($U$8:$X$8))</f>
        <v>37.146347392709224</v>
      </c>
      <c r="V49" s="15">
        <f t="shared" ca="1" si="7"/>
        <v>37.147214059375891</v>
      </c>
      <c r="W49" s="15">
        <f t="shared" ca="1" si="8"/>
        <v>1.2955875024596701</v>
      </c>
      <c r="X49" s="16">
        <f t="shared" ca="1" si="11"/>
        <v>1</v>
      </c>
      <c r="Z49" s="30">
        <f t="shared" ca="1" si="9"/>
        <v>0.72845013497215338</v>
      </c>
      <c r="AA49" s="15">
        <f t="shared" ca="1" si="10"/>
        <v>2.9223703780223134</v>
      </c>
      <c r="AB49" s="21"/>
      <c r="AC49" s="21"/>
      <c r="AD49" s="28"/>
    </row>
    <row r="50" spans="8:30" x14ac:dyDescent="0.3">
      <c r="H50" s="30">
        <f t="shared" ca="1" si="4"/>
        <v>0.6088458689823868</v>
      </c>
      <c r="I50" s="21">
        <v>1</v>
      </c>
      <c r="J50" s="15">
        <f t="array" aca="1" ref="J50" ca="1">MMULT(MMULT(H50:I50,MINVERSE($I$10:$J$11)),TRANSPOSE(H50:I50))</f>
        <v>5.5529222438911159</v>
      </c>
      <c r="K50" s="21"/>
      <c r="L50" s="28"/>
      <c r="N50" s="30">
        <f t="shared" ca="1" si="14"/>
        <v>0.75734777069550474</v>
      </c>
      <c r="O50" s="15">
        <f t="shared" ca="1" si="13"/>
        <v>9.3727781371415606</v>
      </c>
      <c r="P50" s="21"/>
      <c r="Q50" s="21"/>
      <c r="R50" s="28"/>
      <c r="T50" s="30">
        <f t="shared" ca="1" si="15"/>
        <v>1.7361793438871784</v>
      </c>
      <c r="U50" s="15">
        <f t="array" aca="1" ref="U50" ca="1">T50^2/MMULT(MMULT($U$8:$X$8,MINVERSE($C$15:$F$18)),TRANSPOSE($U$8:$X$8))</f>
        <v>39.740953746132725</v>
      </c>
      <c r="V50" s="15">
        <f t="shared" ca="1" si="7"/>
        <v>39.741820412799392</v>
      </c>
      <c r="W50" s="15">
        <f t="shared" ca="1" si="8"/>
        <v>1.3176415840004361</v>
      </c>
      <c r="X50" s="16">
        <f t="shared" ca="1" si="11"/>
        <v>1</v>
      </c>
      <c r="Z50" s="30">
        <f t="shared" ca="1" si="9"/>
        <v>0.75734777069550474</v>
      </c>
      <c r="AA50" s="15">
        <f t="shared" ca="1" si="10"/>
        <v>3.0614993282935012</v>
      </c>
      <c r="AB50" s="21"/>
      <c r="AC50" s="21"/>
      <c r="AD50" s="28"/>
    </row>
    <row r="51" spans="8:30" x14ac:dyDescent="0.3">
      <c r="H51" s="30">
        <f t="shared" ca="1" si="4"/>
        <v>-0.96943417464986448</v>
      </c>
      <c r="I51" s="21">
        <v>1</v>
      </c>
      <c r="J51" s="15">
        <f t="array" aca="1" ref="J51" ca="1">MMULT(MMULT(H51:I51,MINVERSE($I$10:$J$11)),TRANSPOSE(H51:I51))</f>
        <v>35.296941394705705</v>
      </c>
      <c r="K51" s="21"/>
      <c r="L51" s="28"/>
      <c r="N51" s="30">
        <f t="shared" ca="1" si="14"/>
        <v>0.84784222847783219</v>
      </c>
      <c r="O51" s="15">
        <f t="shared" ca="1" si="13"/>
        <v>12.258748716333805</v>
      </c>
      <c r="P51" s="21"/>
      <c r="Q51" s="21"/>
      <c r="R51" s="28"/>
      <c r="T51" s="30">
        <f t="shared" ca="1" si="15"/>
        <v>1.8231260977194745</v>
      </c>
      <c r="U51" s="15">
        <f t="array" aca="1" ref="U51" ca="1">T51^2/MMULT(MMULT($U$8:$X$8,MINVERSE($C$15:$F$18)),TRANSPOSE($U$8:$X$8))</f>
        <v>43.821024989407093</v>
      </c>
      <c r="V51" s="15">
        <f t="shared" ca="1" si="7"/>
        <v>43.82189165607376</v>
      </c>
      <c r="W51" s="15">
        <f t="shared" ca="1" si="8"/>
        <v>1.3502318681320904</v>
      </c>
      <c r="X51" s="16">
        <f t="shared" ca="1" si="11"/>
        <v>1</v>
      </c>
      <c r="Z51" s="30">
        <f t="shared" ca="1" si="9"/>
        <v>0.84784222847783219</v>
      </c>
      <c r="AA51" s="15">
        <f t="shared" ca="1" si="10"/>
        <v>3.5012495935499666</v>
      </c>
      <c r="AB51" s="21"/>
      <c r="AC51" s="21"/>
      <c r="AD51" s="28"/>
    </row>
    <row r="52" spans="8:30" x14ac:dyDescent="0.3">
      <c r="H52" s="30">
        <f t="shared" ca="1" si="4"/>
        <v>0.63668394329505418</v>
      </c>
      <c r="I52" s="21">
        <v>1</v>
      </c>
      <c r="J52" s="15">
        <f t="array" aca="1" ref="J52" ca="1">MMULT(MMULT(H52:I52,MINVERSE($I$10:$J$11)),TRANSPOSE(H52:I52))</f>
        <v>6.1822926102699451</v>
      </c>
      <c r="K52" s="21"/>
      <c r="L52" s="28"/>
      <c r="N52" s="30">
        <f t="shared" ca="1" si="14"/>
        <v>0.8934624876492725</v>
      </c>
      <c r="O52" s="15">
        <f t="shared" ca="1" si="13"/>
        <v>13.873900593589262</v>
      </c>
      <c r="P52" s="21"/>
      <c r="Q52" s="21"/>
      <c r="R52" s="28"/>
      <c r="T52" s="30">
        <f t="shared" ca="1" si="15"/>
        <v>1.8550809364116991</v>
      </c>
      <c r="U52" s="15">
        <f t="array" aca="1" ref="U52" ca="1">T52^2/MMULT(MMULT($U$8:$X$8,MINVERSE($C$15:$F$18)),TRANSPOSE($U$8:$X$8))</f>
        <v>45.370633225236652</v>
      </c>
      <c r="V52" s="15">
        <f t="shared" ca="1" si="7"/>
        <v>45.371499891903319</v>
      </c>
      <c r="W52" s="15">
        <f t="shared" ca="1" si="8"/>
        <v>1.3620135595550065</v>
      </c>
      <c r="X52" s="16">
        <f t="shared" ca="1" si="11"/>
        <v>1</v>
      </c>
      <c r="Z52" s="30">
        <f t="shared" ca="1" si="9"/>
        <v>0.8934624876492725</v>
      </c>
      <c r="AA52" s="15">
        <f t="shared" ca="1" si="10"/>
        <v>3.7247685288604528</v>
      </c>
      <c r="AB52" s="21"/>
      <c r="AC52" s="21"/>
      <c r="AD52" s="28"/>
    </row>
    <row r="53" spans="8:30" ht="14" thickBot="1" x14ac:dyDescent="0.35">
      <c r="H53" s="31">
        <f t="shared" ca="1" si="4"/>
        <v>0.78419922147874299</v>
      </c>
      <c r="I53" s="32">
        <v>1</v>
      </c>
      <c r="J53" s="18">
        <f t="array" aca="1" ref="J53" ca="1">MMULT(MMULT(H53:I53,MINVERSE($I$10:$J$11)),TRANSPOSE(H53:I53))</f>
        <v>10.184994166082424</v>
      </c>
      <c r="K53" s="32"/>
      <c r="L53" s="33"/>
      <c r="N53" s="31">
        <f t="shared" ca="1" si="14"/>
        <v>0.97300697713440387</v>
      </c>
      <c r="O53" s="18">
        <f t="shared" ca="1" si="13"/>
        <v>16.94708485181118</v>
      </c>
      <c r="P53" s="32"/>
      <c r="Q53" s="32"/>
      <c r="R53" s="33"/>
      <c r="T53" s="31">
        <f t="shared" ca="1" si="15"/>
        <v>1.8980144234833225</v>
      </c>
      <c r="U53" s="18">
        <f t="array" aca="1" ref="U53" ca="1">T53^2/MMULT(MMULT($U$8:$X$8,MINVERSE($C$15:$F$18)),TRANSPOSE($U$8:$X$8))</f>
        <v>47.49502630696373</v>
      </c>
      <c r="V53" s="18">
        <f t="shared" ca="1" si="7"/>
        <v>47.495892973630397</v>
      </c>
      <c r="W53" s="18">
        <f t="shared" ca="1" si="8"/>
        <v>1.3776844426367463</v>
      </c>
      <c r="X53" s="19">
        <f t="shared" ca="1" si="11"/>
        <v>1</v>
      </c>
      <c r="Z53" s="31">
        <f t="shared" ca="1" si="9"/>
        <v>0.97300697713440387</v>
      </c>
      <c r="AA53" s="18">
        <f t="shared" ca="1" si="10"/>
        <v>4.1166837201576687</v>
      </c>
      <c r="AB53" s="32"/>
      <c r="AC53" s="32"/>
      <c r="AD53" s="33"/>
    </row>
  </sheetData>
  <mergeCells count="12">
    <mergeCell ref="AM5:AQ5"/>
    <mergeCell ref="AS5:AW5"/>
    <mergeCell ref="Z3:AD3"/>
    <mergeCell ref="T3:X3"/>
    <mergeCell ref="AG16:AK18"/>
    <mergeCell ref="N3:R3"/>
    <mergeCell ref="B13:F13"/>
    <mergeCell ref="H5:L5"/>
    <mergeCell ref="H9:L9"/>
    <mergeCell ref="H13:L13"/>
    <mergeCell ref="H3:L3"/>
    <mergeCell ref="AG9:AK9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原始資料月報酬資料(%)_ln</vt:lpstr>
      <vt:lpstr>原始投組效率前緣</vt:lpstr>
      <vt:lpstr>XX_TEJ1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2016-11-10T02:29:48Z</dcterms:created>
  <dcterms:modified xsi:type="dcterms:W3CDTF">2016-11-24T13:35:46Z</dcterms:modified>
</cp:coreProperties>
</file>