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1-DKU\1-Research\2-Proposals\2-Bass_connection\Data+\"/>
    </mc:Choice>
  </mc:AlternateContent>
  <xr:revisionPtr revIDLastSave="0" documentId="13_ncr:1_{D6C4F6C5-4DD6-4719-8495-9955DAD1D104}" xr6:coauthVersionLast="47" xr6:coauthVersionMax="47" xr10:uidLastSave="{00000000-0000-0000-0000-000000000000}"/>
  <bookViews>
    <workbookView xWindow="-110" yWindow="-110" windowWidth="19420" windowHeight="11500" activeTab="5" xr2:uid="{00000000-000D-0000-FFFF-FFFF00000000}"/>
  </bookViews>
  <sheets>
    <sheet name="Data Sources" sheetId="1" r:id="rId1"/>
    <sheet name="Pacific" sheetId="2" r:id="rId2"/>
    <sheet name="Atlantic" sheetId="3" r:id="rId3"/>
    <sheet name="Southern Ocean" sheetId="4" r:id="rId4"/>
    <sheet name="Arctic" sheetId="5" r:id="rId5"/>
    <sheet name="Mediterranean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5" i="2" l="1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8" i="2"/>
  <c r="K380" i="2"/>
  <c r="K381" i="2"/>
  <c r="K382" i="2"/>
  <c r="K383" i="2"/>
  <c r="P308" i="3" l="1"/>
  <c r="P538" i="2"/>
  <c r="J538" i="2"/>
  <c r="J308" i="3" l="1"/>
  <c r="F78" i="1" l="1"/>
  <c r="E78" i="1"/>
  <c r="F67" i="1"/>
  <c r="E67" i="1"/>
  <c r="F58" i="1"/>
  <c r="E58" i="1"/>
  <c r="P33" i="8"/>
  <c r="J33" i="8"/>
  <c r="P54" i="5"/>
  <c r="J54" i="5"/>
  <c r="F31" i="1"/>
  <c r="F51" i="1"/>
  <c r="P148" i="4"/>
  <c r="J148" i="4"/>
  <c r="E51" i="1"/>
  <c r="F81" i="1" l="1"/>
  <c r="F80" i="1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E31" i="1" l="1"/>
  <c r="Q146" i="4"/>
  <c r="T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T128" i="4"/>
  <c r="Q127" i="4"/>
  <c r="Q126" i="4"/>
  <c r="Q125" i="4"/>
  <c r="Q124" i="4"/>
  <c r="T123" i="4"/>
  <c r="Q122" i="4"/>
  <c r="Q121" i="4"/>
  <c r="Q120" i="4"/>
  <c r="Q119" i="4"/>
  <c r="Q118" i="4"/>
  <c r="Q117" i="4"/>
  <c r="Q116" i="4"/>
  <c r="Q115" i="4"/>
  <c r="Q114" i="4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53" i="2"/>
  <c r="E81" i="1" l="1"/>
  <c r="E80" i="1"/>
  <c r="Q98" i="4"/>
  <c r="Q90" i="4"/>
  <c r="Q88" i="4"/>
  <c r="Q87" i="4"/>
  <c r="Q85" i="4"/>
  <c r="Q83" i="4"/>
  <c r="D31" i="8" l="1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C21" i="8"/>
  <c r="C20" i="8"/>
  <c r="C19" i="8"/>
  <c r="C18" i="8"/>
  <c r="C17" i="8"/>
  <c r="C16" i="8"/>
  <c r="C15" i="8"/>
  <c r="C14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C13" i="8"/>
  <c r="D3" i="8"/>
  <c r="C3" i="8"/>
  <c r="D120" i="3" l="1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19" i="3"/>
  <c r="D118" i="3"/>
  <c r="K188" i="2"/>
  <c r="K189" i="2"/>
  <c r="K190" i="2"/>
  <c r="K191" i="2"/>
  <c r="K192" i="2"/>
  <c r="K193" i="2"/>
  <c r="K194" i="2"/>
  <c r="K195" i="2"/>
  <c r="K196" i="2"/>
  <c r="K197" i="2"/>
  <c r="K198" i="2"/>
  <c r="K199" i="2"/>
  <c r="K187" i="2"/>
  <c r="K174" i="2"/>
  <c r="K176" i="2"/>
  <c r="K177" i="2"/>
  <c r="K178" i="2"/>
  <c r="K179" i="2"/>
  <c r="K180" i="2"/>
  <c r="K181" i="2"/>
  <c r="K182" i="2"/>
  <c r="K183" i="2"/>
  <c r="K184" i="2"/>
  <c r="K185" i="2"/>
  <c r="K161" i="2"/>
  <c r="K162" i="2"/>
  <c r="K163" i="2"/>
  <c r="K164" i="2"/>
  <c r="K165" i="2"/>
  <c r="K167" i="2"/>
  <c r="K168" i="2"/>
  <c r="K169" i="2"/>
  <c r="Q193" i="2"/>
  <c r="Q194" i="2"/>
  <c r="Q195" i="2"/>
  <c r="Q196" i="2"/>
  <c r="Q197" i="2"/>
  <c r="Q198" i="2"/>
  <c r="Q199" i="2"/>
  <c r="Q161" i="2"/>
  <c r="Q162" i="2"/>
  <c r="Q163" i="2"/>
  <c r="Q164" i="2"/>
  <c r="Q165" i="2"/>
  <c r="Q166" i="2"/>
  <c r="Q168" i="2"/>
  <c r="Q170" i="2"/>
  <c r="Q171" i="2"/>
  <c r="Q173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E25" i="5" l="1"/>
  <c r="D25" i="5"/>
  <c r="E24" i="5"/>
  <c r="D24" i="5"/>
  <c r="E23" i="5"/>
  <c r="D23" i="5"/>
  <c r="D18" i="5"/>
  <c r="E18" i="5"/>
  <c r="D19" i="5"/>
  <c r="E19" i="5"/>
  <c r="D20" i="5"/>
  <c r="E20" i="5"/>
  <c r="D21" i="5"/>
  <c r="E21" i="5"/>
  <c r="D22" i="5"/>
  <c r="E22" i="5"/>
  <c r="D13" i="5"/>
  <c r="E13" i="5"/>
  <c r="D14" i="5"/>
  <c r="E14" i="5"/>
  <c r="D15" i="5"/>
  <c r="E15" i="5"/>
  <c r="D16" i="5"/>
  <c r="E16" i="5"/>
  <c r="D17" i="5"/>
  <c r="E17" i="5"/>
  <c r="E12" i="5"/>
  <c r="D12" i="5"/>
  <c r="E11" i="5"/>
  <c r="D11" i="5"/>
  <c r="E10" i="5"/>
  <c r="D10" i="5"/>
  <c r="E9" i="5"/>
  <c r="D9" i="5"/>
  <c r="E8" i="5"/>
  <c r="D8" i="5"/>
  <c r="E7" i="5"/>
  <c r="D7" i="5"/>
  <c r="E5" i="5"/>
  <c r="D5" i="5"/>
  <c r="E4" i="5"/>
  <c r="D4" i="5"/>
  <c r="E3" i="5"/>
  <c r="D32" i="4" l="1"/>
  <c r="D33" i="4"/>
  <c r="D34" i="4"/>
  <c r="D35" i="4"/>
  <c r="D36" i="4"/>
  <c r="D37" i="4"/>
  <c r="D38" i="4"/>
  <c r="D39" i="4"/>
  <c r="D31" i="4"/>
  <c r="D30" i="4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315" i="3"/>
  <c r="D31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314" i="3"/>
  <c r="D314" i="3"/>
  <c r="E313" i="3"/>
  <c r="D313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E312" i="3"/>
  <c r="D312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D142" i="2" l="1"/>
  <c r="E142" i="2"/>
  <c r="D143" i="2"/>
  <c r="E143" i="2"/>
  <c r="D144" i="2"/>
  <c r="E144" i="2"/>
  <c r="D145" i="2"/>
  <c r="E145" i="2"/>
  <c r="D146" i="2"/>
  <c r="E146" i="2"/>
  <c r="E141" i="2"/>
  <c r="D141" i="2"/>
  <c r="E140" i="2"/>
  <c r="D140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E132" i="2"/>
  <c r="D132" i="2"/>
  <c r="E131" i="2"/>
  <c r="D131" i="2"/>
  <c r="D130" i="2"/>
  <c r="D129" i="2"/>
  <c r="D128" i="2"/>
  <c r="D124" i="2"/>
  <c r="E124" i="2"/>
  <c r="D125" i="2"/>
  <c r="E125" i="2"/>
  <c r="D126" i="2"/>
  <c r="E126" i="2"/>
  <c r="D127" i="2"/>
  <c r="E12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E117" i="2"/>
  <c r="D117" i="2"/>
  <c r="E116" i="2"/>
  <c r="D116" i="2"/>
</calcChain>
</file>

<file path=xl/sharedStrings.xml><?xml version="1.0" encoding="utf-8"?>
<sst xmlns="http://schemas.openxmlformats.org/spreadsheetml/2006/main" count="5972" uniqueCount="430">
  <si>
    <t>Hydrothermal station (JDF-1) has suspiciously high Cr also above the plume</t>
  </si>
  <si>
    <t>Mugo</t>
  </si>
  <si>
    <t>Kaczynski &amp; Kieber</t>
  </si>
  <si>
    <t>Very high Cr, data internally inconsistent and inconsistent with other studies (Nasemann et al., in review)</t>
  </si>
  <si>
    <t>ETSP</t>
  </si>
  <si>
    <t>Bruggman et al</t>
  </si>
  <si>
    <t>Data inconcistent with 2 previous studies from region (Murray et al., 1983; Rue et al., 1997) and 1 subsequent study (Moos et al., 2020)</t>
  </si>
  <si>
    <t>ETNP</t>
  </si>
  <si>
    <t>Wang et al</t>
  </si>
  <si>
    <t>High interannual variability. Either strong coastal influence or poor quality</t>
  </si>
  <si>
    <t>Frei et al.</t>
  </si>
  <si>
    <t>Poor agreement between samples very close together. Either high local influence or poor quality</t>
  </si>
  <si>
    <t>Farkas et al.</t>
  </si>
  <si>
    <t>Paulukat et al.</t>
  </si>
  <si>
    <t>Data questioned by authors later (Goring-Harford et al., 2018) as well as conference abstract from Boyle group, not oceanographically consistent</t>
  </si>
  <si>
    <t>Bonnand et al.</t>
  </si>
  <si>
    <t>Cr(VI) only, not total Cr</t>
  </si>
  <si>
    <t>Sirinawin &amp; Westerlund</t>
  </si>
  <si>
    <t>Cautions</t>
  </si>
  <si>
    <t>Lagoon samples, very high Cr</t>
  </si>
  <si>
    <t>Sujitha et al.</t>
  </si>
  <si>
    <t>Hydrothermal, not oceanographically consistent; present CrIII and organic CrIII</t>
  </si>
  <si>
    <t>nM</t>
  </si>
  <si>
    <t>NA</t>
  </si>
  <si>
    <t>No</t>
  </si>
  <si>
    <t>Yes</t>
  </si>
  <si>
    <t>S Pacific (Fiji Basin)</t>
  </si>
  <si>
    <t>Sander &amp; Koschinsky</t>
  </si>
  <si>
    <t>N Atlantic</t>
  </si>
  <si>
    <t>Up to 65 nM total dissolved Cr</t>
  </si>
  <si>
    <t>Sum</t>
  </si>
  <si>
    <t>co-ppt (unique)</t>
  </si>
  <si>
    <t>SW Pacific (Australia)</t>
  </si>
  <si>
    <t>Ahern et al.</t>
  </si>
  <si>
    <t>Samples from near mettalurgy effluent</t>
  </si>
  <si>
    <t>Vos</t>
  </si>
  <si>
    <t>Identified as wrong by Isshiki et al., 1989</t>
  </si>
  <si>
    <t>Japan Sea</t>
  </si>
  <si>
    <t>Nakayama et al.</t>
  </si>
  <si>
    <t>Chemiluminescence</t>
  </si>
  <si>
    <t>Chang et al.</t>
  </si>
  <si>
    <t>Very high Cr, only coastal</t>
  </si>
  <si>
    <t>Elderfield</t>
  </si>
  <si>
    <t>Omitted</t>
  </si>
  <si>
    <t>Pettine et al.</t>
  </si>
  <si>
    <t>Diff</t>
  </si>
  <si>
    <t>Columbia River</t>
  </si>
  <si>
    <t>Cranston &amp; Murray</t>
  </si>
  <si>
    <t>co-ppt (Mg)</t>
  </si>
  <si>
    <t>Evaporation</t>
  </si>
  <si>
    <t xml:space="preserve">Paulukat et al. </t>
  </si>
  <si>
    <t>EC-GC</t>
  </si>
  <si>
    <t>co-ppt (Fe)</t>
  </si>
  <si>
    <t>Mediterranean</t>
  </si>
  <si>
    <t>Mediterranean (coastal)</t>
  </si>
  <si>
    <t>CSV</t>
  </si>
  <si>
    <t>Achterberg et al.</t>
  </si>
  <si>
    <t>van den Berg et al.</t>
  </si>
  <si>
    <t>Boussemart et al.</t>
  </si>
  <si>
    <t>Mostly no</t>
  </si>
  <si>
    <t>co-ppt (Co)</t>
  </si>
  <si>
    <t>Sherrell &amp; Boyle</t>
  </si>
  <si>
    <t>nmol/kg</t>
  </si>
  <si>
    <t>Goring-Harford et al.</t>
  </si>
  <si>
    <t>0.4 um</t>
  </si>
  <si>
    <t>Southern Ocean</t>
  </si>
  <si>
    <t>Rickli et al.</t>
  </si>
  <si>
    <t>Artcic</t>
  </si>
  <si>
    <t>Arctic</t>
  </si>
  <si>
    <t>Scheiderich et al.</t>
  </si>
  <si>
    <t>Org Extr, AA</t>
  </si>
  <si>
    <t>Sirinawin et al.</t>
  </si>
  <si>
    <t>Artcic Ocean</t>
  </si>
  <si>
    <t>0.45 um</t>
  </si>
  <si>
    <t>Equatorial Atlantic</t>
  </si>
  <si>
    <t>Pereira et al.</t>
  </si>
  <si>
    <t>no</t>
  </si>
  <si>
    <t>Fe co-ppt</t>
  </si>
  <si>
    <t>N Atlantic (Carib)</t>
  </si>
  <si>
    <t>Holmden et al.</t>
  </si>
  <si>
    <t>N Atlantic (OSIL)</t>
  </si>
  <si>
    <t>S Atlantic</t>
  </si>
  <si>
    <t>N Atlantic (Sargasso)</t>
  </si>
  <si>
    <t xml:space="preserve">Connelly et al. </t>
  </si>
  <si>
    <t>N &amp; S Atlantic</t>
  </si>
  <si>
    <t>Jeandel &amp; Minster</t>
  </si>
  <si>
    <t>N Atlantic (coastal)</t>
  </si>
  <si>
    <t>Campbell &amp; Yeats</t>
  </si>
  <si>
    <t>Atlantic Ocean</t>
  </si>
  <si>
    <t>Nasemann et al.</t>
  </si>
  <si>
    <t>0.2 um</t>
  </si>
  <si>
    <t>Moos et al.</t>
  </si>
  <si>
    <t>N Pacific</t>
  </si>
  <si>
    <t>Janssen et al.</t>
  </si>
  <si>
    <t>Chelex</t>
  </si>
  <si>
    <t>Wang et al.</t>
  </si>
  <si>
    <t xml:space="preserve">Bruggmann et al. </t>
  </si>
  <si>
    <t>N Pacific, S Pacific</t>
  </si>
  <si>
    <t>Moos &amp; Boyle</t>
  </si>
  <si>
    <t>Evaporation?</t>
  </si>
  <si>
    <t>S Pacific (Australia)</t>
  </si>
  <si>
    <t>Pacific</t>
  </si>
  <si>
    <t>?</t>
  </si>
  <si>
    <t>Chemilu, chelating</t>
  </si>
  <si>
    <t>NW Pacific</t>
  </si>
  <si>
    <t>Isshiki &amp; Nakayama</t>
  </si>
  <si>
    <t>Chelating Resin</t>
  </si>
  <si>
    <t>NW Pacific, coastal</t>
  </si>
  <si>
    <t>Hirata et al.</t>
  </si>
  <si>
    <t>Rue et al.</t>
  </si>
  <si>
    <t>Isshiki et al.</t>
  </si>
  <si>
    <t>E Pacific Rise</t>
  </si>
  <si>
    <t>Murray et al.</t>
  </si>
  <si>
    <t>Cranston</t>
  </si>
  <si>
    <t>Pacific Ocean</t>
  </si>
  <si>
    <t>Cr</t>
  </si>
  <si>
    <t>Cr(VI)</t>
  </si>
  <si>
    <t>Cr(III)</t>
  </si>
  <si>
    <t>Notes</t>
  </si>
  <si>
    <t>Units</t>
  </si>
  <si>
    <t>Filtered?</t>
  </si>
  <si>
    <t>Concentrations</t>
  </si>
  <si>
    <t>Method</t>
  </si>
  <si>
    <t>Region</t>
  </si>
  <si>
    <t>Year</t>
  </si>
  <si>
    <t>Source</t>
  </si>
  <si>
    <t>Location</t>
  </si>
  <si>
    <t>Cruise</t>
  </si>
  <si>
    <t>Stn/Loc</t>
  </si>
  <si>
    <t>Lat</t>
  </si>
  <si>
    <t>Long</t>
  </si>
  <si>
    <t>Depth</t>
  </si>
  <si>
    <t>δ⁵³Cr</t>
  </si>
  <si>
    <t>Filtered</t>
  </si>
  <si>
    <t>N</t>
  </si>
  <si>
    <t>E</t>
  </si>
  <si>
    <t>m</t>
  </si>
  <si>
    <t>‰</t>
  </si>
  <si>
    <t>QF</t>
  </si>
  <si>
    <t>NE Pacific</t>
  </si>
  <si>
    <t>TT145</t>
  </si>
  <si>
    <t>HYCY 10,11</t>
  </si>
  <si>
    <t>Jeandel &amp; Minster 1984</t>
  </si>
  <si>
    <t>KH-87-4</t>
  </si>
  <si>
    <t>Isshiki et al., 1989</t>
  </si>
  <si>
    <t>P26</t>
  </si>
  <si>
    <t>P20</t>
  </si>
  <si>
    <t>JDFR-1</t>
  </si>
  <si>
    <t>Vertex III</t>
  </si>
  <si>
    <t>Rue et al., 1997</t>
  </si>
  <si>
    <t>PAPA</t>
  </si>
  <si>
    <t>Scheiderich et al., 2015</t>
  </si>
  <si>
    <t>GT IC 2</t>
  </si>
  <si>
    <t>SAFe</t>
  </si>
  <si>
    <t>−140.00</t>
  </si>
  <si>
    <t>Moos &amp; Boyle, 2019</t>
  </si>
  <si>
    <t>South Pacific</t>
  </si>
  <si>
    <t>MV1015</t>
  </si>
  <si>
    <t>−26.25</t>
  </si>
  <si>
    <t>−103.96</t>
  </si>
  <si>
    <t>Avg of 4</t>
  </si>
  <si>
    <t>ACE Leg 1</t>
  </si>
  <si>
    <t>Rickli et al., 2019</t>
  </si>
  <si>
    <t>ACE Leg 2</t>
  </si>
  <si>
    <t>KM1713</t>
  </si>
  <si>
    <t>Janssen et al., 2020</t>
  </si>
  <si>
    <t>AVG</t>
  </si>
  <si>
    <t>NH1410</t>
  </si>
  <si>
    <t>2T</t>
  </si>
  <si>
    <t>Moos et al., 2020</t>
  </si>
  <si>
    <t>7T</t>
  </si>
  <si>
    <t>MV1405</t>
  </si>
  <si>
    <t>M77</t>
  </si>
  <si>
    <t>n</t>
  </si>
  <si>
    <r>
      <rPr>
        <b/>
        <i/>
        <sz val="11"/>
        <color theme="1"/>
        <rFont val="Times New Roman"/>
        <family val="1"/>
      </rPr>
      <t>Omit</t>
    </r>
    <r>
      <rPr>
        <i/>
        <sz val="11"/>
        <color theme="1"/>
        <rFont val="Times New Roman"/>
        <family val="1"/>
      </rPr>
      <t>: 35 m from bottom, unfilt</t>
    </r>
  </si>
  <si>
    <t>North Pacific</t>
  </si>
  <si>
    <t>GEO-HY</t>
  </si>
  <si>
    <t>3-5-8</t>
  </si>
  <si>
    <t>Jeandel &amp; Minster, 1987</t>
  </si>
  <si>
    <t>SD</t>
  </si>
  <si>
    <t>Searise I</t>
  </si>
  <si>
    <t>HY5</t>
  </si>
  <si>
    <t>Searise II</t>
  </si>
  <si>
    <t>HY1</t>
  </si>
  <si>
    <t>HY2</t>
  </si>
  <si>
    <t>N &amp; S Pacific</t>
  </si>
  <si>
    <t>Data from Searise cruises show He and Mn anomalies, and therefore may be hydrothermally-influenced</t>
  </si>
  <si>
    <t>Mugo (MSc thesis)</t>
  </si>
  <si>
    <t>N Pacific (coastal)</t>
  </si>
  <si>
    <t>Mugo (PhD Thesis)</t>
  </si>
  <si>
    <t xml:space="preserve">. </t>
  </si>
  <si>
    <t>Samples were frozen, this may impact redox speciation. Total dissolved Cr should be ok, samples were coastal (30 km from Nootka Sound)</t>
  </si>
  <si>
    <t>Suspiciously low Cr, do not use</t>
  </si>
  <si>
    <t>No data, only 1 estuary value but without salinity or total dissolved Cr</t>
  </si>
  <si>
    <t>Norwegian Sea</t>
  </si>
  <si>
    <t>N Pacific, coastal</t>
  </si>
  <si>
    <t>Atlantic &amp; Arctic</t>
  </si>
  <si>
    <t>SW Pacific</t>
  </si>
  <si>
    <t>No*</t>
  </si>
  <si>
    <t>Subant S Pacific</t>
  </si>
  <si>
    <t>STNs 7 and 8 only</t>
  </si>
  <si>
    <t>Santa Barbara</t>
  </si>
  <si>
    <t>East Pac Rise</t>
  </si>
  <si>
    <t>lat &amp; long est from fig</t>
  </si>
  <si>
    <t>Murray et al., 1983</t>
  </si>
  <si>
    <t>bot = 3950</t>
  </si>
  <si>
    <t>bot = 3987</t>
  </si>
  <si>
    <t>He and Mn anomalies</t>
  </si>
  <si>
    <t xml:space="preserve">Mugo, 1997 </t>
  </si>
  <si>
    <t>See also Mugo &amp; Orians, 1993</t>
  </si>
  <si>
    <t>Mugo, 1997</t>
  </si>
  <si>
    <t>Frozen, bot = 2318, p. 122</t>
  </si>
  <si>
    <t>Frozen, hydrothermal, bot = 2318, p.122</t>
  </si>
  <si>
    <t>bot = 3643</t>
  </si>
  <si>
    <t>bot = 3506</t>
  </si>
  <si>
    <t>0.2 or 0.45 um</t>
  </si>
  <si>
    <t>Some rather coastal samples</t>
  </si>
  <si>
    <t>Bins</t>
  </si>
  <si>
    <t>Baffin Bay</t>
  </si>
  <si>
    <t>Topogulf</t>
  </si>
  <si>
    <t>TPG 14</t>
  </si>
  <si>
    <t>Jeandel &amp; Minster 1987</t>
  </si>
  <si>
    <t>Bot = 4800</t>
  </si>
  <si>
    <t>TPG 26</t>
  </si>
  <si>
    <t>bot = 4000</t>
  </si>
  <si>
    <t>TPG 45</t>
  </si>
  <si>
    <t>nmol/kg, bottom = 3990 m, cruise - Aug-83</t>
  </si>
  <si>
    <t>TPG 63</t>
  </si>
  <si>
    <t>nmol/kg, bottom = 2488 m, cruise - Aug-83</t>
  </si>
  <si>
    <t>TPG 67</t>
  </si>
  <si>
    <t>nmol/kg, bottom = 3788 m, cruise - Aug-83</t>
  </si>
  <si>
    <t>nmol/kg, bottom = 3788 m, cruise - Aug-83 *paper seems to have 101 and 125 depths switched</t>
  </si>
  <si>
    <t>TPG 71</t>
  </si>
  <si>
    <t>Bot=4225</t>
  </si>
  <si>
    <t>TPG 89</t>
  </si>
  <si>
    <t>Bot=2600</t>
  </si>
  <si>
    <t>Bot=2600, filtered</t>
  </si>
  <si>
    <t>TPG 109</t>
  </si>
  <si>
    <t>Bot=3675</t>
  </si>
  <si>
    <t>Raft 21-06-83</t>
  </si>
  <si>
    <t>Sargasso S</t>
  </si>
  <si>
    <t>Sherrell &amp; Boyle, 1988</t>
  </si>
  <si>
    <t>nmol/kg, Pole Samples, rubber raft 21-June-1983</t>
  </si>
  <si>
    <t>D361</t>
  </si>
  <si>
    <t>0.2-0.45</t>
  </si>
  <si>
    <t>Goring-Harford et al., 2018</t>
  </si>
  <si>
    <t>Depth = 2656</t>
  </si>
  <si>
    <t>Depth = 1041</t>
  </si>
  <si>
    <t>Depth = 51</t>
  </si>
  <si>
    <t>Depth = 164</t>
  </si>
  <si>
    <t>Depth = 5300</t>
  </si>
  <si>
    <t>Depth = 5745</t>
  </si>
  <si>
    <t>Sector</t>
  </si>
  <si>
    <t>Subantarctic</t>
  </si>
  <si>
    <t>p.359, Hydrothermal Cr</t>
  </si>
  <si>
    <t>Atlantic (Coastal)</t>
  </si>
  <si>
    <t>Pacific (Coastal)</t>
  </si>
  <si>
    <r>
      <t>2</t>
    </r>
    <r>
      <rPr>
        <b/>
        <sz val="9"/>
        <color theme="1"/>
        <rFont val="Calibri"/>
        <family val="2"/>
      </rPr>
      <t>σ</t>
    </r>
  </si>
  <si>
    <t>Sal</t>
  </si>
  <si>
    <t>T</t>
  </si>
  <si>
    <t>S1</t>
  </si>
  <si>
    <t>S1.1</t>
  </si>
  <si>
    <t>S1.2</t>
  </si>
  <si>
    <t>S2</t>
  </si>
  <si>
    <t>L1</t>
  </si>
  <si>
    <t>L1.1</t>
  </si>
  <si>
    <t>L2</t>
  </si>
  <si>
    <t>Beaufort Sea</t>
  </si>
  <si>
    <t>McKenzie Shelf</t>
  </si>
  <si>
    <t>CA Arctic GEOTRACES 2011</t>
  </si>
  <si>
    <t>High SD within replicates (up to 20-30%), non-replicate not trustworthy. Wide range of d53Cr, either high coastal control or not accurate</t>
  </si>
  <si>
    <t>CSS Endeavour Oct-91</t>
  </si>
  <si>
    <t>Ramjuttun, 1997 (PhD)</t>
  </si>
  <si>
    <t>Average for replicates based on table (d53Cr may be off by ~0.01)</t>
  </si>
  <si>
    <t>Chuckchi, Arctic</t>
  </si>
  <si>
    <t>Moos (PhD Thesis)</t>
  </si>
  <si>
    <t>Deep data offset, Janssen et al in rev</t>
  </si>
  <si>
    <t>Nasemann et al. 2020</t>
  </si>
  <si>
    <t>Coastal surface water, poor [Cr] precision, see also Frei et al., 2018</t>
  </si>
  <si>
    <t>Sirinawin Atl data inconsistent with other Atl data</t>
  </si>
  <si>
    <t>Filter size not mentioned, PAPA 1000 m only</t>
  </si>
  <si>
    <t>Not included because only OSIL</t>
  </si>
  <si>
    <t>N. Atlantic</t>
  </si>
  <si>
    <t>Sander et al</t>
  </si>
  <si>
    <t>Carrib &amp; Pacific</t>
  </si>
  <si>
    <t>In Prep</t>
  </si>
  <si>
    <t>0.2 um &amp; 0.4 um</t>
  </si>
  <si>
    <t>In review, deepwater compilation</t>
  </si>
  <si>
    <t>Indian &amp; Pac sector</t>
  </si>
  <si>
    <t xml:space="preserve">0.2 um </t>
  </si>
  <si>
    <t>Indian</t>
  </si>
  <si>
    <t>Janssen et al., in rev</t>
  </si>
  <si>
    <t>GP13</t>
  </si>
  <si>
    <t>M77/4</t>
  </si>
  <si>
    <t>Line P 2012-13</t>
  </si>
  <si>
    <t>Subarct N Pac</t>
  </si>
  <si>
    <t>Janssen et al., in review</t>
  </si>
  <si>
    <t>DY110</t>
  </si>
  <si>
    <t>Trop. Atl</t>
  </si>
  <si>
    <t>IN2018V02</t>
  </si>
  <si>
    <t>SOTS</t>
  </si>
  <si>
    <t>IN2018V04</t>
  </si>
  <si>
    <t>PS1</t>
  </si>
  <si>
    <t>PS2</t>
  </si>
  <si>
    <t>PS3</t>
  </si>
  <si>
    <t>TS8</t>
  </si>
  <si>
    <t>Tasman Sea</t>
  </si>
  <si>
    <r>
      <t>PS3-MC</t>
    </r>
    <r>
      <rPr>
        <i/>
        <vertAlign val="superscript"/>
        <sz val="10"/>
        <color theme="1"/>
        <rFont val="Times New Roman"/>
        <family val="1"/>
      </rPr>
      <t>1</t>
    </r>
  </si>
  <si>
    <t>Bottom water from multicore, omit</t>
  </si>
  <si>
    <t>2σ</t>
  </si>
  <si>
    <t>Does not fit with rest of data, omit</t>
  </si>
  <si>
    <t>S Pacific</t>
  </si>
  <si>
    <t>Part</t>
  </si>
  <si>
    <t>Coastal data omitted. Argentine basin data omitted (See below)</t>
  </si>
  <si>
    <t>Coastal surface only</t>
  </si>
  <si>
    <t>Scatter in surface, P26 data seem incorrect (at least deep), don't compare well to Schuback data &amp; GH data</t>
  </si>
  <si>
    <t>Sargasso only - other 2 ommitted because more coastal</t>
  </si>
  <si>
    <t>Bot = 3712, Cr = 2.12</t>
  </si>
  <si>
    <t>Bot = 3712, Cr = 1.96</t>
  </si>
  <si>
    <t>High scatter, don't compare well with Jeandel, Schuback</t>
  </si>
  <si>
    <t>High scatter, Atlantic data don't compare well</t>
  </si>
  <si>
    <t>Restricted Inlets, marginal seas, anoxic basins - not included for model fitting</t>
  </si>
  <si>
    <t>Global, mostly coastal surface</t>
  </si>
  <si>
    <t>HLY1502</t>
  </si>
  <si>
    <t>Moos thesis (2018)</t>
  </si>
  <si>
    <t>Some lower salinity in surface</t>
  </si>
  <si>
    <t>Low sal</t>
  </si>
  <si>
    <t>ENTP &amp; Santa Barbara</t>
  </si>
  <si>
    <t>Coastal only, don't include</t>
  </si>
  <si>
    <t>Ramjuttun (thesis)</t>
  </si>
  <si>
    <t>Bot = 3712, Cr = 2.6</t>
  </si>
  <si>
    <t>Bot = 3712, Cr = 2.29</t>
  </si>
  <si>
    <t>Bot = 3712, converted to density</t>
  </si>
  <si>
    <t>Bot = 3712, Cr = 3.81, seems high and don't have enough to compare to</t>
  </si>
  <si>
    <t>Deep maybe a bit high, Filtered data to remove bad/questionable points based on oceanographic consistency, Cr(III) is noisy</t>
  </si>
  <si>
    <t>Ommitted, close to sediments</t>
  </si>
  <si>
    <t>Filtered based on oceanographic consistency, removed some near bottom, 1 near bottom is filtered</t>
  </si>
  <si>
    <t>Cr(III) filt out</t>
  </si>
  <si>
    <t>nmol/kg, bottom = 3990 m, cruise - Aug-83, Cr(III) removed because Cr_tot also removed</t>
  </si>
  <si>
    <t>nmol/kg, bottom = 3990 m, cruise - Aug-83, Cr(III) removed because no Cr_tot</t>
  </si>
  <si>
    <t>nmol/kg, bottom = 3990 m, cruise - Aug-83, Cr(III) removed because high uncert</t>
  </si>
  <si>
    <t>nmol/kg, bottom = 3788 m, cruise - Aug-83, Cr(III) removed because high uncert</t>
  </si>
  <si>
    <t>nmol/kg, bottom = 3788 m, cruise - Aug-83, Cr(III) removed because Cr_tot also removed</t>
  </si>
  <si>
    <t>nmol/kg, bottom = 3788 m, cruise - Aug-83, Cr(III) high relative to other J&amp;M comparable depth data</t>
  </si>
  <si>
    <t>Extracted from Figure; Low relative to other Pac data (Mugo, Janssen, Scheiderich)</t>
  </si>
  <si>
    <t>Coastal only</t>
  </si>
  <si>
    <t>Filtered out</t>
  </si>
  <si>
    <t>Filtered data to remove scatter, Deep data look ok (Janssen et al. in rev), but still a lot of scatter, converted to nmol/kg</t>
  </si>
  <si>
    <r>
      <t>See Cautions!</t>
    </r>
    <r>
      <rPr>
        <sz val="11"/>
        <color theme="1"/>
        <rFont val="Times New Roman"/>
        <family val="1"/>
      </rPr>
      <t xml:space="preserve"> Some data are hydrothermally-influenced</t>
    </r>
  </si>
  <si>
    <t>Filtered Out</t>
  </si>
  <si>
    <t>bot = 3950, spike in Cr(III) and Crtot</t>
  </si>
  <si>
    <t>2SEM</t>
  </si>
  <si>
    <t>Strangely low conc., leave out for now</t>
  </si>
  <si>
    <t>Not extracted from figures, high scatter, no Cr_tot</t>
  </si>
  <si>
    <t>Hiroshima Bay - coastal only so ommitteed, otherwise data seem reasonable</t>
  </si>
  <si>
    <t>High scatter to Cr(III), not used</t>
  </si>
  <si>
    <t>Cr(III) not used, high scatter, converted to nmol/kg</t>
  </si>
  <si>
    <t>Low rel to others and Moos &amp; Boyle</t>
  </si>
  <si>
    <t>bot = 3987, high and Crtot high</t>
  </si>
  <si>
    <t>Seawater</t>
  </si>
  <si>
    <t>V. close to bottom, not filtered and no Crtot</t>
  </si>
  <si>
    <r>
      <rPr>
        <b/>
        <sz val="11"/>
        <color theme="1"/>
        <rFont val="Times New Roman"/>
        <family val="1"/>
      </rPr>
      <t>See Cautions!</t>
    </r>
    <r>
      <rPr>
        <sz val="11"/>
        <color theme="1"/>
        <rFont val="Times New Roman"/>
        <family val="1"/>
      </rPr>
      <t xml:space="preserve"> Data are slightly low, filtered out some, converted to nmol/kg</t>
    </r>
  </si>
  <si>
    <t>Probably contaminated</t>
  </si>
  <si>
    <t>Low relative to other data (J&amp;M 1987, Moos &amp; Boyle, etc.)</t>
  </si>
  <si>
    <t>Hydrothermal, difficult to assess, coastal</t>
  </si>
  <si>
    <t>converted to nmol/kg, Lots of scatter, poor precision, erratic Cr(III) - none kept</t>
  </si>
  <si>
    <t>SR-GIB</t>
  </si>
  <si>
    <t>Phycemed II</t>
  </si>
  <si>
    <t>GY-W</t>
  </si>
  <si>
    <t>Depth = 600 m</t>
  </si>
  <si>
    <t>Depth = 2800 m</t>
  </si>
  <si>
    <t>Depth = 2660 m</t>
  </si>
  <si>
    <t>BA-OR</t>
  </si>
  <si>
    <t>High compared to other data (Jeandel, van den Berg, Sherrell &amp; Boyle), only in figs</t>
  </si>
  <si>
    <t>Janssen unpublished</t>
  </si>
  <si>
    <t>Lower than other data from this site</t>
  </si>
  <si>
    <t>Janssen</t>
  </si>
  <si>
    <t>Values seem approximately right, but high scatter in surface and compared to Jeandel at similar positions. Hard to filter so removing all</t>
  </si>
  <si>
    <t>Only in figs, have contacted Irish Marine Data Center for copy of data</t>
  </si>
  <si>
    <t>November</t>
  </si>
  <si>
    <t>High uncertainty, high scatter, used Nov only but should maybe cut this. Converted to nmol/kg</t>
  </si>
  <si>
    <t>Connelly et al., 2006</t>
  </si>
  <si>
    <t>Hydrostation S</t>
  </si>
  <si>
    <t>Converted to nmol/kg</t>
  </si>
  <si>
    <t>Total</t>
  </si>
  <si>
    <r>
      <rPr>
        <b/>
        <sz val="11"/>
        <color theme="1"/>
        <rFont val="Times New Roman"/>
        <family val="1"/>
      </rPr>
      <t>See Omitted.</t>
    </r>
    <r>
      <rPr>
        <sz val="11"/>
        <color theme="1"/>
        <rFont val="Times New Roman"/>
        <family val="1"/>
      </rPr>
      <t xml:space="preserve"> Surface water, poor [Cr] precision</t>
    </r>
  </si>
  <si>
    <r>
      <rPr>
        <b/>
        <sz val="11"/>
        <color theme="1"/>
        <rFont val="Times New Roman"/>
        <family val="1"/>
      </rPr>
      <t>See Omitted.</t>
    </r>
    <r>
      <rPr>
        <sz val="11"/>
        <color theme="1"/>
        <rFont val="Times New Roman"/>
        <family val="1"/>
      </rPr>
      <t xml:space="preserve"> Surface warer, high interan variability</t>
    </r>
  </si>
  <si>
    <r>
      <rPr>
        <b/>
        <sz val="11"/>
        <color theme="1"/>
        <rFont val="Times New Roman"/>
        <family val="1"/>
      </rPr>
      <t>See Omitted</t>
    </r>
    <r>
      <rPr>
        <sz val="11"/>
        <color theme="1"/>
        <rFont val="Times New Roman"/>
        <family val="1"/>
      </rPr>
      <t>. Surface water, poor [Cr] precision</t>
    </r>
  </si>
  <si>
    <r>
      <rPr>
        <b/>
        <sz val="11"/>
        <color theme="1"/>
        <rFont val="Times New Roman"/>
        <family val="1"/>
      </rPr>
      <t>See Omitted.</t>
    </r>
    <r>
      <rPr>
        <sz val="11"/>
        <color theme="1"/>
        <rFont val="Times New Roman"/>
        <family val="1"/>
      </rPr>
      <t xml:space="preserve"> Poor [Cr] precision, surface</t>
    </r>
  </si>
  <si>
    <r>
      <rPr>
        <b/>
        <sz val="11"/>
        <color theme="1"/>
        <rFont val="Times New Roman"/>
        <family val="1"/>
      </rPr>
      <t>See Omitted.</t>
    </r>
    <r>
      <rPr>
        <sz val="11"/>
        <color theme="1"/>
        <rFont val="Times New Roman"/>
        <family val="1"/>
      </rPr>
      <t xml:space="preserve"> Surface water, poor precision, evaporation method</t>
    </r>
  </si>
  <si>
    <r>
      <rPr>
        <b/>
        <sz val="11"/>
        <color theme="1"/>
        <rFont val="Times New Roman"/>
        <family val="1"/>
      </rPr>
      <t>See Omitted.</t>
    </r>
    <r>
      <rPr>
        <sz val="11"/>
        <color theme="1"/>
        <rFont val="Times New Roman"/>
        <family val="1"/>
      </rPr>
      <t xml:space="preserve"> Suspiciously low Cr</t>
    </r>
  </si>
  <si>
    <r>
      <rPr>
        <b/>
        <sz val="11"/>
        <color theme="1"/>
        <rFont val="Times New Roman"/>
        <family val="1"/>
      </rPr>
      <t>See Omitted</t>
    </r>
    <r>
      <rPr>
        <sz val="11"/>
        <color theme="1"/>
        <rFont val="Times New Roman"/>
        <family val="1"/>
      </rPr>
      <t>. Sirinawin Atl data inconsistent with other Atl data</t>
    </r>
  </si>
  <si>
    <r>
      <rPr>
        <b/>
        <sz val="11"/>
        <color theme="1"/>
        <rFont val="Times New Roman"/>
        <family val="1"/>
      </rPr>
      <t>See Omitted.</t>
    </r>
    <r>
      <rPr>
        <sz val="11"/>
        <color theme="1"/>
        <rFont val="Times New Roman"/>
        <family val="1"/>
      </rPr>
      <t xml:space="preserve"> Cr(VI) only, Not total dossilved Cr, Sirinawin &amp; Westerlund, 1997 presented here as well</t>
    </r>
  </si>
  <si>
    <t>Coastal, also have pCr</t>
  </si>
  <si>
    <r>
      <rPr>
        <b/>
        <sz val="11"/>
        <color theme="1"/>
        <rFont val="Times New Roman"/>
        <family val="1"/>
      </rPr>
      <t>See Omitted.</t>
    </r>
    <r>
      <rPr>
        <sz val="11"/>
        <color theme="1"/>
        <rFont val="Times New Roman"/>
        <family val="1"/>
      </rPr>
      <t xml:space="preserve"> Inconsistent with other Lit data</t>
    </r>
  </si>
  <si>
    <r>
      <rPr>
        <b/>
        <sz val="11"/>
        <color theme="1"/>
        <rFont val="Times New Roman"/>
        <family val="1"/>
      </rPr>
      <t>See Omitted.</t>
    </r>
    <r>
      <rPr>
        <sz val="11"/>
        <color theme="1"/>
        <rFont val="Times New Roman"/>
        <family val="1"/>
      </rPr>
      <t xml:space="preserve"> Coastal surface water, poor [Cr] precision</t>
    </r>
  </si>
  <si>
    <t>Note - italicized sources not currently submitted or citeable</t>
  </si>
  <si>
    <t>Preliminary data</t>
  </si>
  <si>
    <t>GP16</t>
  </si>
  <si>
    <t>Nasemann unpublished</t>
  </si>
  <si>
    <t>Nasemann</t>
  </si>
  <si>
    <t>To be written up by PN</t>
  </si>
  <si>
    <t>Total Med Samples</t>
  </si>
  <si>
    <t>Total Arctic Samples</t>
  </si>
  <si>
    <t>Total Atlantic Samples</t>
  </si>
  <si>
    <t>Total SO Samples</t>
  </si>
  <si>
    <t>Total Pacific Samples</t>
  </si>
  <si>
    <t>Total Samples - all basins</t>
  </si>
  <si>
    <t>Total Samples - No Med</t>
  </si>
  <si>
    <t>P2</t>
  </si>
  <si>
    <t>P1</t>
  </si>
  <si>
    <t>Huang et al., 2021</t>
  </si>
  <si>
    <t>13F</t>
  </si>
  <si>
    <t>Chelex extraction</t>
  </si>
  <si>
    <t>1804-5</t>
  </si>
  <si>
    <t>Unfilt</t>
  </si>
  <si>
    <t>0.2 or 0.4 um</t>
  </si>
  <si>
    <t>Huang et al.</t>
  </si>
  <si>
    <t>co-ppt (Mg), Chelex</t>
  </si>
  <si>
    <t>0.2, 0.4, no</t>
  </si>
  <si>
    <t>Some data unfiltered, some Cr(III) are chelex method and some are co-ppt</t>
  </si>
  <si>
    <r>
      <rPr>
        <b/>
        <sz val="11"/>
        <color theme="1"/>
        <rFont val="Times New Roman"/>
        <family val="1"/>
      </rPr>
      <t>See Cautions!</t>
    </r>
    <r>
      <rPr>
        <sz val="11"/>
        <color theme="1"/>
        <rFont val="Times New Roman"/>
        <family val="1"/>
      </rPr>
      <t xml:space="preserve"> Samples were frozen, unclear if this impacts redox, high scatter, only 4 samples</t>
    </r>
  </si>
  <si>
    <t>To be written up by DJ</t>
  </si>
  <si>
    <t>Deepwater compilation</t>
  </si>
  <si>
    <t>To be revised for GCA</t>
  </si>
  <si>
    <t>Gilliard</t>
  </si>
  <si>
    <t>To be written up by DG, plan is to send to biogeosciences early 2022</t>
  </si>
  <si>
    <t>Janssen et al., 2021</t>
  </si>
  <si>
    <t>Gilliard et al, in prep</t>
  </si>
  <si>
    <t>Janssen et al.,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</si>
</sst>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0.0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i/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Times New Roman"/>
      <family val="1"/>
    </font>
    <font>
      <b/>
      <sz val="11"/>
      <color theme="4"/>
      <name val="Times New Roman"/>
      <family val="1"/>
    </font>
    <font>
      <i/>
      <sz val="10"/>
      <color theme="1"/>
      <name val="Times New Roman"/>
      <family val="1"/>
    </font>
    <font>
      <i/>
      <vertAlign val="superscript"/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i/>
      <sz val="11"/>
      <name val="Times New Roman"/>
      <family val="1"/>
    </font>
    <font>
      <b/>
      <i/>
      <sz val="11"/>
      <color theme="4"/>
      <name val="Times New Roman"/>
      <family val="1"/>
    </font>
    <font>
      <b/>
      <i/>
      <sz val="11"/>
      <color rgb="FFFF0000"/>
      <name val="Times New Roman"/>
      <family val="1"/>
    </font>
    <font>
      <i/>
      <sz val="11"/>
      <color rgb="FF000000"/>
      <name val="Times New Roman"/>
      <family val="1"/>
    </font>
    <font>
      <u/>
      <sz val="11"/>
      <name val="Times New Roman"/>
      <family val="1"/>
    </font>
    <font>
      <b/>
      <sz val="11"/>
      <name val="Times New Roman"/>
      <family val="1"/>
    </font>
    <font>
      <sz val="11"/>
      <color indexed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2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28" fillId="2" borderId="0" applyNumberFormat="0" applyBorder="0" applyAlignment="0" applyProtection="0"/>
    <xf numFmtId="0" fontId="18" fillId="15" borderId="0" applyNumberFormat="0" applyBorder="0" applyAlignment="0" applyProtection="0"/>
    <xf numFmtId="0" fontId="38" fillId="9" borderId="0" applyNumberFormat="0" applyBorder="0" applyAlignment="0" applyProtection="0"/>
    <xf numFmtId="0" fontId="34" fillId="0" borderId="6" applyNumberFormat="0" applyFill="0" applyAlignment="0" applyProtection="0"/>
    <xf numFmtId="0" fontId="18" fillId="14" borderId="0" applyNumberFormat="0" applyBorder="0" applyAlignment="0" applyProtection="0"/>
    <xf numFmtId="0" fontId="27" fillId="0" borderId="9" applyNumberFormat="0" applyFill="0" applyAlignment="0" applyProtection="0"/>
    <xf numFmtId="0" fontId="33" fillId="6" borderId="4" applyNumberFormat="0" applyAlignment="0" applyProtection="0"/>
    <xf numFmtId="0" fontId="38" fillId="13" borderId="0" applyNumberFormat="0" applyBorder="0" applyAlignment="0" applyProtection="0"/>
    <xf numFmtId="0" fontId="37" fillId="0" borderId="0" applyNumberFormat="0" applyFill="0" applyBorder="0" applyAlignment="0" applyProtection="0"/>
    <xf numFmtId="0" fontId="32" fillId="6" borderId="5" applyNumberFormat="0" applyAlignment="0" applyProtection="0"/>
    <xf numFmtId="0" fontId="18" fillId="12" borderId="0" applyNumberFormat="0" applyBorder="0" applyAlignment="0" applyProtection="0"/>
    <xf numFmtId="0" fontId="18" fillId="8" borderId="8" applyNumberFormat="0" applyFont="0" applyAlignment="0" applyProtection="0"/>
    <xf numFmtId="0" fontId="31" fillId="5" borderId="4" applyNumberFormat="0" applyAlignment="0" applyProtection="0"/>
    <xf numFmtId="0" fontId="18" fillId="11" borderId="0" applyNumberFormat="0" applyBorder="0" applyAlignment="0" applyProtection="0"/>
    <xf numFmtId="0" fontId="36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18" fillId="10" borderId="0" applyNumberFormat="0" applyBorder="0" applyAlignment="0" applyProtection="0"/>
    <xf numFmtId="0" fontId="35" fillId="7" borderId="7" applyNumberFormat="0" applyAlignment="0" applyProtection="0"/>
    <xf numFmtId="0" fontId="29" fillId="3" borderId="0" applyNumberFormat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16" borderId="0" applyNumberFormat="0" applyBorder="0" applyAlignment="0" applyProtection="0"/>
    <xf numFmtId="0" fontId="3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3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3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3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12" borderId="0" applyNumberFormat="0" applyBorder="0" applyAlignment="0" applyProtection="0"/>
    <xf numFmtId="0" fontId="1" fillId="32" borderId="0" applyNumberFormat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40" fillId="0" borderId="0"/>
    <xf numFmtId="0" fontId="39" fillId="4" borderId="0" applyNumberFormat="0" applyBorder="0" applyAlignment="0" applyProtection="0"/>
    <xf numFmtId="0" fontId="19" fillId="0" borderId="0" applyNumberFormat="0" applyFill="0" applyBorder="0" applyAlignment="0" applyProtection="0"/>
    <xf numFmtId="0" fontId="18" fillId="0" borderId="0"/>
    <xf numFmtId="0" fontId="18" fillId="0" borderId="0"/>
    <xf numFmtId="0" fontId="53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21" fillId="0" borderId="0" xfId="190" applyFont="1"/>
    <xf numFmtId="0" fontId="21" fillId="0" borderId="0" xfId="190" applyFont="1" applyAlignment="1">
      <alignment horizontal="center"/>
    </xf>
    <xf numFmtId="0" fontId="20" fillId="0" borderId="0" xfId="190" applyFont="1" applyAlignment="1">
      <alignment horizontal="center"/>
    </xf>
    <xf numFmtId="2" fontId="21" fillId="0" borderId="0" xfId="190" applyNumberFormat="1" applyFont="1" applyAlignment="1">
      <alignment horizontal="center"/>
    </xf>
    <xf numFmtId="0" fontId="22" fillId="0" borderId="0" xfId="0" applyFont="1"/>
    <xf numFmtId="2" fontId="2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2" fontId="21" fillId="0" borderId="0" xfId="0" applyNumberFormat="1" applyFont="1"/>
    <xf numFmtId="0" fontId="20" fillId="0" borderId="0" xfId="0" applyFont="1" applyAlignment="1">
      <alignment horizontal="center"/>
    </xf>
    <xf numFmtId="1" fontId="21" fillId="0" borderId="0" xfId="19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190" applyFont="1" applyAlignment="1">
      <alignment horizontal="left"/>
    </xf>
    <xf numFmtId="49" fontId="2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5" fillId="0" borderId="0" xfId="190" applyFont="1" applyAlignment="1">
      <alignment horizontal="center"/>
    </xf>
    <xf numFmtId="0" fontId="25" fillId="0" borderId="0" xfId="0" applyFont="1" applyAlignment="1">
      <alignment horizontal="center"/>
    </xf>
    <xf numFmtId="2" fontId="0" fillId="0" borderId="0" xfId="0" applyNumberFormat="1"/>
    <xf numFmtId="0" fontId="21" fillId="0" borderId="0" xfId="186" applyFont="1" applyAlignment="1">
      <alignment horizontal="center"/>
    </xf>
    <xf numFmtId="0" fontId="21" fillId="0" borderId="0" xfId="0" quotePrefix="1" applyFont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/>
    <xf numFmtId="0" fontId="20" fillId="0" borderId="0" xfId="0" applyFont="1" applyAlignment="1">
      <alignment horizontal="left"/>
    </xf>
    <xf numFmtId="0" fontId="23" fillId="0" borderId="0" xfId="190" applyFont="1"/>
    <xf numFmtId="17" fontId="21" fillId="0" borderId="0" xfId="0" applyNumberFormat="1" applyFont="1" applyAlignment="1">
      <alignment horizontal="center"/>
    </xf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1" fillId="0" borderId="0" xfId="0" applyFont="1"/>
    <xf numFmtId="0" fontId="41" fillId="0" borderId="0" xfId="0" applyFont="1" applyAlignment="1">
      <alignment horizontal="left"/>
    </xf>
    <xf numFmtId="0" fontId="42" fillId="0" borderId="0" xfId="0" applyFont="1"/>
    <xf numFmtId="0" fontId="46" fillId="0" borderId="0" xfId="0" applyFont="1"/>
    <xf numFmtId="0" fontId="2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2" fontId="21" fillId="0" borderId="0" xfId="0" applyNumberFormat="1" applyFont="1" applyAlignment="1">
      <alignment horizontal="center" vertical="center" wrapText="1"/>
    </xf>
    <xf numFmtId="2" fontId="23" fillId="0" borderId="0" xfId="0" applyNumberFormat="1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2" fontId="45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2" fontId="18" fillId="0" borderId="0" xfId="195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48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66" fontId="21" fillId="0" borderId="0" xfId="0" applyNumberFormat="1" applyFont="1"/>
    <xf numFmtId="166" fontId="21" fillId="0" borderId="0" xfId="0" applyNumberFormat="1" applyFont="1" applyAlignment="1">
      <alignment horizontal="center"/>
    </xf>
    <xf numFmtId="0" fontId="48" fillId="0" borderId="0" xfId="0" applyFont="1"/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 vertical="center" wrapText="1"/>
    </xf>
    <xf numFmtId="2" fontId="22" fillId="0" borderId="0" xfId="249" applyNumberFormat="1" applyFont="1" applyAlignment="1">
      <alignment horizontal="center"/>
    </xf>
    <xf numFmtId="2" fontId="22" fillId="0" borderId="0" xfId="0" applyNumberFormat="1" applyFont="1"/>
    <xf numFmtId="0" fontId="22" fillId="0" borderId="0" xfId="190" applyFont="1" applyAlignment="1">
      <alignment horizontal="center"/>
    </xf>
    <xf numFmtId="0" fontId="46" fillId="0" borderId="0" xfId="0" applyFont="1" applyAlignment="1">
      <alignment horizontal="center"/>
    </xf>
    <xf numFmtId="2" fontId="46" fillId="0" borderId="0" xfId="0" applyNumberFormat="1" applyFont="1" applyAlignment="1">
      <alignment horizontal="center"/>
    </xf>
    <xf numFmtId="2" fontId="46" fillId="0" borderId="0" xfId="0" applyNumberFormat="1" applyFont="1"/>
    <xf numFmtId="165" fontId="21" fillId="0" borderId="0" xfId="0" applyNumberFormat="1" applyFont="1" applyAlignment="1">
      <alignment horizontal="center"/>
    </xf>
    <xf numFmtId="0" fontId="22" fillId="0" borderId="0" xfId="0" applyFont="1" applyAlignment="1">
      <alignment horizontal="center" vertical="center"/>
    </xf>
    <xf numFmtId="2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/>
    </xf>
    <xf numFmtId="0" fontId="51" fillId="0" borderId="0" xfId="0" applyFont="1"/>
    <xf numFmtId="0" fontId="52" fillId="0" borderId="0" xfId="0" applyFont="1" applyAlignment="1">
      <alignment horizontal="center"/>
    </xf>
    <xf numFmtId="0" fontId="52" fillId="0" borderId="0" xfId="0" applyFont="1"/>
    <xf numFmtId="2" fontId="47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0" fontId="54" fillId="0" borderId="0" xfId="189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190" applyFont="1" applyAlignment="1">
      <alignment horizontal="center"/>
    </xf>
  </cellXfs>
  <cellStyles count="322">
    <cellStyle name="20% - Accent1" xfId="18" builtinId="30" customBuiltin="1"/>
    <cellStyle name="20% - Accent1 10" xfId="254" xr:uid="{00000000-0005-0000-0000-000001000000}"/>
    <cellStyle name="20% - Accent1 11" xfId="267" xr:uid="{00000000-0005-0000-0000-000002000000}"/>
    <cellStyle name="20% - Accent1 12" xfId="281" xr:uid="{00000000-0005-0000-0000-000003000000}"/>
    <cellStyle name="20% - Accent1 13" xfId="246" xr:uid="{00000000-0005-0000-0000-000004000000}"/>
    <cellStyle name="20% - Accent1 2" xfId="41" xr:uid="{00000000-0005-0000-0000-000005000000}"/>
    <cellStyle name="20% - Accent1 2 2" xfId="42" xr:uid="{00000000-0005-0000-0000-000006000000}"/>
    <cellStyle name="20% - Accent1 3" xfId="43" xr:uid="{00000000-0005-0000-0000-000007000000}"/>
    <cellStyle name="20% - Accent1 3 2" xfId="44" xr:uid="{00000000-0005-0000-0000-000008000000}"/>
    <cellStyle name="20% - Accent1 4" xfId="45" xr:uid="{00000000-0005-0000-0000-000009000000}"/>
    <cellStyle name="20% - Accent1 4 2" xfId="46" xr:uid="{00000000-0005-0000-0000-00000A000000}"/>
    <cellStyle name="20% - Accent1 5" xfId="47" xr:uid="{00000000-0005-0000-0000-00000B000000}"/>
    <cellStyle name="20% - Accent1 5 2" xfId="48" xr:uid="{00000000-0005-0000-0000-00000C000000}"/>
    <cellStyle name="20% - Accent1 6" xfId="49" xr:uid="{00000000-0005-0000-0000-00000D000000}"/>
    <cellStyle name="20% - Accent1 7" xfId="50" xr:uid="{00000000-0005-0000-0000-00000E000000}"/>
    <cellStyle name="20% - Accent1 8" xfId="51" xr:uid="{00000000-0005-0000-0000-00000F000000}"/>
    <cellStyle name="20% - Accent1 9" xfId="52" xr:uid="{00000000-0005-0000-0000-000010000000}"/>
    <cellStyle name="20% - Accent2" xfId="22" builtinId="34" customBuiltin="1"/>
    <cellStyle name="20% - Accent2 10" xfId="256" xr:uid="{00000000-0005-0000-0000-000012000000}"/>
    <cellStyle name="20% - Accent2 11" xfId="269" xr:uid="{00000000-0005-0000-0000-000013000000}"/>
    <cellStyle name="20% - Accent2 12" xfId="283" xr:uid="{00000000-0005-0000-0000-000014000000}"/>
    <cellStyle name="20% - Accent2 13" xfId="234" xr:uid="{00000000-0005-0000-0000-000015000000}"/>
    <cellStyle name="20% - Accent2 2" xfId="53" xr:uid="{00000000-0005-0000-0000-000016000000}"/>
    <cellStyle name="20% - Accent2 2 2" xfId="54" xr:uid="{00000000-0005-0000-0000-000017000000}"/>
    <cellStyle name="20% - Accent2 3" xfId="55" xr:uid="{00000000-0005-0000-0000-000018000000}"/>
    <cellStyle name="20% - Accent2 3 2" xfId="56" xr:uid="{00000000-0005-0000-0000-000019000000}"/>
    <cellStyle name="20% - Accent2 4" xfId="57" xr:uid="{00000000-0005-0000-0000-00001A000000}"/>
    <cellStyle name="20% - Accent2 4 2" xfId="58" xr:uid="{00000000-0005-0000-0000-00001B000000}"/>
    <cellStyle name="20% - Accent2 5" xfId="59" xr:uid="{00000000-0005-0000-0000-00001C000000}"/>
    <cellStyle name="20% - Accent2 5 2" xfId="60" xr:uid="{00000000-0005-0000-0000-00001D000000}"/>
    <cellStyle name="20% - Accent2 6" xfId="61" xr:uid="{00000000-0005-0000-0000-00001E000000}"/>
    <cellStyle name="20% - Accent2 7" xfId="62" xr:uid="{00000000-0005-0000-0000-00001F000000}"/>
    <cellStyle name="20% - Accent2 8" xfId="63" xr:uid="{00000000-0005-0000-0000-000020000000}"/>
    <cellStyle name="20% - Accent2 9" xfId="64" xr:uid="{00000000-0005-0000-0000-000021000000}"/>
    <cellStyle name="20% - Accent3" xfId="26" builtinId="38" customBuiltin="1"/>
    <cellStyle name="20% - Accent3 10" xfId="258" xr:uid="{00000000-0005-0000-0000-000023000000}"/>
    <cellStyle name="20% - Accent3 11" xfId="271" xr:uid="{00000000-0005-0000-0000-000024000000}"/>
    <cellStyle name="20% - Accent3 12" xfId="285" xr:uid="{00000000-0005-0000-0000-000025000000}"/>
    <cellStyle name="20% - Accent3 13" xfId="295" xr:uid="{00000000-0005-0000-0000-000026000000}"/>
    <cellStyle name="20% - Accent3 2" xfId="65" xr:uid="{00000000-0005-0000-0000-000027000000}"/>
    <cellStyle name="20% - Accent3 2 2" xfId="66" xr:uid="{00000000-0005-0000-0000-000028000000}"/>
    <cellStyle name="20% - Accent3 3" xfId="67" xr:uid="{00000000-0005-0000-0000-000029000000}"/>
    <cellStyle name="20% - Accent3 3 2" xfId="68" xr:uid="{00000000-0005-0000-0000-00002A000000}"/>
    <cellStyle name="20% - Accent3 4" xfId="69" xr:uid="{00000000-0005-0000-0000-00002B000000}"/>
    <cellStyle name="20% - Accent3 4 2" xfId="70" xr:uid="{00000000-0005-0000-0000-00002C000000}"/>
    <cellStyle name="20% - Accent3 5" xfId="71" xr:uid="{00000000-0005-0000-0000-00002D000000}"/>
    <cellStyle name="20% - Accent3 5 2" xfId="72" xr:uid="{00000000-0005-0000-0000-00002E000000}"/>
    <cellStyle name="20% - Accent3 6" xfId="73" xr:uid="{00000000-0005-0000-0000-00002F000000}"/>
    <cellStyle name="20% - Accent3 7" xfId="74" xr:uid="{00000000-0005-0000-0000-000030000000}"/>
    <cellStyle name="20% - Accent3 8" xfId="75" xr:uid="{00000000-0005-0000-0000-000031000000}"/>
    <cellStyle name="20% - Accent3 9" xfId="76" xr:uid="{00000000-0005-0000-0000-000032000000}"/>
    <cellStyle name="20% - Accent4" xfId="30" builtinId="42" customBuiltin="1"/>
    <cellStyle name="20% - Accent4 10" xfId="260" xr:uid="{00000000-0005-0000-0000-000034000000}"/>
    <cellStyle name="20% - Accent4 11" xfId="273" xr:uid="{00000000-0005-0000-0000-000035000000}"/>
    <cellStyle name="20% - Accent4 12" xfId="287" xr:uid="{00000000-0005-0000-0000-000036000000}"/>
    <cellStyle name="20% - Accent4 13" xfId="299" xr:uid="{00000000-0005-0000-0000-000037000000}"/>
    <cellStyle name="20% - Accent4 2" xfId="77" xr:uid="{00000000-0005-0000-0000-000038000000}"/>
    <cellStyle name="20% - Accent4 2 2" xfId="78" xr:uid="{00000000-0005-0000-0000-000039000000}"/>
    <cellStyle name="20% - Accent4 3" xfId="79" xr:uid="{00000000-0005-0000-0000-00003A000000}"/>
    <cellStyle name="20% - Accent4 3 2" xfId="80" xr:uid="{00000000-0005-0000-0000-00003B000000}"/>
    <cellStyle name="20% - Accent4 4" xfId="81" xr:uid="{00000000-0005-0000-0000-00003C000000}"/>
    <cellStyle name="20% - Accent4 4 2" xfId="82" xr:uid="{00000000-0005-0000-0000-00003D000000}"/>
    <cellStyle name="20% - Accent4 5" xfId="83" xr:uid="{00000000-0005-0000-0000-00003E000000}"/>
    <cellStyle name="20% - Accent4 5 2" xfId="84" xr:uid="{00000000-0005-0000-0000-00003F000000}"/>
    <cellStyle name="20% - Accent4 6" xfId="85" xr:uid="{00000000-0005-0000-0000-000040000000}"/>
    <cellStyle name="20% - Accent4 7" xfId="86" xr:uid="{00000000-0005-0000-0000-000041000000}"/>
    <cellStyle name="20% - Accent4 8" xfId="87" xr:uid="{00000000-0005-0000-0000-000042000000}"/>
    <cellStyle name="20% - Accent4 9" xfId="88" xr:uid="{00000000-0005-0000-0000-000043000000}"/>
    <cellStyle name="20% - Accent5" xfId="34" builtinId="46" customBuiltin="1"/>
    <cellStyle name="20% - Accent5 10" xfId="262" xr:uid="{00000000-0005-0000-0000-000045000000}"/>
    <cellStyle name="20% - Accent5 11" xfId="275" xr:uid="{00000000-0005-0000-0000-000046000000}"/>
    <cellStyle name="20% - Accent5 12" xfId="289" xr:uid="{00000000-0005-0000-0000-000047000000}"/>
    <cellStyle name="20% - Accent5 13" xfId="303" xr:uid="{00000000-0005-0000-0000-000048000000}"/>
    <cellStyle name="20% - Accent5 2" xfId="89" xr:uid="{00000000-0005-0000-0000-000049000000}"/>
    <cellStyle name="20% - Accent5 2 2" xfId="90" xr:uid="{00000000-0005-0000-0000-00004A000000}"/>
    <cellStyle name="20% - Accent5 3" xfId="91" xr:uid="{00000000-0005-0000-0000-00004B000000}"/>
    <cellStyle name="20% - Accent5 3 2" xfId="92" xr:uid="{00000000-0005-0000-0000-00004C000000}"/>
    <cellStyle name="20% - Accent5 4" xfId="93" xr:uid="{00000000-0005-0000-0000-00004D000000}"/>
    <cellStyle name="20% - Accent5 4 2" xfId="94" xr:uid="{00000000-0005-0000-0000-00004E000000}"/>
    <cellStyle name="20% - Accent5 5" xfId="95" xr:uid="{00000000-0005-0000-0000-00004F000000}"/>
    <cellStyle name="20% - Accent5 5 2" xfId="96" xr:uid="{00000000-0005-0000-0000-000050000000}"/>
    <cellStyle name="20% - Accent5 6" xfId="97" xr:uid="{00000000-0005-0000-0000-000051000000}"/>
    <cellStyle name="20% - Accent5 7" xfId="98" xr:uid="{00000000-0005-0000-0000-000052000000}"/>
    <cellStyle name="20% - Accent5 8" xfId="99" xr:uid="{00000000-0005-0000-0000-000053000000}"/>
    <cellStyle name="20% - Accent5 9" xfId="100" xr:uid="{00000000-0005-0000-0000-000054000000}"/>
    <cellStyle name="20% - Accent6" xfId="38" builtinId="50" customBuiltin="1"/>
    <cellStyle name="20% - Accent6 10" xfId="264" xr:uid="{00000000-0005-0000-0000-000056000000}"/>
    <cellStyle name="20% - Accent6 11" xfId="277" xr:uid="{00000000-0005-0000-0000-000057000000}"/>
    <cellStyle name="20% - Accent6 12" xfId="291" xr:uid="{00000000-0005-0000-0000-000058000000}"/>
    <cellStyle name="20% - Accent6 13" xfId="307" xr:uid="{00000000-0005-0000-0000-000059000000}"/>
    <cellStyle name="20% - Accent6 2" xfId="101" xr:uid="{00000000-0005-0000-0000-00005A000000}"/>
    <cellStyle name="20% - Accent6 2 2" xfId="102" xr:uid="{00000000-0005-0000-0000-00005B000000}"/>
    <cellStyle name="20% - Accent6 3" xfId="103" xr:uid="{00000000-0005-0000-0000-00005C000000}"/>
    <cellStyle name="20% - Accent6 3 2" xfId="104" xr:uid="{00000000-0005-0000-0000-00005D000000}"/>
    <cellStyle name="20% - Accent6 4" xfId="105" xr:uid="{00000000-0005-0000-0000-00005E000000}"/>
    <cellStyle name="20% - Accent6 4 2" xfId="106" xr:uid="{00000000-0005-0000-0000-00005F000000}"/>
    <cellStyle name="20% - Accent6 5" xfId="107" xr:uid="{00000000-0005-0000-0000-000060000000}"/>
    <cellStyle name="20% - Accent6 5 2" xfId="108" xr:uid="{00000000-0005-0000-0000-000061000000}"/>
    <cellStyle name="20% - Accent6 6" xfId="109" xr:uid="{00000000-0005-0000-0000-000062000000}"/>
    <cellStyle name="20% - Accent6 7" xfId="110" xr:uid="{00000000-0005-0000-0000-000063000000}"/>
    <cellStyle name="20% - Accent6 8" xfId="111" xr:uid="{00000000-0005-0000-0000-000064000000}"/>
    <cellStyle name="20% - Accent6 9" xfId="112" xr:uid="{00000000-0005-0000-0000-000065000000}"/>
    <cellStyle name="40% - Accent1" xfId="19" builtinId="31" customBuiltin="1"/>
    <cellStyle name="40% - Accent1 10" xfId="255" xr:uid="{00000000-0005-0000-0000-000067000000}"/>
    <cellStyle name="40% - Accent1 11" xfId="268" xr:uid="{00000000-0005-0000-0000-000068000000}"/>
    <cellStyle name="40% - Accent1 12" xfId="282" xr:uid="{00000000-0005-0000-0000-000069000000}"/>
    <cellStyle name="40% - Accent1 13" xfId="243" xr:uid="{00000000-0005-0000-0000-00006A000000}"/>
    <cellStyle name="40% - Accent1 2" xfId="113" xr:uid="{00000000-0005-0000-0000-00006B000000}"/>
    <cellStyle name="40% - Accent1 2 2" xfId="114" xr:uid="{00000000-0005-0000-0000-00006C000000}"/>
    <cellStyle name="40% - Accent1 3" xfId="115" xr:uid="{00000000-0005-0000-0000-00006D000000}"/>
    <cellStyle name="40% - Accent1 3 2" xfId="116" xr:uid="{00000000-0005-0000-0000-00006E000000}"/>
    <cellStyle name="40% - Accent1 4" xfId="117" xr:uid="{00000000-0005-0000-0000-00006F000000}"/>
    <cellStyle name="40% - Accent1 4 2" xfId="118" xr:uid="{00000000-0005-0000-0000-000070000000}"/>
    <cellStyle name="40% - Accent1 5" xfId="119" xr:uid="{00000000-0005-0000-0000-000071000000}"/>
    <cellStyle name="40% - Accent1 5 2" xfId="120" xr:uid="{00000000-0005-0000-0000-000072000000}"/>
    <cellStyle name="40% - Accent1 6" xfId="121" xr:uid="{00000000-0005-0000-0000-000073000000}"/>
    <cellStyle name="40% - Accent1 7" xfId="122" xr:uid="{00000000-0005-0000-0000-000074000000}"/>
    <cellStyle name="40% - Accent1 8" xfId="123" xr:uid="{00000000-0005-0000-0000-000075000000}"/>
    <cellStyle name="40% - Accent1 9" xfId="124" xr:uid="{00000000-0005-0000-0000-000076000000}"/>
    <cellStyle name="40% - Accent2" xfId="23" builtinId="35" customBuiltin="1"/>
    <cellStyle name="40% - Accent2 10" xfId="257" xr:uid="{00000000-0005-0000-0000-000078000000}"/>
    <cellStyle name="40% - Accent2 11" xfId="270" xr:uid="{00000000-0005-0000-0000-000079000000}"/>
    <cellStyle name="40% - Accent2 12" xfId="284" xr:uid="{00000000-0005-0000-0000-00007A000000}"/>
    <cellStyle name="40% - Accent2 13" xfId="231" xr:uid="{00000000-0005-0000-0000-00007B000000}"/>
    <cellStyle name="40% - Accent2 2" xfId="125" xr:uid="{00000000-0005-0000-0000-00007C000000}"/>
    <cellStyle name="40% - Accent2 2 2" xfId="126" xr:uid="{00000000-0005-0000-0000-00007D000000}"/>
    <cellStyle name="40% - Accent2 3" xfId="127" xr:uid="{00000000-0005-0000-0000-00007E000000}"/>
    <cellStyle name="40% - Accent2 3 2" xfId="128" xr:uid="{00000000-0005-0000-0000-00007F000000}"/>
    <cellStyle name="40% - Accent2 4" xfId="129" xr:uid="{00000000-0005-0000-0000-000080000000}"/>
    <cellStyle name="40% - Accent2 4 2" xfId="130" xr:uid="{00000000-0005-0000-0000-000081000000}"/>
    <cellStyle name="40% - Accent2 5" xfId="131" xr:uid="{00000000-0005-0000-0000-000082000000}"/>
    <cellStyle name="40% - Accent2 5 2" xfId="132" xr:uid="{00000000-0005-0000-0000-000083000000}"/>
    <cellStyle name="40% - Accent2 6" xfId="133" xr:uid="{00000000-0005-0000-0000-000084000000}"/>
    <cellStyle name="40% - Accent2 7" xfId="134" xr:uid="{00000000-0005-0000-0000-000085000000}"/>
    <cellStyle name="40% - Accent2 8" xfId="135" xr:uid="{00000000-0005-0000-0000-000086000000}"/>
    <cellStyle name="40% - Accent2 9" xfId="136" xr:uid="{00000000-0005-0000-0000-000087000000}"/>
    <cellStyle name="40% - Accent3" xfId="27" builtinId="39" customBuiltin="1"/>
    <cellStyle name="40% - Accent3 10" xfId="259" xr:uid="{00000000-0005-0000-0000-000089000000}"/>
    <cellStyle name="40% - Accent3 11" xfId="272" xr:uid="{00000000-0005-0000-0000-00008A000000}"/>
    <cellStyle name="40% - Accent3 12" xfId="286" xr:uid="{00000000-0005-0000-0000-00008B000000}"/>
    <cellStyle name="40% - Accent3 13" xfId="296" xr:uid="{00000000-0005-0000-0000-00008C000000}"/>
    <cellStyle name="40% - Accent3 2" xfId="137" xr:uid="{00000000-0005-0000-0000-00008D000000}"/>
    <cellStyle name="40% - Accent3 2 2" xfId="138" xr:uid="{00000000-0005-0000-0000-00008E000000}"/>
    <cellStyle name="40% - Accent3 3" xfId="139" xr:uid="{00000000-0005-0000-0000-00008F000000}"/>
    <cellStyle name="40% - Accent3 3 2" xfId="140" xr:uid="{00000000-0005-0000-0000-000090000000}"/>
    <cellStyle name="40% - Accent3 4" xfId="141" xr:uid="{00000000-0005-0000-0000-000091000000}"/>
    <cellStyle name="40% - Accent3 4 2" xfId="142" xr:uid="{00000000-0005-0000-0000-000092000000}"/>
    <cellStyle name="40% - Accent3 5" xfId="143" xr:uid="{00000000-0005-0000-0000-000093000000}"/>
    <cellStyle name="40% - Accent3 5 2" xfId="144" xr:uid="{00000000-0005-0000-0000-000094000000}"/>
    <cellStyle name="40% - Accent3 6" xfId="145" xr:uid="{00000000-0005-0000-0000-000095000000}"/>
    <cellStyle name="40% - Accent3 7" xfId="146" xr:uid="{00000000-0005-0000-0000-000096000000}"/>
    <cellStyle name="40% - Accent3 8" xfId="147" xr:uid="{00000000-0005-0000-0000-000097000000}"/>
    <cellStyle name="40% - Accent3 9" xfId="148" xr:uid="{00000000-0005-0000-0000-000098000000}"/>
    <cellStyle name="40% - Accent4" xfId="31" builtinId="43" customBuiltin="1"/>
    <cellStyle name="40% - Accent4 10" xfId="261" xr:uid="{00000000-0005-0000-0000-00009A000000}"/>
    <cellStyle name="40% - Accent4 11" xfId="274" xr:uid="{00000000-0005-0000-0000-00009B000000}"/>
    <cellStyle name="40% - Accent4 12" xfId="288" xr:uid="{00000000-0005-0000-0000-00009C000000}"/>
    <cellStyle name="40% - Accent4 13" xfId="300" xr:uid="{00000000-0005-0000-0000-00009D000000}"/>
    <cellStyle name="40% - Accent4 2" xfId="149" xr:uid="{00000000-0005-0000-0000-00009E000000}"/>
    <cellStyle name="40% - Accent4 2 2" xfId="150" xr:uid="{00000000-0005-0000-0000-00009F000000}"/>
    <cellStyle name="40% - Accent4 3" xfId="151" xr:uid="{00000000-0005-0000-0000-0000A0000000}"/>
    <cellStyle name="40% - Accent4 3 2" xfId="152" xr:uid="{00000000-0005-0000-0000-0000A1000000}"/>
    <cellStyle name="40% - Accent4 4" xfId="153" xr:uid="{00000000-0005-0000-0000-0000A2000000}"/>
    <cellStyle name="40% - Accent4 4 2" xfId="154" xr:uid="{00000000-0005-0000-0000-0000A3000000}"/>
    <cellStyle name="40% - Accent4 5" xfId="155" xr:uid="{00000000-0005-0000-0000-0000A4000000}"/>
    <cellStyle name="40% - Accent4 5 2" xfId="156" xr:uid="{00000000-0005-0000-0000-0000A5000000}"/>
    <cellStyle name="40% - Accent4 6" xfId="157" xr:uid="{00000000-0005-0000-0000-0000A6000000}"/>
    <cellStyle name="40% - Accent4 7" xfId="158" xr:uid="{00000000-0005-0000-0000-0000A7000000}"/>
    <cellStyle name="40% - Accent4 8" xfId="159" xr:uid="{00000000-0005-0000-0000-0000A8000000}"/>
    <cellStyle name="40% - Accent4 9" xfId="160" xr:uid="{00000000-0005-0000-0000-0000A9000000}"/>
    <cellStyle name="40% - Accent5" xfId="35" builtinId="47" customBuiltin="1"/>
    <cellStyle name="40% - Accent5 10" xfId="263" xr:uid="{00000000-0005-0000-0000-0000AB000000}"/>
    <cellStyle name="40% - Accent5 11" xfId="276" xr:uid="{00000000-0005-0000-0000-0000AC000000}"/>
    <cellStyle name="40% - Accent5 12" xfId="290" xr:uid="{00000000-0005-0000-0000-0000AD000000}"/>
    <cellStyle name="40% - Accent5 13" xfId="304" xr:uid="{00000000-0005-0000-0000-0000AE000000}"/>
    <cellStyle name="40% - Accent5 2" xfId="161" xr:uid="{00000000-0005-0000-0000-0000AF000000}"/>
    <cellStyle name="40% - Accent5 2 2" xfId="162" xr:uid="{00000000-0005-0000-0000-0000B0000000}"/>
    <cellStyle name="40% - Accent5 3" xfId="163" xr:uid="{00000000-0005-0000-0000-0000B1000000}"/>
    <cellStyle name="40% - Accent5 3 2" xfId="164" xr:uid="{00000000-0005-0000-0000-0000B2000000}"/>
    <cellStyle name="40% - Accent5 4" xfId="165" xr:uid="{00000000-0005-0000-0000-0000B3000000}"/>
    <cellStyle name="40% - Accent5 4 2" xfId="166" xr:uid="{00000000-0005-0000-0000-0000B4000000}"/>
    <cellStyle name="40% - Accent5 5" xfId="167" xr:uid="{00000000-0005-0000-0000-0000B5000000}"/>
    <cellStyle name="40% - Accent5 5 2" xfId="168" xr:uid="{00000000-0005-0000-0000-0000B6000000}"/>
    <cellStyle name="40% - Accent5 6" xfId="169" xr:uid="{00000000-0005-0000-0000-0000B7000000}"/>
    <cellStyle name="40% - Accent5 7" xfId="170" xr:uid="{00000000-0005-0000-0000-0000B8000000}"/>
    <cellStyle name="40% - Accent5 8" xfId="171" xr:uid="{00000000-0005-0000-0000-0000B9000000}"/>
    <cellStyle name="40% - Accent5 9" xfId="172" xr:uid="{00000000-0005-0000-0000-0000BA000000}"/>
    <cellStyle name="40% - Accent6" xfId="39" builtinId="51" customBuiltin="1"/>
    <cellStyle name="40% - Accent6 10" xfId="265" xr:uid="{00000000-0005-0000-0000-0000BC000000}"/>
    <cellStyle name="40% - Accent6 11" xfId="278" xr:uid="{00000000-0005-0000-0000-0000BD000000}"/>
    <cellStyle name="40% - Accent6 12" xfId="292" xr:uid="{00000000-0005-0000-0000-0000BE000000}"/>
    <cellStyle name="40% - Accent6 13" xfId="308" xr:uid="{00000000-0005-0000-0000-0000BF000000}"/>
    <cellStyle name="40% - Accent6 2" xfId="173" xr:uid="{00000000-0005-0000-0000-0000C0000000}"/>
    <cellStyle name="40% - Accent6 2 2" xfId="174" xr:uid="{00000000-0005-0000-0000-0000C1000000}"/>
    <cellStyle name="40% - Accent6 3" xfId="175" xr:uid="{00000000-0005-0000-0000-0000C2000000}"/>
    <cellStyle name="40% - Accent6 3 2" xfId="176" xr:uid="{00000000-0005-0000-0000-0000C3000000}"/>
    <cellStyle name="40% - Accent6 4" xfId="177" xr:uid="{00000000-0005-0000-0000-0000C4000000}"/>
    <cellStyle name="40% - Accent6 4 2" xfId="178" xr:uid="{00000000-0005-0000-0000-0000C5000000}"/>
    <cellStyle name="40% - Accent6 5" xfId="179" xr:uid="{00000000-0005-0000-0000-0000C6000000}"/>
    <cellStyle name="40% - Accent6 5 2" xfId="180" xr:uid="{00000000-0005-0000-0000-0000C7000000}"/>
    <cellStyle name="40% - Accent6 6" xfId="181" xr:uid="{00000000-0005-0000-0000-0000C8000000}"/>
    <cellStyle name="40% - Accent6 7" xfId="182" xr:uid="{00000000-0005-0000-0000-0000C9000000}"/>
    <cellStyle name="40% - Accent6 8" xfId="183" xr:uid="{00000000-0005-0000-0000-0000CA000000}"/>
    <cellStyle name="40% - Accent6 9" xfId="184" xr:uid="{00000000-0005-0000-0000-0000CB000000}"/>
    <cellStyle name="60% - Accent1" xfId="20" builtinId="32" customBuiltin="1"/>
    <cellStyle name="60% - Accent1 2" xfId="240" xr:uid="{00000000-0005-0000-0000-0000CD000000}"/>
    <cellStyle name="60% - Accent1 2 2" xfId="312" xr:uid="{00000000-0005-0000-0000-0000CE000000}"/>
    <cellStyle name="60% - Accent2" xfId="24" builtinId="36" customBuiltin="1"/>
    <cellStyle name="60% - Accent2 2" xfId="293" xr:uid="{00000000-0005-0000-0000-0000D0000000}"/>
    <cellStyle name="60% - Accent2 2 2" xfId="315" xr:uid="{00000000-0005-0000-0000-0000D1000000}"/>
    <cellStyle name="60% - Accent3" xfId="28" builtinId="40" customBuiltin="1"/>
    <cellStyle name="60% - Accent3 2" xfId="297" xr:uid="{00000000-0005-0000-0000-0000D3000000}"/>
    <cellStyle name="60% - Accent3 2 2" xfId="311" xr:uid="{00000000-0005-0000-0000-0000D4000000}"/>
    <cellStyle name="60% - Accent4" xfId="32" builtinId="44" customBuiltin="1"/>
    <cellStyle name="60% - Accent4 2" xfId="301" xr:uid="{00000000-0005-0000-0000-0000D6000000}"/>
    <cellStyle name="60% - Accent4 2 2" xfId="314" xr:uid="{00000000-0005-0000-0000-0000D7000000}"/>
    <cellStyle name="60% - Accent5" xfId="36" builtinId="48" customBuiltin="1"/>
    <cellStyle name="60% - Accent5 2" xfId="305" xr:uid="{00000000-0005-0000-0000-0000D9000000}"/>
    <cellStyle name="60% - Accent5 2 2" xfId="310" xr:uid="{00000000-0005-0000-0000-0000DA000000}"/>
    <cellStyle name="60% - Accent6" xfId="40" builtinId="52" customBuiltin="1"/>
    <cellStyle name="60% - Accent6 2" xfId="309" xr:uid="{00000000-0005-0000-0000-0000DC000000}"/>
    <cellStyle name="60% - Accent6 2 2" xfId="313" xr:uid="{00000000-0005-0000-0000-0000DD000000}"/>
    <cellStyle name="Accent1" xfId="17" builtinId="29" customBuiltin="1"/>
    <cellStyle name="Accent1 2" xfId="232" xr:uid="{00000000-0005-0000-0000-0000DF000000}"/>
    <cellStyle name="Accent2" xfId="21" builtinId="33" customBuiltin="1"/>
    <cellStyle name="Accent2 2" xfId="237" xr:uid="{00000000-0005-0000-0000-0000E1000000}"/>
    <cellStyle name="Accent3" xfId="25" builtinId="37" customBuiltin="1"/>
    <cellStyle name="Accent3 2" xfId="294" xr:uid="{00000000-0005-0000-0000-0000E3000000}"/>
    <cellStyle name="Accent4" xfId="29" builtinId="41" customBuiltin="1"/>
    <cellStyle name="Accent4 2" xfId="298" xr:uid="{00000000-0005-0000-0000-0000E5000000}"/>
    <cellStyle name="Accent5" xfId="33" builtinId="45" customBuiltin="1"/>
    <cellStyle name="Accent5 2" xfId="302" xr:uid="{00000000-0005-0000-0000-0000E7000000}"/>
    <cellStyle name="Accent6" xfId="37" builtinId="49" customBuiltin="1"/>
    <cellStyle name="Accent6 2" xfId="306" xr:uid="{00000000-0005-0000-0000-0000E9000000}"/>
    <cellStyle name="Bad" xfId="7" builtinId="27" customBuiltin="1"/>
    <cellStyle name="Bad 2" xfId="248" xr:uid="{00000000-0005-0000-0000-0000EB000000}"/>
    <cellStyle name="Calculation" xfId="11" builtinId="22" customBuiltin="1"/>
    <cellStyle name="Calculation 2" xfId="236" xr:uid="{00000000-0005-0000-0000-0000ED000000}"/>
    <cellStyle name="Check Cell" xfId="13" builtinId="23" customBuiltin="1"/>
    <cellStyle name="Check Cell 2" xfId="247" xr:uid="{00000000-0005-0000-0000-0000EF000000}"/>
    <cellStyle name="Comma 2" xfId="250" xr:uid="{00000000-0005-0000-0000-0000F0000000}"/>
    <cellStyle name="Explanatory Text" xfId="15" builtinId="53" customBuiltin="1"/>
    <cellStyle name="Explanatory Text 2" xfId="238" xr:uid="{00000000-0005-0000-0000-0000F2000000}"/>
    <cellStyle name="Good" xfId="6" builtinId="26" customBuiltin="1"/>
    <cellStyle name="Good 2" xfId="230" xr:uid="{00000000-0005-0000-0000-0000F4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242" xr:uid="{00000000-0005-0000-0000-0000FA000000}"/>
    <cellStyle name="Linked Cell" xfId="12" builtinId="24" customBuiltin="1"/>
    <cellStyle name="Linked Cell 2" xfId="233" xr:uid="{00000000-0005-0000-0000-0000FC000000}"/>
    <cellStyle name="Neutral" xfId="8" builtinId="28" customBuiltin="1"/>
    <cellStyle name="Neutral 2" xfId="245" xr:uid="{00000000-0005-0000-0000-0000FE000000}"/>
    <cellStyle name="Neutral 2 2" xfId="317" xr:uid="{00000000-0005-0000-0000-0000FF000000}"/>
    <cellStyle name="Normal" xfId="0" builtinId="0"/>
    <cellStyle name="Normal 10" xfId="185" xr:uid="{00000000-0005-0000-0000-000001010000}"/>
    <cellStyle name="Normal 11" xfId="186" xr:uid="{00000000-0005-0000-0000-000002010000}"/>
    <cellStyle name="Normal 12" xfId="187" xr:uid="{00000000-0005-0000-0000-000003010000}"/>
    <cellStyle name="Normal 13" xfId="188" xr:uid="{00000000-0005-0000-0000-000004010000}"/>
    <cellStyle name="Normal 14" xfId="189" xr:uid="{00000000-0005-0000-0000-000005010000}"/>
    <cellStyle name="Normal 14 2" xfId="319" xr:uid="{00000000-0005-0000-0000-000006010000}"/>
    <cellStyle name="Normal 14 3" xfId="279" xr:uid="{00000000-0005-0000-0000-000007010000}"/>
    <cellStyle name="Normal 15" xfId="249" xr:uid="{00000000-0005-0000-0000-000008010000}"/>
    <cellStyle name="Normal 16" xfId="316" xr:uid="{00000000-0005-0000-0000-000009010000}"/>
    <cellStyle name="Normal 2" xfId="190" xr:uid="{00000000-0005-0000-0000-00000A010000}"/>
    <cellStyle name="Normal 2 2" xfId="191" xr:uid="{00000000-0005-0000-0000-00000B010000}"/>
    <cellStyle name="Normal 2 2 2" xfId="192" xr:uid="{00000000-0005-0000-0000-00000C010000}"/>
    <cellStyle name="Normal 2 3" xfId="193" xr:uid="{00000000-0005-0000-0000-00000D010000}"/>
    <cellStyle name="Normal 2 4" xfId="194" xr:uid="{00000000-0005-0000-0000-00000E010000}"/>
    <cellStyle name="Normal 2 5" xfId="321" xr:uid="{00000000-0005-0000-0000-00000F010000}"/>
    <cellStyle name="Normal 3" xfId="195" xr:uid="{00000000-0005-0000-0000-000010010000}"/>
    <cellStyle name="Normal 3 2" xfId="196" xr:uid="{00000000-0005-0000-0000-000011010000}"/>
    <cellStyle name="Normal 3 2 2" xfId="197" xr:uid="{00000000-0005-0000-0000-000012010000}"/>
    <cellStyle name="Normal 3 3" xfId="198" xr:uid="{00000000-0005-0000-0000-000013010000}"/>
    <cellStyle name="Normal 3 4" xfId="199" xr:uid="{00000000-0005-0000-0000-000014010000}"/>
    <cellStyle name="Normal 4" xfId="200" xr:uid="{00000000-0005-0000-0000-000015010000}"/>
    <cellStyle name="Normal 4 2" xfId="201" xr:uid="{00000000-0005-0000-0000-000016010000}"/>
    <cellStyle name="Normal 4 3" xfId="202" xr:uid="{00000000-0005-0000-0000-000017010000}"/>
    <cellStyle name="Normal 4 4" xfId="203" xr:uid="{00000000-0005-0000-0000-000018010000}"/>
    <cellStyle name="Normal 5" xfId="204" xr:uid="{00000000-0005-0000-0000-000019010000}"/>
    <cellStyle name="Normal 5 2" xfId="205" xr:uid="{00000000-0005-0000-0000-00001A010000}"/>
    <cellStyle name="Normal 5 3" xfId="206" xr:uid="{00000000-0005-0000-0000-00001B010000}"/>
    <cellStyle name="Normal 6" xfId="207" xr:uid="{00000000-0005-0000-0000-00001C010000}"/>
    <cellStyle name="Normal 6 2" xfId="208" xr:uid="{00000000-0005-0000-0000-00001D010000}"/>
    <cellStyle name="Normal 7" xfId="209" xr:uid="{00000000-0005-0000-0000-00001E010000}"/>
    <cellStyle name="Normal 8" xfId="210" xr:uid="{00000000-0005-0000-0000-00001F010000}"/>
    <cellStyle name="Normal 9" xfId="211" xr:uid="{00000000-0005-0000-0000-000020010000}"/>
    <cellStyle name="Normal 9 2" xfId="320" xr:uid="{00000000-0005-0000-0000-000021010000}"/>
    <cellStyle name="Normal 9 3" xfId="251" xr:uid="{00000000-0005-0000-0000-000022010000}"/>
    <cellStyle name="Note" xfId="229" builtinId="10" customBuiltin="1"/>
    <cellStyle name="Note 10" xfId="253" xr:uid="{00000000-0005-0000-0000-000024010000}"/>
    <cellStyle name="Note 11" xfId="266" xr:uid="{00000000-0005-0000-0000-000025010000}"/>
    <cellStyle name="Note 12" xfId="280" xr:uid="{00000000-0005-0000-0000-000026010000}"/>
    <cellStyle name="Note 13" xfId="241" xr:uid="{00000000-0005-0000-0000-000027010000}"/>
    <cellStyle name="Note 2" xfId="212" xr:uid="{00000000-0005-0000-0000-000028010000}"/>
    <cellStyle name="Note 2 2" xfId="213" xr:uid="{00000000-0005-0000-0000-000029010000}"/>
    <cellStyle name="Note 2 2 2" xfId="214" xr:uid="{00000000-0005-0000-0000-00002A010000}"/>
    <cellStyle name="Note 2 3" xfId="215" xr:uid="{00000000-0005-0000-0000-00002B010000}"/>
    <cellStyle name="Note 2 4" xfId="216" xr:uid="{00000000-0005-0000-0000-00002C010000}"/>
    <cellStyle name="Note 3" xfId="217" xr:uid="{00000000-0005-0000-0000-00002D010000}"/>
    <cellStyle name="Note 3 2" xfId="218" xr:uid="{00000000-0005-0000-0000-00002E010000}"/>
    <cellStyle name="Note 4" xfId="219" xr:uid="{00000000-0005-0000-0000-00002F010000}"/>
    <cellStyle name="Note 4 2" xfId="220" xr:uid="{00000000-0005-0000-0000-000030010000}"/>
    <cellStyle name="Note 5" xfId="221" xr:uid="{00000000-0005-0000-0000-000031010000}"/>
    <cellStyle name="Note 5 2" xfId="222" xr:uid="{00000000-0005-0000-0000-000032010000}"/>
    <cellStyle name="Note 6" xfId="223" xr:uid="{00000000-0005-0000-0000-000033010000}"/>
    <cellStyle name="Note 7" xfId="224" xr:uid="{00000000-0005-0000-0000-000034010000}"/>
    <cellStyle name="Note 8" xfId="225" xr:uid="{00000000-0005-0000-0000-000035010000}"/>
    <cellStyle name="Note 9" xfId="252" xr:uid="{00000000-0005-0000-0000-000036010000}"/>
    <cellStyle name="Output" xfId="10" builtinId="21" customBuiltin="1"/>
    <cellStyle name="Output 2" xfId="239" xr:uid="{00000000-0005-0000-0000-000038010000}"/>
    <cellStyle name="Title" xfId="1" builtinId="15" customBuiltin="1"/>
    <cellStyle name="Title 2" xfId="226" xr:uid="{00000000-0005-0000-0000-00003A010000}"/>
    <cellStyle name="Title 2 2" xfId="318" xr:uid="{00000000-0005-0000-0000-00003B010000}"/>
    <cellStyle name="Title 3" xfId="227" xr:uid="{00000000-0005-0000-0000-00003C010000}"/>
    <cellStyle name="Title 4" xfId="228" xr:uid="{00000000-0005-0000-0000-00003D010000}"/>
    <cellStyle name="Total" xfId="16" builtinId="25" customBuiltin="1"/>
    <cellStyle name="Total 2" xfId="235" xr:uid="{00000000-0005-0000-0000-00003F010000}"/>
    <cellStyle name="Warning Text" xfId="14" builtinId="11" customBuiltin="1"/>
    <cellStyle name="Warning Text 2" xfId="244" xr:uid="{00000000-0005-0000-0000-000041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"/>
  <sheetViews>
    <sheetView topLeftCell="A60" workbookViewId="0">
      <selection activeCell="B57" sqref="B57"/>
    </sheetView>
  </sheetViews>
  <sheetFormatPr defaultRowHeight="14.5" x14ac:dyDescent="0.35"/>
  <cols>
    <col min="1" max="1" width="22" bestFit="1" customWidth="1"/>
    <col min="2" max="2" width="12.81640625" style="1" bestFit="1" customWidth="1"/>
    <col min="3" max="3" width="25.81640625" bestFit="1" customWidth="1"/>
    <col min="4" max="4" width="17" style="1" bestFit="1" customWidth="1"/>
    <col min="5" max="5" width="4.6328125" style="1" bestFit="1" customWidth="1"/>
    <col min="6" max="7" width="6.36328125" style="1" bestFit="1" customWidth="1"/>
    <col min="8" max="8" width="5.36328125" style="1" bestFit="1" customWidth="1"/>
    <col min="9" max="9" width="15.08984375" style="1" bestFit="1" customWidth="1"/>
    <col min="10" max="10" width="8.08984375" style="1" bestFit="1" customWidth="1"/>
    <col min="11" max="11" width="119.6328125" bestFit="1" customWidth="1"/>
  </cols>
  <sheetData>
    <row r="1" spans="1:11" ht="14.4" customHeight="1" x14ac:dyDescent="0.35">
      <c r="A1" s="13" t="s">
        <v>125</v>
      </c>
      <c r="B1" s="13" t="s">
        <v>124</v>
      </c>
      <c r="C1" s="13" t="s">
        <v>123</v>
      </c>
      <c r="D1" s="13" t="s">
        <v>122</v>
      </c>
      <c r="E1" s="76" t="s">
        <v>121</v>
      </c>
      <c r="F1" s="76"/>
      <c r="G1" s="76"/>
      <c r="H1" s="13" t="s">
        <v>132</v>
      </c>
      <c r="I1" s="29" t="s">
        <v>120</v>
      </c>
      <c r="J1" s="29" t="s">
        <v>119</v>
      </c>
      <c r="K1" s="31" t="s">
        <v>118</v>
      </c>
    </row>
    <row r="2" spans="1:11" x14ac:dyDescent="0.35">
      <c r="A2" s="2"/>
      <c r="B2" s="3"/>
      <c r="C2" s="2"/>
      <c r="D2" s="3"/>
      <c r="E2" s="3" t="s">
        <v>115</v>
      </c>
      <c r="F2" s="3" t="s">
        <v>117</v>
      </c>
      <c r="G2" s="3" t="s">
        <v>116</v>
      </c>
      <c r="H2" s="3"/>
      <c r="I2" s="3"/>
      <c r="J2" s="3"/>
      <c r="K2" s="2"/>
    </row>
    <row r="3" spans="1:11" x14ac:dyDescent="0.35">
      <c r="A3" s="30" t="s">
        <v>114</v>
      </c>
      <c r="B3" s="3"/>
      <c r="C3" s="2"/>
      <c r="D3" s="3"/>
      <c r="E3" s="3"/>
      <c r="F3" s="3"/>
      <c r="G3" s="3"/>
      <c r="H3" s="3"/>
      <c r="I3" s="3"/>
      <c r="J3" s="3"/>
      <c r="K3" s="2"/>
    </row>
    <row r="4" spans="1:11" x14ac:dyDescent="0.35">
      <c r="A4" s="36" t="s">
        <v>47</v>
      </c>
      <c r="B4" s="3">
        <v>1978</v>
      </c>
      <c r="C4" s="2" t="s">
        <v>92</v>
      </c>
      <c r="D4" s="3" t="s">
        <v>52</v>
      </c>
      <c r="E4" s="34" t="s">
        <v>24</v>
      </c>
      <c r="F4" s="34" t="s">
        <v>24</v>
      </c>
      <c r="G4" s="34" t="s">
        <v>24</v>
      </c>
      <c r="H4" s="13" t="s">
        <v>23</v>
      </c>
      <c r="I4" s="3" t="s">
        <v>24</v>
      </c>
      <c r="J4" s="3" t="s">
        <v>22</v>
      </c>
      <c r="K4" s="2" t="s">
        <v>344</v>
      </c>
    </row>
    <row r="5" spans="1:11" x14ac:dyDescent="0.35">
      <c r="A5" s="36" t="s">
        <v>47</v>
      </c>
      <c r="B5" s="3">
        <v>1980</v>
      </c>
      <c r="C5" s="2" t="s">
        <v>46</v>
      </c>
      <c r="D5" s="3"/>
      <c r="E5" s="34" t="s">
        <v>24</v>
      </c>
      <c r="F5" s="34" t="s">
        <v>24</v>
      </c>
      <c r="G5" s="34" t="s">
        <v>24</v>
      </c>
      <c r="H5" s="13" t="s">
        <v>23</v>
      </c>
      <c r="I5" s="3" t="s">
        <v>73</v>
      </c>
      <c r="J5" s="3" t="s">
        <v>22</v>
      </c>
      <c r="K5" s="2" t="s">
        <v>345</v>
      </c>
    </row>
    <row r="6" spans="1:11" x14ac:dyDescent="0.35">
      <c r="A6" s="36" t="s">
        <v>113</v>
      </c>
      <c r="B6" s="3">
        <v>1983</v>
      </c>
      <c r="C6" s="2" t="s">
        <v>92</v>
      </c>
      <c r="D6" s="3" t="s">
        <v>52</v>
      </c>
      <c r="E6" s="34" t="s">
        <v>24</v>
      </c>
      <c r="F6" s="34" t="s">
        <v>24</v>
      </c>
      <c r="G6" s="34" t="s">
        <v>24</v>
      </c>
      <c r="H6" s="13" t="s">
        <v>23</v>
      </c>
      <c r="I6" s="3" t="s">
        <v>24</v>
      </c>
      <c r="J6" s="3" t="s">
        <v>22</v>
      </c>
      <c r="K6" s="20" t="s">
        <v>276</v>
      </c>
    </row>
    <row r="7" spans="1:11" x14ac:dyDescent="0.35">
      <c r="A7" s="38" t="s">
        <v>112</v>
      </c>
      <c r="B7" s="3">
        <v>1983</v>
      </c>
      <c r="C7" s="2" t="s">
        <v>7</v>
      </c>
      <c r="D7" s="3" t="s">
        <v>52</v>
      </c>
      <c r="E7" s="35" t="s">
        <v>25</v>
      </c>
      <c r="F7" s="35" t="s">
        <v>25</v>
      </c>
      <c r="G7" s="34" t="s">
        <v>24</v>
      </c>
      <c r="H7" s="13" t="s">
        <v>23</v>
      </c>
      <c r="I7" s="3" t="s">
        <v>24</v>
      </c>
      <c r="J7" s="3" t="s">
        <v>62</v>
      </c>
      <c r="K7" s="20" t="s">
        <v>347</v>
      </c>
    </row>
    <row r="8" spans="1:11" x14ac:dyDescent="0.35">
      <c r="A8" s="36" t="s">
        <v>85</v>
      </c>
      <c r="B8" s="3">
        <v>1984</v>
      </c>
      <c r="C8" s="2" t="s">
        <v>111</v>
      </c>
      <c r="D8" s="3" t="s">
        <v>52</v>
      </c>
      <c r="E8" s="34" t="s">
        <v>24</v>
      </c>
      <c r="F8" s="34" t="s">
        <v>24</v>
      </c>
      <c r="G8" s="34" t="s">
        <v>24</v>
      </c>
      <c r="H8" s="13" t="s">
        <v>23</v>
      </c>
      <c r="I8" s="3" t="s">
        <v>24</v>
      </c>
      <c r="J8" s="3" t="s">
        <v>22</v>
      </c>
      <c r="K8" s="20" t="s">
        <v>363</v>
      </c>
    </row>
    <row r="9" spans="1:11" x14ac:dyDescent="0.35">
      <c r="A9" s="38" t="s">
        <v>85</v>
      </c>
      <c r="B9" s="3">
        <v>1987</v>
      </c>
      <c r="C9" s="2" t="s">
        <v>185</v>
      </c>
      <c r="D9" s="3" t="s">
        <v>52</v>
      </c>
      <c r="E9" s="35" t="s">
        <v>25</v>
      </c>
      <c r="F9" s="13" t="s">
        <v>23</v>
      </c>
      <c r="G9" s="13" t="s">
        <v>23</v>
      </c>
      <c r="H9" s="13" t="s">
        <v>23</v>
      </c>
      <c r="I9" s="3" t="s">
        <v>76</v>
      </c>
      <c r="J9" s="3" t="s">
        <v>62</v>
      </c>
      <c r="K9" s="30" t="s">
        <v>348</v>
      </c>
    </row>
    <row r="10" spans="1:11" x14ac:dyDescent="0.35">
      <c r="A10" s="38" t="s">
        <v>110</v>
      </c>
      <c r="B10" s="3">
        <v>1989</v>
      </c>
      <c r="C10" s="2" t="s">
        <v>104</v>
      </c>
      <c r="D10" s="3" t="s">
        <v>106</v>
      </c>
      <c r="E10" s="35" t="s">
        <v>25</v>
      </c>
      <c r="F10" s="34" t="s">
        <v>24</v>
      </c>
      <c r="G10" s="34" t="s">
        <v>24</v>
      </c>
      <c r="H10" s="13" t="s">
        <v>23</v>
      </c>
      <c r="I10" s="3" t="s">
        <v>64</v>
      </c>
      <c r="J10" s="3" t="s">
        <v>62</v>
      </c>
      <c r="K10" s="2" t="s">
        <v>356</v>
      </c>
    </row>
    <row r="11" spans="1:11" x14ac:dyDescent="0.35">
      <c r="A11" s="36" t="s">
        <v>187</v>
      </c>
      <c r="B11" s="3">
        <v>1991</v>
      </c>
      <c r="C11" s="2" t="s">
        <v>188</v>
      </c>
      <c r="D11" s="3" t="s">
        <v>51</v>
      </c>
      <c r="E11" s="34" t="s">
        <v>24</v>
      </c>
      <c r="F11" s="34" t="s">
        <v>24</v>
      </c>
      <c r="G11" s="34" t="s">
        <v>24</v>
      </c>
      <c r="H11" s="13" t="s">
        <v>23</v>
      </c>
      <c r="I11" s="3" t="s">
        <v>25</v>
      </c>
      <c r="J11" s="3" t="s">
        <v>22</v>
      </c>
      <c r="K11" s="20" t="s">
        <v>421</v>
      </c>
    </row>
    <row r="12" spans="1:11" x14ac:dyDescent="0.35">
      <c r="A12" s="38" t="s">
        <v>189</v>
      </c>
      <c r="B12" s="3">
        <v>1997</v>
      </c>
      <c r="C12" s="2" t="s">
        <v>92</v>
      </c>
      <c r="D12" s="3" t="s">
        <v>51</v>
      </c>
      <c r="E12" s="35" t="s">
        <v>312</v>
      </c>
      <c r="F12" s="35" t="s">
        <v>25</v>
      </c>
      <c r="G12" s="34" t="s">
        <v>24</v>
      </c>
      <c r="H12" s="13" t="s">
        <v>23</v>
      </c>
      <c r="I12" s="3" t="s">
        <v>25</v>
      </c>
      <c r="J12" s="3" t="s">
        <v>62</v>
      </c>
      <c r="K12" s="2" t="s">
        <v>361</v>
      </c>
    </row>
    <row r="13" spans="1:11" x14ac:dyDescent="0.35">
      <c r="A13" s="38" t="s">
        <v>109</v>
      </c>
      <c r="B13" s="3">
        <v>1997</v>
      </c>
      <c r="C13" s="2" t="s">
        <v>7</v>
      </c>
      <c r="D13" s="3" t="s">
        <v>94</v>
      </c>
      <c r="E13" s="35" t="s">
        <v>25</v>
      </c>
      <c r="F13" s="35" t="s">
        <v>25</v>
      </c>
      <c r="G13" s="35" t="s">
        <v>25</v>
      </c>
      <c r="H13" s="13" t="s">
        <v>23</v>
      </c>
      <c r="I13" s="3" t="s">
        <v>24</v>
      </c>
      <c r="J13" s="3" t="s">
        <v>62</v>
      </c>
      <c r="K13" s="2"/>
    </row>
    <row r="14" spans="1:11" x14ac:dyDescent="0.35">
      <c r="A14" s="36" t="s">
        <v>108</v>
      </c>
      <c r="B14" s="3">
        <v>2000</v>
      </c>
      <c r="C14" s="2" t="s">
        <v>107</v>
      </c>
      <c r="D14" s="3" t="s">
        <v>106</v>
      </c>
      <c r="E14" s="34" t="s">
        <v>24</v>
      </c>
      <c r="F14" s="34" t="s">
        <v>24</v>
      </c>
      <c r="G14" s="34" t="s">
        <v>24</v>
      </c>
      <c r="H14" s="13" t="s">
        <v>23</v>
      </c>
      <c r="I14" s="3" t="s">
        <v>64</v>
      </c>
      <c r="J14" s="3" t="s">
        <v>22</v>
      </c>
      <c r="K14" s="20" t="s">
        <v>354</v>
      </c>
    </row>
    <row r="15" spans="1:11" x14ac:dyDescent="0.35">
      <c r="A15" s="36" t="s">
        <v>105</v>
      </c>
      <c r="B15" s="3">
        <v>2001</v>
      </c>
      <c r="C15" s="2" t="s">
        <v>104</v>
      </c>
      <c r="D15" s="3" t="s">
        <v>103</v>
      </c>
      <c r="E15" s="13" t="s">
        <v>23</v>
      </c>
      <c r="F15" s="34" t="s">
        <v>24</v>
      </c>
      <c r="G15" s="13" t="s">
        <v>23</v>
      </c>
      <c r="H15" s="13" t="s">
        <v>23</v>
      </c>
      <c r="I15" s="3" t="s">
        <v>102</v>
      </c>
      <c r="J15" s="3" t="s">
        <v>22</v>
      </c>
      <c r="K15" s="20" t="s">
        <v>353</v>
      </c>
    </row>
    <row r="16" spans="1:11" x14ac:dyDescent="0.35">
      <c r="A16" s="38" t="s">
        <v>69</v>
      </c>
      <c r="B16" s="3">
        <v>2015</v>
      </c>
      <c r="C16" s="2" t="s">
        <v>92</v>
      </c>
      <c r="D16" s="3" t="s">
        <v>52</v>
      </c>
      <c r="E16" s="35" t="s">
        <v>25</v>
      </c>
      <c r="F16" s="13" t="s">
        <v>23</v>
      </c>
      <c r="G16" s="13" t="s">
        <v>23</v>
      </c>
      <c r="H16" s="35" t="s">
        <v>25</v>
      </c>
      <c r="I16" s="3" t="s">
        <v>25</v>
      </c>
      <c r="J16" s="3" t="s">
        <v>62</v>
      </c>
      <c r="K16" s="20" t="s">
        <v>280</v>
      </c>
    </row>
    <row r="17" spans="1:11" x14ac:dyDescent="0.35">
      <c r="A17" s="36" t="s">
        <v>50</v>
      </c>
      <c r="B17" s="3">
        <v>2016</v>
      </c>
      <c r="C17" s="2" t="s">
        <v>256</v>
      </c>
      <c r="D17" s="3" t="s">
        <v>49</v>
      </c>
      <c r="E17" s="34" t="s">
        <v>24</v>
      </c>
      <c r="F17" s="13" t="s">
        <v>23</v>
      </c>
      <c r="G17" s="13" t="s">
        <v>23</v>
      </c>
      <c r="H17" s="34" t="s">
        <v>24</v>
      </c>
      <c r="I17" s="3" t="s">
        <v>73</v>
      </c>
      <c r="J17" s="3" t="s">
        <v>62</v>
      </c>
      <c r="K17" s="2" t="s">
        <v>395</v>
      </c>
    </row>
    <row r="18" spans="1:11" x14ac:dyDescent="0.35">
      <c r="A18" s="36" t="s">
        <v>12</v>
      </c>
      <c r="B18" s="3">
        <v>2018</v>
      </c>
      <c r="C18" s="2" t="s">
        <v>100</v>
      </c>
      <c r="D18" s="3" t="s">
        <v>99</v>
      </c>
      <c r="E18" s="34" t="s">
        <v>24</v>
      </c>
      <c r="F18" s="13" t="s">
        <v>23</v>
      </c>
      <c r="G18" s="13" t="s">
        <v>23</v>
      </c>
      <c r="H18" s="34" t="s">
        <v>24</v>
      </c>
      <c r="I18" s="3"/>
      <c r="J18" s="3"/>
      <c r="K18" s="2" t="s">
        <v>11</v>
      </c>
    </row>
    <row r="19" spans="1:11" x14ac:dyDescent="0.35">
      <c r="A19" s="38" t="s">
        <v>98</v>
      </c>
      <c r="B19" s="3">
        <v>2019</v>
      </c>
      <c r="C19" s="2" t="s">
        <v>97</v>
      </c>
      <c r="D19" s="3" t="s">
        <v>48</v>
      </c>
      <c r="E19" s="35" t="s">
        <v>25</v>
      </c>
      <c r="F19" s="13" t="s">
        <v>23</v>
      </c>
      <c r="G19" s="13" t="s">
        <v>23</v>
      </c>
      <c r="H19" s="35" t="s">
        <v>25</v>
      </c>
      <c r="I19" s="3" t="s">
        <v>90</v>
      </c>
      <c r="J19" s="3" t="s">
        <v>62</v>
      </c>
      <c r="K19" s="2"/>
    </row>
    <row r="20" spans="1:11" x14ac:dyDescent="0.35">
      <c r="A20" s="38" t="s">
        <v>66</v>
      </c>
      <c r="B20" s="3">
        <v>2019</v>
      </c>
      <c r="C20" s="2" t="s">
        <v>199</v>
      </c>
      <c r="D20" s="3" t="s">
        <v>48</v>
      </c>
      <c r="E20" s="35" t="s">
        <v>25</v>
      </c>
      <c r="F20" s="13" t="s">
        <v>23</v>
      </c>
      <c r="G20" s="13" t="s">
        <v>23</v>
      </c>
      <c r="H20" s="35" t="s">
        <v>25</v>
      </c>
      <c r="I20" s="3" t="s">
        <v>25</v>
      </c>
      <c r="J20" s="3" t="s">
        <v>62</v>
      </c>
      <c r="K20" s="20" t="s">
        <v>200</v>
      </c>
    </row>
    <row r="21" spans="1:11" x14ac:dyDescent="0.35">
      <c r="A21" s="36" t="s">
        <v>96</v>
      </c>
      <c r="B21" s="3">
        <v>2019</v>
      </c>
      <c r="C21" s="2" t="s">
        <v>4</v>
      </c>
      <c r="D21" s="3" t="s">
        <v>49</v>
      </c>
      <c r="E21" s="34" t="s">
        <v>24</v>
      </c>
      <c r="F21" s="13" t="s">
        <v>23</v>
      </c>
      <c r="G21" s="13" t="s">
        <v>23</v>
      </c>
      <c r="H21" s="34" t="s">
        <v>24</v>
      </c>
      <c r="I21" s="3" t="s">
        <v>90</v>
      </c>
      <c r="J21" s="3" t="s">
        <v>62</v>
      </c>
      <c r="K21" s="2" t="s">
        <v>394</v>
      </c>
    </row>
    <row r="22" spans="1:11" x14ac:dyDescent="0.35">
      <c r="A22" s="36" t="s">
        <v>95</v>
      </c>
      <c r="B22" s="3">
        <v>2019</v>
      </c>
      <c r="C22" s="2" t="s">
        <v>7</v>
      </c>
      <c r="D22" s="3" t="s">
        <v>94</v>
      </c>
      <c r="E22" s="34" t="s">
        <v>24</v>
      </c>
      <c r="F22" s="34" t="s">
        <v>24</v>
      </c>
      <c r="G22" s="34" t="s">
        <v>24</v>
      </c>
      <c r="H22" s="34" t="s">
        <v>24</v>
      </c>
      <c r="I22" s="3" t="s">
        <v>25</v>
      </c>
      <c r="J22" s="3" t="s">
        <v>22</v>
      </c>
      <c r="K22" s="2" t="s">
        <v>394</v>
      </c>
    </row>
    <row r="23" spans="1:11" x14ac:dyDescent="0.35">
      <c r="A23" s="38" t="s">
        <v>93</v>
      </c>
      <c r="B23" s="3">
        <v>2020</v>
      </c>
      <c r="C23" s="2" t="s">
        <v>92</v>
      </c>
      <c r="D23" s="3" t="s">
        <v>48</v>
      </c>
      <c r="E23" s="35" t="s">
        <v>25</v>
      </c>
      <c r="F23" s="35" t="s">
        <v>25</v>
      </c>
      <c r="G23" s="35" t="s">
        <v>25</v>
      </c>
      <c r="H23" s="35" t="s">
        <v>25</v>
      </c>
      <c r="I23" s="3" t="s">
        <v>90</v>
      </c>
      <c r="J23" s="3" t="s">
        <v>62</v>
      </c>
      <c r="K23" s="2"/>
    </row>
    <row r="24" spans="1:11" x14ac:dyDescent="0.35">
      <c r="A24" s="38" t="s">
        <v>91</v>
      </c>
      <c r="B24" s="3">
        <v>2020</v>
      </c>
      <c r="C24" s="2" t="s">
        <v>327</v>
      </c>
      <c r="D24" s="3" t="s">
        <v>48</v>
      </c>
      <c r="E24" s="35" t="s">
        <v>25</v>
      </c>
      <c r="F24" s="13" t="s">
        <v>23</v>
      </c>
      <c r="G24" s="13" t="s">
        <v>23</v>
      </c>
      <c r="H24" s="35" t="s">
        <v>25</v>
      </c>
      <c r="I24" s="3" t="s">
        <v>24</v>
      </c>
      <c r="J24" s="3" t="s">
        <v>62</v>
      </c>
      <c r="K24" s="2"/>
    </row>
    <row r="25" spans="1:11" x14ac:dyDescent="0.35">
      <c r="A25" s="38" t="s">
        <v>89</v>
      </c>
      <c r="B25" s="3">
        <v>2020</v>
      </c>
      <c r="C25" s="2" t="s">
        <v>4</v>
      </c>
      <c r="D25" s="3" t="s">
        <v>48</v>
      </c>
      <c r="E25" s="35" t="s">
        <v>25</v>
      </c>
      <c r="F25" s="13" t="s">
        <v>23</v>
      </c>
      <c r="G25" s="13" t="s">
        <v>23</v>
      </c>
      <c r="H25" s="35" t="s">
        <v>25</v>
      </c>
      <c r="I25" s="3" t="s">
        <v>64</v>
      </c>
      <c r="J25" s="3" t="s">
        <v>62</v>
      </c>
      <c r="K25" s="2" t="s">
        <v>273</v>
      </c>
    </row>
    <row r="26" spans="1:11" x14ac:dyDescent="0.35">
      <c r="A26" s="38" t="s">
        <v>417</v>
      </c>
      <c r="B26" s="3">
        <v>2021</v>
      </c>
      <c r="C26" s="2" t="s">
        <v>7</v>
      </c>
      <c r="D26" s="3" t="s">
        <v>418</v>
      </c>
      <c r="E26" s="35" t="s">
        <v>25</v>
      </c>
      <c r="F26" s="35" t="s">
        <v>25</v>
      </c>
      <c r="G26" s="35" t="s">
        <v>25</v>
      </c>
      <c r="H26" s="35" t="s">
        <v>25</v>
      </c>
      <c r="I26" s="3" t="s">
        <v>419</v>
      </c>
      <c r="J26" s="3" t="s">
        <v>62</v>
      </c>
      <c r="K26" s="2" t="s">
        <v>420</v>
      </c>
    </row>
    <row r="27" spans="1:11" x14ac:dyDescent="0.35">
      <c r="A27" s="38" t="s">
        <v>93</v>
      </c>
      <c r="B27" s="3">
        <v>2021</v>
      </c>
      <c r="C27" s="2" t="s">
        <v>185</v>
      </c>
      <c r="D27" s="3" t="s">
        <v>48</v>
      </c>
      <c r="E27" s="35" t="s">
        <v>25</v>
      </c>
      <c r="F27" s="13" t="s">
        <v>23</v>
      </c>
      <c r="G27" s="13" t="s">
        <v>23</v>
      </c>
      <c r="H27" s="35" t="s">
        <v>25</v>
      </c>
      <c r="I27" s="3" t="s">
        <v>286</v>
      </c>
      <c r="J27" s="3" t="s">
        <v>62</v>
      </c>
      <c r="K27" s="2" t="s">
        <v>423</v>
      </c>
    </row>
    <row r="28" spans="1:11" x14ac:dyDescent="0.35">
      <c r="A28" s="38" t="s">
        <v>93</v>
      </c>
      <c r="B28" s="3">
        <v>2023</v>
      </c>
      <c r="C28" s="2" t="s">
        <v>156</v>
      </c>
      <c r="D28" s="3" t="s">
        <v>48</v>
      </c>
      <c r="E28" s="35" t="s">
        <v>25</v>
      </c>
      <c r="F28" s="13" t="s">
        <v>23</v>
      </c>
      <c r="G28" s="13" t="s">
        <v>23</v>
      </c>
      <c r="H28" s="35" t="s">
        <v>25</v>
      </c>
      <c r="I28" s="3" t="s">
        <v>90</v>
      </c>
      <c r="J28" s="3" t="s">
        <v>62</v>
      </c>
      <c r="K28" s="2" t="s">
        <v>424</v>
      </c>
    </row>
    <row r="29" spans="1:11" s="39" customFormat="1" x14ac:dyDescent="0.35">
      <c r="A29" s="54" t="s">
        <v>376</v>
      </c>
      <c r="B29" s="11" t="s">
        <v>285</v>
      </c>
      <c r="C29" s="9" t="s">
        <v>306</v>
      </c>
      <c r="D29" s="11" t="s">
        <v>48</v>
      </c>
      <c r="E29" s="50" t="s">
        <v>25</v>
      </c>
      <c r="F29" s="50" t="s">
        <v>25</v>
      </c>
      <c r="G29" s="55" t="s">
        <v>24</v>
      </c>
      <c r="H29" s="50" t="s">
        <v>25</v>
      </c>
      <c r="I29" s="11" t="s">
        <v>90</v>
      </c>
      <c r="J29" s="11" t="s">
        <v>62</v>
      </c>
      <c r="K29" s="9" t="s">
        <v>422</v>
      </c>
    </row>
    <row r="30" spans="1:11" s="39" customFormat="1" x14ac:dyDescent="0.35">
      <c r="A30" s="54" t="s">
        <v>400</v>
      </c>
      <c r="B30" s="11" t="s">
        <v>285</v>
      </c>
      <c r="C30" s="9" t="s">
        <v>4</v>
      </c>
      <c r="D30" s="11" t="s">
        <v>48</v>
      </c>
      <c r="E30" s="50" t="s">
        <v>25</v>
      </c>
      <c r="F30" s="51" t="s">
        <v>23</v>
      </c>
      <c r="G30" s="51" t="s">
        <v>23</v>
      </c>
      <c r="H30" s="50" t="s">
        <v>25</v>
      </c>
      <c r="I30" s="11"/>
      <c r="J30" s="11" t="s">
        <v>62</v>
      </c>
      <c r="K30" s="9" t="s">
        <v>401</v>
      </c>
    </row>
    <row r="31" spans="1:11" s="39" customFormat="1" x14ac:dyDescent="0.35">
      <c r="A31" s="68" t="s">
        <v>406</v>
      </c>
      <c r="B31" s="11"/>
      <c r="C31" s="9"/>
      <c r="D31" s="11"/>
      <c r="E31" s="69">
        <f>Pacific!J538</f>
        <v>476</v>
      </c>
      <c r="F31" s="69">
        <f>Pacific!P538</f>
        <v>242</v>
      </c>
      <c r="G31" s="55"/>
      <c r="H31" s="50"/>
      <c r="I31" s="11"/>
      <c r="J31" s="11"/>
      <c r="K31" s="9"/>
    </row>
    <row r="32" spans="1:11" x14ac:dyDescent="0.35">
      <c r="A32" s="2"/>
      <c r="B32" s="3"/>
      <c r="C32" s="2"/>
      <c r="D32" s="3"/>
      <c r="E32" s="3"/>
      <c r="F32" s="3"/>
      <c r="G32" s="3"/>
      <c r="H32" s="3"/>
      <c r="I32" s="3"/>
      <c r="J32" s="3"/>
      <c r="K32" s="2"/>
    </row>
    <row r="33" spans="1:11" x14ac:dyDescent="0.35">
      <c r="A33" s="30" t="s">
        <v>88</v>
      </c>
      <c r="B33" s="3"/>
      <c r="C33" s="2"/>
      <c r="D33" s="3"/>
      <c r="E33" s="3"/>
      <c r="F33" s="3"/>
      <c r="G33" s="3"/>
      <c r="H33" s="3"/>
      <c r="I33" s="3"/>
      <c r="J33" s="3"/>
      <c r="K33" s="2"/>
    </row>
    <row r="34" spans="1:11" x14ac:dyDescent="0.35">
      <c r="A34" s="36" t="s">
        <v>87</v>
      </c>
      <c r="B34" s="3">
        <v>1981</v>
      </c>
      <c r="C34" s="2" t="s">
        <v>28</v>
      </c>
      <c r="D34" s="3" t="s">
        <v>70</v>
      </c>
      <c r="E34" s="34" t="s">
        <v>24</v>
      </c>
      <c r="F34" s="13" t="s">
        <v>23</v>
      </c>
      <c r="G34" s="13" t="s">
        <v>23</v>
      </c>
      <c r="H34" s="13" t="s">
        <v>23</v>
      </c>
      <c r="I34" s="3" t="s">
        <v>24</v>
      </c>
      <c r="J34" s="3" t="s">
        <v>22</v>
      </c>
      <c r="K34" s="20" t="s">
        <v>319</v>
      </c>
    </row>
    <row r="35" spans="1:11" x14ac:dyDescent="0.35">
      <c r="A35" s="36" t="s">
        <v>85</v>
      </c>
      <c r="B35" s="3">
        <v>1984</v>
      </c>
      <c r="C35" s="2" t="s">
        <v>86</v>
      </c>
      <c r="D35" s="3" t="s">
        <v>52</v>
      </c>
      <c r="E35" s="34" t="s">
        <v>24</v>
      </c>
      <c r="F35" s="34" t="s">
        <v>24</v>
      </c>
      <c r="G35" s="34" t="s">
        <v>24</v>
      </c>
      <c r="H35" s="13" t="s">
        <v>23</v>
      </c>
      <c r="I35" s="3" t="s">
        <v>90</v>
      </c>
      <c r="J35" s="3" t="s">
        <v>22</v>
      </c>
      <c r="K35" s="20" t="s">
        <v>393</v>
      </c>
    </row>
    <row r="36" spans="1:11" x14ac:dyDescent="0.35">
      <c r="A36" s="38" t="s">
        <v>85</v>
      </c>
      <c r="B36" s="3">
        <v>1987</v>
      </c>
      <c r="C36" s="2" t="s">
        <v>28</v>
      </c>
      <c r="D36" s="3" t="s">
        <v>52</v>
      </c>
      <c r="E36" s="35" t="s">
        <v>25</v>
      </c>
      <c r="F36" s="35" t="s">
        <v>312</v>
      </c>
      <c r="G36" s="34" t="s">
        <v>24</v>
      </c>
      <c r="H36" s="13" t="s">
        <v>23</v>
      </c>
      <c r="I36" s="3" t="s">
        <v>198</v>
      </c>
      <c r="J36" s="3" t="s">
        <v>62</v>
      </c>
      <c r="K36" s="20" t="s">
        <v>336</v>
      </c>
    </row>
    <row r="37" spans="1:11" x14ac:dyDescent="0.35">
      <c r="A37" s="38" t="s">
        <v>61</v>
      </c>
      <c r="B37" s="3">
        <v>1988</v>
      </c>
      <c r="C37" s="2" t="s">
        <v>28</v>
      </c>
      <c r="D37" s="3" t="s">
        <v>60</v>
      </c>
      <c r="E37" s="35" t="s">
        <v>312</v>
      </c>
      <c r="F37" s="13" t="s">
        <v>23</v>
      </c>
      <c r="G37" s="13" t="s">
        <v>23</v>
      </c>
      <c r="H37" s="13" t="s">
        <v>23</v>
      </c>
      <c r="I37" s="3" t="s">
        <v>59</v>
      </c>
      <c r="J37" s="3" t="s">
        <v>62</v>
      </c>
      <c r="K37" s="20" t="s">
        <v>316</v>
      </c>
    </row>
    <row r="38" spans="1:11" x14ac:dyDescent="0.35">
      <c r="A38" s="37" t="s">
        <v>2</v>
      </c>
      <c r="B38" s="3">
        <v>1993</v>
      </c>
      <c r="C38" s="2" t="s">
        <v>28</v>
      </c>
      <c r="D38" s="3" t="s">
        <v>52</v>
      </c>
      <c r="E38" s="34" t="s">
        <v>24</v>
      </c>
      <c r="F38" s="34" t="s">
        <v>24</v>
      </c>
      <c r="G38" s="34" t="s">
        <v>24</v>
      </c>
      <c r="H38" s="13" t="s">
        <v>23</v>
      </c>
      <c r="I38" s="3"/>
      <c r="J38" s="3"/>
      <c r="K38" s="2" t="s">
        <v>390</v>
      </c>
    </row>
    <row r="39" spans="1:11" x14ac:dyDescent="0.35">
      <c r="A39" s="36" t="s">
        <v>189</v>
      </c>
      <c r="B39" s="3">
        <v>1997</v>
      </c>
      <c r="C39" s="2" t="s">
        <v>28</v>
      </c>
      <c r="D39" s="3" t="s">
        <v>51</v>
      </c>
      <c r="E39" s="34" t="s">
        <v>24</v>
      </c>
      <c r="F39" s="13" t="s">
        <v>23</v>
      </c>
      <c r="G39" s="13" t="s">
        <v>23</v>
      </c>
      <c r="H39" s="13" t="s">
        <v>23</v>
      </c>
      <c r="I39" s="3" t="s">
        <v>25</v>
      </c>
      <c r="J39" s="3" t="s">
        <v>22</v>
      </c>
      <c r="K39" s="2" t="s">
        <v>315</v>
      </c>
    </row>
    <row r="40" spans="1:11" x14ac:dyDescent="0.35">
      <c r="A40" s="38" t="s">
        <v>329</v>
      </c>
      <c r="B40" s="3">
        <v>1997</v>
      </c>
      <c r="C40" s="2" t="s">
        <v>28</v>
      </c>
      <c r="D40" s="3" t="s">
        <v>55</v>
      </c>
      <c r="E40" s="35" t="s">
        <v>25</v>
      </c>
      <c r="F40" s="13" t="s">
        <v>23</v>
      </c>
      <c r="G40" s="13" t="s">
        <v>23</v>
      </c>
      <c r="H40" s="34" t="s">
        <v>24</v>
      </c>
      <c r="I40" s="3"/>
      <c r="J40" s="3" t="s">
        <v>62</v>
      </c>
      <c r="K40" s="2" t="s">
        <v>334</v>
      </c>
    </row>
    <row r="41" spans="1:11" x14ac:dyDescent="0.35">
      <c r="A41" s="36" t="s">
        <v>71</v>
      </c>
      <c r="B41" s="3">
        <v>2000</v>
      </c>
      <c r="C41" s="2" t="s">
        <v>84</v>
      </c>
      <c r="D41" s="3" t="s">
        <v>70</v>
      </c>
      <c r="E41" s="13" t="s">
        <v>23</v>
      </c>
      <c r="F41" s="13" t="s">
        <v>23</v>
      </c>
      <c r="G41" s="34" t="s">
        <v>24</v>
      </c>
      <c r="H41" s="13" t="s">
        <v>23</v>
      </c>
      <c r="I41" s="3"/>
      <c r="J41" s="3"/>
      <c r="K41" s="20" t="s">
        <v>392</v>
      </c>
    </row>
    <row r="42" spans="1:11" x14ac:dyDescent="0.35">
      <c r="A42" s="38" t="s">
        <v>83</v>
      </c>
      <c r="B42" s="3">
        <v>2006</v>
      </c>
      <c r="C42" s="2" t="s">
        <v>82</v>
      </c>
      <c r="D42" s="3" t="s">
        <v>52</v>
      </c>
      <c r="E42" s="35" t="s">
        <v>312</v>
      </c>
      <c r="F42" s="35" t="s">
        <v>312</v>
      </c>
      <c r="G42" s="34" t="s">
        <v>24</v>
      </c>
      <c r="H42" s="13" t="s">
        <v>23</v>
      </c>
      <c r="I42" s="3"/>
      <c r="J42" s="3" t="s">
        <v>62</v>
      </c>
      <c r="K42" s="2" t="s">
        <v>380</v>
      </c>
    </row>
    <row r="43" spans="1:11" x14ac:dyDescent="0.35">
      <c r="A43" s="36" t="s">
        <v>15</v>
      </c>
      <c r="B43" s="3">
        <v>2013</v>
      </c>
      <c r="C43" s="2" t="s">
        <v>282</v>
      </c>
      <c r="D43" s="3" t="s">
        <v>52</v>
      </c>
      <c r="E43" s="34" t="s">
        <v>24</v>
      </c>
      <c r="F43" s="13" t="s">
        <v>23</v>
      </c>
      <c r="G43" s="13" t="s">
        <v>23</v>
      </c>
      <c r="H43" s="34" t="s">
        <v>24</v>
      </c>
      <c r="I43" s="3" t="s">
        <v>25</v>
      </c>
      <c r="J43" s="3" t="s">
        <v>22</v>
      </c>
      <c r="K43" s="2" t="s">
        <v>313</v>
      </c>
    </row>
    <row r="44" spans="1:11" x14ac:dyDescent="0.35">
      <c r="A44" s="36" t="s">
        <v>69</v>
      </c>
      <c r="B44" s="3">
        <v>2015</v>
      </c>
      <c r="C44" s="2" t="s">
        <v>80</v>
      </c>
      <c r="D44" s="3" t="s">
        <v>52</v>
      </c>
      <c r="E44" s="34" t="s">
        <v>24</v>
      </c>
      <c r="F44" s="13" t="s">
        <v>23</v>
      </c>
      <c r="G44" s="13" t="s">
        <v>23</v>
      </c>
      <c r="H44" s="34" t="s">
        <v>24</v>
      </c>
      <c r="I44" s="3" t="s">
        <v>102</v>
      </c>
      <c r="J44" s="3" t="s">
        <v>62</v>
      </c>
      <c r="K44" s="20" t="s">
        <v>281</v>
      </c>
    </row>
    <row r="45" spans="1:11" x14ac:dyDescent="0.35">
      <c r="A45" s="36" t="s">
        <v>75</v>
      </c>
      <c r="B45" s="3">
        <v>2015</v>
      </c>
      <c r="C45" s="2" t="s">
        <v>74</v>
      </c>
      <c r="D45" s="3" t="s">
        <v>49</v>
      </c>
      <c r="E45" s="34" t="s">
        <v>24</v>
      </c>
      <c r="F45" s="13" t="s">
        <v>23</v>
      </c>
      <c r="G45" s="13" t="s">
        <v>23</v>
      </c>
      <c r="H45" s="34" t="s">
        <v>24</v>
      </c>
      <c r="I45" s="3" t="s">
        <v>73</v>
      </c>
      <c r="J45" s="3" t="s">
        <v>62</v>
      </c>
      <c r="K45" s="20" t="s">
        <v>389</v>
      </c>
    </row>
    <row r="46" spans="1:11" x14ac:dyDescent="0.35">
      <c r="A46" s="36" t="s">
        <v>50</v>
      </c>
      <c r="B46" s="3">
        <v>2016</v>
      </c>
      <c r="C46" s="2" t="s">
        <v>255</v>
      </c>
      <c r="D46" s="3" t="s">
        <v>49</v>
      </c>
      <c r="E46" s="34" t="s">
        <v>24</v>
      </c>
      <c r="F46" s="13" t="s">
        <v>23</v>
      </c>
      <c r="G46" s="13" t="s">
        <v>23</v>
      </c>
      <c r="H46" s="34" t="s">
        <v>24</v>
      </c>
      <c r="I46" s="3" t="s">
        <v>73</v>
      </c>
      <c r="J46" s="3" t="s">
        <v>62</v>
      </c>
      <c r="K46" s="2" t="s">
        <v>278</v>
      </c>
    </row>
    <row r="47" spans="1:11" x14ac:dyDescent="0.35">
      <c r="A47" s="36" t="s">
        <v>79</v>
      </c>
      <c r="B47" s="3">
        <v>2016</v>
      </c>
      <c r="C47" s="2" t="s">
        <v>78</v>
      </c>
      <c r="D47" s="3" t="s">
        <v>77</v>
      </c>
      <c r="E47" s="34" t="s">
        <v>25</v>
      </c>
      <c r="F47" s="13" t="s">
        <v>23</v>
      </c>
      <c r="G47" s="13" t="s">
        <v>23</v>
      </c>
      <c r="H47" s="34" t="s">
        <v>25</v>
      </c>
      <c r="I47" s="3" t="s">
        <v>24</v>
      </c>
      <c r="J47" s="3" t="s">
        <v>62</v>
      </c>
      <c r="K47" s="20" t="s">
        <v>314</v>
      </c>
    </row>
    <row r="48" spans="1:11" x14ac:dyDescent="0.35">
      <c r="A48" s="38" t="s">
        <v>63</v>
      </c>
      <c r="B48" s="3">
        <v>2018</v>
      </c>
      <c r="C48" s="2" t="s">
        <v>28</v>
      </c>
      <c r="D48" s="3" t="s">
        <v>77</v>
      </c>
      <c r="E48" s="35" t="s">
        <v>25</v>
      </c>
      <c r="F48" s="13" t="s">
        <v>23</v>
      </c>
      <c r="G48" s="13" t="s">
        <v>23</v>
      </c>
      <c r="H48" s="35" t="s">
        <v>25</v>
      </c>
      <c r="I48" s="3" t="s">
        <v>215</v>
      </c>
      <c r="J48" s="3" t="s">
        <v>62</v>
      </c>
      <c r="K48" s="20" t="s">
        <v>216</v>
      </c>
    </row>
    <row r="49" spans="1:11" x14ac:dyDescent="0.35">
      <c r="A49" s="38" t="s">
        <v>93</v>
      </c>
      <c r="B49" s="3">
        <v>2021</v>
      </c>
      <c r="C49" s="2" t="s">
        <v>81</v>
      </c>
      <c r="D49" s="3" t="s">
        <v>48</v>
      </c>
      <c r="E49" s="35" t="s">
        <v>25</v>
      </c>
      <c r="F49" s="13" t="s">
        <v>23</v>
      </c>
      <c r="G49" s="13" t="s">
        <v>23</v>
      </c>
      <c r="H49" s="35" t="s">
        <v>25</v>
      </c>
      <c r="I49" s="3" t="s">
        <v>289</v>
      </c>
      <c r="J49" s="3" t="s">
        <v>62</v>
      </c>
      <c r="K49" s="2" t="s">
        <v>423</v>
      </c>
    </row>
    <row r="50" spans="1:11" s="39" customFormat="1" x14ac:dyDescent="0.35">
      <c r="A50" s="54" t="s">
        <v>425</v>
      </c>
      <c r="B50" s="11" t="s">
        <v>285</v>
      </c>
      <c r="C50" s="9" t="s">
        <v>84</v>
      </c>
      <c r="D50" s="11" t="s">
        <v>48</v>
      </c>
      <c r="E50" s="50"/>
      <c r="F50" s="51" t="s">
        <v>23</v>
      </c>
      <c r="G50" s="51" t="s">
        <v>23</v>
      </c>
      <c r="H50" s="50"/>
      <c r="I50" s="11" t="s">
        <v>90</v>
      </c>
      <c r="J50" s="11" t="s">
        <v>62</v>
      </c>
      <c r="K50" s="9" t="s">
        <v>426</v>
      </c>
    </row>
    <row r="51" spans="1:11" s="39" customFormat="1" x14ac:dyDescent="0.35">
      <c r="A51" s="68" t="s">
        <v>404</v>
      </c>
      <c r="B51" s="11"/>
      <c r="C51" s="9"/>
      <c r="D51" s="11"/>
      <c r="E51" s="69">
        <f>Atlantic!J308</f>
        <v>279</v>
      </c>
      <c r="F51" s="69">
        <f>Atlantic!P308</f>
        <v>17</v>
      </c>
      <c r="G51" s="55"/>
      <c r="H51" s="50"/>
      <c r="I51" s="11"/>
      <c r="J51" s="11"/>
      <c r="K51" s="9"/>
    </row>
    <row r="52" spans="1:11" x14ac:dyDescent="0.35">
      <c r="A52" s="2"/>
      <c r="B52" s="3"/>
      <c r="C52" s="2"/>
      <c r="D52" s="3"/>
      <c r="E52" s="3"/>
      <c r="F52" s="3"/>
      <c r="G52" s="3"/>
      <c r="H52" s="3"/>
      <c r="I52" s="3"/>
      <c r="J52" s="3"/>
      <c r="K52" s="2"/>
    </row>
    <row r="53" spans="1:11" x14ac:dyDescent="0.35">
      <c r="A53" s="30" t="s">
        <v>65</v>
      </c>
      <c r="B53" s="3"/>
      <c r="C53" s="2"/>
      <c r="D53" s="3"/>
      <c r="E53" s="3"/>
      <c r="F53" s="3"/>
      <c r="G53" s="3"/>
      <c r="H53" s="3"/>
      <c r="I53" s="3"/>
      <c r="J53" s="3"/>
      <c r="K53" s="2"/>
    </row>
    <row r="54" spans="1:11" x14ac:dyDescent="0.35">
      <c r="A54" s="36" t="s">
        <v>50</v>
      </c>
      <c r="B54" s="3">
        <v>2016</v>
      </c>
      <c r="C54" s="2" t="s">
        <v>65</v>
      </c>
      <c r="D54" s="3" t="s">
        <v>49</v>
      </c>
      <c r="E54" s="34" t="s">
        <v>24</v>
      </c>
      <c r="F54" s="13" t="s">
        <v>23</v>
      </c>
      <c r="G54" s="13" t="s">
        <v>23</v>
      </c>
      <c r="H54" s="34" t="s">
        <v>24</v>
      </c>
      <c r="I54" s="3"/>
      <c r="J54" s="3"/>
      <c r="K54" s="2" t="s">
        <v>388</v>
      </c>
    </row>
    <row r="55" spans="1:11" x14ac:dyDescent="0.35">
      <c r="A55" s="38" t="s">
        <v>66</v>
      </c>
      <c r="B55" s="3">
        <v>2019</v>
      </c>
      <c r="C55" s="2" t="s">
        <v>65</v>
      </c>
      <c r="D55" s="3" t="s">
        <v>48</v>
      </c>
      <c r="E55" s="35" t="s">
        <v>25</v>
      </c>
      <c r="F55" s="13" t="s">
        <v>23</v>
      </c>
      <c r="G55" s="13" t="s">
        <v>23</v>
      </c>
      <c r="H55" s="35" t="s">
        <v>25</v>
      </c>
      <c r="I55" s="3" t="s">
        <v>90</v>
      </c>
      <c r="J55" s="3" t="s">
        <v>62</v>
      </c>
      <c r="K55" s="20"/>
    </row>
    <row r="56" spans="1:11" x14ac:dyDescent="0.35">
      <c r="A56" s="38" t="s">
        <v>93</v>
      </c>
      <c r="B56" s="3">
        <v>2021</v>
      </c>
      <c r="C56" s="2" t="s">
        <v>288</v>
      </c>
      <c r="D56" s="3" t="s">
        <v>48</v>
      </c>
      <c r="E56" s="35" t="s">
        <v>25</v>
      </c>
      <c r="F56" s="13" t="s">
        <v>23</v>
      </c>
      <c r="G56" s="13" t="s">
        <v>23</v>
      </c>
      <c r="H56" s="35" t="s">
        <v>25</v>
      </c>
      <c r="I56" s="3" t="s">
        <v>90</v>
      </c>
      <c r="J56" s="3" t="s">
        <v>62</v>
      </c>
      <c r="K56" s="2" t="s">
        <v>287</v>
      </c>
    </row>
    <row r="57" spans="1:11" s="39" customFormat="1" x14ac:dyDescent="0.35">
      <c r="A57" s="54" t="s">
        <v>376</v>
      </c>
      <c r="B57" s="11" t="s">
        <v>285</v>
      </c>
      <c r="C57" s="9" t="s">
        <v>306</v>
      </c>
      <c r="D57" s="11" t="s">
        <v>48</v>
      </c>
      <c r="E57" s="50" t="s">
        <v>25</v>
      </c>
      <c r="F57" s="50" t="s">
        <v>25</v>
      </c>
      <c r="G57" s="55" t="s">
        <v>24</v>
      </c>
      <c r="H57" s="50" t="s">
        <v>25</v>
      </c>
      <c r="I57" s="11" t="s">
        <v>90</v>
      </c>
      <c r="J57" s="11" t="s">
        <v>62</v>
      </c>
      <c r="K57" s="9" t="s">
        <v>422</v>
      </c>
    </row>
    <row r="58" spans="1:11" s="39" customFormat="1" x14ac:dyDescent="0.35">
      <c r="A58" s="68" t="s">
        <v>405</v>
      </c>
      <c r="B58" s="11"/>
      <c r="C58" s="9"/>
      <c r="D58" s="11"/>
      <c r="E58" s="69">
        <f>'Southern Ocean'!J148</f>
        <v>124</v>
      </c>
      <c r="F58" s="69">
        <f>'Southern Ocean'!P148</f>
        <v>45</v>
      </c>
      <c r="G58" s="55"/>
      <c r="H58" s="50"/>
      <c r="I58" s="11"/>
      <c r="J58" s="11"/>
      <c r="K58" s="9"/>
    </row>
    <row r="59" spans="1:11" x14ac:dyDescent="0.35">
      <c r="A59" s="2"/>
      <c r="B59" s="3"/>
      <c r="C59" s="2"/>
      <c r="D59" s="3"/>
      <c r="E59" s="3"/>
      <c r="F59" s="3"/>
      <c r="G59" s="3"/>
      <c r="H59" s="3"/>
      <c r="I59" s="3"/>
      <c r="J59" s="3"/>
      <c r="K59" s="2"/>
    </row>
    <row r="60" spans="1:11" x14ac:dyDescent="0.35">
      <c r="A60" s="30" t="s">
        <v>72</v>
      </c>
      <c r="B60" s="3"/>
      <c r="C60" s="2"/>
      <c r="D60" s="3"/>
      <c r="E60" s="3"/>
      <c r="F60" s="3"/>
      <c r="G60" s="3"/>
      <c r="H60" s="3"/>
      <c r="I60" s="3"/>
      <c r="J60" s="3"/>
      <c r="K60" s="2"/>
    </row>
    <row r="61" spans="1:11" x14ac:dyDescent="0.35">
      <c r="A61" s="36" t="s">
        <v>87</v>
      </c>
      <c r="B61" s="3">
        <v>1981</v>
      </c>
      <c r="C61" s="2" t="s">
        <v>218</v>
      </c>
      <c r="D61" s="3" t="s">
        <v>70</v>
      </c>
      <c r="E61" s="34" t="s">
        <v>24</v>
      </c>
      <c r="F61" s="13" t="s">
        <v>23</v>
      </c>
      <c r="G61" s="13" t="s">
        <v>23</v>
      </c>
      <c r="H61" s="13" t="s">
        <v>23</v>
      </c>
      <c r="I61" s="3" t="s">
        <v>24</v>
      </c>
      <c r="J61" s="3" t="s">
        <v>22</v>
      </c>
      <c r="K61" s="20" t="s">
        <v>320</v>
      </c>
    </row>
    <row r="62" spans="1:11" x14ac:dyDescent="0.35">
      <c r="A62" s="36" t="s">
        <v>17</v>
      </c>
      <c r="B62" s="3">
        <v>1997</v>
      </c>
      <c r="C62" s="2" t="s">
        <v>194</v>
      </c>
      <c r="D62" s="3" t="s">
        <v>70</v>
      </c>
      <c r="E62" s="34" t="s">
        <v>24</v>
      </c>
      <c r="F62" s="34" t="s">
        <v>24</v>
      </c>
      <c r="G62" s="34" t="s">
        <v>24</v>
      </c>
      <c r="H62" s="13" t="s">
        <v>23</v>
      </c>
      <c r="I62" s="3"/>
      <c r="J62" s="3"/>
      <c r="K62" s="2" t="s">
        <v>279</v>
      </c>
    </row>
    <row r="63" spans="1:11" x14ac:dyDescent="0.35">
      <c r="A63" s="36" t="s">
        <v>71</v>
      </c>
      <c r="B63" s="3">
        <v>2000</v>
      </c>
      <c r="C63" s="2" t="s">
        <v>68</v>
      </c>
      <c r="D63" s="3" t="s">
        <v>70</v>
      </c>
      <c r="E63" s="13" t="s">
        <v>23</v>
      </c>
      <c r="F63" s="13" t="s">
        <v>23</v>
      </c>
      <c r="G63" s="34" t="s">
        <v>24</v>
      </c>
      <c r="H63" s="13" t="s">
        <v>23</v>
      </c>
      <c r="I63" s="3"/>
      <c r="J63" s="3"/>
      <c r="K63" s="2" t="s">
        <v>391</v>
      </c>
    </row>
    <row r="64" spans="1:11" x14ac:dyDescent="0.35">
      <c r="A64" s="38" t="s">
        <v>69</v>
      </c>
      <c r="B64" s="3">
        <v>2015</v>
      </c>
      <c r="C64" s="2" t="s">
        <v>68</v>
      </c>
      <c r="D64" s="3" t="s">
        <v>52</v>
      </c>
      <c r="E64" s="35" t="s">
        <v>25</v>
      </c>
      <c r="F64" s="13" t="s">
        <v>23</v>
      </c>
      <c r="G64" s="13" t="s">
        <v>23</v>
      </c>
      <c r="H64" s="35" t="s">
        <v>25</v>
      </c>
      <c r="I64" s="3"/>
      <c r="J64" s="3" t="s">
        <v>62</v>
      </c>
      <c r="K64" s="2"/>
    </row>
    <row r="65" spans="1:11" x14ac:dyDescent="0.35">
      <c r="A65" s="36" t="s">
        <v>50</v>
      </c>
      <c r="B65" s="3">
        <v>2016</v>
      </c>
      <c r="C65" s="2" t="s">
        <v>67</v>
      </c>
      <c r="D65" s="3" t="s">
        <v>49</v>
      </c>
      <c r="E65" s="34" t="s">
        <v>24</v>
      </c>
      <c r="F65" s="13" t="s">
        <v>23</v>
      </c>
      <c r="G65" s="13" t="s">
        <v>23</v>
      </c>
      <c r="H65" s="34" t="s">
        <v>24</v>
      </c>
      <c r="I65" s="3"/>
      <c r="J65" s="3"/>
      <c r="K65" s="2" t="s">
        <v>387</v>
      </c>
    </row>
    <row r="66" spans="1:11" x14ac:dyDescent="0.35">
      <c r="A66" s="38" t="s">
        <v>275</v>
      </c>
      <c r="B66" s="3">
        <v>2018</v>
      </c>
      <c r="C66" s="2" t="s">
        <v>274</v>
      </c>
      <c r="D66" s="3" t="s">
        <v>48</v>
      </c>
      <c r="E66" s="35" t="s">
        <v>25</v>
      </c>
      <c r="F66" s="13" t="s">
        <v>23</v>
      </c>
      <c r="G66" s="13" t="s">
        <v>23</v>
      </c>
      <c r="H66" s="35" t="s">
        <v>25</v>
      </c>
      <c r="I66" s="3" t="s">
        <v>90</v>
      </c>
      <c r="J66" s="3" t="s">
        <v>62</v>
      </c>
      <c r="K66" s="2" t="s">
        <v>325</v>
      </c>
    </row>
    <row r="67" spans="1:11" s="39" customFormat="1" x14ac:dyDescent="0.35">
      <c r="A67" s="68" t="s">
        <v>403</v>
      </c>
      <c r="B67" s="11"/>
      <c r="C67" s="9"/>
      <c r="D67" s="11"/>
      <c r="E67" s="69">
        <f>Arctic!J54</f>
        <v>50</v>
      </c>
      <c r="F67" s="69">
        <f>Arctic!P54</f>
        <v>0</v>
      </c>
      <c r="G67" s="55"/>
      <c r="H67" s="50"/>
      <c r="I67" s="11"/>
      <c r="J67" s="11"/>
      <c r="K67" s="9"/>
    </row>
    <row r="68" spans="1:11" x14ac:dyDescent="0.35">
      <c r="A68" s="2"/>
      <c r="B68" s="3"/>
      <c r="C68" s="2"/>
      <c r="D68" s="3"/>
      <c r="E68" s="3"/>
      <c r="F68" s="3"/>
      <c r="G68" s="3"/>
      <c r="H68" s="3"/>
      <c r="I68" s="3"/>
      <c r="J68" s="3"/>
      <c r="K68" s="2"/>
    </row>
    <row r="69" spans="1:11" x14ac:dyDescent="0.35">
      <c r="A69" s="30" t="s">
        <v>53</v>
      </c>
      <c r="B69" s="3"/>
      <c r="C69" s="2"/>
      <c r="D69" s="3"/>
      <c r="E69" s="3"/>
      <c r="F69" s="3"/>
      <c r="G69" s="3"/>
      <c r="H69" s="3"/>
      <c r="I69" s="3"/>
      <c r="J69" s="3"/>
      <c r="K69" s="2"/>
    </row>
    <row r="70" spans="1:11" x14ac:dyDescent="0.35">
      <c r="A70" s="38" t="s">
        <v>85</v>
      </c>
      <c r="B70" s="3">
        <v>1987</v>
      </c>
      <c r="C70" s="2" t="s">
        <v>28</v>
      </c>
      <c r="D70" s="3" t="s">
        <v>52</v>
      </c>
      <c r="E70" s="35" t="s">
        <v>25</v>
      </c>
      <c r="F70" s="13" t="s">
        <v>23</v>
      </c>
      <c r="G70" s="13" t="s">
        <v>23</v>
      </c>
      <c r="H70" s="13" t="s">
        <v>23</v>
      </c>
      <c r="I70" s="3" t="s">
        <v>76</v>
      </c>
      <c r="J70" s="3" t="s">
        <v>62</v>
      </c>
      <c r="K70" s="2"/>
    </row>
    <row r="71" spans="1:11" x14ac:dyDescent="0.35">
      <c r="A71" s="36" t="s">
        <v>61</v>
      </c>
      <c r="B71" s="3">
        <v>1988</v>
      </c>
      <c r="C71" s="2" t="s">
        <v>53</v>
      </c>
      <c r="D71" s="3" t="s">
        <v>60</v>
      </c>
      <c r="E71" s="34" t="s">
        <v>24</v>
      </c>
      <c r="F71" s="13" t="s">
        <v>23</v>
      </c>
      <c r="G71" s="13" t="s">
        <v>23</v>
      </c>
      <c r="H71" s="13" t="s">
        <v>23</v>
      </c>
      <c r="I71" s="3" t="s">
        <v>59</v>
      </c>
      <c r="J71" s="3"/>
      <c r="K71" s="2" t="s">
        <v>377</v>
      </c>
    </row>
    <row r="72" spans="1:11" x14ac:dyDescent="0.35">
      <c r="A72" s="36" t="s">
        <v>58</v>
      </c>
      <c r="B72" s="3">
        <v>1992</v>
      </c>
      <c r="C72" s="2" t="s">
        <v>53</v>
      </c>
      <c r="D72" s="3" t="s">
        <v>55</v>
      </c>
      <c r="E72" s="34" t="s">
        <v>24</v>
      </c>
      <c r="F72" s="34" t="s">
        <v>24</v>
      </c>
      <c r="G72" s="34" t="s">
        <v>24</v>
      </c>
      <c r="H72" s="13" t="s">
        <v>23</v>
      </c>
      <c r="I72" s="3"/>
      <c r="J72" s="3" t="s">
        <v>22</v>
      </c>
      <c r="K72" s="2" t="s">
        <v>373</v>
      </c>
    </row>
    <row r="73" spans="1:11" x14ac:dyDescent="0.35">
      <c r="A73" s="36" t="s">
        <v>57</v>
      </c>
      <c r="B73" s="3">
        <v>1994</v>
      </c>
      <c r="C73" s="2" t="s">
        <v>53</v>
      </c>
      <c r="D73" s="3" t="s">
        <v>55</v>
      </c>
      <c r="E73" s="34" t="s">
        <v>24</v>
      </c>
      <c r="F73" s="34" t="s">
        <v>24</v>
      </c>
      <c r="G73" s="13" t="s">
        <v>23</v>
      </c>
      <c r="H73" s="13" t="s">
        <v>23</v>
      </c>
      <c r="I73" s="3"/>
      <c r="J73" s="3" t="s">
        <v>62</v>
      </c>
      <c r="K73" s="2" t="s">
        <v>365</v>
      </c>
    </row>
    <row r="74" spans="1:11" x14ac:dyDescent="0.35">
      <c r="A74" s="2" t="s">
        <v>56</v>
      </c>
      <c r="B74" s="3">
        <v>1997</v>
      </c>
      <c r="C74" s="2" t="s">
        <v>53</v>
      </c>
      <c r="D74" s="3" t="s">
        <v>55</v>
      </c>
      <c r="E74" s="3" t="s">
        <v>25</v>
      </c>
      <c r="F74" s="3" t="s">
        <v>45</v>
      </c>
      <c r="G74" s="34" t="s">
        <v>24</v>
      </c>
      <c r="H74" s="13" t="s">
        <v>23</v>
      </c>
      <c r="I74" s="3"/>
      <c r="J74" s="3"/>
      <c r="K74" s="2" t="s">
        <v>378</v>
      </c>
    </row>
    <row r="75" spans="1:11" x14ac:dyDescent="0.35">
      <c r="A75" s="36" t="s">
        <v>44</v>
      </c>
      <c r="B75" s="3">
        <v>1997</v>
      </c>
      <c r="C75" s="2" t="s">
        <v>54</v>
      </c>
      <c r="D75" s="3"/>
      <c r="E75" s="34" t="s">
        <v>24</v>
      </c>
      <c r="F75" s="13" t="s">
        <v>23</v>
      </c>
      <c r="G75" s="13" t="s">
        <v>23</v>
      </c>
      <c r="H75" s="13" t="s">
        <v>23</v>
      </c>
      <c r="I75" s="3"/>
      <c r="J75" s="3"/>
      <c r="K75" s="2" t="s">
        <v>328</v>
      </c>
    </row>
    <row r="76" spans="1:11" x14ac:dyDescent="0.35">
      <c r="A76" s="36" t="s">
        <v>50</v>
      </c>
      <c r="B76" s="3">
        <v>2016</v>
      </c>
      <c r="C76" s="2" t="s">
        <v>53</v>
      </c>
      <c r="D76" s="3" t="s">
        <v>49</v>
      </c>
      <c r="E76" s="34" t="s">
        <v>24</v>
      </c>
      <c r="F76" s="13" t="s">
        <v>23</v>
      </c>
      <c r="G76" s="13" t="s">
        <v>23</v>
      </c>
      <c r="H76" s="34" t="s">
        <v>24</v>
      </c>
      <c r="I76" s="3" t="s">
        <v>73</v>
      </c>
      <c r="J76" s="3" t="s">
        <v>62</v>
      </c>
      <c r="K76" s="2" t="s">
        <v>385</v>
      </c>
    </row>
    <row r="77" spans="1:11" x14ac:dyDescent="0.35">
      <c r="A77" s="36" t="s">
        <v>10</v>
      </c>
      <c r="B77" s="3">
        <v>2018</v>
      </c>
      <c r="C77" s="2" t="s">
        <v>53</v>
      </c>
      <c r="D77" s="3" t="s">
        <v>49</v>
      </c>
      <c r="E77" s="34" t="s">
        <v>24</v>
      </c>
      <c r="F77" s="13" t="s">
        <v>23</v>
      </c>
      <c r="G77" s="13" t="s">
        <v>23</v>
      </c>
      <c r="H77" s="34" t="s">
        <v>24</v>
      </c>
      <c r="I77" s="3" t="s">
        <v>73</v>
      </c>
      <c r="J77" s="3"/>
      <c r="K77" s="2" t="s">
        <v>386</v>
      </c>
    </row>
    <row r="78" spans="1:11" s="39" customFormat="1" x14ac:dyDescent="0.35">
      <c r="A78" s="68" t="s">
        <v>402</v>
      </c>
      <c r="B78" s="11"/>
      <c r="C78" s="9"/>
      <c r="D78" s="11"/>
      <c r="E78" s="69">
        <f>Mediterranean!J33</f>
        <v>29</v>
      </c>
      <c r="F78" s="69">
        <f>Mediterranean!P33</f>
        <v>0</v>
      </c>
      <c r="G78" s="55"/>
      <c r="H78" s="50"/>
      <c r="I78" s="11"/>
      <c r="J78" s="11"/>
      <c r="K78" s="9"/>
    </row>
    <row r="79" spans="1:11" s="39" customFormat="1" x14ac:dyDescent="0.35">
      <c r="A79" s="68"/>
      <c r="B79" s="11"/>
      <c r="C79" s="9"/>
      <c r="D79" s="11"/>
      <c r="E79" s="69"/>
      <c r="F79" s="69"/>
      <c r="G79" s="55"/>
      <c r="H79" s="50"/>
      <c r="I79" s="11"/>
      <c r="J79" s="11"/>
      <c r="K79" s="9"/>
    </row>
    <row r="80" spans="1:11" s="39" customFormat="1" x14ac:dyDescent="0.35">
      <c r="A80" s="68" t="s">
        <v>407</v>
      </c>
      <c r="B80" s="11"/>
      <c r="C80" s="9"/>
      <c r="D80" s="11"/>
      <c r="E80" s="69">
        <f>E78+E67+E58+E51+E31</f>
        <v>958</v>
      </c>
      <c r="F80" s="69">
        <f>F78+F67+F58+F51+F31</f>
        <v>304</v>
      </c>
      <c r="G80" s="55"/>
      <c r="H80" s="50"/>
      <c r="I80" s="11"/>
      <c r="J80" s="11"/>
      <c r="K80" s="9"/>
    </row>
    <row r="81" spans="1:11" s="39" customFormat="1" x14ac:dyDescent="0.35">
      <c r="A81" s="68" t="s">
        <v>408</v>
      </c>
      <c r="B81" s="11"/>
      <c r="C81" s="9"/>
      <c r="D81" s="11"/>
      <c r="E81" s="69">
        <f>E67+E58+E51+E31</f>
        <v>929</v>
      </c>
      <c r="F81" s="69">
        <f>F67+F58+F51+F31</f>
        <v>304</v>
      </c>
      <c r="G81" s="55"/>
      <c r="H81" s="50"/>
      <c r="I81" s="11"/>
      <c r="J81" s="11"/>
      <c r="K81" s="9"/>
    </row>
    <row r="82" spans="1:11" x14ac:dyDescent="0.35">
      <c r="A82" s="2"/>
      <c r="B82" s="3"/>
      <c r="C82" s="2"/>
      <c r="D82" s="3"/>
      <c r="E82" s="3"/>
      <c r="F82" s="3"/>
      <c r="G82" s="3"/>
      <c r="H82" s="3"/>
      <c r="I82" s="3"/>
      <c r="J82" s="3"/>
      <c r="K82" s="2"/>
    </row>
    <row r="83" spans="1:11" x14ac:dyDescent="0.35">
      <c r="A83" s="70" t="s">
        <v>396</v>
      </c>
      <c r="E83" s="3"/>
      <c r="F83" s="3"/>
      <c r="G83" s="3"/>
      <c r="H83" s="3"/>
      <c r="I83" s="3"/>
      <c r="J83" s="3"/>
      <c r="K83" s="2"/>
    </row>
    <row r="84" spans="1:11" x14ac:dyDescent="0.35">
      <c r="A84" s="77" t="s">
        <v>321</v>
      </c>
      <c r="B84" s="77"/>
      <c r="C84" s="77"/>
      <c r="D84" s="77"/>
      <c r="E84" s="3"/>
      <c r="F84" s="3"/>
      <c r="G84" s="3"/>
      <c r="H84" s="3"/>
      <c r="I84" s="3"/>
      <c r="J84" s="3"/>
      <c r="K84" s="2"/>
    </row>
    <row r="85" spans="1:11" x14ac:dyDescent="0.35">
      <c r="A85" s="2"/>
      <c r="B85" s="3"/>
      <c r="C85" s="2"/>
      <c r="D85" s="3"/>
      <c r="E85" s="3"/>
      <c r="F85" s="3"/>
      <c r="G85" s="3"/>
      <c r="H85" s="3"/>
      <c r="I85" s="3"/>
      <c r="J85" s="3"/>
      <c r="K85" s="2"/>
    </row>
    <row r="86" spans="1:11" x14ac:dyDescent="0.35">
      <c r="A86" s="30" t="s">
        <v>43</v>
      </c>
      <c r="B86" s="3"/>
      <c r="C86" s="2"/>
      <c r="D86" s="3"/>
      <c r="E86" s="3"/>
      <c r="F86" s="3"/>
      <c r="G86" s="3"/>
      <c r="H86" s="3"/>
      <c r="I86" s="3"/>
      <c r="J86" s="3"/>
      <c r="K86" s="2"/>
    </row>
    <row r="87" spans="1:11" x14ac:dyDescent="0.35">
      <c r="A87" s="2" t="s">
        <v>42</v>
      </c>
      <c r="B87" s="3">
        <v>1970</v>
      </c>
      <c r="C87" s="2"/>
      <c r="D87" s="3"/>
      <c r="E87" s="3"/>
      <c r="F87" s="3"/>
      <c r="G87" s="3"/>
      <c r="H87" s="3" t="s">
        <v>24</v>
      </c>
      <c r="I87" s="3"/>
      <c r="J87" s="3"/>
      <c r="K87" s="2" t="s">
        <v>41</v>
      </c>
    </row>
    <row r="88" spans="1:11" x14ac:dyDescent="0.35">
      <c r="A88" s="2" t="s">
        <v>40</v>
      </c>
      <c r="B88" s="3">
        <v>1980</v>
      </c>
      <c r="C88" s="2"/>
      <c r="D88" s="3" t="s">
        <v>39</v>
      </c>
      <c r="E88" s="3"/>
      <c r="F88" s="3"/>
      <c r="G88" s="3"/>
      <c r="H88" s="3" t="s">
        <v>24</v>
      </c>
      <c r="I88" s="3"/>
      <c r="J88" s="3"/>
      <c r="K88" s="2" t="s">
        <v>193</v>
      </c>
    </row>
    <row r="89" spans="1:11" x14ac:dyDescent="0.35">
      <c r="A89" s="2" t="s">
        <v>38</v>
      </c>
      <c r="B89" s="3">
        <v>1981</v>
      </c>
      <c r="C89" s="2" t="s">
        <v>37</v>
      </c>
      <c r="D89" s="3"/>
      <c r="E89" s="3"/>
      <c r="F89" s="3"/>
      <c r="G89" s="3"/>
      <c r="H89" s="3" t="s">
        <v>24</v>
      </c>
      <c r="I89" s="3"/>
      <c r="J89" s="3"/>
      <c r="K89" s="2" t="s">
        <v>36</v>
      </c>
    </row>
    <row r="90" spans="1:11" x14ac:dyDescent="0.35">
      <c r="A90" s="2" t="s">
        <v>35</v>
      </c>
      <c r="B90" s="3">
        <v>1985</v>
      </c>
      <c r="C90" s="2"/>
      <c r="D90" s="3"/>
      <c r="E90" s="3" t="s">
        <v>25</v>
      </c>
      <c r="F90" s="3"/>
      <c r="G90" s="3"/>
      <c r="H90" s="3" t="s">
        <v>24</v>
      </c>
      <c r="I90" s="3"/>
      <c r="J90" s="3"/>
      <c r="K90" s="2" t="s">
        <v>34</v>
      </c>
    </row>
    <row r="91" spans="1:11" x14ac:dyDescent="0.35">
      <c r="A91" s="2" t="s">
        <v>33</v>
      </c>
      <c r="B91" s="3">
        <v>1985</v>
      </c>
      <c r="C91" s="2" t="s">
        <v>32</v>
      </c>
      <c r="D91" s="3" t="s">
        <v>31</v>
      </c>
      <c r="E91" s="3" t="s">
        <v>30</v>
      </c>
      <c r="F91" s="3" t="s">
        <v>25</v>
      </c>
      <c r="G91" s="3" t="s">
        <v>25</v>
      </c>
      <c r="H91" s="3" t="s">
        <v>24</v>
      </c>
      <c r="I91" s="3"/>
      <c r="J91" s="3"/>
      <c r="K91" s="2" t="s">
        <v>29</v>
      </c>
    </row>
    <row r="92" spans="1:11" x14ac:dyDescent="0.35">
      <c r="A92" s="20" t="s">
        <v>2</v>
      </c>
      <c r="B92" s="3">
        <v>1993</v>
      </c>
      <c r="C92" s="2" t="s">
        <v>28</v>
      </c>
      <c r="D92" s="3" t="s">
        <v>190</v>
      </c>
      <c r="E92" s="3"/>
      <c r="F92" s="3"/>
      <c r="G92" s="3"/>
      <c r="H92" s="3"/>
      <c r="I92" s="3"/>
      <c r="J92" s="3"/>
      <c r="K92" s="2" t="s">
        <v>192</v>
      </c>
    </row>
    <row r="93" spans="1:11" x14ac:dyDescent="0.35">
      <c r="A93" s="2" t="s">
        <v>27</v>
      </c>
      <c r="B93" s="3">
        <v>2000</v>
      </c>
      <c r="C93" s="2" t="s">
        <v>26</v>
      </c>
      <c r="D93" s="3"/>
      <c r="E93" s="3" t="s">
        <v>25</v>
      </c>
      <c r="F93" s="3"/>
      <c r="G93" s="3"/>
      <c r="H93" s="3" t="s">
        <v>24</v>
      </c>
      <c r="I93" s="3"/>
      <c r="J93" s="3" t="s">
        <v>22</v>
      </c>
      <c r="K93" s="2" t="s">
        <v>21</v>
      </c>
    </row>
    <row r="94" spans="1:11" x14ac:dyDescent="0.35">
      <c r="A94" s="2" t="s">
        <v>71</v>
      </c>
      <c r="B94" s="3">
        <v>2000</v>
      </c>
      <c r="C94" s="2" t="s">
        <v>196</v>
      </c>
      <c r="D94" s="3"/>
      <c r="E94" s="3"/>
      <c r="F94" s="3"/>
      <c r="G94" s="3"/>
      <c r="H94" s="3"/>
      <c r="I94" s="3"/>
      <c r="J94" s="3"/>
      <c r="K94" s="2" t="s">
        <v>16</v>
      </c>
    </row>
    <row r="95" spans="1:11" x14ac:dyDescent="0.35">
      <c r="A95" s="2" t="s">
        <v>283</v>
      </c>
      <c r="B95" s="3">
        <v>2003</v>
      </c>
      <c r="C95" s="2" t="s">
        <v>284</v>
      </c>
      <c r="D95" s="3"/>
      <c r="E95" s="3"/>
      <c r="F95" s="3"/>
      <c r="G95" s="3"/>
      <c r="H95" s="3" t="s">
        <v>24</v>
      </c>
      <c r="I95" s="3"/>
      <c r="J95" s="3"/>
      <c r="K95" s="2" t="s">
        <v>364</v>
      </c>
    </row>
    <row r="96" spans="1:11" x14ac:dyDescent="0.35">
      <c r="A96" s="2" t="s">
        <v>15</v>
      </c>
      <c r="B96" s="3">
        <v>2013</v>
      </c>
      <c r="C96" s="2" t="s">
        <v>81</v>
      </c>
      <c r="D96" s="3"/>
      <c r="E96" s="3" t="s">
        <v>25</v>
      </c>
      <c r="F96" s="3" t="s">
        <v>24</v>
      </c>
      <c r="G96" s="3" t="s">
        <v>24</v>
      </c>
      <c r="H96" s="3" t="s">
        <v>25</v>
      </c>
      <c r="I96" s="3" t="s">
        <v>76</v>
      </c>
      <c r="J96" s="3" t="s">
        <v>22</v>
      </c>
      <c r="K96" s="2" t="s">
        <v>14</v>
      </c>
    </row>
    <row r="97" spans="1:11" x14ac:dyDescent="0.35">
      <c r="A97" s="2" t="s">
        <v>13</v>
      </c>
      <c r="B97" s="3">
        <v>2016</v>
      </c>
      <c r="C97" s="2" t="s">
        <v>322</v>
      </c>
      <c r="D97" s="3"/>
      <c r="E97" s="3"/>
      <c r="F97" s="3"/>
      <c r="G97" s="3"/>
      <c r="H97" s="3"/>
      <c r="I97" s="3"/>
      <c r="J97" s="3"/>
      <c r="K97" s="2" t="s">
        <v>270</v>
      </c>
    </row>
    <row r="98" spans="1:11" x14ac:dyDescent="0.35">
      <c r="A98" s="2" t="s">
        <v>12</v>
      </c>
      <c r="B98" s="3">
        <v>2018</v>
      </c>
      <c r="C98" s="2" t="s">
        <v>197</v>
      </c>
      <c r="D98" s="3"/>
      <c r="E98" s="3"/>
      <c r="F98" s="3"/>
      <c r="G98" s="3"/>
      <c r="H98" s="3"/>
      <c r="I98" s="3"/>
      <c r="J98" s="3"/>
      <c r="K98" s="2" t="s">
        <v>11</v>
      </c>
    </row>
    <row r="99" spans="1:11" x14ac:dyDescent="0.35">
      <c r="A99" s="2" t="s">
        <v>10</v>
      </c>
      <c r="B99" s="3">
        <v>2018</v>
      </c>
      <c r="C99" s="2" t="s">
        <v>53</v>
      </c>
      <c r="D99" s="3"/>
      <c r="E99" s="3"/>
      <c r="F99" s="3"/>
      <c r="G99" s="3"/>
      <c r="H99" s="3"/>
      <c r="I99" s="3"/>
      <c r="J99" s="3"/>
      <c r="K99" s="2" t="s">
        <v>9</v>
      </c>
    </row>
    <row r="100" spans="1:11" x14ac:dyDescent="0.35">
      <c r="A100" s="2" t="s">
        <v>20</v>
      </c>
      <c r="B100" s="3">
        <v>2018</v>
      </c>
      <c r="C100" s="2"/>
      <c r="D100" s="3"/>
      <c r="E100" s="3"/>
      <c r="F100" s="3"/>
      <c r="G100" s="3"/>
      <c r="H100" s="3"/>
      <c r="I100" s="3"/>
      <c r="J100" s="3"/>
      <c r="K100" s="2" t="s">
        <v>19</v>
      </c>
    </row>
    <row r="101" spans="1:11" x14ac:dyDescent="0.35">
      <c r="A101" s="2" t="s">
        <v>5</v>
      </c>
      <c r="B101" s="3">
        <v>2019</v>
      </c>
      <c r="C101" s="2" t="s">
        <v>4</v>
      </c>
      <c r="D101" s="3"/>
      <c r="E101" s="3"/>
      <c r="F101" s="3"/>
      <c r="G101" s="3"/>
      <c r="H101" s="3"/>
      <c r="I101" s="3"/>
      <c r="J101" s="3"/>
      <c r="K101" s="2" t="s">
        <v>3</v>
      </c>
    </row>
    <row r="102" spans="1:11" x14ac:dyDescent="0.35">
      <c r="A102" s="2" t="s">
        <v>8</v>
      </c>
      <c r="B102" s="3">
        <v>2019</v>
      </c>
      <c r="C102" s="2" t="s">
        <v>7</v>
      </c>
      <c r="D102" s="3"/>
      <c r="E102" s="3"/>
      <c r="F102" s="3"/>
      <c r="G102" s="3"/>
      <c r="H102" s="3"/>
      <c r="I102" s="3"/>
      <c r="J102" s="3"/>
      <c r="K102" s="2" t="s">
        <v>6</v>
      </c>
    </row>
    <row r="103" spans="1:11" x14ac:dyDescent="0.35">
      <c r="A103" s="2"/>
      <c r="B103" s="3"/>
      <c r="C103" s="2"/>
      <c r="D103" s="3"/>
      <c r="E103" s="3"/>
      <c r="F103" s="3"/>
      <c r="G103" s="3"/>
      <c r="H103" s="3"/>
      <c r="I103" s="3"/>
      <c r="J103" s="3"/>
      <c r="K103" s="2"/>
    </row>
    <row r="104" spans="1:11" x14ac:dyDescent="0.35">
      <c r="A104" s="30" t="s">
        <v>18</v>
      </c>
      <c r="B104" s="3"/>
      <c r="C104" s="2"/>
      <c r="D104" s="3"/>
      <c r="E104" s="3"/>
      <c r="F104" s="3"/>
      <c r="G104" s="3"/>
      <c r="H104" s="3"/>
      <c r="I104" s="3"/>
      <c r="J104" s="3"/>
      <c r="K104" s="2"/>
    </row>
    <row r="105" spans="1:11" x14ac:dyDescent="0.35">
      <c r="A105" s="2" t="s">
        <v>85</v>
      </c>
      <c r="B105" s="3">
        <v>1987</v>
      </c>
      <c r="C105" s="2" t="s">
        <v>185</v>
      </c>
      <c r="D105" s="3"/>
      <c r="E105" s="3"/>
      <c r="F105" s="3"/>
      <c r="G105" s="3"/>
      <c r="H105" s="3"/>
      <c r="I105" s="3"/>
      <c r="J105" s="3"/>
      <c r="K105" s="2" t="s">
        <v>186</v>
      </c>
    </row>
    <row r="106" spans="1:11" x14ac:dyDescent="0.35">
      <c r="A106" s="20" t="s">
        <v>1</v>
      </c>
      <c r="B106" s="3">
        <v>1991</v>
      </c>
      <c r="C106" s="2" t="s">
        <v>195</v>
      </c>
      <c r="D106" s="3"/>
      <c r="E106" s="3"/>
      <c r="F106" s="3"/>
      <c r="G106" s="3"/>
      <c r="H106" s="3"/>
      <c r="I106" s="3"/>
      <c r="J106" s="3"/>
      <c r="K106" s="2" t="s">
        <v>191</v>
      </c>
    </row>
    <row r="107" spans="1:11" x14ac:dyDescent="0.35">
      <c r="A107" s="2" t="s">
        <v>1</v>
      </c>
      <c r="B107" s="3">
        <v>1997</v>
      </c>
      <c r="C107" s="2" t="s">
        <v>92</v>
      </c>
      <c r="D107" s="3"/>
      <c r="E107" s="3"/>
      <c r="F107" s="3"/>
      <c r="G107" s="3"/>
      <c r="H107" s="3"/>
      <c r="I107" s="3"/>
      <c r="J107" s="3"/>
      <c r="K107" s="2" t="s">
        <v>0</v>
      </c>
    </row>
  </sheetData>
  <mergeCells count="2">
    <mergeCell ref="E1:G1"/>
    <mergeCell ref="A84:D8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42"/>
  <sheetViews>
    <sheetView workbookViewId="0">
      <selection activeCell="V444" sqref="V444:V454"/>
    </sheetView>
  </sheetViews>
  <sheetFormatPr defaultRowHeight="14.5" x14ac:dyDescent="0.35"/>
  <cols>
    <col min="1" max="1" width="13" style="2" bestFit="1" customWidth="1"/>
    <col min="2" max="2" width="20.08984375" style="2" bestFit="1" customWidth="1"/>
    <col min="3" max="3" width="11.81640625" style="2" bestFit="1" customWidth="1"/>
    <col min="4" max="4" width="6.90625" style="2" bestFit="1" customWidth="1"/>
    <col min="5" max="5" width="7.6328125" style="2" bestFit="1" customWidth="1"/>
    <col min="6" max="6" width="6.1796875" style="2" bestFit="1" customWidth="1"/>
    <col min="7" max="8" width="5.1796875" style="2" bestFit="1" customWidth="1"/>
    <col min="9" max="9" width="3.6328125" style="2" bestFit="1" customWidth="1"/>
    <col min="10" max="10" width="8.08984375" style="2" bestFit="1" customWidth="1"/>
    <col min="11" max="11" width="4.54296875" style="2" bestFit="1" customWidth="1"/>
    <col min="12" max="12" width="3.6328125" style="2" bestFit="1" customWidth="1"/>
    <col min="13" max="13" width="5" style="2" bestFit="1" customWidth="1"/>
    <col min="14" max="14" width="6.08984375" style="2" bestFit="1" customWidth="1"/>
    <col min="15" max="15" width="5" style="2" bestFit="1" customWidth="1"/>
    <col min="16" max="16" width="8.08984375" style="2" bestFit="1" customWidth="1"/>
    <col min="17" max="17" width="5.1796875" style="2" bestFit="1" customWidth="1"/>
    <col min="18" max="18" width="3.6328125" style="2" bestFit="1" customWidth="1"/>
    <col min="19" max="19" width="11.453125" style="2" bestFit="1" customWidth="1"/>
    <col min="20" max="20" width="12" style="2" bestFit="1" customWidth="1"/>
    <col min="21" max="21" width="21.90625" style="2" bestFit="1" customWidth="1"/>
    <col min="22" max="22" width="36.90625" style="2" bestFit="1" customWidth="1"/>
  </cols>
  <sheetData>
    <row r="1" spans="1:22" s="2" customFormat="1" ht="14" x14ac:dyDescent="0.3">
      <c r="A1" s="7" t="s">
        <v>126</v>
      </c>
      <c r="B1" s="7" t="s">
        <v>127</v>
      </c>
      <c r="C1" s="7" t="s">
        <v>128</v>
      </c>
      <c r="D1" s="7" t="s">
        <v>129</v>
      </c>
      <c r="E1" s="7" t="s">
        <v>130</v>
      </c>
      <c r="F1" s="7" t="s">
        <v>131</v>
      </c>
      <c r="G1" s="78" t="s">
        <v>132</v>
      </c>
      <c r="H1" s="78"/>
      <c r="I1" s="78"/>
      <c r="J1" s="78" t="s">
        <v>115</v>
      </c>
      <c r="K1" s="78"/>
      <c r="L1" s="78"/>
      <c r="M1" s="78" t="s">
        <v>346</v>
      </c>
      <c r="N1" s="78"/>
      <c r="O1" s="78"/>
      <c r="P1" s="78" t="s">
        <v>117</v>
      </c>
      <c r="Q1" s="78"/>
      <c r="R1" s="78"/>
      <c r="S1" s="7" t="s">
        <v>349</v>
      </c>
      <c r="T1" s="30" t="s">
        <v>359</v>
      </c>
      <c r="U1" s="7" t="s">
        <v>125</v>
      </c>
      <c r="V1" s="7" t="s">
        <v>118</v>
      </c>
    </row>
    <row r="2" spans="1:22" s="2" customFormat="1" ht="14" x14ac:dyDescent="0.3">
      <c r="A2" s="7"/>
      <c r="B2" s="13"/>
      <c r="C2" s="7"/>
      <c r="D2" s="13" t="s">
        <v>134</v>
      </c>
      <c r="E2" s="13" t="s">
        <v>135</v>
      </c>
      <c r="F2" s="7" t="s">
        <v>136</v>
      </c>
      <c r="G2" s="7" t="s">
        <v>137</v>
      </c>
      <c r="H2" s="7" t="s">
        <v>309</v>
      </c>
      <c r="I2" s="7" t="s">
        <v>138</v>
      </c>
      <c r="J2" s="7" t="s">
        <v>62</v>
      </c>
      <c r="K2" s="7" t="s">
        <v>179</v>
      </c>
      <c r="L2" s="7" t="s">
        <v>138</v>
      </c>
      <c r="M2" s="7" t="s">
        <v>137</v>
      </c>
      <c r="N2" s="2" t="s">
        <v>351</v>
      </c>
      <c r="O2" s="7" t="s">
        <v>115</v>
      </c>
      <c r="P2" s="7" t="s">
        <v>62</v>
      </c>
      <c r="Q2" s="7" t="s">
        <v>179</v>
      </c>
      <c r="R2" s="7" t="s">
        <v>138</v>
      </c>
      <c r="S2" s="7" t="s">
        <v>117</v>
      </c>
      <c r="T2" s="7" t="s">
        <v>133</v>
      </c>
      <c r="U2" s="7"/>
    </row>
    <row r="3" spans="1:22" s="2" customFormat="1" ht="14" x14ac:dyDescent="0.3">
      <c r="A3" s="20" t="s">
        <v>7</v>
      </c>
      <c r="B3" s="3" t="s">
        <v>140</v>
      </c>
      <c r="C3" s="3">
        <v>2</v>
      </c>
      <c r="D3" s="10">
        <v>21</v>
      </c>
      <c r="E3" s="10">
        <v>-132</v>
      </c>
      <c r="F3" s="2">
        <v>0</v>
      </c>
      <c r="I3" s="15"/>
      <c r="K3" s="10"/>
      <c r="L3" s="15">
        <v>4</v>
      </c>
      <c r="M3" s="15"/>
      <c r="N3" s="12"/>
      <c r="O3" s="10">
        <v>3.6848640628986691</v>
      </c>
      <c r="P3" s="10">
        <v>9.7560975609756115E-2</v>
      </c>
      <c r="Q3" s="10"/>
      <c r="R3" s="15">
        <v>1</v>
      </c>
      <c r="S3" s="15"/>
      <c r="T3" s="10" t="s">
        <v>24</v>
      </c>
      <c r="U3" s="2" t="s">
        <v>204</v>
      </c>
      <c r="V3" s="2" t="s">
        <v>203</v>
      </c>
    </row>
    <row r="4" spans="1:22" s="2" customFormat="1" ht="14" x14ac:dyDescent="0.3">
      <c r="A4" s="20" t="s">
        <v>7</v>
      </c>
      <c r="B4" s="3" t="s">
        <v>140</v>
      </c>
      <c r="C4" s="3">
        <v>2</v>
      </c>
      <c r="D4" s="10">
        <v>21</v>
      </c>
      <c r="E4" s="10">
        <v>-132</v>
      </c>
      <c r="F4" s="2">
        <v>25</v>
      </c>
      <c r="I4" s="15"/>
      <c r="J4" s="10">
        <v>3.1902192865494681</v>
      </c>
      <c r="K4" s="10"/>
      <c r="L4" s="15">
        <v>1</v>
      </c>
      <c r="M4" s="15"/>
      <c r="N4" s="12"/>
      <c r="O4" s="15"/>
      <c r="P4" s="10">
        <v>0</v>
      </c>
      <c r="Q4" s="10"/>
      <c r="R4" s="15">
        <v>1</v>
      </c>
      <c r="S4" s="15"/>
      <c r="T4" s="10" t="s">
        <v>24</v>
      </c>
      <c r="U4" s="2" t="s">
        <v>204</v>
      </c>
      <c r="V4" s="2" t="s">
        <v>203</v>
      </c>
    </row>
    <row r="5" spans="1:22" s="2" customFormat="1" ht="14" x14ac:dyDescent="0.3">
      <c r="A5" s="20" t="s">
        <v>7</v>
      </c>
      <c r="B5" s="3" t="s">
        <v>140</v>
      </c>
      <c r="C5" s="3">
        <v>2</v>
      </c>
      <c r="D5" s="10">
        <v>21</v>
      </c>
      <c r="E5" s="10">
        <v>-132</v>
      </c>
      <c r="F5" s="2">
        <v>50</v>
      </c>
      <c r="I5" s="15"/>
      <c r="J5" s="10">
        <v>3.1320630950424575</v>
      </c>
      <c r="K5" s="10"/>
      <c r="L5" s="15">
        <v>1</v>
      </c>
      <c r="M5" s="15"/>
      <c r="N5" s="12"/>
      <c r="O5" s="15"/>
      <c r="P5" s="10">
        <v>0.20487804878048782</v>
      </c>
      <c r="Q5" s="10"/>
      <c r="R5" s="15">
        <v>1</v>
      </c>
      <c r="S5" s="15"/>
      <c r="T5" s="10" t="s">
        <v>24</v>
      </c>
      <c r="U5" s="2" t="s">
        <v>204</v>
      </c>
      <c r="V5" s="2" t="s">
        <v>203</v>
      </c>
    </row>
    <row r="6" spans="1:22" s="2" customFormat="1" ht="14" x14ac:dyDescent="0.3">
      <c r="A6" s="20" t="s">
        <v>7</v>
      </c>
      <c r="B6" s="3" t="s">
        <v>140</v>
      </c>
      <c r="C6" s="3">
        <v>2</v>
      </c>
      <c r="D6" s="10">
        <v>21</v>
      </c>
      <c r="E6" s="10">
        <v>-132</v>
      </c>
      <c r="F6" s="2">
        <v>75</v>
      </c>
      <c r="I6" s="15"/>
      <c r="J6" s="10"/>
      <c r="K6" s="10"/>
      <c r="L6" s="15"/>
      <c r="M6" s="15"/>
      <c r="N6" s="12"/>
      <c r="O6" s="15"/>
      <c r="P6" s="10">
        <v>0</v>
      </c>
      <c r="Q6" s="10"/>
      <c r="R6" s="15">
        <v>1</v>
      </c>
      <c r="S6" s="15"/>
      <c r="T6" s="10" t="s">
        <v>24</v>
      </c>
      <c r="U6" s="2" t="s">
        <v>204</v>
      </c>
      <c r="V6" s="2" t="s">
        <v>203</v>
      </c>
    </row>
    <row r="7" spans="1:22" s="2" customFormat="1" ht="14" x14ac:dyDescent="0.3">
      <c r="A7" s="20" t="s">
        <v>7</v>
      </c>
      <c r="B7" s="3" t="s">
        <v>140</v>
      </c>
      <c r="C7" s="3">
        <v>2</v>
      </c>
      <c r="D7" s="10">
        <v>21</v>
      </c>
      <c r="E7" s="10">
        <v>-132</v>
      </c>
      <c r="F7" s="2">
        <v>100</v>
      </c>
      <c r="I7" s="15"/>
      <c r="J7" s="10">
        <v>3.424319162064057</v>
      </c>
      <c r="K7" s="10"/>
      <c r="L7" s="15">
        <v>1</v>
      </c>
      <c r="M7" s="15"/>
      <c r="N7" s="12"/>
      <c r="O7" s="15"/>
      <c r="P7" s="10">
        <v>9.7560975609756115E-2</v>
      </c>
      <c r="Q7" s="10"/>
      <c r="R7" s="15">
        <v>1</v>
      </c>
      <c r="S7" s="15"/>
      <c r="T7" s="10" t="s">
        <v>24</v>
      </c>
      <c r="U7" s="2" t="s">
        <v>204</v>
      </c>
      <c r="V7" s="2" t="s">
        <v>203</v>
      </c>
    </row>
    <row r="8" spans="1:22" s="2" customFormat="1" ht="14" x14ac:dyDescent="0.3">
      <c r="A8" s="20" t="s">
        <v>7</v>
      </c>
      <c r="B8" s="3" t="s">
        <v>140</v>
      </c>
      <c r="C8" s="3">
        <v>2</v>
      </c>
      <c r="D8" s="10">
        <v>21</v>
      </c>
      <c r="E8" s="10">
        <v>-132</v>
      </c>
      <c r="F8" s="2">
        <v>150</v>
      </c>
      <c r="I8" s="15"/>
      <c r="J8" s="10"/>
      <c r="K8" s="10"/>
      <c r="L8" s="15"/>
      <c r="M8" s="15"/>
      <c r="N8" s="12"/>
      <c r="O8" s="15"/>
      <c r="P8" s="10">
        <v>0</v>
      </c>
      <c r="Q8" s="10"/>
      <c r="R8" s="15">
        <v>1</v>
      </c>
      <c r="S8" s="15"/>
      <c r="T8" s="10" t="s">
        <v>24</v>
      </c>
      <c r="U8" s="2" t="s">
        <v>204</v>
      </c>
      <c r="V8" s="2" t="s">
        <v>203</v>
      </c>
    </row>
    <row r="9" spans="1:22" s="2" customFormat="1" ht="14" x14ac:dyDescent="0.3">
      <c r="A9" s="20" t="s">
        <v>7</v>
      </c>
      <c r="B9" s="3" t="s">
        <v>140</v>
      </c>
      <c r="C9" s="3">
        <v>2</v>
      </c>
      <c r="D9" s="10">
        <v>21</v>
      </c>
      <c r="E9" s="10">
        <v>-132</v>
      </c>
      <c r="F9" s="2">
        <v>200</v>
      </c>
      <c r="I9" s="15"/>
      <c r="J9" s="10">
        <v>3.6081178040874828</v>
      </c>
      <c r="K9" s="10"/>
      <c r="L9" s="15">
        <v>1</v>
      </c>
      <c r="M9" s="15"/>
      <c r="N9" s="12"/>
      <c r="O9" s="15"/>
      <c r="P9" s="10">
        <v>9.7560975609756115E-2</v>
      </c>
      <c r="Q9" s="10"/>
      <c r="R9" s="15">
        <v>1</v>
      </c>
      <c r="S9" s="15"/>
      <c r="T9" s="10" t="s">
        <v>24</v>
      </c>
      <c r="U9" s="2" t="s">
        <v>204</v>
      </c>
      <c r="V9" s="2" t="s">
        <v>203</v>
      </c>
    </row>
    <row r="10" spans="1:22" s="2" customFormat="1" ht="14" x14ac:dyDescent="0.3">
      <c r="A10" s="20" t="s">
        <v>7</v>
      </c>
      <c r="B10" s="3" t="s">
        <v>140</v>
      </c>
      <c r="C10" s="3">
        <v>2</v>
      </c>
      <c r="D10" s="10">
        <v>21</v>
      </c>
      <c r="E10" s="10">
        <v>-132</v>
      </c>
      <c r="F10" s="2">
        <v>250</v>
      </c>
      <c r="I10" s="15"/>
      <c r="J10" s="10"/>
      <c r="K10" s="10"/>
      <c r="L10" s="15"/>
      <c r="M10" s="15"/>
      <c r="N10" s="12"/>
      <c r="O10" s="15"/>
      <c r="P10" s="10">
        <v>0</v>
      </c>
      <c r="Q10" s="10"/>
      <c r="R10" s="15">
        <v>1</v>
      </c>
      <c r="S10" s="15"/>
      <c r="T10" s="10" t="s">
        <v>24</v>
      </c>
      <c r="U10" s="2" t="s">
        <v>204</v>
      </c>
      <c r="V10" s="2" t="s">
        <v>203</v>
      </c>
    </row>
    <row r="11" spans="1:22" s="2" customFormat="1" ht="14" x14ac:dyDescent="0.3">
      <c r="A11" s="20" t="s">
        <v>7</v>
      </c>
      <c r="B11" s="3" t="s">
        <v>140</v>
      </c>
      <c r="C11" s="3">
        <v>2</v>
      </c>
      <c r="D11" s="10">
        <v>21</v>
      </c>
      <c r="E11" s="10">
        <v>-132</v>
      </c>
      <c r="F11" s="2">
        <v>300</v>
      </c>
      <c r="I11" s="15"/>
      <c r="J11" s="10">
        <v>3.4989597020832011</v>
      </c>
      <c r="K11" s="10"/>
      <c r="L11" s="15">
        <v>1</v>
      </c>
      <c r="M11" s="15"/>
      <c r="N11" s="12"/>
      <c r="O11" s="15"/>
      <c r="P11" s="10">
        <v>8.7804878048780496E-2</v>
      </c>
      <c r="Q11" s="10"/>
      <c r="R11" s="15">
        <v>1</v>
      </c>
      <c r="S11" s="15"/>
      <c r="T11" s="10" t="s">
        <v>24</v>
      </c>
      <c r="U11" s="2" t="s">
        <v>204</v>
      </c>
      <c r="V11" s="2" t="s">
        <v>203</v>
      </c>
    </row>
    <row r="12" spans="1:22" s="2" customFormat="1" ht="14" x14ac:dyDescent="0.3">
      <c r="A12" s="20" t="s">
        <v>7</v>
      </c>
      <c r="B12" s="3" t="s">
        <v>140</v>
      </c>
      <c r="C12" s="3">
        <v>2</v>
      </c>
      <c r="D12" s="10">
        <v>21</v>
      </c>
      <c r="E12" s="10">
        <v>-132</v>
      </c>
      <c r="F12" s="2">
        <v>400</v>
      </c>
      <c r="I12" s="15"/>
      <c r="J12" s="10"/>
      <c r="K12" s="10"/>
      <c r="L12" s="15"/>
      <c r="M12" s="15"/>
      <c r="N12" s="12"/>
      <c r="O12" s="15"/>
      <c r="P12" s="10">
        <v>6.8292682926829287E-2</v>
      </c>
      <c r="Q12" s="10"/>
      <c r="R12" s="15">
        <v>1</v>
      </c>
      <c r="S12" s="15"/>
      <c r="T12" s="10" t="s">
        <v>24</v>
      </c>
      <c r="U12" s="2" t="s">
        <v>204</v>
      </c>
      <c r="V12" s="2" t="s">
        <v>203</v>
      </c>
    </row>
    <row r="13" spans="1:22" s="2" customFormat="1" ht="14" x14ac:dyDescent="0.3">
      <c r="A13" s="20" t="s">
        <v>7</v>
      </c>
      <c r="B13" s="3" t="s">
        <v>140</v>
      </c>
      <c r="C13" s="3">
        <v>2</v>
      </c>
      <c r="D13" s="10">
        <v>21</v>
      </c>
      <c r="E13" s="10">
        <v>-132</v>
      </c>
      <c r="F13" s="2">
        <v>500</v>
      </c>
      <c r="I13" s="15"/>
      <c r="J13" s="10">
        <v>3.5867287165325896</v>
      </c>
      <c r="K13" s="10"/>
      <c r="L13" s="15">
        <v>1</v>
      </c>
      <c r="M13" s="15"/>
      <c r="N13" s="12"/>
      <c r="O13" s="15"/>
      <c r="P13" s="10">
        <v>7.8048780487804892E-2</v>
      </c>
      <c r="Q13" s="10"/>
      <c r="R13" s="15">
        <v>1</v>
      </c>
      <c r="S13" s="15"/>
      <c r="T13" s="10" t="s">
        <v>24</v>
      </c>
      <c r="U13" s="2" t="s">
        <v>204</v>
      </c>
      <c r="V13" s="2" t="s">
        <v>203</v>
      </c>
    </row>
    <row r="14" spans="1:22" s="2" customFormat="1" ht="14" x14ac:dyDescent="0.3">
      <c r="A14" s="20" t="s">
        <v>7</v>
      </c>
      <c r="B14" s="3" t="s">
        <v>140</v>
      </c>
      <c r="C14" s="3">
        <v>2</v>
      </c>
      <c r="D14" s="10">
        <v>21</v>
      </c>
      <c r="E14" s="10">
        <v>-132</v>
      </c>
      <c r="F14" s="2">
        <v>600</v>
      </c>
      <c r="I14" s="15"/>
      <c r="J14" s="10"/>
      <c r="K14" s="10"/>
      <c r="L14" s="15"/>
      <c r="M14" s="15"/>
      <c r="N14" s="12"/>
      <c r="O14" s="15"/>
      <c r="P14" s="10">
        <v>0.19512195121951223</v>
      </c>
      <c r="Q14" s="10"/>
      <c r="R14" s="15">
        <v>1</v>
      </c>
      <c r="S14" s="15"/>
      <c r="T14" s="10" t="s">
        <v>24</v>
      </c>
      <c r="U14" s="2" t="s">
        <v>204</v>
      </c>
      <c r="V14" s="2" t="s">
        <v>203</v>
      </c>
    </row>
    <row r="15" spans="1:22" s="2" customFormat="1" ht="14" x14ac:dyDescent="0.3">
      <c r="A15" s="20" t="s">
        <v>7</v>
      </c>
      <c r="B15" s="3" t="s">
        <v>140</v>
      </c>
      <c r="C15" s="3">
        <v>2</v>
      </c>
      <c r="D15" s="10">
        <v>21</v>
      </c>
      <c r="E15" s="10">
        <v>-132</v>
      </c>
      <c r="F15" s="2">
        <v>700</v>
      </c>
      <c r="I15" s="15"/>
      <c r="J15" s="10"/>
      <c r="K15" s="10"/>
      <c r="L15" s="15"/>
      <c r="M15" s="15"/>
      <c r="N15" s="12"/>
      <c r="O15" s="15"/>
      <c r="P15" s="10">
        <v>9.7560975609756115E-2</v>
      </c>
      <c r="Q15" s="10"/>
      <c r="R15" s="15">
        <v>1</v>
      </c>
      <c r="S15" s="15"/>
      <c r="T15" s="10" t="s">
        <v>24</v>
      </c>
      <c r="U15" s="2" t="s">
        <v>204</v>
      </c>
      <c r="V15" s="2" t="s">
        <v>203</v>
      </c>
    </row>
    <row r="16" spans="1:22" s="2" customFormat="1" ht="14" x14ac:dyDescent="0.3">
      <c r="A16" s="20" t="s">
        <v>7</v>
      </c>
      <c r="B16" s="3" t="s">
        <v>140</v>
      </c>
      <c r="C16" s="3">
        <v>2</v>
      </c>
      <c r="D16" s="10">
        <v>21</v>
      </c>
      <c r="E16" s="10">
        <v>-132</v>
      </c>
      <c r="F16" s="2">
        <v>800</v>
      </c>
      <c r="I16" s="15"/>
      <c r="J16" s="10"/>
      <c r="K16" s="10"/>
      <c r="L16" s="15"/>
      <c r="M16" s="15"/>
      <c r="N16" s="12"/>
      <c r="O16" s="15"/>
      <c r="P16" s="10">
        <v>0.20487804878048782</v>
      </c>
      <c r="Q16" s="10"/>
      <c r="R16" s="15">
        <v>1</v>
      </c>
      <c r="S16" s="15"/>
      <c r="T16" s="10" t="s">
        <v>24</v>
      </c>
      <c r="U16" s="2" t="s">
        <v>204</v>
      </c>
      <c r="V16" s="2" t="s">
        <v>203</v>
      </c>
    </row>
    <row r="17" spans="1:22" s="2" customFormat="1" ht="14" x14ac:dyDescent="0.3">
      <c r="A17" s="20" t="s">
        <v>7</v>
      </c>
      <c r="B17" s="3" t="s">
        <v>140</v>
      </c>
      <c r="C17" s="3">
        <v>2</v>
      </c>
      <c r="D17" s="10">
        <v>21</v>
      </c>
      <c r="E17" s="10">
        <v>-132</v>
      </c>
      <c r="F17" s="2">
        <v>900</v>
      </c>
      <c r="I17" s="15"/>
      <c r="J17" s="10">
        <v>4.3853529925477011</v>
      </c>
      <c r="K17" s="10"/>
      <c r="L17" s="15">
        <v>1</v>
      </c>
      <c r="M17" s="15"/>
      <c r="N17" s="12"/>
      <c r="O17" s="15"/>
      <c r="P17" s="10">
        <v>0.17560975609756099</v>
      </c>
      <c r="Q17" s="10"/>
      <c r="R17" s="15">
        <v>1</v>
      </c>
      <c r="S17" s="15"/>
      <c r="T17" s="10" t="s">
        <v>24</v>
      </c>
      <c r="U17" s="2" t="s">
        <v>204</v>
      </c>
      <c r="V17" s="2" t="s">
        <v>203</v>
      </c>
    </row>
    <row r="18" spans="1:22" s="2" customFormat="1" ht="14" x14ac:dyDescent="0.3">
      <c r="A18" s="20" t="s">
        <v>7</v>
      </c>
      <c r="B18" s="3" t="s">
        <v>140</v>
      </c>
      <c r="C18" s="3">
        <v>2</v>
      </c>
      <c r="D18" s="10">
        <v>21</v>
      </c>
      <c r="E18" s="10">
        <v>-132</v>
      </c>
      <c r="F18" s="2">
        <v>1000</v>
      </c>
      <c r="I18" s="15"/>
      <c r="J18" s="10">
        <v>4.457264580016739</v>
      </c>
      <c r="K18" s="10"/>
      <c r="L18" s="15">
        <v>1</v>
      </c>
      <c r="M18" s="15"/>
      <c r="N18" s="12"/>
      <c r="O18" s="15"/>
      <c r="P18" s="10">
        <v>0.38048780487804884</v>
      </c>
      <c r="Q18" s="10"/>
      <c r="R18" s="15">
        <v>1</v>
      </c>
      <c r="S18" s="15"/>
      <c r="T18" s="10" t="s">
        <v>24</v>
      </c>
      <c r="U18" s="2" t="s">
        <v>204</v>
      </c>
      <c r="V18" s="2" t="s">
        <v>203</v>
      </c>
    </row>
    <row r="19" spans="1:22" s="2" customFormat="1" ht="14" x14ac:dyDescent="0.3">
      <c r="A19" s="20" t="s">
        <v>7</v>
      </c>
      <c r="B19" s="3" t="s">
        <v>140</v>
      </c>
      <c r="C19" s="3">
        <v>2</v>
      </c>
      <c r="D19" s="10">
        <v>21</v>
      </c>
      <c r="E19" s="10">
        <v>-132</v>
      </c>
      <c r="F19" s="2">
        <v>2000</v>
      </c>
      <c r="I19" s="15"/>
      <c r="J19" s="10">
        <v>4.6583220030327341</v>
      </c>
      <c r="K19" s="10"/>
      <c r="L19" s="15">
        <v>1</v>
      </c>
      <c r="M19" s="15"/>
      <c r="N19" s="12"/>
      <c r="O19" s="15"/>
      <c r="P19" s="10">
        <v>0.39024390243902446</v>
      </c>
      <c r="Q19" s="10"/>
      <c r="R19" s="15">
        <v>1</v>
      </c>
      <c r="S19" s="15"/>
      <c r="T19" s="10" t="s">
        <v>24</v>
      </c>
      <c r="U19" s="2" t="s">
        <v>204</v>
      </c>
      <c r="V19" s="2" t="s">
        <v>203</v>
      </c>
    </row>
    <row r="20" spans="1:22" s="2" customFormat="1" ht="14" x14ac:dyDescent="0.3">
      <c r="A20" s="20" t="s">
        <v>7</v>
      </c>
      <c r="B20" s="3" t="s">
        <v>140</v>
      </c>
      <c r="C20" s="3">
        <v>2</v>
      </c>
      <c r="D20" s="10">
        <v>21</v>
      </c>
      <c r="E20" s="10">
        <v>-132</v>
      </c>
      <c r="F20" s="2">
        <v>3500</v>
      </c>
      <c r="I20" s="15"/>
      <c r="J20" s="10">
        <v>4.2443694033712251</v>
      </c>
      <c r="K20" s="10"/>
      <c r="L20" s="15">
        <v>1</v>
      </c>
      <c r="M20" s="15"/>
      <c r="N20" s="12"/>
      <c r="O20" s="15"/>
      <c r="P20" s="10">
        <v>6.8292682926829287E-2</v>
      </c>
      <c r="Q20" s="10"/>
      <c r="R20" s="15">
        <v>1</v>
      </c>
      <c r="S20" s="15"/>
      <c r="T20" s="10" t="s">
        <v>24</v>
      </c>
      <c r="U20" s="2" t="s">
        <v>204</v>
      </c>
      <c r="V20" s="2" t="s">
        <v>203</v>
      </c>
    </row>
    <row r="21" spans="1:22" s="2" customFormat="1" ht="14" x14ac:dyDescent="0.3">
      <c r="A21" s="20" t="s">
        <v>7</v>
      </c>
      <c r="B21" s="3" t="s">
        <v>140</v>
      </c>
      <c r="C21" s="3">
        <v>2</v>
      </c>
      <c r="D21" s="10">
        <v>21</v>
      </c>
      <c r="E21" s="10">
        <v>-132</v>
      </c>
      <c r="F21" s="2">
        <v>4200</v>
      </c>
      <c r="I21" s="15"/>
      <c r="J21" s="10"/>
      <c r="K21" s="10"/>
      <c r="L21" s="15"/>
      <c r="M21" s="15"/>
      <c r="N21" s="12"/>
      <c r="O21" s="15"/>
      <c r="P21" s="10"/>
      <c r="Q21" s="10"/>
      <c r="R21" s="15">
        <v>4</v>
      </c>
      <c r="S21" s="10">
        <v>0.48275862068965519</v>
      </c>
      <c r="T21" s="10" t="s">
        <v>24</v>
      </c>
      <c r="U21" s="2" t="s">
        <v>204</v>
      </c>
      <c r="V21" s="2" t="s">
        <v>203</v>
      </c>
    </row>
    <row r="22" spans="1:22" s="2" customFormat="1" ht="14" x14ac:dyDescent="0.3">
      <c r="A22" s="20" t="s">
        <v>7</v>
      </c>
      <c r="B22" s="3" t="s">
        <v>140</v>
      </c>
      <c r="C22" s="3">
        <v>2</v>
      </c>
      <c r="D22" s="10">
        <v>21</v>
      </c>
      <c r="E22" s="10">
        <v>-132</v>
      </c>
      <c r="F22" s="2">
        <v>4600</v>
      </c>
      <c r="I22" s="15"/>
      <c r="J22" s="10"/>
      <c r="K22" s="10"/>
      <c r="L22" s="15"/>
      <c r="M22" s="15"/>
      <c r="N22" s="12"/>
      <c r="O22" s="15"/>
      <c r="P22" s="10">
        <v>0.18536585365853661</v>
      </c>
      <c r="Q22" s="10"/>
      <c r="R22" s="15">
        <v>1</v>
      </c>
      <c r="S22" s="15"/>
      <c r="T22" s="10" t="s">
        <v>24</v>
      </c>
      <c r="U22" s="2" t="s">
        <v>204</v>
      </c>
      <c r="V22" s="2" t="s">
        <v>203</v>
      </c>
    </row>
    <row r="23" spans="1:22" s="2" customFormat="1" ht="14" x14ac:dyDescent="0.3">
      <c r="A23" s="20" t="s">
        <v>7</v>
      </c>
      <c r="B23" s="3" t="s">
        <v>140</v>
      </c>
      <c r="C23" s="3">
        <v>2</v>
      </c>
      <c r="D23" s="10">
        <v>21</v>
      </c>
      <c r="E23" s="10">
        <v>-132</v>
      </c>
      <c r="F23" s="2">
        <v>4800</v>
      </c>
      <c r="I23" s="15"/>
      <c r="J23" s="10">
        <v>4.4893482113490784</v>
      </c>
      <c r="K23" s="10"/>
      <c r="L23" s="15">
        <v>1</v>
      </c>
      <c r="M23" s="15"/>
      <c r="N23" s="12"/>
      <c r="O23" s="15"/>
      <c r="P23" s="10"/>
      <c r="Q23" s="10"/>
      <c r="R23" s="15">
        <v>4</v>
      </c>
      <c r="S23" s="10">
        <v>0.42364532019704437</v>
      </c>
      <c r="T23" s="10" t="s">
        <v>24</v>
      </c>
      <c r="U23" s="2" t="s">
        <v>204</v>
      </c>
      <c r="V23" s="2" t="s">
        <v>203</v>
      </c>
    </row>
    <row r="24" spans="1:22" s="2" customFormat="1" ht="14" x14ac:dyDescent="0.3">
      <c r="A24" s="20" t="s">
        <v>7</v>
      </c>
      <c r="B24" s="3" t="s">
        <v>140</v>
      </c>
      <c r="C24" s="3">
        <v>2</v>
      </c>
      <c r="D24" s="10">
        <v>21</v>
      </c>
      <c r="E24" s="10">
        <v>-132</v>
      </c>
      <c r="F24" s="2">
        <v>5000</v>
      </c>
      <c r="I24" s="15"/>
      <c r="J24" s="10">
        <v>4.3749165929304006</v>
      </c>
      <c r="K24" s="10"/>
      <c r="L24" s="15">
        <v>1</v>
      </c>
      <c r="M24" s="15"/>
      <c r="N24" s="12"/>
      <c r="O24" s="15"/>
      <c r="P24" s="10">
        <v>0.10731707317073172</v>
      </c>
      <c r="Q24" s="10"/>
      <c r="R24" s="15">
        <v>1</v>
      </c>
      <c r="S24" s="15"/>
      <c r="T24" s="10" t="s">
        <v>24</v>
      </c>
      <c r="U24" s="2" t="s">
        <v>204</v>
      </c>
      <c r="V24" s="2" t="s">
        <v>203</v>
      </c>
    </row>
    <row r="25" spans="1:22" s="2" customFormat="1" ht="14" x14ac:dyDescent="0.3">
      <c r="A25" s="20" t="s">
        <v>7</v>
      </c>
      <c r="B25" s="3" t="s">
        <v>140</v>
      </c>
      <c r="C25" s="3">
        <v>4</v>
      </c>
      <c r="D25" s="10">
        <v>21.476666666666667</v>
      </c>
      <c r="E25" s="10">
        <v>-126.595</v>
      </c>
      <c r="F25" s="2">
        <v>0</v>
      </c>
      <c r="I25" s="15"/>
      <c r="K25" s="10"/>
      <c r="L25" s="15">
        <v>4</v>
      </c>
      <c r="M25" s="15"/>
      <c r="N25" s="12"/>
      <c r="O25" s="10">
        <v>3.923067023966329</v>
      </c>
      <c r="P25" s="10">
        <v>5.8536585365853662E-2</v>
      </c>
      <c r="Q25" s="10"/>
      <c r="R25" s="15">
        <v>1</v>
      </c>
      <c r="S25" s="15"/>
      <c r="T25" s="10" t="s">
        <v>24</v>
      </c>
      <c r="U25" s="2" t="s">
        <v>204</v>
      </c>
      <c r="V25" s="2" t="s">
        <v>205</v>
      </c>
    </row>
    <row r="26" spans="1:22" s="2" customFormat="1" ht="14" x14ac:dyDescent="0.3">
      <c r="A26" s="20" t="s">
        <v>7</v>
      </c>
      <c r="B26" s="3" t="s">
        <v>140</v>
      </c>
      <c r="C26" s="3">
        <v>4</v>
      </c>
      <c r="D26" s="10">
        <v>21.476666666666667</v>
      </c>
      <c r="E26" s="10">
        <v>-126.595</v>
      </c>
      <c r="F26" s="2">
        <v>25</v>
      </c>
      <c r="I26" s="15"/>
      <c r="J26" s="10">
        <v>3.0658127810328386</v>
      </c>
      <c r="K26" s="10"/>
      <c r="L26" s="15">
        <v>1</v>
      </c>
      <c r="M26" s="15"/>
      <c r="N26" s="12"/>
      <c r="O26" s="15"/>
      <c r="P26" s="10">
        <v>2.9268292682926831E-2</v>
      </c>
      <c r="Q26" s="10"/>
      <c r="R26" s="15">
        <v>1</v>
      </c>
      <c r="S26" s="15"/>
      <c r="T26" s="10" t="s">
        <v>24</v>
      </c>
      <c r="U26" s="2" t="s">
        <v>204</v>
      </c>
      <c r="V26" s="2" t="s">
        <v>205</v>
      </c>
    </row>
    <row r="27" spans="1:22" s="2" customFormat="1" ht="14" x14ac:dyDescent="0.3">
      <c r="A27" s="20" t="s">
        <v>7</v>
      </c>
      <c r="B27" s="3" t="s">
        <v>140</v>
      </c>
      <c r="C27" s="3">
        <v>4</v>
      </c>
      <c r="D27" s="10">
        <v>21.476666666666667</v>
      </c>
      <c r="E27" s="10">
        <v>-126.595</v>
      </c>
      <c r="F27" s="2">
        <v>50</v>
      </c>
      <c r="I27" s="15"/>
      <c r="J27" s="10">
        <v>2.7655274508869905</v>
      </c>
      <c r="K27" s="10"/>
      <c r="L27" s="15">
        <v>1</v>
      </c>
      <c r="M27" s="15"/>
      <c r="N27" s="12"/>
      <c r="O27" s="15"/>
      <c r="P27" s="10">
        <v>0.24390243902439027</v>
      </c>
      <c r="Q27" s="10"/>
      <c r="R27" s="15">
        <v>1</v>
      </c>
      <c r="S27" s="15"/>
      <c r="T27" s="10" t="s">
        <v>24</v>
      </c>
      <c r="U27" s="2" t="s">
        <v>204</v>
      </c>
      <c r="V27" s="2" t="s">
        <v>205</v>
      </c>
    </row>
    <row r="28" spans="1:22" s="2" customFormat="1" ht="14" x14ac:dyDescent="0.3">
      <c r="A28" s="20" t="s">
        <v>7</v>
      </c>
      <c r="B28" s="3" t="s">
        <v>140</v>
      </c>
      <c r="C28" s="3">
        <v>4</v>
      </c>
      <c r="D28" s="10">
        <v>21.476666666666667</v>
      </c>
      <c r="E28" s="10">
        <v>-126.595</v>
      </c>
      <c r="F28" s="2">
        <v>75</v>
      </c>
      <c r="I28" s="15"/>
      <c r="J28" s="10">
        <v>2.9264526192066667</v>
      </c>
      <c r="K28" s="10"/>
      <c r="L28" s="15">
        <v>1</v>
      </c>
      <c r="M28" s="15"/>
      <c r="N28" s="12"/>
      <c r="O28" s="15"/>
      <c r="P28" s="10">
        <v>0.17560975609756099</v>
      </c>
      <c r="Q28" s="10"/>
      <c r="R28" s="15">
        <v>1</v>
      </c>
      <c r="S28" s="15"/>
      <c r="T28" s="10" t="s">
        <v>24</v>
      </c>
      <c r="U28" s="2" t="s">
        <v>204</v>
      </c>
      <c r="V28" s="2" t="s">
        <v>205</v>
      </c>
    </row>
    <row r="29" spans="1:22" s="2" customFormat="1" ht="14" x14ac:dyDescent="0.3">
      <c r="A29" s="20" t="s">
        <v>7</v>
      </c>
      <c r="B29" s="3" t="s">
        <v>140</v>
      </c>
      <c r="C29" s="3">
        <v>4</v>
      </c>
      <c r="D29" s="10">
        <v>21.476666666666667</v>
      </c>
      <c r="E29" s="10">
        <v>-126.595</v>
      </c>
      <c r="F29" s="2">
        <v>100</v>
      </c>
      <c r="I29" s="15"/>
      <c r="J29" s="10">
        <v>3.0023363321247332</v>
      </c>
      <c r="K29" s="10"/>
      <c r="L29" s="15">
        <v>1</v>
      </c>
      <c r="M29" s="15"/>
      <c r="N29" s="12"/>
      <c r="O29" s="15"/>
      <c r="P29" s="10">
        <v>0.27317073170731715</v>
      </c>
      <c r="Q29" s="10"/>
      <c r="R29" s="15">
        <v>1</v>
      </c>
      <c r="S29" s="15"/>
      <c r="T29" s="10" t="s">
        <v>24</v>
      </c>
      <c r="U29" s="2" t="s">
        <v>204</v>
      </c>
      <c r="V29" s="2" t="s">
        <v>205</v>
      </c>
    </row>
    <row r="30" spans="1:22" s="2" customFormat="1" ht="14" x14ac:dyDescent="0.3">
      <c r="A30" s="20" t="s">
        <v>7</v>
      </c>
      <c r="B30" s="3" t="s">
        <v>140</v>
      </c>
      <c r="C30" s="3">
        <v>4</v>
      </c>
      <c r="D30" s="10">
        <v>21.476666666666667</v>
      </c>
      <c r="E30" s="10">
        <v>-126.595</v>
      </c>
      <c r="F30" s="2">
        <v>150</v>
      </c>
      <c r="I30" s="15"/>
      <c r="J30" s="10">
        <v>2.4794218510382406</v>
      </c>
      <c r="K30" s="10"/>
      <c r="L30" s="15">
        <v>1</v>
      </c>
      <c r="M30" s="15"/>
      <c r="N30" s="12"/>
      <c r="O30" s="15"/>
      <c r="P30" s="10">
        <v>0.13658536585365857</v>
      </c>
      <c r="Q30" s="10"/>
      <c r="R30" s="15">
        <v>1</v>
      </c>
      <c r="S30" s="15"/>
      <c r="T30" s="10" t="s">
        <v>24</v>
      </c>
      <c r="U30" s="2" t="s">
        <v>204</v>
      </c>
      <c r="V30" s="2" t="s">
        <v>205</v>
      </c>
    </row>
    <row r="31" spans="1:22" s="2" customFormat="1" ht="14" x14ac:dyDescent="0.3">
      <c r="A31" s="20" t="s">
        <v>7</v>
      </c>
      <c r="B31" s="3" t="s">
        <v>140</v>
      </c>
      <c r="C31" s="3">
        <v>4</v>
      </c>
      <c r="D31" s="10">
        <v>21.476666666666667</v>
      </c>
      <c r="E31" s="10">
        <v>-126.595</v>
      </c>
      <c r="F31" s="2">
        <v>200</v>
      </c>
      <c r="I31" s="15"/>
      <c r="J31" s="10">
        <v>2.5124709620171557</v>
      </c>
      <c r="K31" s="10"/>
      <c r="L31" s="15">
        <v>1</v>
      </c>
      <c r="M31" s="15"/>
      <c r="N31" s="12"/>
      <c r="O31" s="15"/>
      <c r="P31" s="10">
        <v>0.13658536585365857</v>
      </c>
      <c r="Q31" s="10"/>
      <c r="R31" s="15">
        <v>1</v>
      </c>
      <c r="S31" s="15"/>
      <c r="T31" s="10" t="s">
        <v>24</v>
      </c>
      <c r="U31" s="2" t="s">
        <v>204</v>
      </c>
      <c r="V31" s="2" t="s">
        <v>205</v>
      </c>
    </row>
    <row r="32" spans="1:22" s="2" customFormat="1" ht="14" x14ac:dyDescent="0.3">
      <c r="A32" s="20" t="s">
        <v>7</v>
      </c>
      <c r="B32" s="3" t="s">
        <v>140</v>
      </c>
      <c r="C32" s="3">
        <v>4</v>
      </c>
      <c r="D32" s="10">
        <v>21.476666666666667</v>
      </c>
      <c r="E32" s="10">
        <v>-126.595</v>
      </c>
      <c r="F32" s="2">
        <v>250</v>
      </c>
      <c r="I32" s="15"/>
      <c r="J32" s="10"/>
      <c r="K32" s="10"/>
      <c r="L32" s="15"/>
      <c r="M32" s="15"/>
      <c r="N32" s="12"/>
      <c r="O32" s="15"/>
      <c r="P32" s="10">
        <v>0.13658536585365857</v>
      </c>
      <c r="Q32" s="10"/>
      <c r="R32" s="15">
        <v>1</v>
      </c>
      <c r="S32" s="15"/>
      <c r="T32" s="10" t="s">
        <v>24</v>
      </c>
      <c r="U32" s="2" t="s">
        <v>204</v>
      </c>
      <c r="V32" s="2" t="s">
        <v>205</v>
      </c>
    </row>
    <row r="33" spans="1:22" s="2" customFormat="1" ht="14" x14ac:dyDescent="0.3">
      <c r="A33" s="20" t="s">
        <v>7</v>
      </c>
      <c r="B33" s="3" t="s">
        <v>140</v>
      </c>
      <c r="C33" s="3">
        <v>4</v>
      </c>
      <c r="D33" s="10">
        <v>21.476666666666667</v>
      </c>
      <c r="E33" s="10">
        <v>-126.595</v>
      </c>
      <c r="F33" s="2">
        <v>300</v>
      </c>
      <c r="I33" s="15"/>
      <c r="J33" s="10">
        <v>2.6050084727581169</v>
      </c>
      <c r="K33" s="10"/>
      <c r="L33" s="15">
        <v>1</v>
      </c>
      <c r="M33" s="15"/>
      <c r="N33" s="12"/>
      <c r="O33" s="15"/>
      <c r="P33" s="10">
        <v>0.13658536585365857</v>
      </c>
      <c r="Q33" s="10"/>
      <c r="R33" s="15">
        <v>1</v>
      </c>
      <c r="S33" s="15"/>
      <c r="T33" s="10" t="s">
        <v>24</v>
      </c>
      <c r="U33" s="2" t="s">
        <v>204</v>
      </c>
      <c r="V33" s="2" t="s">
        <v>205</v>
      </c>
    </row>
    <row r="34" spans="1:22" s="2" customFormat="1" ht="14" x14ac:dyDescent="0.3">
      <c r="A34" s="20" t="s">
        <v>7</v>
      </c>
      <c r="B34" s="3" t="s">
        <v>140</v>
      </c>
      <c r="C34" s="3">
        <v>4</v>
      </c>
      <c r="D34" s="10">
        <v>21.476666666666667</v>
      </c>
      <c r="E34" s="10">
        <v>-126.595</v>
      </c>
      <c r="F34" s="2">
        <v>400</v>
      </c>
      <c r="I34" s="15"/>
      <c r="J34" s="10">
        <v>2.641270178882468</v>
      </c>
      <c r="K34" s="10"/>
      <c r="L34" s="15">
        <v>1</v>
      </c>
      <c r="M34" s="15"/>
      <c r="N34" s="12"/>
      <c r="O34" s="15"/>
      <c r="P34" s="10">
        <v>0.48780487804878053</v>
      </c>
      <c r="Q34" s="10"/>
      <c r="R34" s="15">
        <v>1</v>
      </c>
      <c r="S34" s="15"/>
      <c r="T34" s="10" t="s">
        <v>24</v>
      </c>
      <c r="U34" s="2" t="s">
        <v>204</v>
      </c>
      <c r="V34" s="2" t="s">
        <v>205</v>
      </c>
    </row>
    <row r="35" spans="1:22" s="2" customFormat="1" ht="14" x14ac:dyDescent="0.3">
      <c r="A35" s="20" t="s">
        <v>7</v>
      </c>
      <c r="B35" s="3" t="s">
        <v>140</v>
      </c>
      <c r="C35" s="3">
        <v>4</v>
      </c>
      <c r="D35" s="10">
        <v>21.476666666666667</v>
      </c>
      <c r="E35" s="10">
        <v>-126.595</v>
      </c>
      <c r="F35" s="2">
        <v>500</v>
      </c>
      <c r="I35" s="15"/>
      <c r="J35" s="10">
        <v>2.8020845680591981</v>
      </c>
      <c r="K35" s="10"/>
      <c r="L35" s="15">
        <v>1</v>
      </c>
      <c r="M35" s="15"/>
      <c r="N35" s="12"/>
      <c r="O35" s="15"/>
      <c r="P35" s="10">
        <v>0.64390243902439037</v>
      </c>
      <c r="Q35" s="10"/>
      <c r="R35" s="15">
        <v>1</v>
      </c>
      <c r="S35" s="15"/>
      <c r="T35" s="10" t="s">
        <v>24</v>
      </c>
      <c r="U35" s="2" t="s">
        <v>204</v>
      </c>
      <c r="V35" s="2" t="s">
        <v>205</v>
      </c>
    </row>
    <row r="36" spans="1:22" s="2" customFormat="1" ht="14" x14ac:dyDescent="0.3">
      <c r="A36" s="20" t="s">
        <v>7</v>
      </c>
      <c r="B36" s="3" t="s">
        <v>140</v>
      </c>
      <c r="C36" s="3">
        <v>4</v>
      </c>
      <c r="D36" s="10">
        <v>21.476666666666667</v>
      </c>
      <c r="E36" s="10">
        <v>-126.595</v>
      </c>
      <c r="F36" s="2">
        <v>600</v>
      </c>
      <c r="I36" s="15"/>
      <c r="J36" s="10">
        <v>3.8288595176454567</v>
      </c>
      <c r="K36" s="10"/>
      <c r="L36" s="15">
        <v>1</v>
      </c>
      <c r="M36" s="15"/>
      <c r="N36" s="12"/>
      <c r="O36" s="15"/>
      <c r="P36" s="10">
        <v>0.3317073170731708</v>
      </c>
      <c r="Q36" s="10"/>
      <c r="R36" s="15">
        <v>1</v>
      </c>
      <c r="S36" s="15"/>
      <c r="T36" s="10" t="s">
        <v>24</v>
      </c>
      <c r="U36" s="2" t="s">
        <v>204</v>
      </c>
      <c r="V36" s="2" t="s">
        <v>205</v>
      </c>
    </row>
    <row r="37" spans="1:22" s="2" customFormat="1" ht="14" x14ac:dyDescent="0.3">
      <c r="A37" s="20" t="s">
        <v>7</v>
      </c>
      <c r="B37" s="3" t="s">
        <v>140</v>
      </c>
      <c r="C37" s="3">
        <v>4</v>
      </c>
      <c r="D37" s="10">
        <v>21.476666666666667</v>
      </c>
      <c r="E37" s="10">
        <v>-126.595</v>
      </c>
      <c r="F37" s="2">
        <v>700</v>
      </c>
      <c r="I37" s="15"/>
      <c r="J37" s="10"/>
      <c r="K37" s="10"/>
      <c r="L37" s="15"/>
      <c r="M37" s="15"/>
      <c r="N37" s="12"/>
      <c r="O37" s="15"/>
      <c r="P37" s="10">
        <v>0.21463414634146344</v>
      </c>
      <c r="Q37" s="10"/>
      <c r="R37" s="15">
        <v>1</v>
      </c>
      <c r="S37" s="15"/>
      <c r="T37" s="10" t="s">
        <v>24</v>
      </c>
      <c r="U37" s="2" t="s">
        <v>204</v>
      </c>
      <c r="V37" s="2" t="s">
        <v>205</v>
      </c>
    </row>
    <row r="38" spans="1:22" s="2" customFormat="1" ht="14" x14ac:dyDescent="0.3">
      <c r="A38" s="20" t="s">
        <v>7</v>
      </c>
      <c r="B38" s="3" t="s">
        <v>140</v>
      </c>
      <c r="C38" s="3">
        <v>4</v>
      </c>
      <c r="D38" s="10">
        <v>21.476666666666667</v>
      </c>
      <c r="E38" s="10">
        <v>-126.595</v>
      </c>
      <c r="F38" s="2">
        <v>800</v>
      </c>
      <c r="I38" s="15"/>
      <c r="J38" s="10">
        <v>4.0213936680857483</v>
      </c>
      <c r="K38" s="10"/>
      <c r="L38" s="15">
        <v>1</v>
      </c>
      <c r="M38" s="15"/>
      <c r="N38" s="12"/>
      <c r="O38" s="15"/>
      <c r="P38" s="10">
        <v>0.24390243902439027</v>
      </c>
      <c r="Q38" s="10"/>
      <c r="R38" s="15">
        <v>1</v>
      </c>
      <c r="S38" s="15"/>
      <c r="T38" s="10" t="s">
        <v>24</v>
      </c>
      <c r="U38" s="2" t="s">
        <v>204</v>
      </c>
      <c r="V38" s="2" t="s">
        <v>205</v>
      </c>
    </row>
    <row r="39" spans="1:22" s="2" customFormat="1" ht="14" x14ac:dyDescent="0.3">
      <c r="A39" s="20" t="s">
        <v>7</v>
      </c>
      <c r="B39" s="3" t="s">
        <v>140</v>
      </c>
      <c r="C39" s="3">
        <v>4</v>
      </c>
      <c r="D39" s="10">
        <v>21.476666666666667</v>
      </c>
      <c r="E39" s="10">
        <v>-126.595</v>
      </c>
      <c r="F39" s="2">
        <v>900</v>
      </c>
      <c r="I39" s="15"/>
      <c r="J39" s="10"/>
      <c r="K39" s="10"/>
      <c r="L39" s="15"/>
      <c r="M39" s="15"/>
      <c r="N39" s="12"/>
      <c r="O39" s="15"/>
      <c r="P39" s="10">
        <v>0.47804878048780491</v>
      </c>
      <c r="Q39" s="10"/>
      <c r="R39" s="15">
        <v>1</v>
      </c>
      <c r="S39" s="15"/>
      <c r="T39" s="10" t="s">
        <v>24</v>
      </c>
      <c r="U39" s="2" t="s">
        <v>204</v>
      </c>
      <c r="V39" s="2" t="s">
        <v>205</v>
      </c>
    </row>
    <row r="40" spans="1:22" s="2" customFormat="1" ht="14" x14ac:dyDescent="0.3">
      <c r="A40" s="20" t="s">
        <v>7</v>
      </c>
      <c r="B40" s="3" t="s">
        <v>140</v>
      </c>
      <c r="C40" s="3">
        <v>4</v>
      </c>
      <c r="D40" s="10">
        <v>21.476666666666667</v>
      </c>
      <c r="E40" s="10">
        <v>-126.595</v>
      </c>
      <c r="F40" s="2">
        <v>1000</v>
      </c>
      <c r="I40" s="15"/>
      <c r="J40" s="10">
        <v>4.4377016872771273</v>
      </c>
      <c r="K40" s="10"/>
      <c r="L40" s="15">
        <v>1</v>
      </c>
      <c r="M40" s="15"/>
      <c r="N40" s="12"/>
      <c r="O40" s="15"/>
      <c r="P40" s="10">
        <v>0.45853658536585368</v>
      </c>
      <c r="Q40" s="10"/>
      <c r="R40" s="15">
        <v>1</v>
      </c>
      <c r="S40" s="15"/>
      <c r="T40" s="10" t="s">
        <v>24</v>
      </c>
      <c r="U40" s="2" t="s">
        <v>204</v>
      </c>
      <c r="V40" s="2" t="s">
        <v>205</v>
      </c>
    </row>
    <row r="41" spans="1:22" s="2" customFormat="1" ht="14" x14ac:dyDescent="0.3">
      <c r="A41" s="20" t="s">
        <v>7</v>
      </c>
      <c r="B41" s="3" t="s">
        <v>140</v>
      </c>
      <c r="C41" s="3">
        <v>4</v>
      </c>
      <c r="D41" s="10">
        <v>21.476666666666667</v>
      </c>
      <c r="E41" s="10">
        <v>-126.595</v>
      </c>
      <c r="F41" s="2">
        <v>2000</v>
      </c>
      <c r="I41" s="15"/>
      <c r="J41" s="10"/>
      <c r="K41" s="10"/>
      <c r="L41" s="15"/>
      <c r="M41" s="15"/>
      <c r="N41" s="12"/>
      <c r="O41" s="15"/>
      <c r="P41" s="10">
        <v>0.53658536585365868</v>
      </c>
      <c r="Q41" s="10"/>
      <c r="R41" s="15">
        <v>1</v>
      </c>
      <c r="S41" s="15"/>
      <c r="T41" s="10" t="s">
        <v>24</v>
      </c>
      <c r="U41" s="2" t="s">
        <v>204</v>
      </c>
      <c r="V41" s="2" t="s">
        <v>205</v>
      </c>
    </row>
    <row r="42" spans="1:22" s="2" customFormat="1" ht="14" x14ac:dyDescent="0.3">
      <c r="A42" s="20" t="s">
        <v>7</v>
      </c>
      <c r="B42" s="3" t="s">
        <v>140</v>
      </c>
      <c r="C42" s="3">
        <v>4</v>
      </c>
      <c r="D42" s="10">
        <v>21.476666666666667</v>
      </c>
      <c r="E42" s="10">
        <v>-126.595</v>
      </c>
      <c r="F42" s="2">
        <v>2800</v>
      </c>
      <c r="I42" s="15"/>
      <c r="J42" s="10">
        <v>4.0847593378509082</v>
      </c>
      <c r="K42" s="10"/>
      <c r="L42" s="15">
        <v>1</v>
      </c>
      <c r="M42" s="15"/>
      <c r="N42" s="12"/>
      <c r="O42" s="15"/>
      <c r="P42" s="10">
        <v>0.22439024390243906</v>
      </c>
      <c r="Q42" s="10"/>
      <c r="R42" s="15">
        <v>1</v>
      </c>
      <c r="S42" s="15"/>
      <c r="T42" s="10" t="s">
        <v>24</v>
      </c>
      <c r="U42" s="2" t="s">
        <v>204</v>
      </c>
      <c r="V42" s="2" t="s">
        <v>205</v>
      </c>
    </row>
    <row r="43" spans="1:22" s="2" customFormat="1" ht="14" x14ac:dyDescent="0.3">
      <c r="A43" s="20" t="s">
        <v>7</v>
      </c>
      <c r="B43" s="3" t="s">
        <v>140</v>
      </c>
      <c r="C43" s="3">
        <v>4</v>
      </c>
      <c r="D43" s="10">
        <v>21.476666666666667</v>
      </c>
      <c r="E43" s="10">
        <v>-126.595</v>
      </c>
      <c r="F43" s="2">
        <v>3100</v>
      </c>
      <c r="I43" s="15"/>
      <c r="J43" s="10">
        <v>4.1839066707876515</v>
      </c>
      <c r="K43" s="10"/>
      <c r="L43" s="15">
        <v>1</v>
      </c>
      <c r="M43" s="15"/>
      <c r="N43" s="12"/>
      <c r="O43" s="15"/>
      <c r="P43" s="10">
        <v>0.22439024390243906</v>
      </c>
      <c r="Q43" s="10"/>
      <c r="R43" s="15">
        <v>1</v>
      </c>
      <c r="S43" s="15"/>
      <c r="T43" s="10" t="s">
        <v>24</v>
      </c>
      <c r="U43" s="2" t="s">
        <v>204</v>
      </c>
      <c r="V43" s="2" t="s">
        <v>205</v>
      </c>
    </row>
    <row r="44" spans="1:22" s="2" customFormat="1" ht="14" x14ac:dyDescent="0.3">
      <c r="A44" s="20" t="s">
        <v>7</v>
      </c>
      <c r="B44" s="3" t="s">
        <v>140</v>
      </c>
      <c r="C44" s="3">
        <v>4</v>
      </c>
      <c r="D44" s="10">
        <v>21.476666666666667</v>
      </c>
      <c r="E44" s="10">
        <v>-126.595</v>
      </c>
      <c r="F44" s="2">
        <v>3500</v>
      </c>
      <c r="I44" s="15"/>
      <c r="K44" s="10"/>
      <c r="L44" s="15">
        <v>4</v>
      </c>
      <c r="M44" s="15"/>
      <c r="N44" s="12"/>
      <c r="O44" s="10">
        <v>4.3100841146032405</v>
      </c>
      <c r="Q44" s="10"/>
      <c r="R44" s="15">
        <v>4</v>
      </c>
      <c r="S44" s="10">
        <v>0.33497536945812811</v>
      </c>
      <c r="T44" s="10" t="s">
        <v>24</v>
      </c>
      <c r="U44" s="2" t="s">
        <v>204</v>
      </c>
      <c r="V44" s="2" t="s">
        <v>350</v>
      </c>
    </row>
    <row r="45" spans="1:22" s="2" customFormat="1" ht="14" x14ac:dyDescent="0.3">
      <c r="A45" s="20" t="s">
        <v>7</v>
      </c>
      <c r="B45" s="3" t="s">
        <v>140</v>
      </c>
      <c r="C45" s="3">
        <v>4</v>
      </c>
      <c r="D45" s="10">
        <v>21.476666666666667</v>
      </c>
      <c r="E45" s="10">
        <v>-126.595</v>
      </c>
      <c r="F45" s="2">
        <v>3700</v>
      </c>
      <c r="I45" s="15"/>
      <c r="J45" s="10">
        <v>4.0341701959055296</v>
      </c>
      <c r="K45" s="10"/>
      <c r="L45" s="15">
        <v>1</v>
      </c>
      <c r="M45" s="15"/>
      <c r="N45" s="12"/>
      <c r="O45" s="15"/>
      <c r="P45" s="10">
        <v>0.15609756097560978</v>
      </c>
      <c r="Q45" s="10"/>
      <c r="R45" s="15">
        <v>1</v>
      </c>
      <c r="S45" s="15"/>
      <c r="T45" s="10" t="s">
        <v>24</v>
      </c>
      <c r="U45" s="2" t="s">
        <v>204</v>
      </c>
      <c r="V45" s="2" t="s">
        <v>205</v>
      </c>
    </row>
    <row r="46" spans="1:22" s="2" customFormat="1" ht="14" x14ac:dyDescent="0.3">
      <c r="A46" s="20" t="s">
        <v>7</v>
      </c>
      <c r="B46" s="3" t="s">
        <v>140</v>
      </c>
      <c r="C46" s="3">
        <v>4</v>
      </c>
      <c r="D46" s="10">
        <v>21.476666666666667</v>
      </c>
      <c r="E46" s="10">
        <v>-126.595</v>
      </c>
      <c r="F46" s="2">
        <v>4000</v>
      </c>
      <c r="I46" s="15"/>
      <c r="J46" s="10">
        <v>4.1106078045383274</v>
      </c>
      <c r="K46" s="10"/>
      <c r="L46" s="15">
        <v>1</v>
      </c>
      <c r="M46" s="15"/>
      <c r="N46" s="12"/>
      <c r="O46" s="15"/>
      <c r="P46" s="10">
        <v>0.11707317073170732</v>
      </c>
      <c r="Q46" s="10"/>
      <c r="R46" s="15">
        <v>1</v>
      </c>
      <c r="S46" s="15"/>
      <c r="T46" s="10" t="s">
        <v>24</v>
      </c>
      <c r="U46" s="2" t="s">
        <v>204</v>
      </c>
      <c r="V46" s="2" t="s">
        <v>205</v>
      </c>
    </row>
    <row r="47" spans="1:22" s="2" customFormat="1" ht="14" x14ac:dyDescent="0.3">
      <c r="A47" s="20" t="s">
        <v>7</v>
      </c>
      <c r="B47" s="3" t="s">
        <v>140</v>
      </c>
      <c r="C47" s="3">
        <v>5</v>
      </c>
      <c r="D47" s="10">
        <v>23.484999999999999</v>
      </c>
      <c r="E47" s="10">
        <v>-117.02166666666666</v>
      </c>
      <c r="F47" s="2">
        <v>0</v>
      </c>
      <c r="I47" s="15"/>
      <c r="K47" s="10"/>
      <c r="L47" s="15">
        <v>4</v>
      </c>
      <c r="M47" s="15"/>
      <c r="N47" s="12"/>
      <c r="O47" s="10">
        <v>3.5803337027019517</v>
      </c>
      <c r="P47" s="10">
        <v>0.25365853658536586</v>
      </c>
      <c r="Q47" s="10"/>
      <c r="R47" s="15">
        <v>1</v>
      </c>
      <c r="S47" s="15"/>
      <c r="T47" s="10" t="s">
        <v>24</v>
      </c>
      <c r="U47" s="2" t="s">
        <v>204</v>
      </c>
      <c r="V47" s="2" t="s">
        <v>206</v>
      </c>
    </row>
    <row r="48" spans="1:22" s="2" customFormat="1" ht="14" x14ac:dyDescent="0.3">
      <c r="A48" s="20" t="s">
        <v>7</v>
      </c>
      <c r="B48" s="3" t="s">
        <v>140</v>
      </c>
      <c r="C48" s="3">
        <v>5</v>
      </c>
      <c r="D48" s="10">
        <v>23.484999999999999</v>
      </c>
      <c r="E48" s="10">
        <v>-117.02166666666666</v>
      </c>
      <c r="F48" s="2">
        <v>25</v>
      </c>
      <c r="I48" s="15"/>
      <c r="K48" s="10"/>
      <c r="L48" s="15"/>
      <c r="M48" s="15"/>
      <c r="N48" s="12"/>
      <c r="O48" s="10"/>
      <c r="P48" s="10">
        <v>0.13658536585365857</v>
      </c>
      <c r="Q48" s="10"/>
      <c r="R48" s="15">
        <v>1</v>
      </c>
      <c r="S48" s="15"/>
      <c r="T48" s="10" t="s">
        <v>24</v>
      </c>
      <c r="U48" s="2" t="s">
        <v>204</v>
      </c>
      <c r="V48" s="2" t="s">
        <v>206</v>
      </c>
    </row>
    <row r="49" spans="1:22" s="2" customFormat="1" ht="14" x14ac:dyDescent="0.3">
      <c r="A49" s="20" t="s">
        <v>7</v>
      </c>
      <c r="B49" s="3" t="s">
        <v>140</v>
      </c>
      <c r="C49" s="3">
        <v>5</v>
      </c>
      <c r="D49" s="10">
        <v>23.484999999999999</v>
      </c>
      <c r="E49" s="10">
        <v>-117.02166666666666</v>
      </c>
      <c r="F49" s="2">
        <v>50</v>
      </c>
      <c r="I49" s="15"/>
      <c r="J49" s="10">
        <v>2.4529253597372325</v>
      </c>
      <c r="K49" s="10"/>
      <c r="L49" s="15">
        <v>1</v>
      </c>
      <c r="M49" s="15"/>
      <c r="N49" s="12"/>
      <c r="O49" s="15"/>
      <c r="P49" s="10">
        <v>0.30243902439024395</v>
      </c>
      <c r="Q49" s="10"/>
      <c r="R49" s="15">
        <v>1</v>
      </c>
      <c r="S49" s="15"/>
      <c r="T49" s="10" t="s">
        <v>24</v>
      </c>
      <c r="U49" s="2" t="s">
        <v>204</v>
      </c>
      <c r="V49" s="2" t="s">
        <v>206</v>
      </c>
    </row>
    <row r="50" spans="1:22" s="2" customFormat="1" ht="14" x14ac:dyDescent="0.3">
      <c r="A50" s="20" t="s">
        <v>7</v>
      </c>
      <c r="B50" s="3" t="s">
        <v>140</v>
      </c>
      <c r="C50" s="3">
        <v>5</v>
      </c>
      <c r="D50" s="10">
        <v>23.484999999999999</v>
      </c>
      <c r="E50" s="10">
        <v>-117.02166666666666</v>
      </c>
      <c r="F50" s="2">
        <v>75</v>
      </c>
      <c r="I50" s="15"/>
      <c r="J50" s="10">
        <v>2.6322527097445607</v>
      </c>
      <c r="K50" s="10"/>
      <c r="L50" s="15">
        <v>1</v>
      </c>
      <c r="M50" s="15"/>
      <c r="N50" s="12"/>
      <c r="O50" s="15"/>
      <c r="P50" s="10">
        <v>0.30243902439024395</v>
      </c>
      <c r="Q50" s="10"/>
      <c r="R50" s="15">
        <v>1</v>
      </c>
      <c r="S50" s="15"/>
      <c r="T50" s="10" t="s">
        <v>24</v>
      </c>
      <c r="U50" s="2" t="s">
        <v>204</v>
      </c>
      <c r="V50" s="2" t="s">
        <v>206</v>
      </c>
    </row>
    <row r="51" spans="1:22" s="2" customFormat="1" ht="14" x14ac:dyDescent="0.3">
      <c r="A51" s="20" t="s">
        <v>7</v>
      </c>
      <c r="B51" s="3" t="s">
        <v>140</v>
      </c>
      <c r="C51" s="3">
        <v>5</v>
      </c>
      <c r="D51" s="10">
        <v>23.484999999999999</v>
      </c>
      <c r="E51" s="10">
        <v>-117.02166666666666</v>
      </c>
      <c r="F51" s="2">
        <v>100</v>
      </c>
      <c r="I51" s="15"/>
      <c r="J51" s="10">
        <v>2.6234180866240608</v>
      </c>
      <c r="K51" s="10"/>
      <c r="L51" s="15">
        <v>1</v>
      </c>
      <c r="M51" s="15"/>
      <c r="N51" s="12"/>
      <c r="O51" s="15"/>
      <c r="P51" s="10">
        <v>0.18536585365853661</v>
      </c>
      <c r="Q51" s="10"/>
      <c r="R51" s="15">
        <v>1</v>
      </c>
      <c r="S51" s="15"/>
      <c r="T51" s="10" t="s">
        <v>24</v>
      </c>
      <c r="U51" s="2" t="s">
        <v>204</v>
      </c>
      <c r="V51" s="2" t="s">
        <v>206</v>
      </c>
    </row>
    <row r="52" spans="1:22" s="2" customFormat="1" ht="14" x14ac:dyDescent="0.3">
      <c r="A52" s="20" t="s">
        <v>7</v>
      </c>
      <c r="B52" s="3" t="s">
        <v>140</v>
      </c>
      <c r="C52" s="3">
        <v>5</v>
      </c>
      <c r="D52" s="10">
        <v>23.484999999999999</v>
      </c>
      <c r="E52" s="10">
        <v>-117.02166666666666</v>
      </c>
      <c r="F52" s="2">
        <v>150</v>
      </c>
      <c r="I52" s="15"/>
      <c r="J52" s="10"/>
      <c r="K52" s="10"/>
      <c r="L52" s="15"/>
      <c r="M52" s="15"/>
      <c r="N52" s="12"/>
      <c r="O52" s="15"/>
      <c r="P52" s="10">
        <v>0.25365853658536586</v>
      </c>
      <c r="Q52" s="10"/>
      <c r="R52" s="15">
        <v>1</v>
      </c>
      <c r="S52" s="15"/>
      <c r="T52" s="10" t="s">
        <v>24</v>
      </c>
      <c r="U52" s="2" t="s">
        <v>204</v>
      </c>
      <c r="V52" s="2" t="s">
        <v>206</v>
      </c>
    </row>
    <row r="53" spans="1:22" s="2" customFormat="1" ht="14" x14ac:dyDescent="0.3">
      <c r="A53" s="20" t="s">
        <v>7</v>
      </c>
      <c r="B53" s="3" t="s">
        <v>140</v>
      </c>
      <c r="C53" s="3">
        <v>5</v>
      </c>
      <c r="D53" s="10">
        <v>23.484999999999999</v>
      </c>
      <c r="E53" s="10">
        <v>-117.02166666666666</v>
      </c>
      <c r="F53" s="2">
        <v>200</v>
      </c>
      <c r="I53" s="15"/>
      <c r="K53" s="10"/>
      <c r="L53" s="15">
        <v>4</v>
      </c>
      <c r="M53" s="15"/>
      <c r="N53" s="12"/>
      <c r="O53" s="10">
        <v>3.2247866201182775</v>
      </c>
      <c r="Q53" s="10"/>
      <c r="R53" s="15">
        <v>4</v>
      </c>
      <c r="S53" s="10">
        <v>0.41379310344827591</v>
      </c>
      <c r="T53" s="10" t="s">
        <v>24</v>
      </c>
      <c r="U53" s="2" t="s">
        <v>204</v>
      </c>
      <c r="V53" s="2" t="s">
        <v>358</v>
      </c>
    </row>
    <row r="54" spans="1:22" s="2" customFormat="1" ht="14" x14ac:dyDescent="0.3">
      <c r="A54" s="20" t="s">
        <v>7</v>
      </c>
      <c r="B54" s="3" t="s">
        <v>140</v>
      </c>
      <c r="C54" s="3">
        <v>5</v>
      </c>
      <c r="D54" s="10">
        <v>23.484999999999999</v>
      </c>
      <c r="E54" s="10">
        <v>-117.02166666666666</v>
      </c>
      <c r="F54" s="2">
        <v>250</v>
      </c>
      <c r="I54" s="15"/>
      <c r="K54" s="10"/>
      <c r="L54" s="15"/>
      <c r="M54" s="15"/>
      <c r="N54" s="12"/>
      <c r="O54" s="10"/>
      <c r="P54" s="10">
        <v>0.30243902439024395</v>
      </c>
      <c r="Q54" s="10"/>
      <c r="R54" s="15">
        <v>1</v>
      </c>
      <c r="S54" s="15"/>
      <c r="T54" s="10" t="s">
        <v>24</v>
      </c>
      <c r="U54" s="2" t="s">
        <v>204</v>
      </c>
      <c r="V54" s="2" t="s">
        <v>206</v>
      </c>
    </row>
    <row r="55" spans="1:22" s="2" customFormat="1" ht="14" x14ac:dyDescent="0.3">
      <c r="A55" s="20" t="s">
        <v>7</v>
      </c>
      <c r="B55" s="3" t="s">
        <v>140</v>
      </c>
      <c r="C55" s="3">
        <v>5</v>
      </c>
      <c r="D55" s="10">
        <v>23.484999999999999</v>
      </c>
      <c r="E55" s="10">
        <v>-117.02166666666666</v>
      </c>
      <c r="F55" s="2">
        <v>300</v>
      </c>
      <c r="I55" s="15"/>
      <c r="J55" s="10">
        <v>2.5507261876150409</v>
      </c>
      <c r="K55" s="10"/>
      <c r="L55" s="15">
        <v>1</v>
      </c>
      <c r="M55" s="15"/>
      <c r="N55" s="12"/>
      <c r="O55" s="15"/>
      <c r="P55" s="10">
        <v>0.39024390243902446</v>
      </c>
      <c r="Q55" s="10"/>
      <c r="R55" s="15">
        <v>1</v>
      </c>
      <c r="S55" s="15"/>
      <c r="T55" s="10" t="s">
        <v>24</v>
      </c>
      <c r="U55" s="2" t="s">
        <v>204</v>
      </c>
      <c r="V55" s="2" t="s">
        <v>206</v>
      </c>
    </row>
    <row r="56" spans="1:22" s="2" customFormat="1" ht="14" x14ac:dyDescent="0.3">
      <c r="A56" s="20" t="s">
        <v>7</v>
      </c>
      <c r="B56" s="3" t="s">
        <v>140</v>
      </c>
      <c r="C56" s="3">
        <v>5</v>
      </c>
      <c r="D56" s="10">
        <v>23.484999999999999</v>
      </c>
      <c r="E56" s="10">
        <v>-117.02166666666666</v>
      </c>
      <c r="F56" s="2">
        <v>400</v>
      </c>
      <c r="I56" s="15"/>
      <c r="J56" s="10"/>
      <c r="K56" s="10"/>
      <c r="L56" s="15"/>
      <c r="M56" s="15"/>
      <c r="N56" s="12"/>
      <c r="O56" s="15"/>
      <c r="P56" s="10">
        <v>1.0536585365853661</v>
      </c>
      <c r="Q56" s="10"/>
      <c r="R56" s="15">
        <v>1</v>
      </c>
      <c r="S56" s="15"/>
      <c r="T56" s="10" t="s">
        <v>24</v>
      </c>
      <c r="U56" s="2" t="s">
        <v>204</v>
      </c>
      <c r="V56" s="2" t="s">
        <v>206</v>
      </c>
    </row>
    <row r="57" spans="1:22" s="2" customFormat="1" ht="14" x14ac:dyDescent="0.3">
      <c r="A57" s="20" t="s">
        <v>7</v>
      </c>
      <c r="B57" s="3" t="s">
        <v>140</v>
      </c>
      <c r="C57" s="3">
        <v>5</v>
      </c>
      <c r="D57" s="10">
        <v>23.484999999999999</v>
      </c>
      <c r="E57" s="10">
        <v>-117.02166666666666</v>
      </c>
      <c r="F57" s="2">
        <v>500</v>
      </c>
      <c r="I57" s="15"/>
      <c r="K57" s="10"/>
      <c r="L57" s="15">
        <v>4</v>
      </c>
      <c r="M57" s="15"/>
      <c r="N57" s="12"/>
      <c r="O57" s="10">
        <v>4.0658349915204095</v>
      </c>
      <c r="P57" s="10">
        <v>0.73170731707317083</v>
      </c>
      <c r="Q57" s="10"/>
      <c r="R57" s="15">
        <v>1</v>
      </c>
      <c r="S57" s="15"/>
      <c r="T57" s="10" t="s">
        <v>24</v>
      </c>
      <c r="U57" s="2" t="s">
        <v>204</v>
      </c>
      <c r="V57" s="2" t="s">
        <v>206</v>
      </c>
    </row>
    <row r="58" spans="1:22" s="2" customFormat="1" ht="14" x14ac:dyDescent="0.3">
      <c r="A58" s="20" t="s">
        <v>7</v>
      </c>
      <c r="B58" s="3" t="s">
        <v>140</v>
      </c>
      <c r="C58" s="3">
        <v>5</v>
      </c>
      <c r="D58" s="10">
        <v>23.484999999999999</v>
      </c>
      <c r="E58" s="10">
        <v>-117.02166666666666</v>
      </c>
      <c r="F58" s="2">
        <v>600</v>
      </c>
      <c r="I58" s="15"/>
      <c r="J58" s="10">
        <v>2.698357389760226</v>
      </c>
      <c r="K58" s="10"/>
      <c r="L58" s="15">
        <v>1</v>
      </c>
      <c r="M58" s="15"/>
      <c r="N58" s="12"/>
      <c r="O58" s="15"/>
      <c r="P58" s="10">
        <v>0.96585365853658545</v>
      </c>
      <c r="Q58" s="10"/>
      <c r="R58" s="15">
        <v>1</v>
      </c>
      <c r="S58" s="15"/>
      <c r="T58" s="10" t="s">
        <v>24</v>
      </c>
      <c r="U58" s="2" t="s">
        <v>204</v>
      </c>
      <c r="V58" s="2" t="s">
        <v>206</v>
      </c>
    </row>
    <row r="59" spans="1:22" s="2" customFormat="1" ht="14" x14ac:dyDescent="0.3">
      <c r="A59" s="20" t="s">
        <v>7</v>
      </c>
      <c r="B59" s="3" t="s">
        <v>140</v>
      </c>
      <c r="C59" s="3">
        <v>5</v>
      </c>
      <c r="D59" s="10">
        <v>23.484999999999999</v>
      </c>
      <c r="E59" s="10">
        <v>-117.02166666666666</v>
      </c>
      <c r="F59" s="2">
        <v>700</v>
      </c>
      <c r="I59" s="15"/>
      <c r="K59" s="10"/>
      <c r="L59" s="15">
        <v>4</v>
      </c>
      <c r="M59" s="15"/>
      <c r="N59" s="12"/>
      <c r="O59" s="10">
        <v>6.3762555554231657</v>
      </c>
      <c r="Q59" s="10"/>
      <c r="R59" s="15">
        <v>4</v>
      </c>
      <c r="S59" s="10">
        <v>2.3940886699507393</v>
      </c>
      <c r="T59" s="10" t="s">
        <v>24</v>
      </c>
      <c r="U59" s="2" t="s">
        <v>204</v>
      </c>
      <c r="V59" s="2" t="s">
        <v>358</v>
      </c>
    </row>
    <row r="60" spans="1:22" s="2" customFormat="1" ht="14" x14ac:dyDescent="0.3">
      <c r="A60" s="20" t="s">
        <v>7</v>
      </c>
      <c r="B60" s="3" t="s">
        <v>140</v>
      </c>
      <c r="C60" s="3">
        <v>5</v>
      </c>
      <c r="D60" s="10">
        <v>23.484999999999999</v>
      </c>
      <c r="E60" s="10">
        <v>-117.02166666666666</v>
      </c>
      <c r="F60" s="2">
        <v>800</v>
      </c>
      <c r="I60" s="15"/>
      <c r="K60" s="10"/>
      <c r="L60" s="15"/>
      <c r="M60" s="15"/>
      <c r="N60" s="12"/>
      <c r="O60" s="10"/>
      <c r="P60" s="10">
        <v>0.25365853658536586</v>
      </c>
      <c r="Q60" s="10"/>
      <c r="R60" s="15">
        <v>1</v>
      </c>
      <c r="S60" s="15"/>
      <c r="T60" s="10" t="s">
        <v>24</v>
      </c>
      <c r="U60" s="2" t="s">
        <v>204</v>
      </c>
      <c r="V60" s="2" t="s">
        <v>206</v>
      </c>
    </row>
    <row r="61" spans="1:22" s="2" customFormat="1" ht="14" x14ac:dyDescent="0.3">
      <c r="A61" s="20" t="s">
        <v>7</v>
      </c>
      <c r="B61" s="3" t="s">
        <v>140</v>
      </c>
      <c r="C61" s="3">
        <v>5</v>
      </c>
      <c r="D61" s="10">
        <v>23.484999999999999</v>
      </c>
      <c r="E61" s="10">
        <v>-117.02166666666666</v>
      </c>
      <c r="F61" s="2">
        <v>900</v>
      </c>
      <c r="I61" s="15"/>
      <c r="J61" s="10">
        <v>2.9568863610758913</v>
      </c>
      <c r="K61" s="10"/>
      <c r="L61" s="15">
        <v>1</v>
      </c>
      <c r="M61" s="15"/>
      <c r="N61" s="12"/>
      <c r="O61" s="15"/>
      <c r="P61" s="10">
        <v>0.64390243902439037</v>
      </c>
      <c r="Q61" s="10"/>
      <c r="R61" s="15">
        <v>1</v>
      </c>
      <c r="S61" s="15"/>
      <c r="T61" s="10" t="s">
        <v>24</v>
      </c>
      <c r="U61" s="2" t="s">
        <v>204</v>
      </c>
      <c r="V61" s="2" t="s">
        <v>206</v>
      </c>
    </row>
    <row r="62" spans="1:22" s="2" customFormat="1" ht="14" x14ac:dyDescent="0.3">
      <c r="A62" s="20" t="s">
        <v>7</v>
      </c>
      <c r="B62" s="3" t="s">
        <v>140</v>
      </c>
      <c r="C62" s="3">
        <v>5</v>
      </c>
      <c r="D62" s="10">
        <v>23.484999999999999</v>
      </c>
      <c r="E62" s="10">
        <v>-117.02166666666666</v>
      </c>
      <c r="F62" s="2">
        <v>1000</v>
      </c>
      <c r="I62" s="15"/>
      <c r="K62" s="10"/>
      <c r="L62" s="15">
        <v>4</v>
      </c>
      <c r="M62" s="15"/>
      <c r="N62" s="12"/>
      <c r="O62" s="10">
        <v>4.3935007010060332</v>
      </c>
      <c r="Q62" s="10"/>
      <c r="R62" s="15">
        <v>4</v>
      </c>
      <c r="S62" s="10">
        <v>0.69950738916256161</v>
      </c>
      <c r="T62" s="10" t="s">
        <v>24</v>
      </c>
      <c r="U62" s="2" t="s">
        <v>204</v>
      </c>
      <c r="V62" s="2" t="s">
        <v>358</v>
      </c>
    </row>
    <row r="63" spans="1:22" s="2" customFormat="1" ht="14" x14ac:dyDescent="0.3">
      <c r="A63" s="20" t="s">
        <v>7</v>
      </c>
      <c r="B63" s="3" t="s">
        <v>140</v>
      </c>
      <c r="C63" s="3">
        <v>5</v>
      </c>
      <c r="D63" s="10">
        <v>23.484999999999999</v>
      </c>
      <c r="E63" s="10">
        <v>-117.02166666666666</v>
      </c>
      <c r="F63" s="2">
        <v>1500</v>
      </c>
      <c r="I63" s="15"/>
      <c r="K63" s="10"/>
      <c r="L63" s="15"/>
      <c r="M63" s="15"/>
      <c r="N63" s="12"/>
      <c r="O63" s="10"/>
      <c r="P63" s="10">
        <v>0.35121951219512199</v>
      </c>
      <c r="Q63" s="10"/>
      <c r="R63" s="15">
        <v>1</v>
      </c>
      <c r="S63" s="15"/>
      <c r="T63" s="10" t="s">
        <v>24</v>
      </c>
      <c r="U63" s="2" t="s">
        <v>204</v>
      </c>
      <c r="V63" s="2" t="s">
        <v>206</v>
      </c>
    </row>
    <row r="64" spans="1:22" s="2" customFormat="1" ht="14" x14ac:dyDescent="0.3">
      <c r="A64" s="20" t="s">
        <v>7</v>
      </c>
      <c r="B64" s="3" t="s">
        <v>140</v>
      </c>
      <c r="C64" s="3">
        <v>5</v>
      </c>
      <c r="D64" s="10">
        <v>23.484999999999999</v>
      </c>
      <c r="E64" s="10">
        <v>-117.02166666666666</v>
      </c>
      <c r="F64" s="2">
        <v>2000</v>
      </c>
      <c r="I64" s="15"/>
      <c r="J64" s="10">
        <v>4.1866039020941654</v>
      </c>
      <c r="K64" s="10"/>
      <c r="L64" s="15">
        <v>1</v>
      </c>
      <c r="M64" s="15"/>
      <c r="N64" s="12"/>
      <c r="O64" s="15"/>
      <c r="P64" s="10"/>
      <c r="Q64" s="10"/>
      <c r="R64" s="15"/>
      <c r="S64" s="15"/>
      <c r="T64" s="10" t="s">
        <v>24</v>
      </c>
      <c r="U64" s="2" t="s">
        <v>204</v>
      </c>
      <c r="V64" s="2" t="s">
        <v>206</v>
      </c>
    </row>
    <row r="65" spans="1:22" s="2" customFormat="1" ht="14" x14ac:dyDescent="0.3">
      <c r="A65" s="20" t="s">
        <v>7</v>
      </c>
      <c r="B65" s="3" t="s">
        <v>140</v>
      </c>
      <c r="C65" s="3">
        <v>5</v>
      </c>
      <c r="D65" s="10">
        <v>23.484999999999999</v>
      </c>
      <c r="E65" s="10">
        <v>-117.02166666666666</v>
      </c>
      <c r="F65" s="2">
        <v>2500</v>
      </c>
      <c r="I65" s="15"/>
      <c r="J65" s="10">
        <v>4.6670834051388654</v>
      </c>
      <c r="K65" s="10"/>
      <c r="L65" s="15">
        <v>1</v>
      </c>
      <c r="M65" s="15"/>
      <c r="N65" s="12"/>
      <c r="O65" s="15"/>
      <c r="P65" s="10">
        <v>0.25365853658536586</v>
      </c>
      <c r="Q65" s="10"/>
      <c r="R65" s="15">
        <v>1</v>
      </c>
      <c r="S65" s="15"/>
      <c r="T65" s="10" t="s">
        <v>24</v>
      </c>
      <c r="U65" s="2" t="s">
        <v>204</v>
      </c>
      <c r="V65" s="2" t="s">
        <v>206</v>
      </c>
    </row>
    <row r="66" spans="1:22" s="2" customFormat="1" ht="14" x14ac:dyDescent="0.3">
      <c r="A66" s="20" t="s">
        <v>7</v>
      </c>
      <c r="B66" s="3" t="s">
        <v>140</v>
      </c>
      <c r="C66" s="3">
        <v>5</v>
      </c>
      <c r="D66" s="10">
        <v>23.484999999999999</v>
      </c>
      <c r="E66" s="10">
        <v>-117.02166666666666</v>
      </c>
      <c r="F66" s="2">
        <v>2800</v>
      </c>
      <c r="I66" s="15"/>
      <c r="J66" s="10">
        <v>4.6762280150355222</v>
      </c>
      <c r="K66" s="10"/>
      <c r="L66" s="15">
        <v>1</v>
      </c>
      <c r="M66" s="15"/>
      <c r="N66" s="12"/>
      <c r="O66" s="15"/>
      <c r="P66" s="10">
        <v>0.27317073170731715</v>
      </c>
      <c r="Q66" s="10"/>
      <c r="R66" s="15">
        <v>1</v>
      </c>
      <c r="S66" s="15"/>
      <c r="T66" s="10" t="s">
        <v>24</v>
      </c>
      <c r="U66" s="2" t="s">
        <v>204</v>
      </c>
      <c r="V66" s="2" t="s">
        <v>206</v>
      </c>
    </row>
    <row r="67" spans="1:22" s="2" customFormat="1" ht="14" x14ac:dyDescent="0.3">
      <c r="A67" s="20" t="s">
        <v>7</v>
      </c>
      <c r="B67" s="3" t="s">
        <v>140</v>
      </c>
      <c r="C67" s="3">
        <v>5</v>
      </c>
      <c r="D67" s="10">
        <v>23.484999999999999</v>
      </c>
      <c r="E67" s="10">
        <v>-117.02166666666666</v>
      </c>
      <c r="F67" s="2">
        <v>3100</v>
      </c>
      <c r="I67" s="15"/>
      <c r="J67" s="10"/>
      <c r="K67" s="10"/>
      <c r="L67" s="15"/>
      <c r="M67" s="15"/>
      <c r="N67" s="12"/>
      <c r="O67" s="15"/>
      <c r="Q67" s="10"/>
      <c r="R67" s="15">
        <v>4</v>
      </c>
      <c r="S67" s="10">
        <v>0.45320197044334981</v>
      </c>
      <c r="T67" s="10" t="s">
        <v>24</v>
      </c>
      <c r="U67" s="2" t="s">
        <v>204</v>
      </c>
      <c r="V67" s="2" t="s">
        <v>206</v>
      </c>
    </row>
    <row r="68" spans="1:22" s="2" customFormat="1" ht="14" x14ac:dyDescent="0.3">
      <c r="A68" s="20" t="s">
        <v>7</v>
      </c>
      <c r="B68" s="3" t="s">
        <v>140</v>
      </c>
      <c r="C68" s="3">
        <v>5</v>
      </c>
      <c r="D68" s="10">
        <v>23.484999999999999</v>
      </c>
      <c r="E68" s="10">
        <v>-117.02166666666666</v>
      </c>
      <c r="F68" s="2">
        <v>3500</v>
      </c>
      <c r="I68" s="15"/>
      <c r="J68" s="10"/>
      <c r="K68" s="10"/>
      <c r="L68" s="15"/>
      <c r="M68" s="15"/>
      <c r="N68" s="12"/>
      <c r="O68" s="15"/>
      <c r="P68" s="10">
        <v>0.23414634146341465</v>
      </c>
      <c r="Q68" s="10"/>
      <c r="R68" s="15">
        <v>1</v>
      </c>
      <c r="S68" s="15"/>
      <c r="T68" s="10" t="s">
        <v>24</v>
      </c>
      <c r="U68" s="2" t="s">
        <v>204</v>
      </c>
      <c r="V68" s="2" t="s">
        <v>206</v>
      </c>
    </row>
    <row r="69" spans="1:22" s="2" customFormat="1" ht="14" x14ac:dyDescent="0.3">
      <c r="A69" s="20" t="s">
        <v>7</v>
      </c>
      <c r="B69" s="3" t="s">
        <v>140</v>
      </c>
      <c r="C69" s="3">
        <v>5</v>
      </c>
      <c r="D69" s="10">
        <v>23.484999999999999</v>
      </c>
      <c r="E69" s="10">
        <v>-117.02166666666666</v>
      </c>
      <c r="F69" s="2">
        <v>3700</v>
      </c>
      <c r="I69" s="15"/>
      <c r="J69" s="10">
        <v>4.316178374528155</v>
      </c>
      <c r="K69" s="10"/>
      <c r="L69" s="15">
        <v>1</v>
      </c>
      <c r="M69" s="15"/>
      <c r="N69" s="12"/>
      <c r="O69" s="15"/>
      <c r="P69" s="10">
        <v>0.22439024390243906</v>
      </c>
      <c r="Q69" s="10"/>
      <c r="R69" s="15">
        <v>1</v>
      </c>
      <c r="S69" s="15"/>
      <c r="T69" s="10" t="s">
        <v>24</v>
      </c>
      <c r="U69" s="2" t="s">
        <v>204</v>
      </c>
      <c r="V69" s="2" t="s">
        <v>206</v>
      </c>
    </row>
    <row r="70" spans="1:22" s="2" customFormat="1" ht="14" x14ac:dyDescent="0.3">
      <c r="A70" s="20" t="s">
        <v>7</v>
      </c>
      <c r="B70" s="3" t="s">
        <v>140</v>
      </c>
      <c r="C70" s="3">
        <v>5</v>
      </c>
      <c r="D70" s="10">
        <v>23.484999999999999</v>
      </c>
      <c r="E70" s="10">
        <v>-117.02166666666666</v>
      </c>
      <c r="F70" s="2">
        <v>4000</v>
      </c>
      <c r="I70" s="15"/>
      <c r="J70" s="10">
        <v>4.3176508117149046</v>
      </c>
      <c r="K70" s="10"/>
      <c r="L70" s="15">
        <v>1</v>
      </c>
      <c r="M70" s="15"/>
      <c r="N70" s="12"/>
      <c r="O70" s="15"/>
      <c r="P70" s="10"/>
      <c r="Q70" s="10"/>
      <c r="R70" s="15"/>
      <c r="S70" s="15"/>
      <c r="T70" s="10" t="s">
        <v>24</v>
      </c>
      <c r="U70" s="2" t="s">
        <v>204</v>
      </c>
      <c r="V70" s="2" t="s">
        <v>206</v>
      </c>
    </row>
    <row r="71" spans="1:22" s="2" customFormat="1" ht="14" x14ac:dyDescent="0.3">
      <c r="A71" s="20" t="s">
        <v>7</v>
      </c>
      <c r="B71" s="3" t="s">
        <v>140</v>
      </c>
      <c r="C71" s="3">
        <v>6</v>
      </c>
      <c r="D71" s="10">
        <v>24.283333333333335</v>
      </c>
      <c r="E71" s="10">
        <v>-114.98333333333333</v>
      </c>
      <c r="F71" s="2">
        <v>0</v>
      </c>
      <c r="I71" s="15"/>
      <c r="K71" s="10"/>
      <c r="L71" s="15">
        <v>4</v>
      </c>
      <c r="M71" s="15"/>
      <c r="N71" s="12"/>
      <c r="O71" s="10">
        <v>3.2363303680921889</v>
      </c>
      <c r="P71" s="10">
        <v>0.24390243902439027</v>
      </c>
      <c r="Q71" s="10"/>
      <c r="R71" s="15">
        <v>1</v>
      </c>
      <c r="S71" s="15"/>
      <c r="T71" s="10" t="s">
        <v>24</v>
      </c>
      <c r="U71" s="2" t="s">
        <v>204</v>
      </c>
      <c r="V71" s="2" t="s">
        <v>213</v>
      </c>
    </row>
    <row r="72" spans="1:22" s="2" customFormat="1" ht="14" x14ac:dyDescent="0.3">
      <c r="A72" s="20" t="s">
        <v>7</v>
      </c>
      <c r="B72" s="3" t="s">
        <v>140</v>
      </c>
      <c r="C72" s="3">
        <v>6</v>
      </c>
      <c r="D72" s="10">
        <v>24.283333333333335</v>
      </c>
      <c r="E72" s="10">
        <v>-114.98333333333333</v>
      </c>
      <c r="F72" s="2">
        <v>25</v>
      </c>
      <c r="I72" s="15"/>
      <c r="J72" s="10">
        <v>2.4710712137390196</v>
      </c>
      <c r="K72" s="10"/>
      <c r="L72" s="15">
        <v>1</v>
      </c>
      <c r="M72" s="15"/>
      <c r="N72" s="12"/>
      <c r="O72" s="15"/>
      <c r="P72" s="10">
        <v>0.1658536585365854</v>
      </c>
      <c r="Q72" s="10"/>
      <c r="R72" s="15">
        <v>1</v>
      </c>
      <c r="S72" s="15"/>
      <c r="T72" s="10" t="s">
        <v>24</v>
      </c>
      <c r="U72" s="2" t="s">
        <v>204</v>
      </c>
      <c r="V72" s="2" t="s">
        <v>213</v>
      </c>
    </row>
    <row r="73" spans="1:22" s="2" customFormat="1" ht="14" x14ac:dyDescent="0.3">
      <c r="A73" s="20" t="s">
        <v>7</v>
      </c>
      <c r="B73" s="3" t="s">
        <v>140</v>
      </c>
      <c r="C73" s="3">
        <v>6</v>
      </c>
      <c r="D73" s="10">
        <v>24.283333333333335</v>
      </c>
      <c r="E73" s="10">
        <v>-114.98333333333333</v>
      </c>
      <c r="F73" s="2">
        <v>50</v>
      </c>
      <c r="I73" s="15"/>
      <c r="K73" s="10"/>
      <c r="L73" s="15">
        <v>4</v>
      </c>
      <c r="M73" s="15"/>
      <c r="N73" s="12"/>
      <c r="O73" s="10">
        <v>3.2640102777723712</v>
      </c>
      <c r="P73" s="10">
        <v>6.8292682926829287E-2</v>
      </c>
      <c r="Q73" s="10"/>
      <c r="R73" s="15">
        <v>1</v>
      </c>
      <c r="S73" s="15"/>
      <c r="T73" s="10" t="s">
        <v>24</v>
      </c>
      <c r="U73" s="2" t="s">
        <v>204</v>
      </c>
      <c r="V73" s="2" t="s">
        <v>213</v>
      </c>
    </row>
    <row r="74" spans="1:22" s="2" customFormat="1" ht="14" x14ac:dyDescent="0.3">
      <c r="A74" s="20" t="s">
        <v>7</v>
      </c>
      <c r="B74" s="3" t="s">
        <v>140</v>
      </c>
      <c r="C74" s="3">
        <v>6</v>
      </c>
      <c r="D74" s="10">
        <v>24.283333333333335</v>
      </c>
      <c r="E74" s="10">
        <v>-114.98333333333333</v>
      </c>
      <c r="F74" s="2">
        <v>75</v>
      </c>
      <c r="I74" s="15"/>
      <c r="J74" s="10">
        <v>2.566784393244435</v>
      </c>
      <c r="K74" s="10"/>
      <c r="L74" s="15">
        <v>1</v>
      </c>
      <c r="M74" s="15"/>
      <c r="N74" s="12"/>
      <c r="O74" s="15"/>
      <c r="P74" s="10">
        <v>0.26341463414634153</v>
      </c>
      <c r="Q74" s="10"/>
      <c r="R74" s="15">
        <v>1</v>
      </c>
      <c r="S74" s="15"/>
      <c r="T74" s="10" t="s">
        <v>24</v>
      </c>
      <c r="U74" s="2" t="s">
        <v>204</v>
      </c>
      <c r="V74" s="2" t="s">
        <v>213</v>
      </c>
    </row>
    <row r="75" spans="1:22" s="2" customFormat="1" ht="14" x14ac:dyDescent="0.3">
      <c r="A75" s="20" t="s">
        <v>7</v>
      </c>
      <c r="B75" s="3" t="s">
        <v>140</v>
      </c>
      <c r="C75" s="3">
        <v>6</v>
      </c>
      <c r="D75" s="10">
        <v>24.283333333333335</v>
      </c>
      <c r="E75" s="10">
        <v>-114.98333333333333</v>
      </c>
      <c r="F75" s="2">
        <v>100</v>
      </c>
      <c r="I75" s="15"/>
      <c r="J75" s="10">
        <v>2.3087766042046387</v>
      </c>
      <c r="K75" s="10"/>
      <c r="L75" s="15">
        <v>1</v>
      </c>
      <c r="M75" s="15"/>
      <c r="N75" s="12"/>
      <c r="O75" s="15"/>
      <c r="P75" s="10">
        <v>0.18536585365853661</v>
      </c>
      <c r="Q75" s="10"/>
      <c r="R75" s="15">
        <v>1</v>
      </c>
      <c r="S75" s="15"/>
      <c r="T75" s="10" t="s">
        <v>24</v>
      </c>
      <c r="U75" s="2" t="s">
        <v>204</v>
      </c>
      <c r="V75" s="2" t="s">
        <v>213</v>
      </c>
    </row>
    <row r="76" spans="1:22" s="2" customFormat="1" ht="14" x14ac:dyDescent="0.3">
      <c r="A76" s="20" t="s">
        <v>7</v>
      </c>
      <c r="B76" s="3" t="s">
        <v>140</v>
      </c>
      <c r="C76" s="3">
        <v>6</v>
      </c>
      <c r="D76" s="10">
        <v>24.283333333333335</v>
      </c>
      <c r="E76" s="10">
        <v>-114.98333333333333</v>
      </c>
      <c r="F76" s="2">
        <v>150</v>
      </c>
      <c r="I76" s="15"/>
      <c r="J76" s="10">
        <v>2.353860550265324</v>
      </c>
      <c r="K76" s="10"/>
      <c r="L76" s="15">
        <v>1</v>
      </c>
      <c r="M76" s="15"/>
      <c r="N76" s="12"/>
      <c r="O76" s="15"/>
      <c r="P76" s="10">
        <v>0.41951219512195126</v>
      </c>
      <c r="Q76" s="10"/>
      <c r="R76" s="15">
        <v>1</v>
      </c>
      <c r="S76" s="15"/>
      <c r="T76" s="10" t="s">
        <v>24</v>
      </c>
      <c r="U76" s="2" t="s">
        <v>204</v>
      </c>
      <c r="V76" s="2" t="s">
        <v>213</v>
      </c>
    </row>
    <row r="77" spans="1:22" s="2" customFormat="1" ht="14" x14ac:dyDescent="0.3">
      <c r="A77" s="20" t="s">
        <v>7</v>
      </c>
      <c r="B77" s="3" t="s">
        <v>140</v>
      </c>
      <c r="C77" s="3">
        <v>6</v>
      </c>
      <c r="D77" s="10">
        <v>24.283333333333335</v>
      </c>
      <c r="E77" s="10">
        <v>-114.98333333333333</v>
      </c>
      <c r="F77" s="2">
        <v>200</v>
      </c>
      <c r="I77" s="15"/>
      <c r="J77" s="10">
        <v>2.0015448942763423</v>
      </c>
      <c r="K77" s="10"/>
      <c r="L77" s="15">
        <v>1</v>
      </c>
      <c r="M77" s="15"/>
      <c r="N77" s="12"/>
      <c r="O77" s="15"/>
      <c r="P77" s="10">
        <v>0.3609756097560976</v>
      </c>
      <c r="Q77" s="10"/>
      <c r="R77" s="15">
        <v>1</v>
      </c>
      <c r="S77" s="15"/>
      <c r="T77" s="10" t="s">
        <v>24</v>
      </c>
      <c r="U77" s="2" t="s">
        <v>204</v>
      </c>
      <c r="V77" s="2" t="s">
        <v>213</v>
      </c>
    </row>
    <row r="78" spans="1:22" s="2" customFormat="1" ht="14" x14ac:dyDescent="0.3">
      <c r="A78" s="20" t="s">
        <v>7</v>
      </c>
      <c r="B78" s="3" t="s">
        <v>140</v>
      </c>
      <c r="C78" s="3">
        <v>6</v>
      </c>
      <c r="D78" s="10">
        <v>24.283333333333335</v>
      </c>
      <c r="E78" s="10">
        <v>-114.98333333333333</v>
      </c>
      <c r="F78" s="2">
        <v>250</v>
      </c>
      <c r="I78" s="15"/>
      <c r="J78" s="10">
        <v>2.1137420102521349</v>
      </c>
      <c r="K78" s="10"/>
      <c r="L78" s="15">
        <v>1</v>
      </c>
      <c r="M78" s="15"/>
      <c r="N78" s="12"/>
      <c r="O78" s="15"/>
      <c r="P78" s="10">
        <v>0.57560975609756104</v>
      </c>
      <c r="Q78" s="10"/>
      <c r="R78" s="15">
        <v>1</v>
      </c>
      <c r="S78" s="15"/>
      <c r="T78" s="10" t="s">
        <v>24</v>
      </c>
      <c r="U78" s="2" t="s">
        <v>204</v>
      </c>
      <c r="V78" s="2" t="s">
        <v>213</v>
      </c>
    </row>
    <row r="79" spans="1:22" s="2" customFormat="1" ht="14" x14ac:dyDescent="0.3">
      <c r="A79" s="20" t="s">
        <v>7</v>
      </c>
      <c r="B79" s="3" t="s">
        <v>140</v>
      </c>
      <c r="C79" s="3">
        <v>6</v>
      </c>
      <c r="D79" s="10">
        <v>24.283333333333335</v>
      </c>
      <c r="E79" s="10">
        <v>-114.98333333333333</v>
      </c>
      <c r="F79" s="2">
        <v>300</v>
      </c>
      <c r="I79" s="15"/>
      <c r="J79" s="10">
        <v>2.5953844028347435</v>
      </c>
      <c r="K79" s="10"/>
      <c r="L79" s="15">
        <v>1</v>
      </c>
      <c r="M79" s="15"/>
      <c r="N79" s="12"/>
      <c r="O79" s="15"/>
      <c r="P79" s="10">
        <v>0.38048780487804884</v>
      </c>
      <c r="Q79" s="10"/>
      <c r="R79" s="15">
        <v>1</v>
      </c>
      <c r="S79" s="15"/>
      <c r="T79" s="10" t="s">
        <v>24</v>
      </c>
      <c r="U79" s="2" t="s">
        <v>204</v>
      </c>
      <c r="V79" s="2" t="s">
        <v>213</v>
      </c>
    </row>
    <row r="80" spans="1:22" s="2" customFormat="1" ht="14" x14ac:dyDescent="0.3">
      <c r="A80" s="20" t="s">
        <v>7</v>
      </c>
      <c r="B80" s="3" t="s">
        <v>140</v>
      </c>
      <c r="C80" s="3">
        <v>6</v>
      </c>
      <c r="D80" s="10">
        <v>24.283333333333335</v>
      </c>
      <c r="E80" s="10">
        <v>-114.98333333333333</v>
      </c>
      <c r="F80" s="2">
        <v>400</v>
      </c>
      <c r="I80" s="15"/>
      <c r="J80" s="10">
        <v>2.469248105557964</v>
      </c>
      <c r="K80" s="10"/>
      <c r="L80" s="15">
        <v>1</v>
      </c>
      <c r="M80" s="15"/>
      <c r="N80" s="12"/>
      <c r="O80" s="15"/>
      <c r="P80" s="10">
        <v>0.24390243902439027</v>
      </c>
      <c r="Q80" s="10"/>
      <c r="R80" s="15">
        <v>1</v>
      </c>
      <c r="S80" s="15"/>
      <c r="T80" s="10" t="s">
        <v>24</v>
      </c>
      <c r="U80" s="2" t="s">
        <v>204</v>
      </c>
      <c r="V80" s="2" t="s">
        <v>213</v>
      </c>
    </row>
    <row r="81" spans="1:22" s="2" customFormat="1" ht="14" x14ac:dyDescent="0.3">
      <c r="A81" s="20" t="s">
        <v>7</v>
      </c>
      <c r="B81" s="3" t="s">
        <v>140</v>
      </c>
      <c r="C81" s="3">
        <v>6</v>
      </c>
      <c r="D81" s="10">
        <v>24.283333333333335</v>
      </c>
      <c r="E81" s="10">
        <v>-114.98333333333333</v>
      </c>
      <c r="F81" s="2">
        <v>500</v>
      </c>
      <c r="I81" s="15"/>
      <c r="J81" s="10">
        <v>2.7413849830009411</v>
      </c>
      <c r="K81" s="10"/>
      <c r="L81" s="15">
        <v>1</v>
      </c>
      <c r="M81" s="15"/>
      <c r="N81" s="12"/>
      <c r="O81" s="15"/>
      <c r="P81" s="10">
        <v>0.41951219512195126</v>
      </c>
      <c r="Q81" s="10"/>
      <c r="R81" s="15">
        <v>1</v>
      </c>
      <c r="S81" s="15"/>
      <c r="T81" s="10" t="s">
        <v>24</v>
      </c>
      <c r="U81" s="2" t="s">
        <v>204</v>
      </c>
      <c r="V81" s="2" t="s">
        <v>213</v>
      </c>
    </row>
    <row r="82" spans="1:22" s="2" customFormat="1" ht="14" x14ac:dyDescent="0.3">
      <c r="A82" s="20" t="s">
        <v>7</v>
      </c>
      <c r="B82" s="3" t="s">
        <v>140</v>
      </c>
      <c r="C82" s="3">
        <v>6</v>
      </c>
      <c r="D82" s="10">
        <v>24.283333333333335</v>
      </c>
      <c r="E82" s="10">
        <v>-114.98333333333333</v>
      </c>
      <c r="F82" s="2">
        <v>600</v>
      </c>
      <c r="I82" s="15"/>
      <c r="J82" s="10">
        <v>2.504456882304599</v>
      </c>
      <c r="K82" s="10"/>
      <c r="L82" s="15">
        <v>1</v>
      </c>
      <c r="M82" s="15"/>
      <c r="N82" s="12"/>
      <c r="O82" s="15"/>
      <c r="P82" s="10">
        <v>0.19512195121951223</v>
      </c>
      <c r="Q82" s="10"/>
      <c r="R82" s="15">
        <v>1</v>
      </c>
      <c r="S82" s="15"/>
      <c r="T82" s="10" t="s">
        <v>24</v>
      </c>
      <c r="U82" s="2" t="s">
        <v>204</v>
      </c>
      <c r="V82" s="2" t="s">
        <v>213</v>
      </c>
    </row>
    <row r="83" spans="1:22" s="2" customFormat="1" ht="14" x14ac:dyDescent="0.3">
      <c r="A83" s="20" t="s">
        <v>7</v>
      </c>
      <c r="B83" s="3" t="s">
        <v>140</v>
      </c>
      <c r="C83" s="3">
        <v>6</v>
      </c>
      <c r="D83" s="10">
        <v>24.283333333333335</v>
      </c>
      <c r="E83" s="10">
        <v>-114.98333333333333</v>
      </c>
      <c r="F83" s="2">
        <v>700</v>
      </c>
      <c r="I83" s="15"/>
      <c r="J83" s="10">
        <v>3.3646600923993009</v>
      </c>
      <c r="K83" s="10"/>
      <c r="L83" s="15">
        <v>1</v>
      </c>
      <c r="M83" s="15"/>
      <c r="N83" s="12"/>
      <c r="O83" s="15"/>
      <c r="P83" s="10">
        <v>0.15609756097560978</v>
      </c>
      <c r="Q83" s="10"/>
      <c r="R83" s="15">
        <v>1</v>
      </c>
      <c r="S83" s="15"/>
      <c r="T83" s="10" t="s">
        <v>24</v>
      </c>
      <c r="U83" s="2" t="s">
        <v>204</v>
      </c>
      <c r="V83" s="2" t="s">
        <v>213</v>
      </c>
    </row>
    <row r="84" spans="1:22" s="2" customFormat="1" ht="14" x14ac:dyDescent="0.3">
      <c r="A84" s="20" t="s">
        <v>7</v>
      </c>
      <c r="B84" s="3" t="s">
        <v>140</v>
      </c>
      <c r="C84" s="3">
        <v>6</v>
      </c>
      <c r="D84" s="10">
        <v>24.283333333333335</v>
      </c>
      <c r="E84" s="10">
        <v>-114.98333333333333</v>
      </c>
      <c r="F84" s="2">
        <v>750</v>
      </c>
      <c r="I84" s="15"/>
      <c r="J84" s="10"/>
      <c r="K84" s="10"/>
      <c r="L84" s="15"/>
      <c r="M84" s="15"/>
      <c r="N84" s="12"/>
      <c r="O84" s="15"/>
      <c r="P84" s="10">
        <v>0.1658536585365854</v>
      </c>
      <c r="Q84" s="10"/>
      <c r="R84" s="15">
        <v>1</v>
      </c>
      <c r="S84" s="15"/>
      <c r="T84" s="10" t="s">
        <v>24</v>
      </c>
      <c r="U84" s="2" t="s">
        <v>204</v>
      </c>
      <c r="V84" s="2" t="s">
        <v>213</v>
      </c>
    </row>
    <row r="85" spans="1:22" s="2" customFormat="1" ht="14" x14ac:dyDescent="0.3">
      <c r="A85" s="20" t="s">
        <v>7</v>
      </c>
      <c r="B85" s="3" t="s">
        <v>140</v>
      </c>
      <c r="C85" s="3">
        <v>6</v>
      </c>
      <c r="D85" s="10">
        <v>24.283333333333335</v>
      </c>
      <c r="E85" s="10">
        <v>-114.98333333333333</v>
      </c>
      <c r="F85" s="2">
        <v>800</v>
      </c>
      <c r="I85" s="15"/>
      <c r="J85" s="10">
        <v>2.8095236512678912</v>
      </c>
      <c r="K85" s="10"/>
      <c r="L85" s="15">
        <v>1</v>
      </c>
      <c r="M85" s="15"/>
      <c r="N85" s="12"/>
      <c r="O85" s="15"/>
      <c r="P85" s="10">
        <v>0.1658536585365854</v>
      </c>
      <c r="Q85" s="10"/>
      <c r="R85" s="15">
        <v>1</v>
      </c>
      <c r="S85" s="15"/>
      <c r="T85" s="10" t="s">
        <v>24</v>
      </c>
      <c r="U85" s="2" t="s">
        <v>204</v>
      </c>
      <c r="V85" s="2" t="s">
        <v>213</v>
      </c>
    </row>
    <row r="86" spans="1:22" s="2" customFormat="1" ht="14" x14ac:dyDescent="0.3">
      <c r="A86" s="20" t="s">
        <v>7</v>
      </c>
      <c r="B86" s="3" t="s">
        <v>140</v>
      </c>
      <c r="C86" s="3">
        <v>6</v>
      </c>
      <c r="D86" s="10">
        <v>24.283333333333335</v>
      </c>
      <c r="E86" s="10">
        <v>-114.98333333333333</v>
      </c>
      <c r="F86" s="2">
        <v>850</v>
      </c>
      <c r="I86" s="15"/>
      <c r="J86" s="10">
        <v>3.5573778197050467</v>
      </c>
      <c r="K86" s="10"/>
      <c r="L86" s="15">
        <v>1</v>
      </c>
      <c r="M86" s="15"/>
      <c r="N86" s="12"/>
      <c r="O86" s="15"/>
      <c r="P86" s="10">
        <v>0.1658536585365854</v>
      </c>
      <c r="Q86" s="10"/>
      <c r="R86" s="15">
        <v>1</v>
      </c>
      <c r="S86" s="15"/>
      <c r="T86" s="10" t="s">
        <v>24</v>
      </c>
      <c r="U86" s="2" t="s">
        <v>204</v>
      </c>
      <c r="V86" s="2" t="s">
        <v>213</v>
      </c>
    </row>
    <row r="87" spans="1:22" s="2" customFormat="1" ht="14" x14ac:dyDescent="0.3">
      <c r="A87" s="20" t="s">
        <v>7</v>
      </c>
      <c r="B87" s="3" t="s">
        <v>140</v>
      </c>
      <c r="C87" s="3">
        <v>6</v>
      </c>
      <c r="D87" s="10">
        <v>24.283333333333335</v>
      </c>
      <c r="E87" s="10">
        <v>-114.98333333333333</v>
      </c>
      <c r="F87" s="2">
        <v>900</v>
      </c>
      <c r="I87" s="15"/>
      <c r="J87" s="10">
        <v>3.4105036668687601</v>
      </c>
      <c r="K87" s="10"/>
      <c r="L87" s="15">
        <v>1</v>
      </c>
      <c r="M87" s="15"/>
      <c r="N87" s="12"/>
      <c r="O87" s="15"/>
      <c r="P87" s="10">
        <v>0.10731707317073172</v>
      </c>
      <c r="Q87" s="10"/>
      <c r="R87" s="15">
        <v>1</v>
      </c>
      <c r="S87" s="15"/>
      <c r="T87" s="10" t="s">
        <v>24</v>
      </c>
      <c r="U87" s="2" t="s">
        <v>204</v>
      </c>
      <c r="V87" s="2" t="s">
        <v>213</v>
      </c>
    </row>
    <row r="88" spans="1:22" s="2" customFormat="1" ht="14" x14ac:dyDescent="0.3">
      <c r="A88" s="20" t="s">
        <v>7</v>
      </c>
      <c r="B88" s="3" t="s">
        <v>140</v>
      </c>
      <c r="C88" s="3">
        <v>6</v>
      </c>
      <c r="D88" s="10">
        <v>24.283333333333335</v>
      </c>
      <c r="E88" s="10">
        <v>-114.98333333333333</v>
      </c>
      <c r="F88" s="2">
        <v>1000</v>
      </c>
      <c r="I88" s="15"/>
      <c r="J88" s="10">
        <v>3.5230426156285009</v>
      </c>
      <c r="K88" s="10"/>
      <c r="L88" s="15">
        <v>1</v>
      </c>
      <c r="M88" s="15"/>
      <c r="N88" s="12"/>
      <c r="O88" s="15"/>
      <c r="P88" s="10">
        <v>0.24390243902439027</v>
      </c>
      <c r="Q88" s="10"/>
      <c r="R88" s="15">
        <v>1</v>
      </c>
      <c r="S88" s="15"/>
      <c r="T88" s="10" t="s">
        <v>24</v>
      </c>
      <c r="U88" s="2" t="s">
        <v>204</v>
      </c>
      <c r="V88" s="2" t="s">
        <v>213</v>
      </c>
    </row>
    <row r="89" spans="1:22" s="2" customFormat="1" ht="14" x14ac:dyDescent="0.3">
      <c r="A89" s="20" t="s">
        <v>7</v>
      </c>
      <c r="B89" s="3" t="s">
        <v>140</v>
      </c>
      <c r="C89" s="3">
        <v>6</v>
      </c>
      <c r="D89" s="10">
        <v>24.283333333333335</v>
      </c>
      <c r="E89" s="10">
        <v>-114.98333333333333</v>
      </c>
      <c r="F89" s="2">
        <v>1100</v>
      </c>
      <c r="I89" s="15"/>
      <c r="J89" s="10">
        <v>3.8559877471937671</v>
      </c>
      <c r="K89" s="10"/>
      <c r="L89" s="15">
        <v>1</v>
      </c>
      <c r="M89" s="15"/>
      <c r="N89" s="12"/>
      <c r="O89" s="15"/>
      <c r="P89" s="10">
        <v>6.8292682926829287E-2</v>
      </c>
      <c r="Q89" s="10"/>
      <c r="R89" s="15">
        <v>1</v>
      </c>
      <c r="S89" s="15"/>
      <c r="T89" s="10" t="s">
        <v>24</v>
      </c>
      <c r="U89" s="2" t="s">
        <v>204</v>
      </c>
      <c r="V89" s="2" t="s">
        <v>213</v>
      </c>
    </row>
    <row r="90" spans="1:22" s="2" customFormat="1" ht="14" x14ac:dyDescent="0.3">
      <c r="A90" s="20" t="s">
        <v>7</v>
      </c>
      <c r="B90" s="3" t="s">
        <v>140</v>
      </c>
      <c r="C90" s="3">
        <v>6</v>
      </c>
      <c r="D90" s="10">
        <v>24.283333333333335</v>
      </c>
      <c r="E90" s="10">
        <v>-114.98333333333333</v>
      </c>
      <c r="F90" s="2">
        <v>1200</v>
      </c>
      <c r="I90" s="15"/>
      <c r="J90" s="10">
        <v>4.0126231250827891</v>
      </c>
      <c r="K90" s="10"/>
      <c r="L90" s="15">
        <v>1</v>
      </c>
      <c r="M90" s="15"/>
      <c r="N90" s="12"/>
      <c r="O90" s="15"/>
      <c r="P90" s="10">
        <v>0.11707317073170732</v>
      </c>
      <c r="Q90" s="10"/>
      <c r="R90" s="15">
        <v>1</v>
      </c>
      <c r="S90" s="15"/>
      <c r="T90" s="10" t="s">
        <v>24</v>
      </c>
      <c r="U90" s="2" t="s">
        <v>204</v>
      </c>
      <c r="V90" s="2" t="s">
        <v>213</v>
      </c>
    </row>
    <row r="91" spans="1:22" s="2" customFormat="1" ht="14" x14ac:dyDescent="0.3">
      <c r="A91" s="20" t="s">
        <v>7</v>
      </c>
      <c r="B91" s="3" t="s">
        <v>140</v>
      </c>
      <c r="C91" s="3">
        <v>6</v>
      </c>
      <c r="D91" s="10">
        <v>24.283333333333335</v>
      </c>
      <c r="E91" s="10">
        <v>-114.98333333333333</v>
      </c>
      <c r="F91" s="2">
        <v>1300</v>
      </c>
      <c r="I91" s="15"/>
      <c r="J91" s="10">
        <v>4.1450263567319459</v>
      </c>
      <c r="K91" s="10"/>
      <c r="L91" s="15">
        <v>1</v>
      </c>
      <c r="M91" s="15"/>
      <c r="N91" s="12"/>
      <c r="O91" s="15"/>
      <c r="P91" s="10">
        <v>0.15609756097560978</v>
      </c>
      <c r="Q91" s="10"/>
      <c r="R91" s="15">
        <v>1</v>
      </c>
      <c r="S91" s="15"/>
      <c r="T91" s="10" t="s">
        <v>24</v>
      </c>
      <c r="U91" s="2" t="s">
        <v>204</v>
      </c>
      <c r="V91" s="2" t="s">
        <v>213</v>
      </c>
    </row>
    <row r="92" spans="1:22" s="2" customFormat="1" ht="14" x14ac:dyDescent="0.3">
      <c r="A92" s="20" t="s">
        <v>7</v>
      </c>
      <c r="B92" s="3" t="s">
        <v>140</v>
      </c>
      <c r="C92" s="3">
        <v>6</v>
      </c>
      <c r="D92" s="10">
        <v>24.283333333333335</v>
      </c>
      <c r="E92" s="10">
        <v>-114.98333333333333</v>
      </c>
      <c r="F92" s="2">
        <v>1400</v>
      </c>
      <c r="I92" s="15"/>
      <c r="J92" s="10">
        <v>4.1938324819956199</v>
      </c>
      <c r="K92" s="10"/>
      <c r="L92" s="15">
        <v>1</v>
      </c>
      <c r="M92" s="15"/>
      <c r="N92" s="12"/>
      <c r="O92" s="15"/>
      <c r="P92" s="10">
        <v>0.10731707317073172</v>
      </c>
      <c r="Q92" s="10"/>
      <c r="R92" s="15">
        <v>1</v>
      </c>
      <c r="S92" s="15"/>
      <c r="T92" s="10" t="s">
        <v>24</v>
      </c>
      <c r="U92" s="2" t="s">
        <v>204</v>
      </c>
      <c r="V92" s="2" t="s">
        <v>213</v>
      </c>
    </row>
    <row r="93" spans="1:22" s="2" customFormat="1" ht="14" x14ac:dyDescent="0.3">
      <c r="A93" s="20" t="s">
        <v>7</v>
      </c>
      <c r="B93" s="3" t="s">
        <v>140</v>
      </c>
      <c r="C93" s="3">
        <v>6</v>
      </c>
      <c r="D93" s="10">
        <v>24.283333333333335</v>
      </c>
      <c r="E93" s="10">
        <v>-114.98333333333333</v>
      </c>
      <c r="F93" s="2">
        <v>2500</v>
      </c>
      <c r="I93" s="15"/>
      <c r="J93" s="10">
        <v>4.219469940791714</v>
      </c>
      <c r="K93" s="10"/>
      <c r="L93" s="15">
        <v>1</v>
      </c>
      <c r="M93" s="15"/>
      <c r="N93" s="12"/>
      <c r="O93" s="15"/>
      <c r="P93" s="10">
        <v>0.23414634146341465</v>
      </c>
      <c r="Q93" s="10"/>
      <c r="R93" s="15">
        <v>1</v>
      </c>
      <c r="S93" s="15"/>
      <c r="T93" s="10" t="s">
        <v>24</v>
      </c>
      <c r="U93" s="2" t="s">
        <v>204</v>
      </c>
      <c r="V93" s="2" t="s">
        <v>213</v>
      </c>
    </row>
    <row r="94" spans="1:22" s="2" customFormat="1" ht="14" x14ac:dyDescent="0.3">
      <c r="A94" s="20" t="s">
        <v>7</v>
      </c>
      <c r="B94" s="3" t="s">
        <v>140</v>
      </c>
      <c r="C94" s="3">
        <v>6</v>
      </c>
      <c r="D94" s="10">
        <v>24.283333333333335</v>
      </c>
      <c r="E94" s="10">
        <v>-114.98333333333333</v>
      </c>
      <c r="F94" s="2">
        <v>3100</v>
      </c>
      <c r="I94" s="15"/>
      <c r="J94" s="10">
        <v>4.3554814073825447</v>
      </c>
      <c r="K94" s="10"/>
      <c r="L94" s="15">
        <v>1</v>
      </c>
      <c r="M94" s="15"/>
      <c r="N94" s="12"/>
      <c r="O94" s="15"/>
      <c r="Q94" s="10"/>
      <c r="R94" s="15">
        <v>4</v>
      </c>
      <c r="S94" s="10">
        <v>0.66341463414634161</v>
      </c>
      <c r="T94" s="10" t="s">
        <v>24</v>
      </c>
      <c r="U94" s="2" t="s">
        <v>204</v>
      </c>
      <c r="V94" s="2" t="s">
        <v>213</v>
      </c>
    </row>
    <row r="95" spans="1:22" s="2" customFormat="1" ht="14" x14ac:dyDescent="0.3">
      <c r="A95" s="20" t="s">
        <v>7</v>
      </c>
      <c r="B95" s="3" t="s">
        <v>140</v>
      </c>
      <c r="C95" s="3">
        <v>6</v>
      </c>
      <c r="D95" s="10">
        <v>24.283333333333335</v>
      </c>
      <c r="E95" s="10">
        <v>-114.98333333333333</v>
      </c>
      <c r="F95" s="2">
        <v>3800</v>
      </c>
      <c r="I95" s="15"/>
      <c r="J95" s="10">
        <v>4.5828381901283448</v>
      </c>
      <c r="K95" s="10"/>
      <c r="L95" s="15">
        <v>1</v>
      </c>
      <c r="M95" s="15"/>
      <c r="N95" s="12"/>
      <c r="O95" s="15"/>
      <c r="P95" s="10">
        <v>9.7560975609756115E-2</v>
      </c>
      <c r="Q95" s="10"/>
      <c r="R95" s="15">
        <v>1</v>
      </c>
      <c r="S95" s="15"/>
      <c r="T95" s="10" t="s">
        <v>24</v>
      </c>
      <c r="U95" s="2" t="s">
        <v>204</v>
      </c>
      <c r="V95" s="2" t="s">
        <v>213</v>
      </c>
    </row>
    <row r="96" spans="1:22" s="2" customFormat="1" ht="14" x14ac:dyDescent="0.3">
      <c r="A96" s="20" t="s">
        <v>7</v>
      </c>
      <c r="B96" s="3" t="s">
        <v>140</v>
      </c>
      <c r="C96" s="3">
        <v>7</v>
      </c>
      <c r="D96" s="10">
        <v>24.698333333333334</v>
      </c>
      <c r="E96" s="10">
        <v>-114.10666666666667</v>
      </c>
      <c r="F96" s="2">
        <v>0</v>
      </c>
      <c r="I96" s="15"/>
      <c r="J96" s="10">
        <v>2.9504743812525627</v>
      </c>
      <c r="K96" s="10"/>
      <c r="L96" s="15">
        <v>1</v>
      </c>
      <c r="M96" s="15"/>
      <c r="N96" s="12"/>
      <c r="O96" s="15"/>
      <c r="P96" s="10">
        <v>0.1658536585365854</v>
      </c>
      <c r="Q96" s="10"/>
      <c r="R96" s="15">
        <v>1</v>
      </c>
      <c r="S96" s="15"/>
      <c r="T96" s="10" t="s">
        <v>24</v>
      </c>
      <c r="U96" s="2" t="s">
        <v>204</v>
      </c>
      <c r="V96" s="2" t="s">
        <v>214</v>
      </c>
    </row>
    <row r="97" spans="1:22" s="2" customFormat="1" ht="14" x14ac:dyDescent="0.3">
      <c r="A97" s="20" t="s">
        <v>7</v>
      </c>
      <c r="B97" s="3" t="s">
        <v>140</v>
      </c>
      <c r="C97" s="3">
        <v>7</v>
      </c>
      <c r="D97" s="10">
        <v>24.698333333333334</v>
      </c>
      <c r="E97" s="10">
        <v>-114.10666666666667</v>
      </c>
      <c r="F97" s="2">
        <v>25</v>
      </c>
      <c r="I97" s="15"/>
      <c r="J97" s="10">
        <v>2.7424199242473684</v>
      </c>
      <c r="K97" s="10"/>
      <c r="L97" s="15">
        <v>1</v>
      </c>
      <c r="M97" s="15"/>
      <c r="N97" s="12"/>
      <c r="O97" s="15"/>
      <c r="P97" s="10">
        <v>8.7804878048780496E-2</v>
      </c>
      <c r="Q97" s="10"/>
      <c r="R97" s="15">
        <v>1</v>
      </c>
      <c r="S97" s="15"/>
      <c r="T97" s="10" t="s">
        <v>24</v>
      </c>
      <c r="U97" s="2" t="s">
        <v>204</v>
      </c>
      <c r="V97" s="2" t="s">
        <v>214</v>
      </c>
    </row>
    <row r="98" spans="1:22" s="2" customFormat="1" ht="14" x14ac:dyDescent="0.3">
      <c r="A98" s="20" t="s">
        <v>7</v>
      </c>
      <c r="B98" s="3" t="s">
        <v>140</v>
      </c>
      <c r="C98" s="3">
        <v>7</v>
      </c>
      <c r="D98" s="10">
        <v>24.698333333333334</v>
      </c>
      <c r="E98" s="10">
        <v>-114.10666666666667</v>
      </c>
      <c r="F98" s="2">
        <v>50</v>
      </c>
      <c r="I98" s="15"/>
      <c r="J98" s="10">
        <v>2.6177149599474516</v>
      </c>
      <c r="K98" s="10"/>
      <c r="L98" s="15">
        <v>1</v>
      </c>
      <c r="M98" s="15"/>
      <c r="N98" s="12"/>
      <c r="O98" s="15"/>
      <c r="P98" s="10">
        <v>0.23414634146341465</v>
      </c>
      <c r="Q98" s="10"/>
      <c r="R98" s="15">
        <v>1</v>
      </c>
      <c r="S98" s="15"/>
      <c r="T98" s="10" t="s">
        <v>24</v>
      </c>
      <c r="U98" s="2" t="s">
        <v>204</v>
      </c>
      <c r="V98" s="2" t="s">
        <v>214</v>
      </c>
    </row>
    <row r="99" spans="1:22" s="2" customFormat="1" ht="14" x14ac:dyDescent="0.3">
      <c r="A99" s="20" t="s">
        <v>7</v>
      </c>
      <c r="B99" s="3" t="s">
        <v>140</v>
      </c>
      <c r="C99" s="3">
        <v>7</v>
      </c>
      <c r="D99" s="10">
        <v>24.698333333333334</v>
      </c>
      <c r="E99" s="10">
        <v>-114.10666666666667</v>
      </c>
      <c r="F99" s="2">
        <v>75</v>
      </c>
      <c r="I99" s="15"/>
      <c r="J99" s="10">
        <v>2.2092310783927527</v>
      </c>
      <c r="K99" s="10"/>
      <c r="L99" s="15">
        <v>1</v>
      </c>
      <c r="M99" s="15"/>
      <c r="N99" s="12"/>
      <c r="O99" s="15"/>
      <c r="Q99" s="10"/>
      <c r="R99" s="15">
        <v>4</v>
      </c>
      <c r="S99" s="10">
        <v>0.62439024390243913</v>
      </c>
      <c r="T99" s="10" t="s">
        <v>24</v>
      </c>
      <c r="U99" s="2" t="s">
        <v>204</v>
      </c>
      <c r="V99" s="2" t="s">
        <v>214</v>
      </c>
    </row>
    <row r="100" spans="1:22" s="2" customFormat="1" ht="14" x14ac:dyDescent="0.3">
      <c r="A100" s="20" t="s">
        <v>7</v>
      </c>
      <c r="B100" s="3" t="s">
        <v>140</v>
      </c>
      <c r="C100" s="3">
        <v>7</v>
      </c>
      <c r="D100" s="10">
        <v>24.698333333333334</v>
      </c>
      <c r="E100" s="10">
        <v>-114.10666666666667</v>
      </c>
      <c r="F100" s="2">
        <v>100</v>
      </c>
      <c r="I100" s="15"/>
      <c r="J100" s="10">
        <v>2.4510910980093694</v>
      </c>
      <c r="K100" s="10"/>
      <c r="L100" s="15">
        <v>1</v>
      </c>
      <c r="M100" s="15"/>
      <c r="N100" s="12"/>
      <c r="O100" s="15"/>
      <c r="P100" s="10">
        <v>0.17560975609756099</v>
      </c>
      <c r="Q100" s="10"/>
      <c r="R100" s="15">
        <v>1</v>
      </c>
      <c r="S100" s="15"/>
      <c r="T100" s="10" t="s">
        <v>24</v>
      </c>
      <c r="U100" s="2" t="s">
        <v>204</v>
      </c>
      <c r="V100" s="2" t="s">
        <v>214</v>
      </c>
    </row>
    <row r="101" spans="1:22" s="2" customFormat="1" ht="14" x14ac:dyDescent="0.3">
      <c r="A101" s="20" t="s">
        <v>7</v>
      </c>
      <c r="B101" s="3" t="s">
        <v>140</v>
      </c>
      <c r="C101" s="3">
        <v>7</v>
      </c>
      <c r="D101" s="10">
        <v>24.698333333333334</v>
      </c>
      <c r="E101" s="10">
        <v>-114.10666666666667</v>
      </c>
      <c r="F101" s="2">
        <v>150</v>
      </c>
      <c r="I101" s="15"/>
      <c r="J101" s="10">
        <v>1.9626007182743015</v>
      </c>
      <c r="K101" s="10"/>
      <c r="L101" s="15">
        <v>1</v>
      </c>
      <c r="M101" s="15"/>
      <c r="N101" s="12"/>
      <c r="O101" s="15"/>
      <c r="P101" s="10">
        <v>0.27317073170731715</v>
      </c>
      <c r="Q101" s="10"/>
      <c r="R101" s="15">
        <v>1</v>
      </c>
      <c r="S101" s="15"/>
      <c r="T101" s="10" t="s">
        <v>24</v>
      </c>
      <c r="U101" s="2" t="s">
        <v>204</v>
      </c>
      <c r="V101" s="2" t="s">
        <v>214</v>
      </c>
    </row>
    <row r="102" spans="1:22" s="2" customFormat="1" ht="14" x14ac:dyDescent="0.3">
      <c r="A102" s="20" t="s">
        <v>7</v>
      </c>
      <c r="B102" s="3" t="s">
        <v>140</v>
      </c>
      <c r="C102" s="3">
        <v>7</v>
      </c>
      <c r="D102" s="10">
        <v>24.698333333333334</v>
      </c>
      <c r="E102" s="10">
        <v>-114.10666666666667</v>
      </c>
      <c r="F102" s="2">
        <v>200</v>
      </c>
      <c r="I102" s="15"/>
      <c r="J102" s="10">
        <v>2.4422265282579292</v>
      </c>
      <c r="K102" s="10"/>
      <c r="L102" s="15">
        <v>1</v>
      </c>
      <c r="M102" s="15"/>
      <c r="N102" s="12"/>
      <c r="O102" s="15"/>
      <c r="P102" s="10">
        <v>0.28292682926829271</v>
      </c>
      <c r="Q102" s="10"/>
      <c r="R102" s="15">
        <v>1</v>
      </c>
      <c r="S102" s="15"/>
      <c r="T102" s="10" t="s">
        <v>24</v>
      </c>
      <c r="U102" s="2" t="s">
        <v>204</v>
      </c>
      <c r="V102" s="2" t="s">
        <v>214</v>
      </c>
    </row>
    <row r="103" spans="1:22" s="2" customFormat="1" ht="14" x14ac:dyDescent="0.3">
      <c r="A103" s="20" t="s">
        <v>7</v>
      </c>
      <c r="B103" s="3" t="s">
        <v>140</v>
      </c>
      <c r="C103" s="3">
        <v>7</v>
      </c>
      <c r="D103" s="10">
        <v>24.698333333333334</v>
      </c>
      <c r="E103" s="10">
        <v>-114.10666666666667</v>
      </c>
      <c r="F103" s="2">
        <v>250</v>
      </c>
      <c r="I103" s="15"/>
      <c r="J103" s="10">
        <v>1.3563542954427756</v>
      </c>
      <c r="K103" s="10"/>
      <c r="L103" s="15">
        <v>1</v>
      </c>
      <c r="M103" s="15"/>
      <c r="N103" s="12"/>
      <c r="O103" s="15"/>
      <c r="P103" s="10">
        <v>0.34146341463414637</v>
      </c>
      <c r="Q103" s="10"/>
      <c r="R103" s="15">
        <v>1</v>
      </c>
      <c r="S103" s="15"/>
      <c r="T103" s="10" t="s">
        <v>24</v>
      </c>
      <c r="U103" s="2" t="s">
        <v>204</v>
      </c>
      <c r="V103" s="2" t="s">
        <v>214</v>
      </c>
    </row>
    <row r="104" spans="1:22" s="2" customFormat="1" ht="14" x14ac:dyDescent="0.3">
      <c r="A104" s="20" t="s">
        <v>7</v>
      </c>
      <c r="B104" s="3" t="s">
        <v>140</v>
      </c>
      <c r="C104" s="3">
        <v>7</v>
      </c>
      <c r="D104" s="10">
        <v>24.698333333333334</v>
      </c>
      <c r="E104" s="10">
        <v>-114.10666666666667</v>
      </c>
      <c r="F104" s="2">
        <v>300</v>
      </c>
      <c r="I104" s="15"/>
      <c r="J104" s="10">
        <v>2.3584262947178343</v>
      </c>
      <c r="K104" s="10"/>
      <c r="L104" s="15">
        <v>1</v>
      </c>
      <c r="M104" s="15"/>
      <c r="N104" s="12"/>
      <c r="O104" s="15"/>
      <c r="P104" s="10">
        <v>0.5463414634146343</v>
      </c>
      <c r="Q104" s="10"/>
      <c r="R104" s="15">
        <v>1</v>
      </c>
      <c r="S104" s="15"/>
      <c r="T104" s="10" t="s">
        <v>24</v>
      </c>
      <c r="U104" s="2" t="s">
        <v>204</v>
      </c>
      <c r="V104" s="2" t="s">
        <v>214</v>
      </c>
    </row>
    <row r="105" spans="1:22" s="2" customFormat="1" ht="14" x14ac:dyDescent="0.3">
      <c r="A105" s="20" t="s">
        <v>7</v>
      </c>
      <c r="B105" s="3" t="s">
        <v>140</v>
      </c>
      <c r="C105" s="3">
        <v>7</v>
      </c>
      <c r="D105" s="10">
        <v>24.698333333333334</v>
      </c>
      <c r="E105" s="10">
        <v>-114.10666666666667</v>
      </c>
      <c r="F105" s="2">
        <v>400</v>
      </c>
      <c r="I105" s="15"/>
      <c r="J105" s="10">
        <v>2.7817470620853251</v>
      </c>
      <c r="K105" s="10"/>
      <c r="L105" s="15">
        <v>1</v>
      </c>
      <c r="M105" s="15"/>
      <c r="N105" s="12"/>
      <c r="O105" s="15"/>
      <c r="P105" s="10">
        <v>0.49756097560975615</v>
      </c>
      <c r="Q105" s="10"/>
      <c r="R105" s="15">
        <v>1</v>
      </c>
      <c r="S105" s="15"/>
      <c r="T105" s="10" t="s">
        <v>24</v>
      </c>
      <c r="U105" s="2" t="s">
        <v>204</v>
      </c>
      <c r="V105" s="2" t="s">
        <v>214</v>
      </c>
    </row>
    <row r="106" spans="1:22" s="2" customFormat="1" ht="14" x14ac:dyDescent="0.3">
      <c r="A106" s="20" t="s">
        <v>7</v>
      </c>
      <c r="B106" s="3" t="s">
        <v>140</v>
      </c>
      <c r="C106" s="3">
        <v>7</v>
      </c>
      <c r="D106" s="10">
        <v>24.698333333333334</v>
      </c>
      <c r="E106" s="10">
        <v>-114.10666666666667</v>
      </c>
      <c r="F106" s="2">
        <v>500</v>
      </c>
      <c r="I106" s="15"/>
      <c r="J106" s="10">
        <v>3.1114264210191722</v>
      </c>
      <c r="K106" s="10"/>
      <c r="L106" s="15">
        <v>1</v>
      </c>
      <c r="M106" s="15"/>
      <c r="N106" s="12"/>
      <c r="O106" s="15"/>
      <c r="P106" s="10">
        <v>0.4390243902439025</v>
      </c>
      <c r="Q106" s="10"/>
      <c r="R106" s="15">
        <v>1</v>
      </c>
      <c r="S106" s="15"/>
      <c r="T106" s="10" t="s">
        <v>24</v>
      </c>
      <c r="U106" s="2" t="s">
        <v>204</v>
      </c>
      <c r="V106" s="2" t="s">
        <v>214</v>
      </c>
    </row>
    <row r="107" spans="1:22" s="2" customFormat="1" ht="14" x14ac:dyDescent="0.3">
      <c r="A107" s="20" t="s">
        <v>7</v>
      </c>
      <c r="B107" s="3" t="s">
        <v>140</v>
      </c>
      <c r="C107" s="3">
        <v>7</v>
      </c>
      <c r="D107" s="10">
        <v>24.698333333333334</v>
      </c>
      <c r="E107" s="10">
        <v>-114.10666666666667</v>
      </c>
      <c r="F107" s="2">
        <v>700</v>
      </c>
      <c r="I107" s="15"/>
      <c r="J107" s="10">
        <v>3.6218904164516661</v>
      </c>
      <c r="K107" s="10"/>
      <c r="L107" s="15">
        <v>1</v>
      </c>
      <c r="M107" s="15"/>
      <c r="N107" s="12"/>
      <c r="O107" s="15"/>
      <c r="P107" s="10">
        <v>0.15609756097560978</v>
      </c>
      <c r="Q107" s="10"/>
      <c r="R107" s="15">
        <v>1</v>
      </c>
      <c r="S107" s="15"/>
      <c r="T107" s="10" t="s">
        <v>24</v>
      </c>
      <c r="U107" s="2" t="s">
        <v>204</v>
      </c>
      <c r="V107" s="2" t="s">
        <v>214</v>
      </c>
    </row>
    <row r="108" spans="1:22" s="2" customFormat="1" ht="14" x14ac:dyDescent="0.3">
      <c r="A108" s="20" t="s">
        <v>7</v>
      </c>
      <c r="B108" s="3" t="s">
        <v>140</v>
      </c>
      <c r="C108" s="3">
        <v>7</v>
      </c>
      <c r="D108" s="10">
        <v>24.698333333333334</v>
      </c>
      <c r="E108" s="10">
        <v>-114.10666666666667</v>
      </c>
      <c r="F108" s="2">
        <v>800</v>
      </c>
      <c r="I108" s="15"/>
      <c r="K108" s="10"/>
      <c r="L108" s="15">
        <v>4</v>
      </c>
      <c r="M108" s="15"/>
      <c r="N108" s="12"/>
      <c r="O108" s="10">
        <v>4.447829518547751</v>
      </c>
      <c r="P108" s="10">
        <v>5.8536585365853662E-2</v>
      </c>
      <c r="Q108" s="10"/>
      <c r="R108" s="15">
        <v>1</v>
      </c>
      <c r="S108" s="15"/>
      <c r="T108" s="10" t="s">
        <v>24</v>
      </c>
      <c r="U108" s="2" t="s">
        <v>204</v>
      </c>
      <c r="V108" s="2" t="s">
        <v>214</v>
      </c>
    </row>
    <row r="109" spans="1:22" s="2" customFormat="1" ht="14" x14ac:dyDescent="0.3">
      <c r="A109" s="20" t="s">
        <v>7</v>
      </c>
      <c r="B109" s="3" t="s">
        <v>140</v>
      </c>
      <c r="C109" s="3">
        <v>7</v>
      </c>
      <c r="D109" s="10">
        <v>24.698333333333334</v>
      </c>
      <c r="E109" s="10">
        <v>-114.10666666666667</v>
      </c>
      <c r="F109" s="2">
        <v>900</v>
      </c>
      <c r="I109" s="15"/>
      <c r="J109" s="10">
        <v>3.9258775478008312</v>
      </c>
      <c r="K109" s="10"/>
      <c r="L109" s="15">
        <v>1</v>
      </c>
      <c r="M109" s="15"/>
      <c r="N109" s="12"/>
      <c r="O109" s="15"/>
      <c r="P109" s="10">
        <v>9.7560975609756115E-2</v>
      </c>
      <c r="Q109" s="10"/>
      <c r="R109" s="15">
        <v>1</v>
      </c>
      <c r="S109" s="15"/>
      <c r="T109" s="10" t="s">
        <v>24</v>
      </c>
      <c r="U109" s="2" t="s">
        <v>204</v>
      </c>
      <c r="V109" s="2" t="s">
        <v>214</v>
      </c>
    </row>
    <row r="110" spans="1:22" s="2" customFormat="1" ht="14" x14ac:dyDescent="0.3">
      <c r="A110" s="20" t="s">
        <v>7</v>
      </c>
      <c r="B110" s="3" t="s">
        <v>140</v>
      </c>
      <c r="C110" s="3">
        <v>7</v>
      </c>
      <c r="D110" s="10">
        <v>24.698333333333334</v>
      </c>
      <c r="E110" s="10">
        <v>-114.10666666666667</v>
      </c>
      <c r="F110" s="2">
        <v>1000</v>
      </c>
      <c r="I110" s="15"/>
      <c r="J110" s="10">
        <v>4.1388901539890339</v>
      </c>
      <c r="K110" s="10"/>
      <c r="L110" s="15">
        <v>1</v>
      </c>
      <c r="M110" s="15"/>
      <c r="N110" s="12"/>
      <c r="O110" s="15"/>
      <c r="P110" s="10">
        <v>0.27317073170731715</v>
      </c>
      <c r="Q110" s="10"/>
      <c r="R110" s="15">
        <v>1</v>
      </c>
      <c r="S110" s="15"/>
      <c r="T110" s="10" t="s">
        <v>24</v>
      </c>
      <c r="U110" s="2" t="s">
        <v>204</v>
      </c>
      <c r="V110" s="2" t="s">
        <v>214</v>
      </c>
    </row>
    <row r="111" spans="1:22" s="2" customFormat="1" ht="14" x14ac:dyDescent="0.3">
      <c r="A111" s="20" t="s">
        <v>7</v>
      </c>
      <c r="B111" s="3" t="s">
        <v>140</v>
      </c>
      <c r="C111" s="3">
        <v>7</v>
      </c>
      <c r="D111" s="10">
        <v>24.698333333333334</v>
      </c>
      <c r="E111" s="10">
        <v>-114.10666666666667</v>
      </c>
      <c r="F111" s="2">
        <v>1200</v>
      </c>
      <c r="I111" s="15"/>
      <c r="J111" s="10">
        <v>4.0520098580776756</v>
      </c>
      <c r="K111" s="10"/>
      <c r="L111" s="15">
        <v>1</v>
      </c>
      <c r="M111" s="15"/>
      <c r="N111" s="12"/>
      <c r="O111" s="15"/>
      <c r="Q111" s="10"/>
      <c r="R111" s="15">
        <v>4</v>
      </c>
      <c r="S111" s="10">
        <v>0.69268292682926835</v>
      </c>
      <c r="T111" s="10" t="s">
        <v>24</v>
      </c>
      <c r="U111" s="2" t="s">
        <v>204</v>
      </c>
      <c r="V111" s="2" t="s">
        <v>214</v>
      </c>
    </row>
    <row r="112" spans="1:22" s="2" customFormat="1" ht="14" x14ac:dyDescent="0.3">
      <c r="A112" s="20" t="s">
        <v>7</v>
      </c>
      <c r="B112" s="3" t="s">
        <v>140</v>
      </c>
      <c r="C112" s="3">
        <v>7</v>
      </c>
      <c r="D112" s="10">
        <v>24.698333333333334</v>
      </c>
      <c r="E112" s="10">
        <v>-114.10666666666667</v>
      </c>
      <c r="F112" s="2">
        <v>1500</v>
      </c>
      <c r="I112" s="15"/>
      <c r="J112" s="10">
        <v>4.2704313542837058</v>
      </c>
      <c r="K112" s="10"/>
      <c r="L112" s="15">
        <v>1</v>
      </c>
      <c r="M112" s="15"/>
      <c r="N112" s="12"/>
      <c r="O112" s="15"/>
      <c r="P112" s="10">
        <v>0.26341463414634153</v>
      </c>
      <c r="Q112" s="10"/>
      <c r="R112" s="15">
        <v>1</v>
      </c>
      <c r="S112" s="15"/>
      <c r="T112" s="10" t="s">
        <v>24</v>
      </c>
      <c r="U112" s="2" t="s">
        <v>204</v>
      </c>
      <c r="V112" s="2" t="s">
        <v>214</v>
      </c>
    </row>
    <row r="113" spans="1:22" s="2" customFormat="1" ht="14" x14ac:dyDescent="0.3">
      <c r="A113" s="20" t="s">
        <v>7</v>
      </c>
      <c r="B113" s="3" t="s">
        <v>140</v>
      </c>
      <c r="C113" s="3">
        <v>7</v>
      </c>
      <c r="D113" s="10">
        <v>24.698333333333334</v>
      </c>
      <c r="E113" s="10">
        <v>-114.10666666666667</v>
      </c>
      <c r="F113" s="2">
        <v>2000</v>
      </c>
      <c r="I113" s="15"/>
      <c r="J113" s="10">
        <v>4.3555086868557877</v>
      </c>
      <c r="K113" s="10"/>
      <c r="L113" s="15">
        <v>1</v>
      </c>
      <c r="M113" s="15"/>
      <c r="N113" s="12"/>
      <c r="O113" s="15"/>
      <c r="P113" s="10">
        <v>2.9268292682926831E-2</v>
      </c>
      <c r="Q113" s="10"/>
      <c r="R113" s="15">
        <v>1</v>
      </c>
      <c r="S113" s="15"/>
      <c r="T113" s="10" t="s">
        <v>24</v>
      </c>
      <c r="U113" s="2" t="s">
        <v>204</v>
      </c>
      <c r="V113" s="2" t="s">
        <v>214</v>
      </c>
    </row>
    <row r="114" spans="1:22" s="2" customFormat="1" ht="14" x14ac:dyDescent="0.3">
      <c r="A114" s="20" t="s">
        <v>7</v>
      </c>
      <c r="B114" s="3" t="s">
        <v>140</v>
      </c>
      <c r="C114" s="3">
        <v>7</v>
      </c>
      <c r="D114" s="10">
        <v>24.698333333333334</v>
      </c>
      <c r="E114" s="10">
        <v>-114.10666666666667</v>
      </c>
      <c r="F114" s="2">
        <v>3000</v>
      </c>
      <c r="I114" s="15"/>
      <c r="J114" s="10">
        <v>4.2898132101809212</v>
      </c>
      <c r="K114" s="10"/>
      <c r="L114" s="15">
        <v>1</v>
      </c>
      <c r="M114" s="15"/>
      <c r="N114" s="12"/>
      <c r="O114" s="15"/>
      <c r="P114" s="10">
        <v>0.1658536585365854</v>
      </c>
      <c r="Q114" s="10"/>
      <c r="R114" s="15">
        <v>1</v>
      </c>
      <c r="S114" s="15"/>
      <c r="T114" s="10" t="s">
        <v>24</v>
      </c>
      <c r="U114" s="2" t="s">
        <v>204</v>
      </c>
      <c r="V114" s="2" t="s">
        <v>214</v>
      </c>
    </row>
    <row r="115" spans="1:22" s="2" customFormat="1" ht="14" x14ac:dyDescent="0.3">
      <c r="A115" s="20" t="s">
        <v>7</v>
      </c>
      <c r="B115" s="3" t="s">
        <v>140</v>
      </c>
      <c r="C115" s="3">
        <v>7</v>
      </c>
      <c r="D115" s="10">
        <v>24.698333333333334</v>
      </c>
      <c r="E115" s="10">
        <v>-114.10666666666667</v>
      </c>
      <c r="F115" s="2">
        <v>3500</v>
      </c>
      <c r="I115" s="15"/>
      <c r="J115" s="10"/>
      <c r="K115" s="10"/>
      <c r="L115" s="15"/>
      <c r="M115" s="15"/>
      <c r="N115" s="12"/>
      <c r="O115" s="15"/>
      <c r="Q115" s="10"/>
      <c r="R115" s="15">
        <v>4</v>
      </c>
      <c r="S115" s="10">
        <v>0.62439024390243913</v>
      </c>
      <c r="T115" s="10" t="s">
        <v>24</v>
      </c>
      <c r="U115" s="2" t="s">
        <v>204</v>
      </c>
      <c r="V115" s="2" t="s">
        <v>360</v>
      </c>
    </row>
    <row r="116" spans="1:22" s="2" customFormat="1" ht="14" x14ac:dyDescent="0.3">
      <c r="A116" s="20" t="s">
        <v>175</v>
      </c>
      <c r="B116" s="3" t="s">
        <v>176</v>
      </c>
      <c r="C116" s="22" t="s">
        <v>177</v>
      </c>
      <c r="D116" s="10">
        <f t="shared" ref="D116:D127" si="0">11+50/60</f>
        <v>11.833333333333334</v>
      </c>
      <c r="E116" s="10">
        <f t="shared" ref="E116:E127" si="1">-103-50/60</f>
        <v>-103.83333333333333</v>
      </c>
      <c r="F116" s="3">
        <v>189</v>
      </c>
      <c r="G116" s="3"/>
      <c r="H116" s="3"/>
      <c r="I116" s="3"/>
      <c r="J116" s="3">
        <v>2.67</v>
      </c>
      <c r="K116" s="10">
        <v>0.19</v>
      </c>
      <c r="L116" s="3">
        <v>1</v>
      </c>
      <c r="M116" s="3"/>
      <c r="O116" s="3"/>
      <c r="P116" s="3"/>
      <c r="Q116" s="3"/>
      <c r="R116" s="3"/>
      <c r="S116" s="3"/>
      <c r="T116" s="3" t="s">
        <v>24</v>
      </c>
      <c r="U116" s="2" t="s">
        <v>178</v>
      </c>
    </row>
    <row r="117" spans="1:22" s="2" customFormat="1" ht="14" x14ac:dyDescent="0.3">
      <c r="A117" s="20" t="s">
        <v>175</v>
      </c>
      <c r="B117" s="3" t="s">
        <v>176</v>
      </c>
      <c r="C117" s="22" t="s">
        <v>177</v>
      </c>
      <c r="D117" s="10">
        <f t="shared" si="0"/>
        <v>11.833333333333334</v>
      </c>
      <c r="E117" s="10">
        <f t="shared" si="1"/>
        <v>-103.83333333333333</v>
      </c>
      <c r="F117" s="3">
        <v>261</v>
      </c>
      <c r="G117" s="3"/>
      <c r="H117" s="3"/>
      <c r="I117" s="3"/>
      <c r="J117" s="3">
        <v>2.16</v>
      </c>
      <c r="K117" s="10">
        <v>0.12</v>
      </c>
      <c r="L117" s="3">
        <v>1</v>
      </c>
      <c r="M117" s="3"/>
      <c r="O117" s="3"/>
      <c r="P117" s="3"/>
      <c r="Q117" s="3"/>
      <c r="R117" s="3"/>
      <c r="S117" s="3"/>
      <c r="T117" s="3" t="s">
        <v>73</v>
      </c>
      <c r="U117" s="2" t="s">
        <v>178</v>
      </c>
    </row>
    <row r="118" spans="1:22" s="2" customFormat="1" ht="14" x14ac:dyDescent="0.3">
      <c r="A118" s="20" t="s">
        <v>175</v>
      </c>
      <c r="B118" s="3" t="s">
        <v>176</v>
      </c>
      <c r="C118" s="22" t="s">
        <v>177</v>
      </c>
      <c r="D118" s="10">
        <f t="shared" si="0"/>
        <v>11.833333333333334</v>
      </c>
      <c r="E118" s="10">
        <f t="shared" si="1"/>
        <v>-103.83333333333333</v>
      </c>
      <c r="F118" s="3">
        <v>354</v>
      </c>
      <c r="G118" s="3"/>
      <c r="H118" s="3"/>
      <c r="I118" s="3"/>
      <c r="J118" s="3">
        <v>2.33</v>
      </c>
      <c r="K118" s="10">
        <v>0.13</v>
      </c>
      <c r="L118" s="3">
        <v>1</v>
      </c>
      <c r="M118" s="3"/>
      <c r="O118" s="3"/>
      <c r="P118" s="3"/>
      <c r="Q118" s="3"/>
      <c r="R118" s="3"/>
      <c r="S118" s="3"/>
      <c r="T118" s="3" t="s">
        <v>24</v>
      </c>
      <c r="U118" s="2" t="s">
        <v>178</v>
      </c>
    </row>
    <row r="119" spans="1:22" s="2" customFormat="1" ht="14" x14ac:dyDescent="0.3">
      <c r="A119" s="20" t="s">
        <v>175</v>
      </c>
      <c r="B119" s="3" t="s">
        <v>176</v>
      </c>
      <c r="C119" s="22" t="s">
        <v>177</v>
      </c>
      <c r="D119" s="10">
        <f t="shared" si="0"/>
        <v>11.833333333333334</v>
      </c>
      <c r="E119" s="10">
        <f t="shared" si="1"/>
        <v>-103.83333333333333</v>
      </c>
      <c r="F119" s="3">
        <v>556</v>
      </c>
      <c r="G119" s="3"/>
      <c r="H119" s="3"/>
      <c r="I119" s="3"/>
      <c r="J119" s="3">
        <v>2.4900000000000002</v>
      </c>
      <c r="K119" s="10">
        <v>0.14000000000000001</v>
      </c>
      <c r="L119" s="3">
        <v>1</v>
      </c>
      <c r="M119" s="3"/>
      <c r="O119" s="3"/>
      <c r="P119" s="3"/>
      <c r="Q119" s="3"/>
      <c r="R119" s="3"/>
      <c r="S119" s="3"/>
      <c r="T119" s="3" t="s">
        <v>73</v>
      </c>
      <c r="U119" s="2" t="s">
        <v>178</v>
      </c>
    </row>
    <row r="120" spans="1:22" s="2" customFormat="1" ht="14" x14ac:dyDescent="0.3">
      <c r="A120" s="20" t="s">
        <v>175</v>
      </c>
      <c r="B120" s="3" t="s">
        <v>176</v>
      </c>
      <c r="C120" s="22" t="s">
        <v>177</v>
      </c>
      <c r="D120" s="10">
        <f t="shared" si="0"/>
        <v>11.833333333333334</v>
      </c>
      <c r="E120" s="10">
        <f t="shared" si="1"/>
        <v>-103.83333333333333</v>
      </c>
      <c r="F120" s="3">
        <v>708</v>
      </c>
      <c r="G120" s="3"/>
      <c r="H120" s="3"/>
      <c r="I120" s="3"/>
      <c r="J120" s="3">
        <v>2.4</v>
      </c>
      <c r="K120" s="10">
        <v>0.15</v>
      </c>
      <c r="L120" s="3">
        <v>1</v>
      </c>
      <c r="M120" s="3"/>
      <c r="O120" s="3"/>
      <c r="P120" s="3"/>
      <c r="Q120" s="3"/>
      <c r="R120" s="3"/>
      <c r="S120" s="3"/>
      <c r="T120" s="3" t="s">
        <v>73</v>
      </c>
      <c r="U120" s="2" t="s">
        <v>178</v>
      </c>
    </row>
    <row r="121" spans="1:22" s="2" customFormat="1" ht="14" x14ac:dyDescent="0.3">
      <c r="A121" s="20" t="s">
        <v>175</v>
      </c>
      <c r="B121" s="3" t="s">
        <v>176</v>
      </c>
      <c r="C121" s="22" t="s">
        <v>177</v>
      </c>
      <c r="D121" s="10">
        <f t="shared" si="0"/>
        <v>11.833333333333334</v>
      </c>
      <c r="E121" s="10">
        <f t="shared" si="1"/>
        <v>-103.83333333333333</v>
      </c>
      <c r="F121" s="3">
        <v>961</v>
      </c>
      <c r="G121" s="3"/>
      <c r="H121" s="3"/>
      <c r="I121" s="3"/>
      <c r="J121" s="3">
        <v>2.56</v>
      </c>
      <c r="K121" s="10">
        <v>0.14000000000000001</v>
      </c>
      <c r="L121" s="3">
        <v>1</v>
      </c>
      <c r="M121" s="3"/>
      <c r="O121" s="3"/>
      <c r="P121" s="3"/>
      <c r="Q121" s="3"/>
      <c r="R121" s="3"/>
      <c r="S121" s="3"/>
      <c r="T121" s="3" t="s">
        <v>73</v>
      </c>
      <c r="U121" s="2" t="s">
        <v>178</v>
      </c>
    </row>
    <row r="122" spans="1:22" s="2" customFormat="1" ht="14" x14ac:dyDescent="0.3">
      <c r="A122" s="20" t="s">
        <v>175</v>
      </c>
      <c r="B122" s="3" t="s">
        <v>176</v>
      </c>
      <c r="C122" s="22" t="s">
        <v>177</v>
      </c>
      <c r="D122" s="10">
        <f t="shared" si="0"/>
        <v>11.833333333333334</v>
      </c>
      <c r="E122" s="10">
        <f t="shared" si="1"/>
        <v>-103.83333333333333</v>
      </c>
      <c r="F122" s="3">
        <v>1057</v>
      </c>
      <c r="G122" s="3"/>
      <c r="H122" s="3"/>
      <c r="I122" s="3"/>
      <c r="J122" s="3">
        <v>3.6</v>
      </c>
      <c r="K122" s="10">
        <v>0.23</v>
      </c>
      <c r="L122" s="3">
        <v>1</v>
      </c>
      <c r="M122" s="3"/>
      <c r="O122" s="3"/>
      <c r="P122" s="3"/>
      <c r="Q122" s="3"/>
      <c r="R122" s="3"/>
      <c r="S122" s="3"/>
      <c r="T122" s="3" t="s">
        <v>24</v>
      </c>
      <c r="U122" s="2" t="s">
        <v>178</v>
      </c>
    </row>
    <row r="123" spans="1:22" s="2" customFormat="1" ht="14" x14ac:dyDescent="0.3">
      <c r="A123" s="20" t="s">
        <v>175</v>
      </c>
      <c r="B123" s="3" t="s">
        <v>176</v>
      </c>
      <c r="C123" s="22" t="s">
        <v>177</v>
      </c>
      <c r="D123" s="10">
        <f t="shared" si="0"/>
        <v>11.833333333333334</v>
      </c>
      <c r="E123" s="10">
        <f t="shared" si="1"/>
        <v>-103.83333333333333</v>
      </c>
      <c r="F123" s="3">
        <v>1555</v>
      </c>
      <c r="G123" s="3"/>
      <c r="H123" s="3"/>
      <c r="I123" s="3"/>
      <c r="J123" s="3">
        <v>3.64</v>
      </c>
      <c r="K123" s="10">
        <v>0.22</v>
      </c>
      <c r="L123" s="3">
        <v>1</v>
      </c>
      <c r="M123" s="3"/>
      <c r="O123" s="3"/>
      <c r="P123" s="3"/>
      <c r="Q123" s="3"/>
      <c r="R123" s="3"/>
      <c r="S123" s="3"/>
      <c r="T123" s="3" t="s">
        <v>24</v>
      </c>
      <c r="U123" s="2" t="s">
        <v>178</v>
      </c>
    </row>
    <row r="124" spans="1:22" s="2" customFormat="1" ht="14" x14ac:dyDescent="0.3">
      <c r="A124" s="20" t="s">
        <v>175</v>
      </c>
      <c r="B124" s="3" t="s">
        <v>176</v>
      </c>
      <c r="C124" s="22" t="s">
        <v>177</v>
      </c>
      <c r="D124" s="10">
        <f t="shared" si="0"/>
        <v>11.833333333333334</v>
      </c>
      <c r="E124" s="10">
        <f t="shared" si="1"/>
        <v>-103.83333333333333</v>
      </c>
      <c r="F124" s="3">
        <v>2026</v>
      </c>
      <c r="G124" s="3"/>
      <c r="H124" s="3"/>
      <c r="I124" s="3"/>
      <c r="J124" s="3">
        <v>3.74</v>
      </c>
      <c r="K124" s="10">
        <v>0.2</v>
      </c>
      <c r="L124" s="3">
        <v>1</v>
      </c>
      <c r="M124" s="3"/>
      <c r="O124" s="3"/>
      <c r="P124" s="3"/>
      <c r="Q124" s="3"/>
      <c r="R124" s="3"/>
      <c r="S124" s="3"/>
      <c r="T124" s="3" t="s">
        <v>24</v>
      </c>
      <c r="U124" s="2" t="s">
        <v>178</v>
      </c>
    </row>
    <row r="125" spans="1:22" s="2" customFormat="1" ht="14" x14ac:dyDescent="0.3">
      <c r="A125" s="20" t="s">
        <v>175</v>
      </c>
      <c r="B125" s="3" t="s">
        <v>176</v>
      </c>
      <c r="C125" s="22" t="s">
        <v>177</v>
      </c>
      <c r="D125" s="10">
        <f t="shared" si="0"/>
        <v>11.833333333333334</v>
      </c>
      <c r="E125" s="10">
        <f t="shared" si="1"/>
        <v>-103.83333333333333</v>
      </c>
      <c r="F125" s="3">
        <v>2531</v>
      </c>
      <c r="G125" s="3"/>
      <c r="H125" s="3"/>
      <c r="I125" s="3"/>
      <c r="J125" s="3">
        <v>4.12</v>
      </c>
      <c r="K125" s="10">
        <v>0.27</v>
      </c>
      <c r="L125" s="3">
        <v>1</v>
      </c>
      <c r="M125" s="3"/>
      <c r="O125" s="3"/>
      <c r="P125" s="3"/>
      <c r="Q125" s="3"/>
      <c r="R125" s="3"/>
      <c r="S125" s="3"/>
      <c r="T125" s="3" t="s">
        <v>24</v>
      </c>
      <c r="U125" s="2" t="s">
        <v>178</v>
      </c>
    </row>
    <row r="126" spans="1:22" s="2" customFormat="1" ht="14" x14ac:dyDescent="0.3">
      <c r="A126" s="20" t="s">
        <v>175</v>
      </c>
      <c r="B126" s="3" t="s">
        <v>176</v>
      </c>
      <c r="C126" s="22" t="s">
        <v>177</v>
      </c>
      <c r="D126" s="10">
        <f t="shared" si="0"/>
        <v>11.833333333333334</v>
      </c>
      <c r="E126" s="10">
        <f t="shared" si="1"/>
        <v>-103.83333333333333</v>
      </c>
      <c r="F126" s="3">
        <v>2582</v>
      </c>
      <c r="G126" s="3"/>
      <c r="H126" s="3"/>
      <c r="I126" s="3"/>
      <c r="J126" s="3">
        <v>4.5599999999999996</v>
      </c>
      <c r="K126" s="10">
        <v>0.28999999999999998</v>
      </c>
      <c r="L126" s="3">
        <v>1</v>
      </c>
      <c r="M126" s="3"/>
      <c r="O126" s="3"/>
      <c r="P126" s="3"/>
      <c r="Q126" s="3"/>
      <c r="R126" s="3"/>
      <c r="S126" s="3"/>
      <c r="T126" s="3" t="s">
        <v>24</v>
      </c>
      <c r="U126" s="2" t="s">
        <v>178</v>
      </c>
    </row>
    <row r="127" spans="1:22" s="2" customFormat="1" ht="14" x14ac:dyDescent="0.3">
      <c r="A127" s="20" t="s">
        <v>175</v>
      </c>
      <c r="B127" s="3" t="s">
        <v>176</v>
      </c>
      <c r="C127" s="22" t="s">
        <v>177</v>
      </c>
      <c r="D127" s="10">
        <f t="shared" si="0"/>
        <v>11.833333333333334</v>
      </c>
      <c r="E127" s="10">
        <f t="shared" si="1"/>
        <v>-103.83333333333333</v>
      </c>
      <c r="F127" s="3">
        <v>2593</v>
      </c>
      <c r="G127" s="3"/>
      <c r="H127" s="3"/>
      <c r="I127" s="3"/>
      <c r="K127" s="10"/>
      <c r="L127" s="3">
        <v>4</v>
      </c>
      <c r="M127" s="3"/>
      <c r="O127" s="3">
        <v>3.88</v>
      </c>
      <c r="P127" s="3"/>
      <c r="Q127" s="3"/>
      <c r="R127" s="3"/>
      <c r="S127" s="3"/>
      <c r="T127" s="3" t="s">
        <v>73</v>
      </c>
      <c r="U127" s="2" t="s">
        <v>178</v>
      </c>
      <c r="V127" s="2" t="s">
        <v>357</v>
      </c>
    </row>
    <row r="128" spans="1:22" s="2" customFormat="1" ht="14" x14ac:dyDescent="0.3">
      <c r="A128" s="20" t="s">
        <v>156</v>
      </c>
      <c r="B128" s="3" t="s">
        <v>180</v>
      </c>
      <c r="C128" s="22" t="s">
        <v>181</v>
      </c>
      <c r="D128" s="10">
        <f>2+26/60</f>
        <v>2.4333333333333336</v>
      </c>
      <c r="E128" s="10">
        <v>-102</v>
      </c>
      <c r="F128" s="3">
        <v>2000</v>
      </c>
      <c r="G128" s="3"/>
      <c r="H128" s="3"/>
      <c r="I128" s="3"/>
      <c r="J128" s="3">
        <v>4.4000000000000004</v>
      </c>
      <c r="K128" s="10">
        <v>0.3</v>
      </c>
      <c r="L128" s="3">
        <v>1</v>
      </c>
      <c r="M128" s="3"/>
      <c r="O128" s="3"/>
      <c r="P128" s="3"/>
      <c r="Q128" s="3"/>
      <c r="R128" s="3"/>
      <c r="S128" s="3"/>
      <c r="T128" s="3" t="s">
        <v>24</v>
      </c>
      <c r="U128" s="2" t="s">
        <v>178</v>
      </c>
      <c r="V128" s="2" t="s">
        <v>207</v>
      </c>
    </row>
    <row r="129" spans="1:22" s="2" customFormat="1" ht="14" x14ac:dyDescent="0.3">
      <c r="A129" s="20" t="s">
        <v>156</v>
      </c>
      <c r="B129" s="3" t="s">
        <v>180</v>
      </c>
      <c r="C129" s="22" t="s">
        <v>181</v>
      </c>
      <c r="D129" s="10">
        <f>2+26/60</f>
        <v>2.4333333333333336</v>
      </c>
      <c r="E129" s="10">
        <v>-102</v>
      </c>
      <c r="F129" s="3">
        <v>2920</v>
      </c>
      <c r="G129" s="3"/>
      <c r="H129" s="3"/>
      <c r="I129" s="3"/>
      <c r="J129" s="3">
        <v>4.4000000000000004</v>
      </c>
      <c r="K129" s="10">
        <v>0.3</v>
      </c>
      <c r="L129" s="3">
        <v>1</v>
      </c>
      <c r="M129" s="3"/>
      <c r="O129" s="3"/>
      <c r="P129" s="3"/>
      <c r="Q129" s="3"/>
      <c r="R129" s="3"/>
      <c r="S129" s="3"/>
      <c r="T129" s="3" t="s">
        <v>24</v>
      </c>
      <c r="U129" s="2" t="s">
        <v>178</v>
      </c>
      <c r="V129" s="2" t="s">
        <v>207</v>
      </c>
    </row>
    <row r="130" spans="1:22" s="2" customFormat="1" ht="14" x14ac:dyDescent="0.3">
      <c r="A130" s="20" t="s">
        <v>156</v>
      </c>
      <c r="B130" s="3" t="s">
        <v>180</v>
      </c>
      <c r="C130" s="22" t="s">
        <v>181</v>
      </c>
      <c r="D130" s="10">
        <f>2+26/60</f>
        <v>2.4333333333333336</v>
      </c>
      <c r="E130" s="10">
        <v>-102</v>
      </c>
      <c r="F130" s="3">
        <v>3290</v>
      </c>
      <c r="G130" s="3"/>
      <c r="H130" s="3"/>
      <c r="I130" s="3"/>
      <c r="J130" s="3">
        <v>4.0999999999999996</v>
      </c>
      <c r="K130" s="10">
        <v>0.3</v>
      </c>
      <c r="L130" s="3">
        <v>1</v>
      </c>
      <c r="M130" s="3"/>
      <c r="O130" s="3"/>
      <c r="P130" s="3"/>
      <c r="Q130" s="3"/>
      <c r="R130" s="3"/>
      <c r="S130" s="3"/>
      <c r="T130" s="3" t="s">
        <v>24</v>
      </c>
      <c r="U130" s="2" t="s">
        <v>178</v>
      </c>
      <c r="V130" s="2" t="s">
        <v>207</v>
      </c>
    </row>
    <row r="131" spans="1:22" s="2" customFormat="1" ht="14" x14ac:dyDescent="0.3">
      <c r="A131" s="20" t="s">
        <v>156</v>
      </c>
      <c r="B131" s="3" t="s">
        <v>182</v>
      </c>
      <c r="C131" s="22" t="s">
        <v>183</v>
      </c>
      <c r="D131" s="10">
        <f t="shared" ref="D131:D139" si="2">-21-34/60</f>
        <v>-21.566666666666666</v>
      </c>
      <c r="E131" s="10">
        <f t="shared" ref="E131:E139" si="3">-114-18/60</f>
        <v>-114.3</v>
      </c>
      <c r="F131" s="3">
        <v>990</v>
      </c>
      <c r="G131" s="3"/>
      <c r="H131" s="3"/>
      <c r="I131" s="3"/>
      <c r="J131" s="3">
        <v>3</v>
      </c>
      <c r="K131" s="10">
        <v>0.2</v>
      </c>
      <c r="L131" s="3"/>
      <c r="M131" s="3"/>
      <c r="O131" s="3"/>
      <c r="P131" s="3"/>
      <c r="Q131" s="3"/>
      <c r="R131" s="3"/>
      <c r="S131" s="3"/>
      <c r="T131" s="3" t="s">
        <v>24</v>
      </c>
      <c r="U131" s="2" t="s">
        <v>178</v>
      </c>
      <c r="V131" s="2" t="s">
        <v>207</v>
      </c>
    </row>
    <row r="132" spans="1:22" s="2" customFormat="1" ht="14" x14ac:dyDescent="0.3">
      <c r="A132" s="20" t="s">
        <v>156</v>
      </c>
      <c r="B132" s="3" t="s">
        <v>182</v>
      </c>
      <c r="C132" s="22" t="s">
        <v>183</v>
      </c>
      <c r="D132" s="10">
        <f t="shared" si="2"/>
        <v>-21.566666666666666</v>
      </c>
      <c r="E132" s="10">
        <f t="shared" si="3"/>
        <v>-114.3</v>
      </c>
      <c r="F132" s="3">
        <v>1790</v>
      </c>
      <c r="G132" s="3"/>
      <c r="H132" s="3"/>
      <c r="I132" s="3"/>
      <c r="J132" s="3">
        <v>2.9</v>
      </c>
      <c r="K132" s="10">
        <v>0.2</v>
      </c>
      <c r="L132" s="3"/>
      <c r="M132" s="3"/>
      <c r="O132" s="3"/>
      <c r="P132" s="3"/>
      <c r="Q132" s="3"/>
      <c r="R132" s="3"/>
      <c r="S132" s="3"/>
      <c r="T132" s="3" t="s">
        <v>24</v>
      </c>
      <c r="U132" s="2" t="s">
        <v>178</v>
      </c>
      <c r="V132" s="2" t="s">
        <v>207</v>
      </c>
    </row>
    <row r="133" spans="1:22" s="2" customFormat="1" ht="14" x14ac:dyDescent="0.3">
      <c r="A133" s="20" t="s">
        <v>156</v>
      </c>
      <c r="B133" s="3" t="s">
        <v>182</v>
      </c>
      <c r="C133" s="22" t="s">
        <v>183</v>
      </c>
      <c r="D133" s="10">
        <f t="shared" si="2"/>
        <v>-21.566666666666666</v>
      </c>
      <c r="E133" s="10">
        <f t="shared" si="3"/>
        <v>-114.3</v>
      </c>
      <c r="F133" s="3">
        <v>2190</v>
      </c>
      <c r="G133" s="3"/>
      <c r="H133" s="3"/>
      <c r="I133" s="3"/>
      <c r="J133" s="3">
        <v>5</v>
      </c>
      <c r="K133" s="10">
        <v>0.3</v>
      </c>
      <c r="L133" s="3"/>
      <c r="M133" s="3"/>
      <c r="O133" s="3"/>
      <c r="P133" s="3"/>
      <c r="Q133" s="3"/>
      <c r="R133" s="3"/>
      <c r="S133" s="3"/>
      <c r="T133" s="3" t="s">
        <v>24</v>
      </c>
      <c r="U133" s="2" t="s">
        <v>178</v>
      </c>
      <c r="V133" s="2" t="s">
        <v>207</v>
      </c>
    </row>
    <row r="134" spans="1:22" s="2" customFormat="1" ht="14" x14ac:dyDescent="0.3">
      <c r="A134" s="20" t="s">
        <v>156</v>
      </c>
      <c r="B134" s="3" t="s">
        <v>182</v>
      </c>
      <c r="C134" s="22" t="s">
        <v>183</v>
      </c>
      <c r="D134" s="10">
        <f t="shared" si="2"/>
        <v>-21.566666666666666</v>
      </c>
      <c r="E134" s="10">
        <f t="shared" si="3"/>
        <v>-114.3</v>
      </c>
      <c r="F134" s="3">
        <v>2290</v>
      </c>
      <c r="G134" s="3"/>
      <c r="H134" s="3"/>
      <c r="I134" s="3"/>
      <c r="J134" s="3">
        <v>4.9000000000000004</v>
      </c>
      <c r="K134" s="10">
        <v>0.4</v>
      </c>
      <c r="L134" s="3"/>
      <c r="M134" s="3"/>
      <c r="O134" s="3"/>
      <c r="P134" s="3"/>
      <c r="Q134" s="3"/>
      <c r="R134" s="3"/>
      <c r="S134" s="3"/>
      <c r="T134" s="3" t="s">
        <v>24</v>
      </c>
      <c r="U134" s="2" t="s">
        <v>178</v>
      </c>
      <c r="V134" s="2" t="s">
        <v>207</v>
      </c>
    </row>
    <row r="135" spans="1:22" s="2" customFormat="1" ht="14" x14ac:dyDescent="0.3">
      <c r="A135" s="20" t="s">
        <v>156</v>
      </c>
      <c r="B135" s="3" t="s">
        <v>182</v>
      </c>
      <c r="C135" s="22" t="s">
        <v>183</v>
      </c>
      <c r="D135" s="10">
        <f t="shared" si="2"/>
        <v>-21.566666666666666</v>
      </c>
      <c r="E135" s="10">
        <f t="shared" si="3"/>
        <v>-114.3</v>
      </c>
      <c r="F135" s="3">
        <v>2390</v>
      </c>
      <c r="G135" s="3"/>
      <c r="H135" s="3"/>
      <c r="I135" s="3"/>
      <c r="J135" s="3">
        <v>4.9000000000000004</v>
      </c>
      <c r="K135" s="10">
        <v>0.4</v>
      </c>
      <c r="L135" s="3"/>
      <c r="M135" s="3"/>
      <c r="O135" s="3"/>
      <c r="P135" s="3"/>
      <c r="Q135" s="3"/>
      <c r="R135" s="3"/>
      <c r="S135" s="3"/>
      <c r="T135" s="3" t="s">
        <v>24</v>
      </c>
      <c r="U135" s="2" t="s">
        <v>178</v>
      </c>
      <c r="V135" s="2" t="s">
        <v>207</v>
      </c>
    </row>
    <row r="136" spans="1:22" s="2" customFormat="1" ht="14" x14ac:dyDescent="0.3">
      <c r="A136" s="20" t="s">
        <v>156</v>
      </c>
      <c r="B136" s="3" t="s">
        <v>182</v>
      </c>
      <c r="C136" s="22" t="s">
        <v>183</v>
      </c>
      <c r="D136" s="10">
        <f t="shared" si="2"/>
        <v>-21.566666666666666</v>
      </c>
      <c r="E136" s="10">
        <f t="shared" si="3"/>
        <v>-114.3</v>
      </c>
      <c r="F136" s="3">
        <v>2490</v>
      </c>
      <c r="G136" s="3"/>
      <c r="H136" s="3"/>
      <c r="I136" s="3"/>
      <c r="J136" s="3">
        <v>5.2</v>
      </c>
      <c r="K136" s="10">
        <v>0.4</v>
      </c>
      <c r="L136" s="3"/>
      <c r="M136" s="3"/>
      <c r="O136" s="3"/>
      <c r="P136" s="3"/>
      <c r="Q136" s="3"/>
      <c r="R136" s="3"/>
      <c r="S136" s="3"/>
      <c r="T136" s="3" t="s">
        <v>24</v>
      </c>
      <c r="U136" s="2" t="s">
        <v>178</v>
      </c>
      <c r="V136" s="2" t="s">
        <v>207</v>
      </c>
    </row>
    <row r="137" spans="1:22" s="2" customFormat="1" ht="14" x14ac:dyDescent="0.3">
      <c r="A137" s="20" t="s">
        <v>156</v>
      </c>
      <c r="B137" s="3" t="s">
        <v>182</v>
      </c>
      <c r="C137" s="22" t="s">
        <v>183</v>
      </c>
      <c r="D137" s="10">
        <f t="shared" si="2"/>
        <v>-21.566666666666666</v>
      </c>
      <c r="E137" s="10">
        <f t="shared" si="3"/>
        <v>-114.3</v>
      </c>
      <c r="F137" s="3">
        <v>2590</v>
      </c>
      <c r="G137" s="3"/>
      <c r="H137" s="3"/>
      <c r="I137" s="3"/>
      <c r="J137" s="3">
        <v>5.6</v>
      </c>
      <c r="K137" s="10">
        <v>0.4</v>
      </c>
      <c r="L137" s="3"/>
      <c r="M137" s="3"/>
      <c r="O137" s="3"/>
      <c r="P137" s="3"/>
      <c r="Q137" s="3"/>
      <c r="R137" s="3"/>
      <c r="S137" s="3"/>
      <c r="T137" s="3" t="s">
        <v>24</v>
      </c>
      <c r="U137" s="2" t="s">
        <v>178</v>
      </c>
      <c r="V137" s="2" t="s">
        <v>207</v>
      </c>
    </row>
    <row r="138" spans="1:22" s="2" customFormat="1" ht="14" x14ac:dyDescent="0.3">
      <c r="A138" s="20" t="s">
        <v>156</v>
      </c>
      <c r="B138" s="3" t="s">
        <v>182</v>
      </c>
      <c r="C138" s="22" t="s">
        <v>183</v>
      </c>
      <c r="D138" s="10">
        <f t="shared" si="2"/>
        <v>-21.566666666666666</v>
      </c>
      <c r="E138" s="10">
        <f t="shared" si="3"/>
        <v>-114.3</v>
      </c>
      <c r="F138" s="3">
        <v>2690</v>
      </c>
      <c r="G138" s="3"/>
      <c r="H138" s="3"/>
      <c r="I138" s="3"/>
      <c r="J138" s="3">
        <v>4.3</v>
      </c>
      <c r="K138" s="10">
        <v>0.3</v>
      </c>
      <c r="L138" s="3"/>
      <c r="M138" s="3"/>
      <c r="O138" s="3"/>
      <c r="P138" s="3"/>
      <c r="Q138" s="3"/>
      <c r="R138" s="3"/>
      <c r="S138" s="3"/>
      <c r="T138" s="3" t="s">
        <v>24</v>
      </c>
      <c r="U138" s="2" t="s">
        <v>178</v>
      </c>
      <c r="V138" s="2" t="s">
        <v>207</v>
      </c>
    </row>
    <row r="139" spans="1:22" s="2" customFormat="1" ht="14" x14ac:dyDescent="0.3">
      <c r="A139" s="20" t="s">
        <v>156</v>
      </c>
      <c r="B139" s="3" t="s">
        <v>182</v>
      </c>
      <c r="C139" s="22" t="s">
        <v>183</v>
      </c>
      <c r="D139" s="10">
        <f t="shared" si="2"/>
        <v>-21.566666666666666</v>
      </c>
      <c r="E139" s="10">
        <f t="shared" si="3"/>
        <v>-114.3</v>
      </c>
      <c r="F139" s="3">
        <v>2786</v>
      </c>
      <c r="G139" s="3"/>
      <c r="H139" s="3"/>
      <c r="I139" s="3"/>
      <c r="J139" s="3">
        <v>6.5</v>
      </c>
      <c r="K139" s="10">
        <v>0.5</v>
      </c>
      <c r="L139" s="3"/>
      <c r="M139" s="3"/>
      <c r="O139" s="3"/>
      <c r="P139" s="3"/>
      <c r="Q139" s="3"/>
      <c r="R139" s="3"/>
      <c r="S139" s="3"/>
      <c r="T139" s="3" t="s">
        <v>24</v>
      </c>
      <c r="U139" s="2" t="s">
        <v>178</v>
      </c>
      <c r="V139" s="2" t="s">
        <v>207</v>
      </c>
    </row>
    <row r="140" spans="1:22" s="2" customFormat="1" ht="14" x14ac:dyDescent="0.3">
      <c r="A140" s="20" t="s">
        <v>156</v>
      </c>
      <c r="B140" s="3" t="s">
        <v>182</v>
      </c>
      <c r="C140" s="22" t="s">
        <v>184</v>
      </c>
      <c r="D140" s="10">
        <f t="shared" ref="D140:D146" si="4">-21-23/60</f>
        <v>-21.383333333333333</v>
      </c>
      <c r="E140" s="10">
        <f t="shared" ref="E140:E146" si="5">-114-17/60</f>
        <v>-114.28333333333333</v>
      </c>
      <c r="F140" s="3">
        <v>2190</v>
      </c>
      <c r="G140" s="3"/>
      <c r="H140" s="3"/>
      <c r="I140" s="3"/>
      <c r="J140" s="3">
        <v>4.7</v>
      </c>
      <c r="K140" s="10">
        <v>0.3</v>
      </c>
      <c r="L140" s="3"/>
      <c r="M140" s="3"/>
      <c r="O140" s="3"/>
      <c r="P140" s="3"/>
      <c r="Q140" s="3"/>
      <c r="R140" s="3"/>
      <c r="S140" s="3"/>
      <c r="T140" s="3" t="s">
        <v>24</v>
      </c>
      <c r="U140" s="2" t="s">
        <v>178</v>
      </c>
      <c r="V140" s="2" t="s">
        <v>207</v>
      </c>
    </row>
    <row r="141" spans="1:22" s="2" customFormat="1" ht="14" x14ac:dyDescent="0.3">
      <c r="A141" s="20" t="s">
        <v>156</v>
      </c>
      <c r="B141" s="3" t="s">
        <v>182</v>
      </c>
      <c r="C141" s="22" t="s">
        <v>184</v>
      </c>
      <c r="D141" s="10">
        <f t="shared" si="4"/>
        <v>-21.383333333333333</v>
      </c>
      <c r="E141" s="10">
        <f t="shared" si="5"/>
        <v>-114.28333333333333</v>
      </c>
      <c r="F141" s="3">
        <v>2290</v>
      </c>
      <c r="G141" s="3"/>
      <c r="H141" s="3"/>
      <c r="I141" s="3"/>
      <c r="J141" s="3">
        <v>4.4000000000000004</v>
      </c>
      <c r="K141" s="10">
        <v>0.3</v>
      </c>
      <c r="L141" s="3"/>
      <c r="M141" s="3"/>
      <c r="O141" s="3"/>
      <c r="P141" s="3"/>
      <c r="Q141" s="3"/>
      <c r="R141" s="3"/>
      <c r="S141" s="3"/>
      <c r="T141" s="3" t="s">
        <v>24</v>
      </c>
      <c r="U141" s="2" t="s">
        <v>178</v>
      </c>
      <c r="V141" s="2" t="s">
        <v>207</v>
      </c>
    </row>
    <row r="142" spans="1:22" s="2" customFormat="1" ht="14" x14ac:dyDescent="0.3">
      <c r="A142" s="20" t="s">
        <v>156</v>
      </c>
      <c r="B142" s="3" t="s">
        <v>182</v>
      </c>
      <c r="C142" s="22" t="s">
        <v>184</v>
      </c>
      <c r="D142" s="10">
        <f t="shared" si="4"/>
        <v>-21.383333333333333</v>
      </c>
      <c r="E142" s="10">
        <f t="shared" si="5"/>
        <v>-114.28333333333333</v>
      </c>
      <c r="F142" s="3">
        <v>2390</v>
      </c>
      <c r="G142" s="3"/>
      <c r="H142" s="3"/>
      <c r="I142" s="3"/>
      <c r="J142" s="3">
        <v>4.9000000000000004</v>
      </c>
      <c r="K142" s="10">
        <v>0.3</v>
      </c>
      <c r="L142" s="3"/>
      <c r="M142" s="3"/>
      <c r="O142" s="3"/>
      <c r="P142" s="3"/>
      <c r="Q142" s="3"/>
      <c r="R142" s="3"/>
      <c r="S142" s="3"/>
      <c r="T142" s="3" t="s">
        <v>24</v>
      </c>
      <c r="U142" s="2" t="s">
        <v>178</v>
      </c>
      <c r="V142" s="2" t="s">
        <v>207</v>
      </c>
    </row>
    <row r="143" spans="1:22" s="2" customFormat="1" ht="14" x14ac:dyDescent="0.3">
      <c r="A143" s="20" t="s">
        <v>156</v>
      </c>
      <c r="B143" s="3" t="s">
        <v>182</v>
      </c>
      <c r="C143" s="22" t="s">
        <v>184</v>
      </c>
      <c r="D143" s="10">
        <f t="shared" si="4"/>
        <v>-21.383333333333333</v>
      </c>
      <c r="E143" s="10">
        <f t="shared" si="5"/>
        <v>-114.28333333333333</v>
      </c>
      <c r="F143" s="3">
        <v>2590</v>
      </c>
      <c r="G143" s="3"/>
      <c r="H143" s="3"/>
      <c r="I143" s="3"/>
      <c r="J143" s="3">
        <v>5.5</v>
      </c>
      <c r="K143" s="10">
        <v>0.4</v>
      </c>
      <c r="L143" s="3"/>
      <c r="M143" s="3"/>
      <c r="O143" s="3"/>
      <c r="P143" s="3"/>
      <c r="Q143" s="3"/>
      <c r="R143" s="3"/>
      <c r="S143" s="3"/>
      <c r="T143" s="3" t="s">
        <v>24</v>
      </c>
      <c r="U143" s="2" t="s">
        <v>178</v>
      </c>
      <c r="V143" s="2" t="s">
        <v>207</v>
      </c>
    </row>
    <row r="144" spans="1:22" s="2" customFormat="1" ht="14" x14ac:dyDescent="0.3">
      <c r="A144" s="20" t="s">
        <v>156</v>
      </c>
      <c r="B144" s="3" t="s">
        <v>182</v>
      </c>
      <c r="C144" s="22" t="s">
        <v>184</v>
      </c>
      <c r="D144" s="10">
        <f t="shared" si="4"/>
        <v>-21.383333333333333</v>
      </c>
      <c r="E144" s="10">
        <f t="shared" si="5"/>
        <v>-114.28333333333333</v>
      </c>
      <c r="F144" s="3">
        <v>2630</v>
      </c>
      <c r="G144" s="3"/>
      <c r="H144" s="3"/>
      <c r="I144" s="3"/>
      <c r="J144" s="3">
        <v>5</v>
      </c>
      <c r="K144" s="10">
        <v>0.3</v>
      </c>
      <c r="L144" s="3"/>
      <c r="M144" s="3"/>
      <c r="O144" s="3"/>
      <c r="P144" s="3"/>
      <c r="Q144" s="3"/>
      <c r="R144" s="3"/>
      <c r="S144" s="3"/>
      <c r="T144" s="3" t="s">
        <v>24</v>
      </c>
      <c r="U144" s="2" t="s">
        <v>178</v>
      </c>
      <c r="V144" s="2" t="s">
        <v>207</v>
      </c>
    </row>
    <row r="145" spans="1:22" s="2" customFormat="1" ht="14" x14ac:dyDescent="0.3">
      <c r="A145" s="20" t="s">
        <v>156</v>
      </c>
      <c r="B145" s="3" t="s">
        <v>182</v>
      </c>
      <c r="C145" s="22" t="s">
        <v>184</v>
      </c>
      <c r="D145" s="10">
        <f t="shared" si="4"/>
        <v>-21.383333333333333</v>
      </c>
      <c r="E145" s="10">
        <f t="shared" si="5"/>
        <v>-114.28333333333333</v>
      </c>
      <c r="F145" s="3">
        <v>2660</v>
      </c>
      <c r="G145" s="3"/>
      <c r="H145" s="3"/>
      <c r="I145" s="3"/>
      <c r="J145" s="3">
        <v>5.6</v>
      </c>
      <c r="K145" s="10">
        <v>0.4</v>
      </c>
      <c r="L145" s="3"/>
      <c r="M145" s="3"/>
      <c r="O145" s="3"/>
      <c r="P145" s="3"/>
      <c r="Q145" s="3"/>
      <c r="R145" s="3"/>
      <c r="S145" s="3"/>
      <c r="T145" s="3" t="s">
        <v>24</v>
      </c>
      <c r="U145" s="2" t="s">
        <v>178</v>
      </c>
      <c r="V145" s="2" t="s">
        <v>207</v>
      </c>
    </row>
    <row r="146" spans="1:22" s="2" customFormat="1" ht="14" x14ac:dyDescent="0.3">
      <c r="A146" s="20" t="s">
        <v>156</v>
      </c>
      <c r="B146" s="3" t="s">
        <v>182</v>
      </c>
      <c r="C146" s="22" t="s">
        <v>184</v>
      </c>
      <c r="D146" s="10">
        <f t="shared" si="4"/>
        <v>-21.383333333333333</v>
      </c>
      <c r="E146" s="10">
        <f t="shared" si="5"/>
        <v>-114.28333333333333</v>
      </c>
      <c r="F146" s="3">
        <v>2690</v>
      </c>
      <c r="G146" s="3"/>
      <c r="H146" s="3"/>
      <c r="I146" s="3"/>
      <c r="J146" s="3">
        <v>5.7</v>
      </c>
      <c r="K146" s="10">
        <v>0.4</v>
      </c>
      <c r="L146" s="3"/>
      <c r="M146" s="3"/>
      <c r="O146" s="3"/>
      <c r="P146" s="3"/>
      <c r="Q146" s="3"/>
      <c r="R146" s="3"/>
      <c r="S146" s="3"/>
      <c r="T146" s="3" t="s">
        <v>24</v>
      </c>
      <c r="U146" s="2" t="s">
        <v>178</v>
      </c>
      <c r="V146" s="2" t="s">
        <v>207</v>
      </c>
    </row>
    <row r="147" spans="1:22" s="2" customFormat="1" ht="14" x14ac:dyDescent="0.3">
      <c r="A147" s="20" t="s">
        <v>104</v>
      </c>
      <c r="B147" s="3" t="s">
        <v>143</v>
      </c>
      <c r="C147" s="3">
        <v>8</v>
      </c>
      <c r="D147" s="10">
        <v>45</v>
      </c>
      <c r="E147" s="10">
        <v>145</v>
      </c>
      <c r="F147" s="2">
        <v>0</v>
      </c>
      <c r="G147" s="3"/>
      <c r="H147" s="3"/>
      <c r="I147" s="3"/>
      <c r="J147" s="10">
        <v>2.8390243902439027</v>
      </c>
      <c r="K147" s="3"/>
      <c r="L147" s="3">
        <v>1</v>
      </c>
      <c r="M147" s="3"/>
      <c r="N147" s="12"/>
      <c r="O147" s="3"/>
      <c r="Q147" s="3"/>
      <c r="R147" s="3">
        <v>4</v>
      </c>
      <c r="S147" s="10">
        <v>0.77658536585365867</v>
      </c>
      <c r="T147" s="3" t="s">
        <v>64</v>
      </c>
      <c r="U147" s="2" t="s">
        <v>144</v>
      </c>
      <c r="V147" s="2" t="s">
        <v>355</v>
      </c>
    </row>
    <row r="148" spans="1:22" s="2" customFormat="1" ht="14" x14ac:dyDescent="0.3">
      <c r="A148" s="20" t="s">
        <v>104</v>
      </c>
      <c r="B148" s="3" t="s">
        <v>143</v>
      </c>
      <c r="C148" s="3">
        <v>8</v>
      </c>
      <c r="D148" s="10">
        <v>45</v>
      </c>
      <c r="E148" s="10">
        <v>145</v>
      </c>
      <c r="F148" s="2">
        <v>10</v>
      </c>
      <c r="G148" s="3"/>
      <c r="H148" s="3"/>
      <c r="I148" s="3"/>
      <c r="J148" s="10">
        <v>3.0536585365853659</v>
      </c>
      <c r="K148" s="3"/>
      <c r="L148" s="3">
        <v>1</v>
      </c>
      <c r="M148" s="3"/>
      <c r="N148" s="12"/>
      <c r="O148" s="3"/>
      <c r="Q148" s="3"/>
      <c r="R148" s="3">
        <v>4</v>
      </c>
      <c r="S148" s="10">
        <v>0.40487804878048783</v>
      </c>
      <c r="T148" s="3" t="s">
        <v>64</v>
      </c>
      <c r="U148" s="2" t="s">
        <v>144</v>
      </c>
      <c r="V148" s="2" t="s">
        <v>355</v>
      </c>
    </row>
    <row r="149" spans="1:22" s="2" customFormat="1" ht="14" x14ac:dyDescent="0.3">
      <c r="A149" s="20" t="s">
        <v>104</v>
      </c>
      <c r="B149" s="3" t="s">
        <v>143</v>
      </c>
      <c r="C149" s="3">
        <v>8</v>
      </c>
      <c r="D149" s="10">
        <v>45</v>
      </c>
      <c r="E149" s="10">
        <v>145</v>
      </c>
      <c r="F149" s="2">
        <v>20</v>
      </c>
      <c r="G149" s="3"/>
      <c r="H149" s="3"/>
      <c r="I149" s="3"/>
      <c r="J149" s="10">
        <v>3.0731707317073171</v>
      </c>
      <c r="K149" s="3"/>
      <c r="L149" s="3">
        <v>1</v>
      </c>
      <c r="M149" s="3"/>
      <c r="N149" s="12"/>
      <c r="O149" s="3"/>
      <c r="Q149" s="3"/>
      <c r="R149" s="3">
        <v>4</v>
      </c>
      <c r="S149" s="10">
        <v>0.28975609756097565</v>
      </c>
      <c r="T149" s="3" t="s">
        <v>64</v>
      </c>
      <c r="U149" s="2" t="s">
        <v>144</v>
      </c>
      <c r="V149" s="2" t="s">
        <v>355</v>
      </c>
    </row>
    <row r="150" spans="1:22" s="2" customFormat="1" ht="14" x14ac:dyDescent="0.3">
      <c r="A150" s="20" t="s">
        <v>104</v>
      </c>
      <c r="B150" s="3" t="s">
        <v>143</v>
      </c>
      <c r="C150" s="3">
        <v>8</v>
      </c>
      <c r="D150" s="10">
        <v>45</v>
      </c>
      <c r="E150" s="10">
        <v>145</v>
      </c>
      <c r="F150" s="2">
        <v>30</v>
      </c>
      <c r="G150" s="3"/>
      <c r="H150" s="3"/>
      <c r="I150" s="3"/>
      <c r="J150" s="10">
        <v>2.858536585365854</v>
      </c>
      <c r="K150" s="3"/>
      <c r="L150" s="3">
        <v>1</v>
      </c>
      <c r="M150" s="3"/>
      <c r="N150" s="12"/>
      <c r="O150" s="3"/>
      <c r="Q150" s="3"/>
      <c r="R150" s="3">
        <v>4</v>
      </c>
      <c r="S150" s="10">
        <v>0.53658536585365868</v>
      </c>
      <c r="T150" s="3" t="s">
        <v>64</v>
      </c>
      <c r="U150" s="2" t="s">
        <v>144</v>
      </c>
      <c r="V150" s="2" t="s">
        <v>355</v>
      </c>
    </row>
    <row r="151" spans="1:22" s="2" customFormat="1" ht="14" x14ac:dyDescent="0.3">
      <c r="A151" s="20" t="s">
        <v>104</v>
      </c>
      <c r="B151" s="3" t="s">
        <v>143</v>
      </c>
      <c r="C151" s="3">
        <v>8</v>
      </c>
      <c r="D151" s="10">
        <v>45</v>
      </c>
      <c r="E151" s="10">
        <v>145</v>
      </c>
      <c r="F151" s="2">
        <v>50</v>
      </c>
      <c r="G151" s="3"/>
      <c r="H151" s="3"/>
      <c r="I151" s="3"/>
      <c r="J151" s="10">
        <v>3.0048780487804883</v>
      </c>
      <c r="K151" s="3"/>
      <c r="L151" s="3">
        <v>1</v>
      </c>
      <c r="M151" s="3"/>
      <c r="N151" s="12"/>
      <c r="O151" s="3"/>
      <c r="Q151" s="3"/>
      <c r="R151" s="3">
        <v>4</v>
      </c>
      <c r="S151" s="10">
        <v>0.28000000000000003</v>
      </c>
      <c r="T151" s="3" t="s">
        <v>64</v>
      </c>
      <c r="U151" s="2" t="s">
        <v>144</v>
      </c>
      <c r="V151" s="2" t="s">
        <v>355</v>
      </c>
    </row>
    <row r="152" spans="1:22" s="2" customFormat="1" ht="14" x14ac:dyDescent="0.3">
      <c r="A152" s="20" t="s">
        <v>104</v>
      </c>
      <c r="B152" s="3" t="s">
        <v>143</v>
      </c>
      <c r="C152" s="3">
        <v>8</v>
      </c>
      <c r="D152" s="10">
        <v>45</v>
      </c>
      <c r="E152" s="10">
        <v>145</v>
      </c>
      <c r="F152" s="2">
        <v>75</v>
      </c>
      <c r="G152" s="3"/>
      <c r="H152" s="3"/>
      <c r="I152" s="3"/>
      <c r="J152" s="10">
        <v>2.9268292682926833</v>
      </c>
      <c r="K152" s="3"/>
      <c r="L152" s="3">
        <v>1</v>
      </c>
      <c r="M152" s="3"/>
      <c r="N152" s="12"/>
      <c r="O152" s="3"/>
      <c r="Q152" s="3"/>
      <c r="R152" s="3">
        <v>4</v>
      </c>
      <c r="S152" s="10">
        <v>0.24878048780487808</v>
      </c>
      <c r="T152" s="3" t="s">
        <v>64</v>
      </c>
      <c r="U152" s="2" t="s">
        <v>144</v>
      </c>
      <c r="V152" s="2" t="s">
        <v>355</v>
      </c>
    </row>
    <row r="153" spans="1:22" s="2" customFormat="1" ht="14" x14ac:dyDescent="0.3">
      <c r="A153" s="20" t="s">
        <v>104</v>
      </c>
      <c r="B153" s="3" t="s">
        <v>143</v>
      </c>
      <c r="C153" s="3">
        <v>8</v>
      </c>
      <c r="D153" s="10">
        <v>45</v>
      </c>
      <c r="E153" s="10">
        <v>145</v>
      </c>
      <c r="F153" s="2">
        <v>100</v>
      </c>
      <c r="G153" s="3"/>
      <c r="H153" s="3"/>
      <c r="I153" s="3"/>
      <c r="J153" s="10">
        <v>3.307317073170732</v>
      </c>
      <c r="K153" s="3"/>
      <c r="L153" s="3">
        <v>1</v>
      </c>
      <c r="M153" s="3"/>
      <c r="N153" s="12"/>
      <c r="O153" s="3"/>
      <c r="Q153" s="3"/>
      <c r="R153" s="3">
        <v>4</v>
      </c>
      <c r="S153" s="10">
        <v>0.51609756097560988</v>
      </c>
      <c r="T153" s="3" t="s">
        <v>64</v>
      </c>
      <c r="U153" s="2" t="s">
        <v>144</v>
      </c>
      <c r="V153" s="2" t="s">
        <v>355</v>
      </c>
    </row>
    <row r="154" spans="1:22" s="2" customFormat="1" ht="14" x14ac:dyDescent="0.3">
      <c r="A154" s="20" t="s">
        <v>104</v>
      </c>
      <c r="B154" s="3" t="s">
        <v>143</v>
      </c>
      <c r="C154" s="3">
        <v>8</v>
      </c>
      <c r="D154" s="10">
        <v>45</v>
      </c>
      <c r="E154" s="10">
        <v>145</v>
      </c>
      <c r="F154" s="2">
        <v>150</v>
      </c>
      <c r="G154" s="3"/>
      <c r="H154" s="3"/>
      <c r="I154" s="3"/>
      <c r="J154" s="10">
        <v>2.9658536585365858</v>
      </c>
      <c r="K154" s="3"/>
      <c r="L154" s="3">
        <v>1</v>
      </c>
      <c r="M154" s="3"/>
      <c r="N154" s="12"/>
      <c r="O154" s="3"/>
      <c r="Q154" s="3"/>
      <c r="R154" s="3">
        <v>4</v>
      </c>
      <c r="S154" s="10">
        <v>0.4</v>
      </c>
      <c r="T154" s="3" t="s">
        <v>64</v>
      </c>
      <c r="U154" s="2" t="s">
        <v>144</v>
      </c>
      <c r="V154" s="2" t="s">
        <v>355</v>
      </c>
    </row>
    <row r="155" spans="1:22" s="2" customFormat="1" ht="14" x14ac:dyDescent="0.3">
      <c r="A155" s="20" t="s">
        <v>104</v>
      </c>
      <c r="B155" s="3" t="s">
        <v>143</v>
      </c>
      <c r="C155" s="3">
        <v>8</v>
      </c>
      <c r="D155" s="10">
        <v>45</v>
      </c>
      <c r="E155" s="10">
        <v>145</v>
      </c>
      <c r="F155" s="2">
        <v>300</v>
      </c>
      <c r="G155" s="3"/>
      <c r="H155" s="3"/>
      <c r="I155" s="3"/>
      <c r="J155" s="10">
        <v>2.8195121951219515</v>
      </c>
      <c r="K155" s="3"/>
      <c r="L155" s="3">
        <v>1</v>
      </c>
      <c r="M155" s="3"/>
      <c r="N155" s="12"/>
      <c r="O155" s="3"/>
      <c r="Q155" s="3"/>
      <c r="R155" s="3">
        <v>4</v>
      </c>
      <c r="S155" s="10">
        <v>0.24682926829268295</v>
      </c>
      <c r="T155" s="3" t="s">
        <v>64</v>
      </c>
      <c r="U155" s="2" t="s">
        <v>144</v>
      </c>
      <c r="V155" s="2" t="s">
        <v>355</v>
      </c>
    </row>
    <row r="156" spans="1:22" s="2" customFormat="1" ht="14" x14ac:dyDescent="0.3">
      <c r="A156" s="20" t="s">
        <v>104</v>
      </c>
      <c r="B156" s="3" t="s">
        <v>143</v>
      </c>
      <c r="C156" s="3">
        <v>8</v>
      </c>
      <c r="D156" s="10">
        <v>45</v>
      </c>
      <c r="E156" s="10">
        <v>145</v>
      </c>
      <c r="F156" s="2">
        <v>500</v>
      </c>
      <c r="G156" s="3"/>
      <c r="H156" s="3"/>
      <c r="I156" s="3"/>
      <c r="J156" s="10">
        <v>3.0048780487804883</v>
      </c>
      <c r="K156" s="3"/>
      <c r="L156" s="3">
        <v>1</v>
      </c>
      <c r="M156" s="3"/>
      <c r="N156" s="12"/>
      <c r="O156" s="3"/>
      <c r="Q156" s="3"/>
      <c r="R156" s="3">
        <v>4</v>
      </c>
      <c r="S156" s="10">
        <v>0.32975609756097568</v>
      </c>
      <c r="T156" s="3" t="s">
        <v>64</v>
      </c>
      <c r="U156" s="2" t="s">
        <v>144</v>
      </c>
      <c r="V156" s="2" t="s">
        <v>355</v>
      </c>
    </row>
    <row r="157" spans="1:22" s="2" customFormat="1" ht="14" x14ac:dyDescent="0.3">
      <c r="A157" s="20" t="s">
        <v>104</v>
      </c>
      <c r="B157" s="3" t="s">
        <v>143</v>
      </c>
      <c r="C157" s="3">
        <v>8</v>
      </c>
      <c r="D157" s="10">
        <v>45</v>
      </c>
      <c r="E157" s="10">
        <v>145</v>
      </c>
      <c r="F157" s="2">
        <v>1000</v>
      </c>
      <c r="G157" s="3"/>
      <c r="H157" s="3"/>
      <c r="I157" s="3"/>
      <c r="J157" s="10">
        <v>3.434146341463415</v>
      </c>
      <c r="K157" s="3"/>
      <c r="L157" s="3">
        <v>1</v>
      </c>
      <c r="M157" s="3"/>
      <c r="N157" s="12"/>
      <c r="O157" s="3"/>
      <c r="Q157" s="3"/>
      <c r="R157" s="3">
        <v>4</v>
      </c>
      <c r="S157" s="10">
        <v>0.49560975609756103</v>
      </c>
      <c r="T157" s="3" t="s">
        <v>64</v>
      </c>
      <c r="U157" s="2" t="s">
        <v>144</v>
      </c>
      <c r="V157" s="2" t="s">
        <v>355</v>
      </c>
    </row>
    <row r="158" spans="1:22" s="2" customFormat="1" ht="14" x14ac:dyDescent="0.3">
      <c r="A158" s="20" t="s">
        <v>104</v>
      </c>
      <c r="B158" s="3" t="s">
        <v>143</v>
      </c>
      <c r="C158" s="3">
        <v>8</v>
      </c>
      <c r="D158" s="10">
        <v>45</v>
      </c>
      <c r="E158" s="10">
        <v>145</v>
      </c>
      <c r="F158" s="2">
        <v>2000</v>
      </c>
      <c r="G158" s="3"/>
      <c r="H158" s="3"/>
      <c r="I158" s="3"/>
      <c r="J158" s="10">
        <v>4.0292682926829269</v>
      </c>
      <c r="K158" s="3"/>
      <c r="L158" s="3">
        <v>1</v>
      </c>
      <c r="M158" s="3"/>
      <c r="N158" s="12"/>
      <c r="O158" s="3"/>
      <c r="Q158" s="3"/>
      <c r="R158" s="3">
        <v>4</v>
      </c>
      <c r="S158" s="10">
        <v>0.26439024390243909</v>
      </c>
      <c r="T158" s="3" t="s">
        <v>64</v>
      </c>
      <c r="U158" s="2" t="s">
        <v>144</v>
      </c>
      <c r="V158" s="2" t="s">
        <v>355</v>
      </c>
    </row>
    <row r="159" spans="1:22" s="2" customFormat="1" ht="14" x14ac:dyDescent="0.3">
      <c r="A159" s="20" t="s">
        <v>104</v>
      </c>
      <c r="B159" s="3" t="s">
        <v>143</v>
      </c>
      <c r="C159" s="3">
        <v>8</v>
      </c>
      <c r="D159" s="10">
        <v>45</v>
      </c>
      <c r="E159" s="10">
        <v>145</v>
      </c>
      <c r="F159" s="2">
        <v>3000</v>
      </c>
      <c r="G159" s="3"/>
      <c r="H159" s="3"/>
      <c r="I159" s="3"/>
      <c r="J159" s="10">
        <v>4.5268292682926834</v>
      </c>
      <c r="K159" s="3"/>
      <c r="L159" s="3">
        <v>1</v>
      </c>
      <c r="M159" s="3"/>
      <c r="N159" s="12"/>
      <c r="O159" s="3"/>
      <c r="Q159" s="3"/>
      <c r="R159" s="3">
        <v>8</v>
      </c>
      <c r="S159" s="10">
        <v>1.118048780487805</v>
      </c>
      <c r="T159" s="3" t="s">
        <v>64</v>
      </c>
      <c r="U159" s="2" t="s">
        <v>144</v>
      </c>
      <c r="V159" s="2" t="s">
        <v>362</v>
      </c>
    </row>
    <row r="160" spans="1:22" s="2" customFormat="1" ht="14" x14ac:dyDescent="0.3">
      <c r="A160" s="20" t="s">
        <v>104</v>
      </c>
      <c r="B160" s="3" t="s">
        <v>143</v>
      </c>
      <c r="C160" s="3">
        <v>8</v>
      </c>
      <c r="D160" s="10">
        <v>45</v>
      </c>
      <c r="E160" s="10">
        <v>145</v>
      </c>
      <c r="F160" s="2">
        <v>4000</v>
      </c>
      <c r="G160" s="3"/>
      <c r="H160" s="3"/>
      <c r="I160" s="3"/>
      <c r="J160" s="10">
        <v>4.4292682926829272</v>
      </c>
      <c r="K160" s="3"/>
      <c r="L160" s="3">
        <v>1</v>
      </c>
      <c r="M160" s="3"/>
      <c r="N160" s="12"/>
      <c r="O160" s="3"/>
      <c r="Q160" s="3"/>
      <c r="R160" s="3">
        <v>4</v>
      </c>
      <c r="S160" s="10">
        <v>0.37560975609756103</v>
      </c>
      <c r="T160" s="3" t="s">
        <v>64</v>
      </c>
      <c r="U160" s="2" t="s">
        <v>144</v>
      </c>
      <c r="V160" s="2" t="s">
        <v>355</v>
      </c>
    </row>
    <row r="161" spans="1:22" s="2" customFormat="1" ht="14" x14ac:dyDescent="0.3">
      <c r="A161" s="20" t="s">
        <v>139</v>
      </c>
      <c r="B161" s="2" t="s">
        <v>271</v>
      </c>
      <c r="C161" s="3" t="s">
        <v>145</v>
      </c>
      <c r="D161" s="10">
        <v>50</v>
      </c>
      <c r="E161" s="10">
        <v>-145</v>
      </c>
      <c r="F161" s="3">
        <v>10</v>
      </c>
      <c r="G161" s="3"/>
      <c r="H161" s="3"/>
      <c r="I161" s="15"/>
      <c r="J161" s="10">
        <v>2.5853658536585367</v>
      </c>
      <c r="K161" s="10">
        <f>J161*0.04</f>
        <v>0.10341463414634147</v>
      </c>
      <c r="L161" s="15">
        <v>1</v>
      </c>
      <c r="N161" s="10"/>
      <c r="O161" s="10"/>
      <c r="P161" s="10">
        <v>5.6585365853658545E-2</v>
      </c>
      <c r="Q161" s="12">
        <f t="shared" ref="Q161:Q166" si="6">P161*0.05</f>
        <v>2.8292682926829276E-3</v>
      </c>
      <c r="R161" s="3">
        <v>1</v>
      </c>
      <c r="S161" s="3"/>
      <c r="T161" s="3" t="s">
        <v>25</v>
      </c>
      <c r="U161" s="2" t="s">
        <v>208</v>
      </c>
      <c r="V161" s="2" t="s">
        <v>209</v>
      </c>
    </row>
    <row r="162" spans="1:22" s="2" customFormat="1" ht="14" x14ac:dyDescent="0.3">
      <c r="A162" s="20" t="s">
        <v>139</v>
      </c>
      <c r="B162" s="2" t="s">
        <v>271</v>
      </c>
      <c r="C162" s="3" t="s">
        <v>145</v>
      </c>
      <c r="D162" s="10">
        <v>50</v>
      </c>
      <c r="E162" s="10">
        <v>-145</v>
      </c>
      <c r="F162" s="3">
        <v>50</v>
      </c>
      <c r="G162" s="3"/>
      <c r="H162" s="3"/>
      <c r="I162" s="15"/>
      <c r="J162" s="10">
        <v>2.6731707317073177</v>
      </c>
      <c r="K162" s="10">
        <f>J162*0.04</f>
        <v>0.10692682926829271</v>
      </c>
      <c r="L162" s="15">
        <v>1</v>
      </c>
      <c r="M162" s="15"/>
      <c r="N162" s="10"/>
      <c r="O162" s="10"/>
      <c r="P162" s="10">
        <v>5.1707317073170736E-2</v>
      </c>
      <c r="Q162" s="12">
        <f t="shared" si="6"/>
        <v>2.5853658536585371E-3</v>
      </c>
      <c r="R162" s="3">
        <v>1</v>
      </c>
      <c r="S162" s="3"/>
      <c r="T162" s="3" t="s">
        <v>25</v>
      </c>
      <c r="U162" s="2" t="s">
        <v>208</v>
      </c>
      <c r="V162" s="2" t="s">
        <v>209</v>
      </c>
    </row>
    <row r="163" spans="1:22" s="2" customFormat="1" ht="14" x14ac:dyDescent="0.3">
      <c r="A163" s="20" t="s">
        <v>139</v>
      </c>
      <c r="B163" s="2" t="s">
        <v>271</v>
      </c>
      <c r="C163" s="3" t="s">
        <v>145</v>
      </c>
      <c r="D163" s="10">
        <v>50</v>
      </c>
      <c r="E163" s="10">
        <v>-145</v>
      </c>
      <c r="F163" s="3">
        <v>100</v>
      </c>
      <c r="G163" s="3"/>
      <c r="H163" s="3"/>
      <c r="I163" s="15"/>
      <c r="J163" s="10">
        <v>2.8487804878048784</v>
      </c>
      <c r="K163" s="10">
        <f>J163*0.04</f>
        <v>0.11395121951219514</v>
      </c>
      <c r="L163" s="15">
        <v>1</v>
      </c>
      <c r="M163" s="15"/>
      <c r="N163" s="10"/>
      <c r="O163" s="10"/>
      <c r="P163" s="10">
        <v>4.6829268292682934E-2</v>
      </c>
      <c r="Q163" s="12">
        <f t="shared" si="6"/>
        <v>2.3414634146341467E-3</v>
      </c>
      <c r="R163" s="3">
        <v>1</v>
      </c>
      <c r="S163" s="3"/>
      <c r="T163" s="3" t="s">
        <v>25</v>
      </c>
      <c r="U163" s="2" t="s">
        <v>210</v>
      </c>
      <c r="V163" s="2" t="s">
        <v>209</v>
      </c>
    </row>
    <row r="164" spans="1:22" s="2" customFormat="1" ht="14" x14ac:dyDescent="0.3">
      <c r="A164" s="20" t="s">
        <v>139</v>
      </c>
      <c r="B164" s="2" t="s">
        <v>271</v>
      </c>
      <c r="C164" s="3" t="s">
        <v>145</v>
      </c>
      <c r="D164" s="10">
        <v>50</v>
      </c>
      <c r="E164" s="10">
        <v>-145</v>
      </c>
      <c r="F164" s="3">
        <v>200</v>
      </c>
      <c r="G164" s="3"/>
      <c r="H164" s="3"/>
      <c r="I164" s="15"/>
      <c r="J164" s="10">
        <v>2.6926829268292685</v>
      </c>
      <c r="K164" s="10">
        <f>J164*0.04</f>
        <v>0.10770731707317074</v>
      </c>
      <c r="L164" s="15">
        <v>1</v>
      </c>
      <c r="M164" s="15"/>
      <c r="N164" s="10"/>
      <c r="O164" s="10"/>
      <c r="P164" s="10">
        <v>6.2439024390243909E-2</v>
      </c>
      <c r="Q164" s="12">
        <f t="shared" si="6"/>
        <v>3.1219512195121957E-3</v>
      </c>
      <c r="R164" s="3">
        <v>1</v>
      </c>
      <c r="S164" s="3"/>
      <c r="T164" s="3" t="s">
        <v>25</v>
      </c>
      <c r="U164" s="2" t="s">
        <v>210</v>
      </c>
      <c r="V164" s="2" t="s">
        <v>209</v>
      </c>
    </row>
    <row r="165" spans="1:22" s="2" customFormat="1" ht="14" x14ac:dyDescent="0.3">
      <c r="A165" s="20" t="s">
        <v>139</v>
      </c>
      <c r="B165" s="2" t="s">
        <v>271</v>
      </c>
      <c r="C165" s="3" t="s">
        <v>145</v>
      </c>
      <c r="D165" s="10">
        <v>50</v>
      </c>
      <c r="E165" s="10">
        <v>-145</v>
      </c>
      <c r="F165" s="3">
        <v>300</v>
      </c>
      <c r="G165" s="3"/>
      <c r="H165" s="3"/>
      <c r="I165" s="15"/>
      <c r="J165" s="10">
        <v>3.1317073170731708</v>
      </c>
      <c r="K165" s="10">
        <f>J165*0.04</f>
        <v>0.12526829268292683</v>
      </c>
      <c r="L165" s="15">
        <v>1</v>
      </c>
      <c r="M165" s="15"/>
      <c r="N165" s="10"/>
      <c r="O165" s="10"/>
      <c r="P165" s="10">
        <v>7.9024390243902454E-2</v>
      </c>
      <c r="Q165" s="12">
        <f t="shared" si="6"/>
        <v>3.9512195121951229E-3</v>
      </c>
      <c r="R165" s="3">
        <v>1</v>
      </c>
      <c r="S165" s="3"/>
      <c r="T165" s="3" t="s">
        <v>25</v>
      </c>
      <c r="U165" s="2" t="s">
        <v>210</v>
      </c>
      <c r="V165" s="2" t="s">
        <v>209</v>
      </c>
    </row>
    <row r="166" spans="1:22" s="2" customFormat="1" ht="14" x14ac:dyDescent="0.3">
      <c r="A166" s="20" t="s">
        <v>139</v>
      </c>
      <c r="B166" s="2" t="s">
        <v>271</v>
      </c>
      <c r="C166" s="3" t="s">
        <v>145</v>
      </c>
      <c r="D166" s="10">
        <v>50</v>
      </c>
      <c r="E166" s="10">
        <v>-145</v>
      </c>
      <c r="F166" s="3">
        <v>400</v>
      </c>
      <c r="G166" s="3"/>
      <c r="H166" s="3"/>
      <c r="I166" s="15"/>
      <c r="K166" s="10"/>
      <c r="L166" s="15">
        <v>4</v>
      </c>
      <c r="M166" s="15"/>
      <c r="N166" s="10"/>
      <c r="O166" s="10">
        <v>4.048780487804879</v>
      </c>
      <c r="P166" s="10">
        <v>7.9024390243902454E-2</v>
      </c>
      <c r="Q166" s="12">
        <f t="shared" si="6"/>
        <v>3.9512195121951229E-3</v>
      </c>
      <c r="R166" s="3">
        <v>1</v>
      </c>
      <c r="S166" s="3"/>
      <c r="T166" s="3" t="s">
        <v>25</v>
      </c>
      <c r="U166" s="2" t="s">
        <v>210</v>
      </c>
      <c r="V166" s="2" t="s">
        <v>209</v>
      </c>
    </row>
    <row r="167" spans="1:22" s="2" customFormat="1" ht="14" x14ac:dyDescent="0.3">
      <c r="A167" s="20" t="s">
        <v>139</v>
      </c>
      <c r="B167" s="2" t="s">
        <v>271</v>
      </c>
      <c r="C167" s="3" t="s">
        <v>145</v>
      </c>
      <c r="D167" s="10">
        <v>50</v>
      </c>
      <c r="E167" s="10">
        <v>-145</v>
      </c>
      <c r="F167" s="3">
        <v>500</v>
      </c>
      <c r="G167" s="3"/>
      <c r="H167" s="3"/>
      <c r="I167" s="15"/>
      <c r="J167" s="10">
        <v>3.1219512195121957</v>
      </c>
      <c r="K167" s="10">
        <f>J167*0.04</f>
        <v>0.12487804878048783</v>
      </c>
      <c r="L167" s="15">
        <v>1</v>
      </c>
      <c r="M167" s="15"/>
      <c r="N167" s="10"/>
      <c r="O167" s="10"/>
      <c r="P167" s="12"/>
      <c r="Q167" s="12"/>
      <c r="R167" s="3">
        <v>4</v>
      </c>
      <c r="S167" s="53">
        <v>0.13170731707317077</v>
      </c>
      <c r="T167" s="3" t="s">
        <v>25</v>
      </c>
      <c r="U167" s="2" t="s">
        <v>210</v>
      </c>
      <c r="V167" s="2" t="s">
        <v>209</v>
      </c>
    </row>
    <row r="168" spans="1:22" s="2" customFormat="1" ht="14" x14ac:dyDescent="0.3">
      <c r="A168" s="20" t="s">
        <v>139</v>
      </c>
      <c r="B168" s="2" t="s">
        <v>271</v>
      </c>
      <c r="C168" s="3" t="s">
        <v>145</v>
      </c>
      <c r="D168" s="10">
        <v>50</v>
      </c>
      <c r="E168" s="10">
        <v>-145</v>
      </c>
      <c r="F168" s="3">
        <v>600</v>
      </c>
      <c r="G168" s="3"/>
      <c r="H168" s="3"/>
      <c r="I168" s="15"/>
      <c r="J168" s="10">
        <v>3.9707317073170736</v>
      </c>
      <c r="K168" s="10">
        <f>J168*0.04</f>
        <v>0.15882926829268296</v>
      </c>
      <c r="L168" s="15">
        <v>1</v>
      </c>
      <c r="M168" s="15"/>
      <c r="N168" s="10"/>
      <c r="O168" s="10"/>
      <c r="P168" s="10">
        <v>7.3170731707317083E-2</v>
      </c>
      <c r="Q168" s="12">
        <f>P168*0.05</f>
        <v>3.6585365853658543E-3</v>
      </c>
      <c r="R168" s="3">
        <v>1</v>
      </c>
      <c r="S168" s="3"/>
      <c r="T168" s="3" t="s">
        <v>25</v>
      </c>
      <c r="U168" s="2" t="s">
        <v>210</v>
      </c>
      <c r="V168" s="2" t="s">
        <v>209</v>
      </c>
    </row>
    <row r="169" spans="1:22" s="2" customFormat="1" ht="14" x14ac:dyDescent="0.3">
      <c r="A169" s="20" t="s">
        <v>139</v>
      </c>
      <c r="B169" s="2" t="s">
        <v>271</v>
      </c>
      <c r="C169" s="3" t="s">
        <v>145</v>
      </c>
      <c r="D169" s="10">
        <v>50</v>
      </c>
      <c r="E169" s="10">
        <v>-145</v>
      </c>
      <c r="F169" s="3">
        <v>1000</v>
      </c>
      <c r="G169" s="3"/>
      <c r="H169" s="3"/>
      <c r="I169" s="15"/>
      <c r="J169" s="10">
        <v>3.8536585365853662</v>
      </c>
      <c r="K169" s="10">
        <f>J169*0.04</f>
        <v>0.15414634146341466</v>
      </c>
      <c r="L169" s="15">
        <v>1</v>
      </c>
      <c r="M169" s="15"/>
      <c r="N169" s="10"/>
      <c r="O169" s="10"/>
      <c r="P169" s="12"/>
      <c r="Q169" s="12"/>
      <c r="R169" s="3">
        <v>4</v>
      </c>
      <c r="S169" s="10">
        <v>0.13170731707317077</v>
      </c>
      <c r="T169" s="3" t="s">
        <v>25</v>
      </c>
      <c r="U169" s="2" t="s">
        <v>210</v>
      </c>
      <c r="V169" s="2" t="s">
        <v>209</v>
      </c>
    </row>
    <row r="170" spans="1:22" s="2" customFormat="1" ht="14" x14ac:dyDescent="0.3">
      <c r="A170" s="20" t="s">
        <v>139</v>
      </c>
      <c r="B170" s="2" t="s">
        <v>271</v>
      </c>
      <c r="C170" s="3" t="s">
        <v>145</v>
      </c>
      <c r="D170" s="10">
        <v>50</v>
      </c>
      <c r="E170" s="10">
        <v>-145</v>
      </c>
      <c r="F170" s="3">
        <v>1500</v>
      </c>
      <c r="G170" s="3"/>
      <c r="H170" s="3"/>
      <c r="I170" s="15"/>
      <c r="K170" s="10"/>
      <c r="L170" s="15">
        <v>4</v>
      </c>
      <c r="M170" s="15"/>
      <c r="N170" s="10"/>
      <c r="O170" s="10">
        <v>3.229268292682927</v>
      </c>
      <c r="P170" s="10">
        <v>2.4390243902439029E-2</v>
      </c>
      <c r="Q170" s="12">
        <f>P170*0.05</f>
        <v>1.2195121951219514E-3</v>
      </c>
      <c r="R170" s="3">
        <v>1</v>
      </c>
      <c r="S170" s="3"/>
      <c r="T170" s="3" t="s">
        <v>25</v>
      </c>
      <c r="U170" s="2" t="s">
        <v>210</v>
      </c>
      <c r="V170" s="2" t="s">
        <v>209</v>
      </c>
    </row>
    <row r="171" spans="1:22" s="2" customFormat="1" ht="14" x14ac:dyDescent="0.3">
      <c r="A171" s="20" t="s">
        <v>139</v>
      </c>
      <c r="B171" s="2" t="s">
        <v>271</v>
      </c>
      <c r="C171" s="3" t="s">
        <v>145</v>
      </c>
      <c r="D171" s="10">
        <v>50</v>
      </c>
      <c r="E171" s="10">
        <v>-145</v>
      </c>
      <c r="F171" s="3">
        <v>2000</v>
      </c>
      <c r="G171" s="3"/>
      <c r="H171" s="3"/>
      <c r="I171" s="15"/>
      <c r="K171" s="10"/>
      <c r="L171" s="15">
        <v>4</v>
      </c>
      <c r="M171" s="15"/>
      <c r="N171" s="10"/>
      <c r="O171" s="10">
        <v>3.7756097560975612</v>
      </c>
      <c r="P171" s="10">
        <v>6.5365853658536602E-2</v>
      </c>
      <c r="Q171" s="12">
        <f>P171*0.05</f>
        <v>3.2682926829268304E-3</v>
      </c>
      <c r="R171" s="3">
        <v>1</v>
      </c>
      <c r="S171" s="3"/>
      <c r="T171" s="3" t="s">
        <v>25</v>
      </c>
      <c r="U171" s="2" t="s">
        <v>210</v>
      </c>
      <c r="V171" s="2" t="s">
        <v>209</v>
      </c>
    </row>
    <row r="172" spans="1:22" s="2" customFormat="1" ht="14" x14ac:dyDescent="0.3">
      <c r="A172" s="20" t="s">
        <v>139</v>
      </c>
      <c r="B172" s="2" t="s">
        <v>271</v>
      </c>
      <c r="C172" s="3" t="s">
        <v>145</v>
      </c>
      <c r="D172" s="10">
        <v>50</v>
      </c>
      <c r="E172" s="10">
        <v>-145</v>
      </c>
      <c r="F172" s="3">
        <v>3000</v>
      </c>
      <c r="G172" s="3"/>
      <c r="H172" s="3"/>
      <c r="I172" s="15"/>
      <c r="K172" s="10"/>
      <c r="L172" s="15">
        <v>4</v>
      </c>
      <c r="M172" s="15"/>
      <c r="N172" s="10"/>
      <c r="O172" s="10">
        <v>3.5609756097560976</v>
      </c>
      <c r="P172" s="12"/>
      <c r="Q172" s="12"/>
      <c r="R172" s="3">
        <v>4</v>
      </c>
      <c r="S172" s="10">
        <v>0.20878048780487807</v>
      </c>
      <c r="T172" s="3" t="s">
        <v>25</v>
      </c>
      <c r="U172" s="2" t="s">
        <v>210</v>
      </c>
      <c r="V172" s="2" t="s">
        <v>209</v>
      </c>
    </row>
    <row r="173" spans="1:22" s="2" customFormat="1" ht="14" x14ac:dyDescent="0.3">
      <c r="A173" s="20" t="s">
        <v>139</v>
      </c>
      <c r="B173" s="2" t="s">
        <v>271</v>
      </c>
      <c r="C173" s="3" t="s">
        <v>145</v>
      </c>
      <c r="D173" s="10">
        <v>50</v>
      </c>
      <c r="E173" s="10">
        <v>-145</v>
      </c>
      <c r="F173" s="3">
        <v>3500</v>
      </c>
      <c r="G173" s="3"/>
      <c r="H173" s="3"/>
      <c r="I173" s="15"/>
      <c r="K173" s="10"/>
      <c r="L173" s="15">
        <v>4</v>
      </c>
      <c r="M173" s="15"/>
      <c r="N173" s="10"/>
      <c r="O173" s="10">
        <v>3.7365853658536587</v>
      </c>
      <c r="P173" s="10">
        <v>9.6585365853658553E-2</v>
      </c>
      <c r="Q173" s="12">
        <f>P173*0.05</f>
        <v>4.8292682926829276E-3</v>
      </c>
      <c r="R173" s="3">
        <v>1</v>
      </c>
      <c r="S173" s="10"/>
      <c r="T173" s="3" t="s">
        <v>25</v>
      </c>
      <c r="U173" s="2" t="s">
        <v>210</v>
      </c>
      <c r="V173" s="2" t="s">
        <v>209</v>
      </c>
    </row>
    <row r="174" spans="1:22" s="2" customFormat="1" ht="14" x14ac:dyDescent="0.3">
      <c r="A174" s="20" t="s">
        <v>139</v>
      </c>
      <c r="B174" s="2" t="s">
        <v>271</v>
      </c>
      <c r="C174" s="3" t="s">
        <v>145</v>
      </c>
      <c r="D174" s="10">
        <v>50</v>
      </c>
      <c r="E174" s="10">
        <v>-145</v>
      </c>
      <c r="F174" s="3">
        <v>4000</v>
      </c>
      <c r="G174" s="3"/>
      <c r="H174" s="3"/>
      <c r="I174" s="15"/>
      <c r="J174" s="10">
        <v>4.2146341463414645</v>
      </c>
      <c r="K174" s="10">
        <f>J174*0.04</f>
        <v>0.16858536585365858</v>
      </c>
      <c r="L174" s="15">
        <v>1</v>
      </c>
      <c r="M174" s="15"/>
      <c r="N174" s="10"/>
      <c r="O174" s="10"/>
      <c r="P174" s="12"/>
      <c r="Q174" s="12"/>
      <c r="R174" s="3">
        <v>4</v>
      </c>
      <c r="S174" s="10">
        <v>0.2858536585365854</v>
      </c>
      <c r="T174" s="3" t="s">
        <v>25</v>
      </c>
      <c r="U174" s="2" t="s">
        <v>210</v>
      </c>
      <c r="V174" s="2" t="s">
        <v>209</v>
      </c>
    </row>
    <row r="175" spans="1:22" s="2" customFormat="1" ht="14" x14ac:dyDescent="0.3">
      <c r="A175" s="20" t="s">
        <v>139</v>
      </c>
      <c r="B175" s="2" t="s">
        <v>271</v>
      </c>
      <c r="C175" s="3" t="s">
        <v>145</v>
      </c>
      <c r="D175" s="10">
        <v>50</v>
      </c>
      <c r="E175" s="10">
        <v>-145</v>
      </c>
      <c r="F175" s="3">
        <v>20</v>
      </c>
      <c r="G175" s="3"/>
      <c r="H175" s="3"/>
      <c r="I175" s="15"/>
      <c r="K175" s="10"/>
      <c r="L175" s="15">
        <v>4</v>
      </c>
      <c r="M175" s="15"/>
      <c r="N175" s="10"/>
      <c r="O175" s="10">
        <v>2.3024390243902442</v>
      </c>
      <c r="P175" s="10">
        <v>0.15219512195121954</v>
      </c>
      <c r="Q175" s="12">
        <f t="shared" ref="Q175:Q199" si="7">P175*0.05</f>
        <v>7.6097560975609772E-3</v>
      </c>
      <c r="R175" s="3">
        <v>1</v>
      </c>
      <c r="S175" s="3"/>
      <c r="T175" s="3" t="s">
        <v>25</v>
      </c>
      <c r="U175" s="2" t="s">
        <v>210</v>
      </c>
      <c r="V175" s="2" t="s">
        <v>209</v>
      </c>
    </row>
    <row r="176" spans="1:22" s="2" customFormat="1" ht="14" x14ac:dyDescent="0.3">
      <c r="A176" s="20" t="s">
        <v>139</v>
      </c>
      <c r="B176" s="2" t="s">
        <v>271</v>
      </c>
      <c r="C176" s="3" t="s">
        <v>146</v>
      </c>
      <c r="D176" s="10">
        <v>49.566000000000003</v>
      </c>
      <c r="E176" s="10">
        <v>-138.667</v>
      </c>
      <c r="F176" s="3">
        <v>50</v>
      </c>
      <c r="G176" s="3"/>
      <c r="H176" s="3"/>
      <c r="I176" s="15"/>
      <c r="J176" s="10">
        <v>2.7707317073170734</v>
      </c>
      <c r="K176" s="10">
        <f t="shared" ref="K176:K185" si="8">J176*0.04</f>
        <v>0.11082926829268294</v>
      </c>
      <c r="L176" s="15">
        <v>1</v>
      </c>
      <c r="M176" s="15"/>
      <c r="N176" s="10"/>
      <c r="O176" s="10"/>
      <c r="P176" s="10">
        <v>2.8292682926829273E-2</v>
      </c>
      <c r="Q176" s="12">
        <f t="shared" si="7"/>
        <v>1.4146341463414638E-3</v>
      </c>
      <c r="R176" s="3">
        <v>1</v>
      </c>
      <c r="S176" s="3"/>
      <c r="T176" s="3" t="s">
        <v>25</v>
      </c>
      <c r="U176" s="2" t="s">
        <v>210</v>
      </c>
      <c r="V176" s="2" t="s">
        <v>209</v>
      </c>
    </row>
    <row r="177" spans="1:22" s="2" customFormat="1" ht="14" x14ac:dyDescent="0.3">
      <c r="A177" s="20" t="s">
        <v>139</v>
      </c>
      <c r="B177" s="2" t="s">
        <v>271</v>
      </c>
      <c r="C177" s="3" t="s">
        <v>146</v>
      </c>
      <c r="D177" s="10">
        <v>49.566000000000003</v>
      </c>
      <c r="E177" s="10">
        <v>-138.667</v>
      </c>
      <c r="F177" s="3">
        <v>100</v>
      </c>
      <c r="G177" s="3"/>
      <c r="H177" s="3"/>
      <c r="I177" s="15"/>
      <c r="J177" s="10">
        <v>2.5658536585365854</v>
      </c>
      <c r="K177" s="10">
        <f t="shared" si="8"/>
        <v>0.10263414634146342</v>
      </c>
      <c r="L177" s="15">
        <v>1</v>
      </c>
      <c r="M177" s="15"/>
      <c r="N177" s="10"/>
      <c r="O177" s="10"/>
      <c r="P177" s="10">
        <v>7.707317073170733E-2</v>
      </c>
      <c r="Q177" s="12">
        <f t="shared" si="7"/>
        <v>3.8536585365853667E-3</v>
      </c>
      <c r="R177" s="3">
        <v>1</v>
      </c>
      <c r="S177" s="3"/>
      <c r="T177" s="3" t="s">
        <v>25</v>
      </c>
      <c r="U177" s="2" t="s">
        <v>210</v>
      </c>
      <c r="V177" s="2" t="s">
        <v>209</v>
      </c>
    </row>
    <row r="178" spans="1:22" s="2" customFormat="1" ht="14" x14ac:dyDescent="0.3">
      <c r="A178" s="20" t="s">
        <v>139</v>
      </c>
      <c r="B178" s="2" t="s">
        <v>271</v>
      </c>
      <c r="C178" s="3" t="s">
        <v>146</v>
      </c>
      <c r="D178" s="10">
        <v>49.566000000000003</v>
      </c>
      <c r="E178" s="10">
        <v>-138.667</v>
      </c>
      <c r="F178" s="3">
        <v>200</v>
      </c>
      <c r="G178" s="3"/>
      <c r="H178" s="3"/>
      <c r="I178" s="15"/>
      <c r="J178" s="10">
        <v>2.4585365853658541</v>
      </c>
      <c r="K178" s="10">
        <f t="shared" si="8"/>
        <v>9.8341463414634164E-2</v>
      </c>
      <c r="L178" s="15">
        <v>1</v>
      </c>
      <c r="M178" s="15"/>
      <c r="N178" s="10"/>
      <c r="O178" s="10"/>
      <c r="P178" s="10">
        <v>8.6829268292682935E-2</v>
      </c>
      <c r="Q178" s="12">
        <f t="shared" si="7"/>
        <v>4.3414634146341467E-3</v>
      </c>
      <c r="R178" s="3">
        <v>1</v>
      </c>
      <c r="S178" s="3"/>
      <c r="T178" s="3" t="s">
        <v>25</v>
      </c>
      <c r="U178" s="2" t="s">
        <v>210</v>
      </c>
      <c r="V178" s="2" t="s">
        <v>209</v>
      </c>
    </row>
    <row r="179" spans="1:22" s="2" customFormat="1" ht="14" x14ac:dyDescent="0.3">
      <c r="A179" s="20" t="s">
        <v>139</v>
      </c>
      <c r="B179" s="2" t="s">
        <v>271</v>
      </c>
      <c r="C179" s="3" t="s">
        <v>146</v>
      </c>
      <c r="D179" s="10">
        <v>49.566000000000003</v>
      </c>
      <c r="E179" s="10">
        <v>-138.667</v>
      </c>
      <c r="F179" s="3">
        <v>300</v>
      </c>
      <c r="G179" s="3"/>
      <c r="H179" s="3"/>
      <c r="I179" s="15"/>
      <c r="J179" s="10">
        <v>2.8878048780487808</v>
      </c>
      <c r="K179" s="10">
        <f t="shared" si="8"/>
        <v>0.11551219512195124</v>
      </c>
      <c r="L179" s="15">
        <v>1</v>
      </c>
      <c r="M179" s="15"/>
      <c r="N179" s="10"/>
      <c r="O179" s="10"/>
      <c r="P179" s="10">
        <v>7.0243902439024397E-2</v>
      </c>
      <c r="Q179" s="12">
        <f t="shared" si="7"/>
        <v>3.51219512195122E-3</v>
      </c>
      <c r="R179" s="3">
        <v>1</v>
      </c>
      <c r="S179" s="3"/>
      <c r="T179" s="3" t="s">
        <v>25</v>
      </c>
      <c r="U179" s="2" t="s">
        <v>210</v>
      </c>
      <c r="V179" s="2" t="s">
        <v>209</v>
      </c>
    </row>
    <row r="180" spans="1:22" s="2" customFormat="1" ht="14" x14ac:dyDescent="0.3">
      <c r="A180" s="20" t="s">
        <v>139</v>
      </c>
      <c r="B180" s="2" t="s">
        <v>271</v>
      </c>
      <c r="C180" s="3" t="s">
        <v>146</v>
      </c>
      <c r="D180" s="10">
        <v>49.566000000000003</v>
      </c>
      <c r="E180" s="10">
        <v>-138.667</v>
      </c>
      <c r="F180" s="3">
        <v>400</v>
      </c>
      <c r="G180" s="3"/>
      <c r="H180" s="3"/>
      <c r="I180" s="15"/>
      <c r="J180" s="10">
        <v>3.2682926829268295</v>
      </c>
      <c r="K180" s="10">
        <f t="shared" si="8"/>
        <v>0.13073170731707318</v>
      </c>
      <c r="L180" s="15">
        <v>1</v>
      </c>
      <c r="M180" s="15"/>
      <c r="N180" s="10"/>
      <c r="O180" s="10"/>
      <c r="P180" s="10">
        <v>0.19512195121951223</v>
      </c>
      <c r="Q180" s="12">
        <f t="shared" si="7"/>
        <v>9.7560975609756115E-3</v>
      </c>
      <c r="R180" s="3">
        <v>1</v>
      </c>
      <c r="S180" s="3"/>
      <c r="T180" s="3" t="s">
        <v>25</v>
      </c>
      <c r="U180" s="2" t="s">
        <v>210</v>
      </c>
      <c r="V180" s="2" t="s">
        <v>209</v>
      </c>
    </row>
    <row r="181" spans="1:22" s="2" customFormat="1" ht="14" x14ac:dyDescent="0.3">
      <c r="A181" s="20" t="s">
        <v>139</v>
      </c>
      <c r="B181" s="2" t="s">
        <v>271</v>
      </c>
      <c r="C181" s="3" t="s">
        <v>146</v>
      </c>
      <c r="D181" s="10">
        <v>49.566000000000003</v>
      </c>
      <c r="E181" s="10">
        <v>-138.667</v>
      </c>
      <c r="F181" s="3">
        <v>500</v>
      </c>
      <c r="G181" s="3"/>
      <c r="H181" s="3"/>
      <c r="I181" s="15"/>
      <c r="J181" s="10">
        <v>2.780487804878049</v>
      </c>
      <c r="K181" s="10">
        <f t="shared" si="8"/>
        <v>0.11121951219512197</v>
      </c>
      <c r="L181" s="15">
        <v>1</v>
      </c>
      <c r="M181" s="15"/>
      <c r="N181" s="10"/>
      <c r="O181" s="10"/>
      <c r="P181" s="10">
        <v>0.13170731707317077</v>
      </c>
      <c r="Q181" s="12">
        <f t="shared" si="7"/>
        <v>6.585365853658539E-3</v>
      </c>
      <c r="R181" s="3">
        <v>1</v>
      </c>
      <c r="S181" s="3"/>
      <c r="T181" s="3" t="s">
        <v>25</v>
      </c>
      <c r="U181" s="2" t="s">
        <v>210</v>
      </c>
      <c r="V181" s="2" t="s">
        <v>209</v>
      </c>
    </row>
    <row r="182" spans="1:22" s="2" customFormat="1" ht="14" x14ac:dyDescent="0.3">
      <c r="A182" s="20" t="s">
        <v>139</v>
      </c>
      <c r="B182" s="2" t="s">
        <v>271</v>
      </c>
      <c r="C182" s="3" t="s">
        <v>146</v>
      </c>
      <c r="D182" s="10">
        <v>49.566000000000003</v>
      </c>
      <c r="E182" s="10">
        <v>-138.667</v>
      </c>
      <c r="F182" s="3">
        <v>600</v>
      </c>
      <c r="G182" s="3"/>
      <c r="H182" s="3"/>
      <c r="I182" s="15"/>
      <c r="J182" s="10">
        <v>2.9170731707317077</v>
      </c>
      <c r="K182" s="10">
        <f t="shared" si="8"/>
        <v>0.11668292682926831</v>
      </c>
      <c r="L182" s="15">
        <v>1</v>
      </c>
      <c r="M182" s="15"/>
      <c r="N182" s="10"/>
      <c r="O182" s="10"/>
      <c r="P182" s="10">
        <v>0.13268292682926833</v>
      </c>
      <c r="Q182" s="12">
        <f t="shared" si="7"/>
        <v>6.6341463414634171E-3</v>
      </c>
      <c r="R182" s="3">
        <v>1</v>
      </c>
      <c r="S182" s="3"/>
      <c r="T182" s="3" t="s">
        <v>25</v>
      </c>
      <c r="U182" s="2" t="s">
        <v>210</v>
      </c>
      <c r="V182" s="2" t="s">
        <v>209</v>
      </c>
    </row>
    <row r="183" spans="1:22" s="2" customFormat="1" ht="14" x14ac:dyDescent="0.3">
      <c r="A183" s="20" t="s">
        <v>139</v>
      </c>
      <c r="B183" s="2" t="s">
        <v>271</v>
      </c>
      <c r="C183" s="3" t="s">
        <v>146</v>
      </c>
      <c r="D183" s="10">
        <v>49.566000000000003</v>
      </c>
      <c r="E183" s="10">
        <v>-138.667</v>
      </c>
      <c r="F183" s="3">
        <v>800</v>
      </c>
      <c r="G183" s="3"/>
      <c r="H183" s="3"/>
      <c r="I183" s="15"/>
      <c r="J183" s="10">
        <v>2.6439024390243904</v>
      </c>
      <c r="K183" s="10">
        <f t="shared" si="8"/>
        <v>0.10575609756097562</v>
      </c>
      <c r="L183" s="15">
        <v>1</v>
      </c>
      <c r="M183" s="15"/>
      <c r="N183" s="10"/>
      <c r="O183" s="10"/>
      <c r="P183" s="10">
        <v>9.5609756097560991E-2</v>
      </c>
      <c r="Q183" s="12">
        <f t="shared" si="7"/>
        <v>4.7804878048780496E-3</v>
      </c>
      <c r="R183" s="3">
        <v>1</v>
      </c>
      <c r="S183" s="3"/>
      <c r="T183" s="3" t="s">
        <v>25</v>
      </c>
      <c r="U183" s="2" t="s">
        <v>210</v>
      </c>
      <c r="V183" s="2" t="s">
        <v>209</v>
      </c>
    </row>
    <row r="184" spans="1:22" s="2" customFormat="1" ht="14" x14ac:dyDescent="0.3">
      <c r="A184" s="20" t="s">
        <v>139</v>
      </c>
      <c r="B184" s="2" t="s">
        <v>271</v>
      </c>
      <c r="C184" s="3" t="s">
        <v>146</v>
      </c>
      <c r="D184" s="10">
        <v>49.566000000000003</v>
      </c>
      <c r="E184" s="10">
        <v>-138.667</v>
      </c>
      <c r="F184" s="3">
        <v>1000</v>
      </c>
      <c r="G184" s="3"/>
      <c r="H184" s="3"/>
      <c r="I184" s="15"/>
      <c r="J184" s="10">
        <v>3.424390243902439</v>
      </c>
      <c r="K184" s="10">
        <f t="shared" si="8"/>
        <v>0.13697560975609757</v>
      </c>
      <c r="L184" s="15">
        <v>1</v>
      </c>
      <c r="M184" s="15"/>
      <c r="N184" s="10"/>
      <c r="O184" s="10"/>
      <c r="P184" s="10">
        <v>8.0975609756097577E-2</v>
      </c>
      <c r="Q184" s="12">
        <f t="shared" si="7"/>
        <v>4.048780487804879E-3</v>
      </c>
      <c r="R184" s="3">
        <v>1</v>
      </c>
      <c r="S184" s="3"/>
      <c r="T184" s="3" t="s">
        <v>25</v>
      </c>
      <c r="U184" s="2" t="s">
        <v>210</v>
      </c>
      <c r="V184" s="2" t="s">
        <v>209</v>
      </c>
    </row>
    <row r="185" spans="1:22" s="2" customFormat="1" ht="14" x14ac:dyDescent="0.3">
      <c r="A185" s="20" t="s">
        <v>139</v>
      </c>
      <c r="B185" s="2" t="s">
        <v>271</v>
      </c>
      <c r="C185" s="3" t="s">
        <v>146</v>
      </c>
      <c r="D185" s="10">
        <v>49.566000000000003</v>
      </c>
      <c r="E185" s="10">
        <v>-138.667</v>
      </c>
      <c r="F185" s="3">
        <v>1200</v>
      </c>
      <c r="G185" s="3"/>
      <c r="H185" s="3"/>
      <c r="I185" s="15"/>
      <c r="J185" s="10">
        <v>4.0292682926829269</v>
      </c>
      <c r="K185" s="10">
        <f t="shared" si="8"/>
        <v>0.16117073170731708</v>
      </c>
      <c r="L185" s="15">
        <v>1</v>
      </c>
      <c r="M185" s="15"/>
      <c r="N185" s="10"/>
      <c r="O185" s="10"/>
      <c r="P185" s="10">
        <v>0.14146341463414636</v>
      </c>
      <c r="Q185" s="12">
        <f t="shared" si="7"/>
        <v>7.0731707317073182E-3</v>
      </c>
      <c r="R185" s="3">
        <v>1</v>
      </c>
      <c r="S185" s="3"/>
      <c r="T185" s="3" t="s">
        <v>25</v>
      </c>
      <c r="U185" s="2" t="s">
        <v>210</v>
      </c>
      <c r="V185" s="2" t="s">
        <v>209</v>
      </c>
    </row>
    <row r="186" spans="1:22" s="2" customFormat="1" ht="14" x14ac:dyDescent="0.3">
      <c r="A186" s="20" t="s">
        <v>139</v>
      </c>
      <c r="B186" s="2" t="s">
        <v>271</v>
      </c>
      <c r="C186" s="3" t="s">
        <v>146</v>
      </c>
      <c r="D186" s="10">
        <v>49.566000000000003</v>
      </c>
      <c r="E186" s="10">
        <v>-138.667</v>
      </c>
      <c r="F186" s="3">
        <v>1500</v>
      </c>
      <c r="G186" s="3"/>
      <c r="H186" s="3"/>
      <c r="I186" s="15"/>
      <c r="K186" s="10"/>
      <c r="L186" s="15">
        <v>4</v>
      </c>
      <c r="M186" s="15"/>
      <c r="N186" s="10"/>
      <c r="O186" s="10">
        <v>3.0536585365853659</v>
      </c>
      <c r="P186" s="10">
        <v>0.16975609756097562</v>
      </c>
      <c r="Q186" s="12">
        <f t="shared" si="7"/>
        <v>8.4878048780487811E-3</v>
      </c>
      <c r="R186" s="3">
        <v>1</v>
      </c>
      <c r="S186" s="3"/>
      <c r="T186" s="3" t="s">
        <v>25</v>
      </c>
      <c r="U186" s="2" t="s">
        <v>210</v>
      </c>
      <c r="V186" s="2" t="s">
        <v>209</v>
      </c>
    </row>
    <row r="187" spans="1:22" s="2" customFormat="1" ht="14" x14ac:dyDescent="0.3">
      <c r="A187" s="20" t="s">
        <v>139</v>
      </c>
      <c r="B187" s="33">
        <v>33786</v>
      </c>
      <c r="C187" s="3" t="s">
        <v>147</v>
      </c>
      <c r="D187" s="10">
        <v>46.071666666666665</v>
      </c>
      <c r="E187" s="10">
        <v>-129.92833333333334</v>
      </c>
      <c r="F187" s="3">
        <v>100</v>
      </c>
      <c r="G187" s="3"/>
      <c r="H187" s="3"/>
      <c r="I187" s="15"/>
      <c r="J187" s="10">
        <v>4.1853658536585368</v>
      </c>
      <c r="K187" s="10">
        <f t="shared" ref="K187:K199" si="9">J187*0.03</f>
        <v>0.1255609756097561</v>
      </c>
      <c r="L187" s="15">
        <v>4</v>
      </c>
      <c r="M187" s="15"/>
      <c r="N187" s="10"/>
      <c r="O187" s="10"/>
      <c r="P187" s="10">
        <v>0.88780487804878061</v>
      </c>
      <c r="Q187" s="12">
        <f t="shared" si="7"/>
        <v>4.4390243902439036E-2</v>
      </c>
      <c r="R187" s="3">
        <v>4</v>
      </c>
      <c r="S187" s="3"/>
      <c r="T187" s="3" t="s">
        <v>24</v>
      </c>
      <c r="U187" s="2" t="s">
        <v>210</v>
      </c>
      <c r="V187" s="2" t="s">
        <v>211</v>
      </c>
    </row>
    <row r="188" spans="1:22" s="2" customFormat="1" ht="14" x14ac:dyDescent="0.3">
      <c r="A188" s="20" t="s">
        <v>139</v>
      </c>
      <c r="B188" s="33">
        <v>33786</v>
      </c>
      <c r="C188" s="3" t="s">
        <v>147</v>
      </c>
      <c r="D188" s="10">
        <v>46.071666666666665</v>
      </c>
      <c r="E188" s="10">
        <v>-129.92833333333334</v>
      </c>
      <c r="F188" s="3">
        <v>200</v>
      </c>
      <c r="G188" s="3"/>
      <c r="H188" s="3"/>
      <c r="I188" s="15"/>
      <c r="J188" s="10">
        <v>4.6243902439024396</v>
      </c>
      <c r="K188" s="10">
        <f t="shared" si="9"/>
        <v>0.13873170731707318</v>
      </c>
      <c r="L188" s="15">
        <v>4</v>
      </c>
      <c r="M188" s="15"/>
      <c r="N188" s="10"/>
      <c r="O188" s="10"/>
      <c r="P188" s="10">
        <v>0.64390243902439037</v>
      </c>
      <c r="Q188" s="12">
        <f t="shared" si="7"/>
        <v>3.219512195121952E-2</v>
      </c>
      <c r="R188" s="3">
        <v>4</v>
      </c>
      <c r="S188" s="3"/>
      <c r="T188" s="3" t="s">
        <v>24</v>
      </c>
      <c r="U188" s="2" t="s">
        <v>210</v>
      </c>
      <c r="V188" s="2" t="s">
        <v>211</v>
      </c>
    </row>
    <row r="189" spans="1:22" s="2" customFormat="1" ht="14" x14ac:dyDescent="0.3">
      <c r="A189" s="20" t="s">
        <v>139</v>
      </c>
      <c r="B189" s="33">
        <v>33786</v>
      </c>
      <c r="C189" s="3" t="s">
        <v>147</v>
      </c>
      <c r="D189" s="10">
        <v>46.071666666666665</v>
      </c>
      <c r="E189" s="10">
        <v>-129.92833333333334</v>
      </c>
      <c r="F189" s="3">
        <v>400</v>
      </c>
      <c r="G189" s="3"/>
      <c r="H189" s="3"/>
      <c r="I189" s="15"/>
      <c r="J189" s="10">
        <v>4.5170731707317078</v>
      </c>
      <c r="K189" s="10">
        <f t="shared" si="9"/>
        <v>0.13551219512195123</v>
      </c>
      <c r="L189" s="15">
        <v>4</v>
      </c>
      <c r="M189" s="15"/>
      <c r="N189" s="10"/>
      <c r="O189" s="10"/>
      <c r="P189" s="10">
        <v>0.83902439024390252</v>
      </c>
      <c r="Q189" s="12">
        <f t="shared" si="7"/>
        <v>4.1951219512195131E-2</v>
      </c>
      <c r="R189" s="3">
        <v>4</v>
      </c>
      <c r="S189" s="3"/>
      <c r="T189" s="3" t="s">
        <v>24</v>
      </c>
      <c r="U189" s="2" t="s">
        <v>210</v>
      </c>
      <c r="V189" s="2" t="s">
        <v>211</v>
      </c>
    </row>
    <row r="190" spans="1:22" s="2" customFormat="1" ht="14" x14ac:dyDescent="0.3">
      <c r="A190" s="20" t="s">
        <v>139</v>
      </c>
      <c r="B190" s="33">
        <v>33786</v>
      </c>
      <c r="C190" s="3" t="s">
        <v>147</v>
      </c>
      <c r="D190" s="10">
        <v>46.071666666666665</v>
      </c>
      <c r="E190" s="10">
        <v>-129.92833333333334</v>
      </c>
      <c r="F190" s="3">
        <v>700</v>
      </c>
      <c r="G190" s="3"/>
      <c r="H190" s="3"/>
      <c r="I190" s="15"/>
      <c r="J190" s="10">
        <v>4.536585365853659</v>
      </c>
      <c r="K190" s="10">
        <f t="shared" si="9"/>
        <v>0.13609756097560977</v>
      </c>
      <c r="L190" s="15">
        <v>4</v>
      </c>
      <c r="M190" s="15"/>
      <c r="N190" s="10"/>
      <c r="O190" s="10"/>
      <c r="P190" s="10">
        <v>0.95609756097560983</v>
      </c>
      <c r="Q190" s="12">
        <f t="shared" si="7"/>
        <v>4.7804878048780496E-2</v>
      </c>
      <c r="R190" s="3">
        <v>4</v>
      </c>
      <c r="S190" s="3"/>
      <c r="T190" s="3" t="s">
        <v>24</v>
      </c>
      <c r="U190" s="2" t="s">
        <v>210</v>
      </c>
      <c r="V190" s="2" t="s">
        <v>211</v>
      </c>
    </row>
    <row r="191" spans="1:22" s="2" customFormat="1" ht="14" x14ac:dyDescent="0.3">
      <c r="A191" s="20" t="s">
        <v>139</v>
      </c>
      <c r="B191" s="33">
        <v>33786</v>
      </c>
      <c r="C191" s="3" t="s">
        <v>147</v>
      </c>
      <c r="D191" s="10">
        <v>46.071666666666665</v>
      </c>
      <c r="E191" s="10">
        <v>-129.92833333333334</v>
      </c>
      <c r="F191" s="3">
        <v>1400</v>
      </c>
      <c r="G191" s="3"/>
      <c r="H191" s="3"/>
      <c r="I191" s="15"/>
      <c r="J191" s="10">
        <v>3.9219512195121951</v>
      </c>
      <c r="K191" s="10">
        <f t="shared" si="9"/>
        <v>0.11765853658536585</v>
      </c>
      <c r="L191" s="15">
        <v>4</v>
      </c>
      <c r="M191" s="15"/>
      <c r="N191" s="10"/>
      <c r="O191" s="10"/>
      <c r="P191" s="10">
        <v>1.024390243902439</v>
      </c>
      <c r="Q191" s="12">
        <f t="shared" si="7"/>
        <v>5.1219512195121955E-2</v>
      </c>
      <c r="R191" s="3">
        <v>4</v>
      </c>
      <c r="S191" s="3"/>
      <c r="T191" s="3" t="s">
        <v>24</v>
      </c>
      <c r="U191" s="2" t="s">
        <v>210</v>
      </c>
      <c r="V191" s="2" t="s">
        <v>211</v>
      </c>
    </row>
    <row r="192" spans="1:22" s="2" customFormat="1" ht="14" x14ac:dyDescent="0.3">
      <c r="A192" s="20" t="s">
        <v>139</v>
      </c>
      <c r="B192" s="33">
        <v>33786</v>
      </c>
      <c r="C192" s="3" t="s">
        <v>147</v>
      </c>
      <c r="D192" s="10">
        <v>46.071666666666665</v>
      </c>
      <c r="E192" s="10">
        <v>-129.92833333333334</v>
      </c>
      <c r="F192" s="3">
        <v>1550</v>
      </c>
      <c r="G192" s="3"/>
      <c r="H192" s="3"/>
      <c r="I192" s="15"/>
      <c r="J192" s="10">
        <v>4.4390243902439028</v>
      </c>
      <c r="K192" s="10">
        <f t="shared" si="9"/>
        <v>0.13317073170731708</v>
      </c>
      <c r="L192" s="15">
        <v>4</v>
      </c>
      <c r="M192" s="15"/>
      <c r="N192" s="10"/>
      <c r="O192" s="10"/>
      <c r="P192" s="10">
        <v>1.0146341463414634</v>
      </c>
      <c r="Q192" s="12">
        <f t="shared" si="7"/>
        <v>5.0731707317073174E-2</v>
      </c>
      <c r="R192" s="3">
        <v>4</v>
      </c>
      <c r="S192" s="3"/>
      <c r="T192" s="3" t="s">
        <v>24</v>
      </c>
      <c r="U192" s="2" t="s">
        <v>210</v>
      </c>
      <c r="V192" s="2" t="s">
        <v>212</v>
      </c>
    </row>
    <row r="193" spans="1:22" s="2" customFormat="1" ht="14" x14ac:dyDescent="0.3">
      <c r="A193" s="20" t="s">
        <v>139</v>
      </c>
      <c r="B193" s="33">
        <v>33786</v>
      </c>
      <c r="C193" s="3" t="s">
        <v>147</v>
      </c>
      <c r="D193" s="10">
        <v>46.071666666666665</v>
      </c>
      <c r="E193" s="10">
        <v>-129.92833333333334</v>
      </c>
      <c r="F193" s="3">
        <v>1725</v>
      </c>
      <c r="G193" s="3"/>
      <c r="H193" s="3"/>
      <c r="I193" s="15"/>
      <c r="J193" s="10">
        <v>6.1268292682926839</v>
      </c>
      <c r="K193" s="10">
        <f t="shared" si="9"/>
        <v>0.18380487804878051</v>
      </c>
      <c r="L193" s="15">
        <v>4</v>
      </c>
      <c r="M193" s="15"/>
      <c r="N193" s="10"/>
      <c r="O193" s="10"/>
      <c r="P193" s="10">
        <v>1.2097560975609758</v>
      </c>
      <c r="Q193" s="12">
        <f t="shared" si="7"/>
        <v>6.0487804878048793E-2</v>
      </c>
      <c r="R193" s="3">
        <v>4</v>
      </c>
      <c r="S193" s="3"/>
      <c r="T193" s="3" t="s">
        <v>24</v>
      </c>
      <c r="U193" s="2" t="s">
        <v>210</v>
      </c>
      <c r="V193" s="2" t="s">
        <v>212</v>
      </c>
    </row>
    <row r="194" spans="1:22" s="2" customFormat="1" ht="14" x14ac:dyDescent="0.3">
      <c r="A194" s="20" t="s">
        <v>139</v>
      </c>
      <c r="B194" s="33">
        <v>33786</v>
      </c>
      <c r="C194" s="3" t="s">
        <v>147</v>
      </c>
      <c r="D194" s="10">
        <v>46.071666666666665</v>
      </c>
      <c r="E194" s="10">
        <v>-129.92833333333334</v>
      </c>
      <c r="F194" s="3">
        <v>1810</v>
      </c>
      <c r="G194" s="3"/>
      <c r="H194" s="3"/>
      <c r="I194" s="15"/>
      <c r="J194" s="10">
        <v>6.2634146341463417</v>
      </c>
      <c r="K194" s="10">
        <f t="shared" si="9"/>
        <v>0.18790243902439024</v>
      </c>
      <c r="L194" s="15">
        <v>4</v>
      </c>
      <c r="M194" s="15"/>
      <c r="N194" s="10"/>
      <c r="O194" s="10"/>
      <c r="P194" s="10">
        <v>1.3365853658536588</v>
      </c>
      <c r="Q194" s="12">
        <f t="shared" si="7"/>
        <v>6.6829268292682945E-2</v>
      </c>
      <c r="R194" s="3">
        <v>4</v>
      </c>
      <c r="S194" s="3"/>
      <c r="T194" s="3" t="s">
        <v>24</v>
      </c>
      <c r="U194" s="2" t="s">
        <v>210</v>
      </c>
      <c r="V194" s="2" t="s">
        <v>212</v>
      </c>
    </row>
    <row r="195" spans="1:22" s="2" customFormat="1" ht="14" x14ac:dyDescent="0.3">
      <c r="A195" s="20" t="s">
        <v>139</v>
      </c>
      <c r="B195" s="33">
        <v>33786</v>
      </c>
      <c r="C195" s="3" t="s">
        <v>147</v>
      </c>
      <c r="D195" s="10">
        <v>46.071666666666665</v>
      </c>
      <c r="E195" s="10">
        <v>-129.92833333333334</v>
      </c>
      <c r="F195" s="3">
        <v>1860</v>
      </c>
      <c r="G195" s="3"/>
      <c r="H195" s="3"/>
      <c r="I195" s="15"/>
      <c r="J195" s="10">
        <v>5.9317073170731716</v>
      </c>
      <c r="K195" s="10">
        <f t="shared" si="9"/>
        <v>0.17795121951219514</v>
      </c>
      <c r="L195" s="15">
        <v>4</v>
      </c>
      <c r="M195" s="15"/>
      <c r="N195" s="10"/>
      <c r="O195" s="10"/>
      <c r="P195" s="10">
        <v>1.3170731707317076</v>
      </c>
      <c r="Q195" s="12">
        <f t="shared" si="7"/>
        <v>6.5853658536585383E-2</v>
      </c>
      <c r="R195" s="3">
        <v>4</v>
      </c>
      <c r="S195" s="3"/>
      <c r="T195" s="3" t="s">
        <v>24</v>
      </c>
      <c r="U195" s="2" t="s">
        <v>210</v>
      </c>
      <c r="V195" s="2" t="s">
        <v>212</v>
      </c>
    </row>
    <row r="196" spans="1:22" s="2" customFormat="1" ht="14" x14ac:dyDescent="0.3">
      <c r="A196" s="20" t="s">
        <v>139</v>
      </c>
      <c r="B196" s="33">
        <v>33786</v>
      </c>
      <c r="C196" s="3" t="s">
        <v>147</v>
      </c>
      <c r="D196" s="10">
        <v>46.071666666666665</v>
      </c>
      <c r="E196" s="10">
        <v>-129.92833333333334</v>
      </c>
      <c r="F196" s="3">
        <v>1910</v>
      </c>
      <c r="G196" s="3"/>
      <c r="H196" s="3"/>
      <c r="I196" s="15"/>
      <c r="J196" s="10">
        <v>6.0585365853658537</v>
      </c>
      <c r="K196" s="10">
        <f t="shared" si="9"/>
        <v>0.1817560975609756</v>
      </c>
      <c r="L196" s="15">
        <v>4</v>
      </c>
      <c r="M196" s="15"/>
      <c r="N196" s="10"/>
      <c r="O196" s="10"/>
      <c r="P196" s="10">
        <v>1.3756097560975611</v>
      </c>
      <c r="Q196" s="12">
        <f t="shared" si="7"/>
        <v>6.8780487804878054E-2</v>
      </c>
      <c r="R196" s="3">
        <v>4</v>
      </c>
      <c r="S196" s="3"/>
      <c r="T196" s="3" t="s">
        <v>24</v>
      </c>
      <c r="U196" s="2" t="s">
        <v>210</v>
      </c>
      <c r="V196" s="2" t="s">
        <v>212</v>
      </c>
    </row>
    <row r="197" spans="1:22" s="2" customFormat="1" ht="14" x14ac:dyDescent="0.3">
      <c r="A197" s="20" t="s">
        <v>139</v>
      </c>
      <c r="B197" s="33">
        <v>33786</v>
      </c>
      <c r="C197" s="3" t="s">
        <v>147</v>
      </c>
      <c r="D197" s="10">
        <v>46.071666666666665</v>
      </c>
      <c r="E197" s="10">
        <v>-129.92833333333334</v>
      </c>
      <c r="F197" s="3">
        <v>1975</v>
      </c>
      <c r="G197" s="3"/>
      <c r="H197" s="3"/>
      <c r="I197" s="15"/>
      <c r="J197" s="10">
        <v>5.8146341463414641</v>
      </c>
      <c r="K197" s="10">
        <f t="shared" si="9"/>
        <v>0.17443902439024392</v>
      </c>
      <c r="L197" s="15">
        <v>4</v>
      </c>
      <c r="M197" s="15"/>
      <c r="N197" s="10"/>
      <c r="O197" s="10"/>
      <c r="P197" s="10">
        <v>1.8146341463414637</v>
      </c>
      <c r="Q197" s="12">
        <f t="shared" si="7"/>
        <v>9.0731707317073196E-2</v>
      </c>
      <c r="R197" s="3">
        <v>4</v>
      </c>
      <c r="S197" s="3"/>
      <c r="T197" s="3" t="s">
        <v>24</v>
      </c>
      <c r="U197" s="2" t="s">
        <v>210</v>
      </c>
      <c r="V197" s="2" t="s">
        <v>212</v>
      </c>
    </row>
    <row r="198" spans="1:22" s="2" customFormat="1" ht="14" x14ac:dyDescent="0.3">
      <c r="A198" s="20" t="s">
        <v>139</v>
      </c>
      <c r="B198" s="33">
        <v>33786</v>
      </c>
      <c r="C198" s="3" t="s">
        <v>147</v>
      </c>
      <c r="D198" s="10">
        <v>46.071666666666665</v>
      </c>
      <c r="E198" s="10">
        <v>-129.92833333333334</v>
      </c>
      <c r="F198" s="3">
        <v>2075</v>
      </c>
      <c r="G198" s="3"/>
      <c r="H198" s="3"/>
      <c r="I198" s="15"/>
      <c r="J198" s="10">
        <v>5.873170731707317</v>
      </c>
      <c r="K198" s="10">
        <f t="shared" si="9"/>
        <v>0.1761951219512195</v>
      </c>
      <c r="L198" s="15">
        <v>4</v>
      </c>
      <c r="M198" s="15"/>
      <c r="N198" s="10"/>
      <c r="O198" s="10"/>
      <c r="P198" s="10">
        <v>1.6390243902439026</v>
      </c>
      <c r="Q198" s="12">
        <f t="shared" si="7"/>
        <v>8.1951219512195139E-2</v>
      </c>
      <c r="R198" s="3">
        <v>4</v>
      </c>
      <c r="S198" s="3"/>
      <c r="T198" s="3" t="s">
        <v>24</v>
      </c>
      <c r="U198" s="2" t="s">
        <v>210</v>
      </c>
      <c r="V198" s="2" t="s">
        <v>212</v>
      </c>
    </row>
    <row r="199" spans="1:22" s="2" customFormat="1" ht="14" x14ac:dyDescent="0.3">
      <c r="A199" s="20" t="s">
        <v>139</v>
      </c>
      <c r="B199" s="33">
        <v>33786</v>
      </c>
      <c r="C199" s="3" t="s">
        <v>147</v>
      </c>
      <c r="D199" s="10">
        <v>46.071666666666665</v>
      </c>
      <c r="E199" s="10">
        <v>-129.92833333333334</v>
      </c>
      <c r="F199" s="3">
        <v>2225</v>
      </c>
      <c r="G199" s="3"/>
      <c r="H199" s="3"/>
      <c r="I199" s="15"/>
      <c r="J199" s="10">
        <v>6.048780487804879</v>
      </c>
      <c r="K199" s="10">
        <f t="shared" si="9"/>
        <v>0.18146341463414636</v>
      </c>
      <c r="L199" s="15">
        <v>4</v>
      </c>
      <c r="M199" s="15"/>
      <c r="N199" s="10"/>
      <c r="O199" s="10"/>
      <c r="P199" s="10">
        <v>1.6585365853658538</v>
      </c>
      <c r="Q199" s="12">
        <f t="shared" si="7"/>
        <v>8.2926829268292701E-2</v>
      </c>
      <c r="R199" s="3">
        <v>4</v>
      </c>
      <c r="S199" s="3"/>
      <c r="T199" s="3" t="s">
        <v>24</v>
      </c>
      <c r="U199" s="2" t="s">
        <v>210</v>
      </c>
      <c r="V199" s="2" t="s">
        <v>212</v>
      </c>
    </row>
    <row r="200" spans="1:22" s="2" customFormat="1" ht="14" x14ac:dyDescent="0.3">
      <c r="A200" s="20" t="s">
        <v>7</v>
      </c>
      <c r="C200" s="3" t="s">
        <v>148</v>
      </c>
      <c r="D200" s="10">
        <v>15</v>
      </c>
      <c r="E200" s="10">
        <v>-107</v>
      </c>
      <c r="F200" s="3">
        <v>10</v>
      </c>
      <c r="G200" s="3"/>
      <c r="H200" s="3"/>
      <c r="I200" s="15"/>
      <c r="J200" s="3"/>
      <c r="K200" s="3"/>
      <c r="L200" s="15"/>
      <c r="M200" s="15"/>
      <c r="O200" s="10"/>
      <c r="P200" s="10">
        <v>1.6E-2</v>
      </c>
      <c r="R200" s="3">
        <v>1</v>
      </c>
      <c r="S200" s="3"/>
      <c r="T200" s="3" t="s">
        <v>24</v>
      </c>
      <c r="U200" s="2" t="s">
        <v>149</v>
      </c>
    </row>
    <row r="201" spans="1:22" s="2" customFormat="1" ht="14" x14ac:dyDescent="0.3">
      <c r="A201" s="20" t="s">
        <v>7</v>
      </c>
      <c r="B201" s="3"/>
      <c r="C201" s="3" t="s">
        <v>148</v>
      </c>
      <c r="D201" s="10">
        <v>15</v>
      </c>
      <c r="E201" s="10">
        <v>-107</v>
      </c>
      <c r="F201" s="3">
        <v>20</v>
      </c>
      <c r="G201" s="3"/>
      <c r="H201" s="3"/>
      <c r="I201" s="15"/>
      <c r="J201" s="10">
        <v>3.0409999999999999</v>
      </c>
      <c r="K201" s="10"/>
      <c r="L201" s="15">
        <v>1</v>
      </c>
      <c r="M201" s="15"/>
      <c r="O201" s="10"/>
      <c r="P201" s="10">
        <v>2.1000000000000001E-2</v>
      </c>
      <c r="R201" s="15">
        <v>1</v>
      </c>
      <c r="S201" s="15"/>
      <c r="T201" s="3" t="s">
        <v>24</v>
      </c>
      <c r="U201" s="2" t="s">
        <v>149</v>
      </c>
    </row>
    <row r="202" spans="1:22" s="2" customFormat="1" ht="14" x14ac:dyDescent="0.3">
      <c r="A202" s="20" t="s">
        <v>7</v>
      </c>
      <c r="B202" s="3"/>
      <c r="C202" s="3" t="s">
        <v>148</v>
      </c>
      <c r="D202" s="10">
        <v>15</v>
      </c>
      <c r="E202" s="10">
        <v>-107</v>
      </c>
      <c r="F202" s="3">
        <v>30</v>
      </c>
      <c r="G202" s="3"/>
      <c r="H202" s="3"/>
      <c r="I202" s="15"/>
      <c r="J202" s="10">
        <v>2.7610000000000001</v>
      </c>
      <c r="K202" s="10"/>
      <c r="L202" s="15">
        <v>1</v>
      </c>
      <c r="M202" s="15"/>
      <c r="O202" s="10"/>
      <c r="P202" s="10">
        <v>1.0999999999999999E-2</v>
      </c>
      <c r="R202" s="15">
        <v>1</v>
      </c>
      <c r="S202" s="15"/>
      <c r="T202" s="3" t="s">
        <v>24</v>
      </c>
      <c r="U202" s="2" t="s">
        <v>149</v>
      </c>
    </row>
    <row r="203" spans="1:22" s="2" customFormat="1" ht="14" x14ac:dyDescent="0.3">
      <c r="A203" s="20" t="s">
        <v>7</v>
      </c>
      <c r="C203" s="3" t="s">
        <v>148</v>
      </c>
      <c r="D203" s="10">
        <v>15</v>
      </c>
      <c r="E203" s="10">
        <v>-107</v>
      </c>
      <c r="F203" s="3">
        <v>40</v>
      </c>
      <c r="G203" s="3"/>
      <c r="H203" s="3"/>
      <c r="I203" s="15"/>
      <c r="J203" s="10">
        <v>1.98</v>
      </c>
      <c r="K203" s="10"/>
      <c r="L203" s="15">
        <v>1</v>
      </c>
      <c r="M203" s="15"/>
      <c r="O203" s="10"/>
      <c r="P203" s="10">
        <v>0.01</v>
      </c>
      <c r="R203" s="15">
        <v>1</v>
      </c>
      <c r="S203" s="15"/>
      <c r="T203" s="3" t="s">
        <v>24</v>
      </c>
      <c r="U203" s="2" t="s">
        <v>149</v>
      </c>
    </row>
    <row r="204" spans="1:22" s="2" customFormat="1" ht="14" x14ac:dyDescent="0.3">
      <c r="A204" s="20" t="s">
        <v>7</v>
      </c>
      <c r="C204" s="3" t="s">
        <v>148</v>
      </c>
      <c r="D204" s="10">
        <v>15</v>
      </c>
      <c r="E204" s="10">
        <v>-107</v>
      </c>
      <c r="F204" s="3">
        <v>50</v>
      </c>
      <c r="G204" s="3"/>
      <c r="H204" s="3"/>
      <c r="I204" s="15"/>
      <c r="J204" s="10">
        <v>1.8989999999999998</v>
      </c>
      <c r="K204" s="10"/>
      <c r="L204" s="15">
        <v>1</v>
      </c>
      <c r="M204" s="15"/>
      <c r="O204" s="10"/>
      <c r="P204" s="10">
        <v>1.9E-2</v>
      </c>
      <c r="R204" s="15">
        <v>1</v>
      </c>
      <c r="S204" s="15"/>
      <c r="T204" s="3" t="s">
        <v>24</v>
      </c>
      <c r="U204" s="2" t="s">
        <v>149</v>
      </c>
    </row>
    <row r="205" spans="1:22" s="2" customFormat="1" ht="14" x14ac:dyDescent="0.3">
      <c r="A205" s="20" t="s">
        <v>7</v>
      </c>
      <c r="C205" s="3" t="s">
        <v>148</v>
      </c>
      <c r="D205" s="10">
        <v>15</v>
      </c>
      <c r="E205" s="10">
        <v>-107</v>
      </c>
      <c r="F205" s="3">
        <v>60</v>
      </c>
      <c r="G205" s="3"/>
      <c r="H205" s="3"/>
      <c r="I205" s="15"/>
      <c r="J205" s="10">
        <v>2.113</v>
      </c>
      <c r="K205" s="10"/>
      <c r="L205" s="15">
        <v>1</v>
      </c>
      <c r="M205" s="15"/>
      <c r="O205" s="10"/>
      <c r="P205" s="10">
        <v>1.2999999999999999E-2</v>
      </c>
      <c r="R205" s="15">
        <v>1</v>
      </c>
      <c r="S205" s="15"/>
      <c r="T205" s="3" t="s">
        <v>24</v>
      </c>
      <c r="U205" s="2" t="s">
        <v>149</v>
      </c>
    </row>
    <row r="206" spans="1:22" s="2" customFormat="1" ht="14" x14ac:dyDescent="0.3">
      <c r="A206" s="20" t="s">
        <v>7</v>
      </c>
      <c r="C206" s="3" t="s">
        <v>148</v>
      </c>
      <c r="D206" s="10">
        <v>15</v>
      </c>
      <c r="E206" s="10">
        <v>-107</v>
      </c>
      <c r="F206" s="3">
        <v>70</v>
      </c>
      <c r="G206" s="3"/>
      <c r="H206" s="3"/>
      <c r="I206" s="15"/>
      <c r="J206" s="10">
        <v>2.3650000000000002</v>
      </c>
      <c r="K206" s="10"/>
      <c r="L206" s="15">
        <v>1</v>
      </c>
      <c r="M206" s="15"/>
      <c r="O206" s="10"/>
      <c r="P206" s="10">
        <v>3.5000000000000003E-2</v>
      </c>
      <c r="R206" s="15">
        <v>1</v>
      </c>
      <c r="S206" s="15"/>
      <c r="T206" s="3" t="s">
        <v>24</v>
      </c>
      <c r="U206" s="2" t="s">
        <v>149</v>
      </c>
    </row>
    <row r="207" spans="1:22" s="2" customFormat="1" ht="14" x14ac:dyDescent="0.3">
      <c r="A207" s="20" t="s">
        <v>7</v>
      </c>
      <c r="C207" s="3" t="s">
        <v>148</v>
      </c>
      <c r="D207" s="10">
        <v>15</v>
      </c>
      <c r="E207" s="10">
        <v>-107</v>
      </c>
      <c r="F207" s="3">
        <v>80</v>
      </c>
      <c r="G207" s="3"/>
      <c r="H207" s="3"/>
      <c r="I207" s="15"/>
      <c r="J207" s="10">
        <v>2.399</v>
      </c>
      <c r="K207" s="10"/>
      <c r="L207" s="15">
        <v>1</v>
      </c>
      <c r="M207" s="15"/>
      <c r="O207" s="10"/>
      <c r="P207" s="10">
        <v>4.9000000000000002E-2</v>
      </c>
      <c r="R207" s="15">
        <v>1</v>
      </c>
      <c r="S207" s="15"/>
      <c r="T207" s="3" t="s">
        <v>24</v>
      </c>
      <c r="U207" s="2" t="s">
        <v>149</v>
      </c>
    </row>
    <row r="208" spans="1:22" s="2" customFormat="1" ht="14" x14ac:dyDescent="0.3">
      <c r="A208" s="20" t="s">
        <v>7</v>
      </c>
      <c r="C208" s="3" t="s">
        <v>148</v>
      </c>
      <c r="D208" s="10">
        <v>15</v>
      </c>
      <c r="E208" s="10">
        <v>-107</v>
      </c>
      <c r="F208" s="3">
        <v>100</v>
      </c>
      <c r="G208" s="3"/>
      <c r="H208" s="3"/>
      <c r="I208" s="15"/>
      <c r="J208" s="10">
        <v>1.9419999999999999</v>
      </c>
      <c r="K208" s="10"/>
      <c r="L208" s="15">
        <v>1</v>
      </c>
      <c r="M208" s="15"/>
      <c r="O208" s="10"/>
      <c r="P208" s="10">
        <v>0.16200000000000001</v>
      </c>
      <c r="R208" s="15">
        <v>1</v>
      </c>
      <c r="S208" s="15"/>
      <c r="T208" s="3" t="s">
        <v>24</v>
      </c>
      <c r="U208" s="2" t="s">
        <v>149</v>
      </c>
    </row>
    <row r="209" spans="1:21" s="2" customFormat="1" ht="14" x14ac:dyDescent="0.3">
      <c r="A209" s="20" t="s">
        <v>7</v>
      </c>
      <c r="C209" s="3" t="s">
        <v>148</v>
      </c>
      <c r="D209" s="10">
        <v>15</v>
      </c>
      <c r="E209" s="10">
        <v>-107</v>
      </c>
      <c r="F209" s="3">
        <v>120</v>
      </c>
      <c r="G209" s="3"/>
      <c r="H209" s="3"/>
      <c r="I209" s="15"/>
      <c r="J209" s="10">
        <v>2.073</v>
      </c>
      <c r="K209" s="10"/>
      <c r="L209" s="15">
        <v>1</v>
      </c>
      <c r="M209" s="15"/>
      <c r="O209" s="10"/>
      <c r="P209" s="10">
        <v>0.27300000000000002</v>
      </c>
      <c r="R209" s="15">
        <v>1</v>
      </c>
      <c r="S209" s="15"/>
      <c r="T209" s="3" t="s">
        <v>24</v>
      </c>
      <c r="U209" s="2" t="s">
        <v>149</v>
      </c>
    </row>
    <row r="210" spans="1:21" s="2" customFormat="1" ht="14" x14ac:dyDescent="0.3">
      <c r="A210" s="20" t="s">
        <v>7</v>
      </c>
      <c r="C210" s="3" t="s">
        <v>148</v>
      </c>
      <c r="D210" s="10">
        <v>15</v>
      </c>
      <c r="E210" s="10">
        <v>-107</v>
      </c>
      <c r="F210" s="3">
        <v>140</v>
      </c>
      <c r="G210" s="3"/>
      <c r="H210" s="3"/>
      <c r="I210" s="15"/>
      <c r="J210" s="10">
        <v>2.5030000000000001</v>
      </c>
      <c r="K210" s="10"/>
      <c r="L210" s="15">
        <v>1</v>
      </c>
      <c r="M210" s="15"/>
      <c r="O210" s="10"/>
      <c r="P210" s="10">
        <v>0.36299999999999999</v>
      </c>
      <c r="R210" s="15">
        <v>1</v>
      </c>
      <c r="S210" s="15"/>
      <c r="T210" s="3" t="s">
        <v>24</v>
      </c>
      <c r="U210" s="2" t="s">
        <v>149</v>
      </c>
    </row>
    <row r="211" spans="1:21" s="2" customFormat="1" ht="14" x14ac:dyDescent="0.3">
      <c r="A211" s="20" t="s">
        <v>7</v>
      </c>
      <c r="C211" s="3" t="s">
        <v>148</v>
      </c>
      <c r="D211" s="10">
        <v>15</v>
      </c>
      <c r="E211" s="10">
        <v>-107</v>
      </c>
      <c r="F211" s="3">
        <v>160</v>
      </c>
      <c r="G211" s="3"/>
      <c r="H211" s="3"/>
      <c r="I211" s="15"/>
      <c r="J211" s="10"/>
      <c r="K211" s="10"/>
      <c r="L211" s="15"/>
      <c r="M211" s="15"/>
      <c r="O211" s="10"/>
      <c r="P211" s="10">
        <v>0.378</v>
      </c>
      <c r="R211" s="15">
        <v>1</v>
      </c>
      <c r="S211" s="15"/>
      <c r="T211" s="3" t="s">
        <v>24</v>
      </c>
      <c r="U211" s="2" t="s">
        <v>149</v>
      </c>
    </row>
    <row r="212" spans="1:21" s="2" customFormat="1" ht="14" x14ac:dyDescent="0.3">
      <c r="A212" s="20" t="s">
        <v>7</v>
      </c>
      <c r="C212" s="3" t="s">
        <v>148</v>
      </c>
      <c r="D212" s="10">
        <v>15</v>
      </c>
      <c r="E212" s="10">
        <v>-107</v>
      </c>
      <c r="F212" s="3">
        <v>200</v>
      </c>
      <c r="G212" s="3"/>
      <c r="H212" s="3"/>
      <c r="I212" s="15"/>
      <c r="J212" s="10">
        <v>2.94</v>
      </c>
      <c r="K212" s="10"/>
      <c r="L212" s="15">
        <v>1</v>
      </c>
      <c r="M212" s="15"/>
      <c r="O212" s="10"/>
      <c r="P212" s="10">
        <v>0.66</v>
      </c>
      <c r="R212" s="15">
        <v>1</v>
      </c>
      <c r="S212" s="15"/>
      <c r="T212" s="10" t="s">
        <v>24</v>
      </c>
      <c r="U212" s="2" t="s">
        <v>149</v>
      </c>
    </row>
    <row r="213" spans="1:21" s="2" customFormat="1" ht="14" x14ac:dyDescent="0.3">
      <c r="A213" s="20" t="s">
        <v>7</v>
      </c>
      <c r="C213" s="3" t="s">
        <v>148</v>
      </c>
      <c r="D213" s="10">
        <v>15</v>
      </c>
      <c r="E213" s="10">
        <v>-107</v>
      </c>
      <c r="F213" s="3">
        <v>250</v>
      </c>
      <c r="G213" s="3"/>
      <c r="H213" s="3"/>
      <c r="I213" s="15"/>
      <c r="J213" s="10">
        <v>3.048</v>
      </c>
      <c r="K213" s="10"/>
      <c r="L213" s="15">
        <v>1</v>
      </c>
      <c r="M213" s="15"/>
      <c r="O213" s="10"/>
      <c r="P213" s="10">
        <v>0.70799999999999996</v>
      </c>
      <c r="R213" s="15">
        <v>1</v>
      </c>
      <c r="S213" s="15"/>
      <c r="T213" s="10" t="s">
        <v>24</v>
      </c>
      <c r="U213" s="2" t="s">
        <v>149</v>
      </c>
    </row>
    <row r="214" spans="1:21" s="2" customFormat="1" ht="14" x14ac:dyDescent="0.3">
      <c r="A214" s="20" t="s">
        <v>7</v>
      </c>
      <c r="C214" s="3" t="s">
        <v>148</v>
      </c>
      <c r="D214" s="10">
        <v>15</v>
      </c>
      <c r="E214" s="10">
        <v>-107</v>
      </c>
      <c r="F214" s="3">
        <v>300</v>
      </c>
      <c r="G214" s="3"/>
      <c r="H214" s="3"/>
      <c r="I214" s="15"/>
      <c r="J214" s="10">
        <v>3.1920000000000002</v>
      </c>
      <c r="K214" s="10"/>
      <c r="L214" s="15">
        <v>1</v>
      </c>
      <c r="M214" s="15"/>
      <c r="O214" s="10"/>
      <c r="P214" s="10">
        <v>0.73199999999999998</v>
      </c>
      <c r="R214" s="15">
        <v>1</v>
      </c>
      <c r="S214" s="15"/>
      <c r="T214" s="10" t="s">
        <v>24</v>
      </c>
      <c r="U214" s="2" t="s">
        <v>149</v>
      </c>
    </row>
    <row r="215" spans="1:21" s="2" customFormat="1" ht="14" x14ac:dyDescent="0.3">
      <c r="A215" s="20" t="s">
        <v>7</v>
      </c>
      <c r="C215" s="3" t="s">
        <v>148</v>
      </c>
      <c r="D215" s="10">
        <v>15</v>
      </c>
      <c r="E215" s="10">
        <v>-107</v>
      </c>
      <c r="F215" s="3">
        <v>400</v>
      </c>
      <c r="G215" s="3"/>
      <c r="H215" s="3"/>
      <c r="I215" s="15"/>
      <c r="J215" s="10">
        <v>2.7840000000000003</v>
      </c>
      <c r="K215" s="10"/>
      <c r="L215" s="15">
        <v>1</v>
      </c>
      <c r="M215" s="15"/>
      <c r="O215" s="10"/>
      <c r="P215" s="10">
        <v>0.54400000000000004</v>
      </c>
      <c r="R215" s="15">
        <v>1</v>
      </c>
      <c r="S215" s="15"/>
      <c r="T215" s="10" t="s">
        <v>24</v>
      </c>
      <c r="U215" s="2" t="s">
        <v>149</v>
      </c>
    </row>
    <row r="216" spans="1:21" s="2" customFormat="1" ht="14" x14ac:dyDescent="0.3">
      <c r="A216" s="20" t="s">
        <v>7</v>
      </c>
      <c r="C216" s="3" t="s">
        <v>148</v>
      </c>
      <c r="D216" s="10">
        <v>15</v>
      </c>
      <c r="E216" s="10">
        <v>-107</v>
      </c>
      <c r="F216" s="3">
        <v>500</v>
      </c>
      <c r="G216" s="3"/>
      <c r="H216" s="3"/>
      <c r="I216" s="15"/>
      <c r="J216" s="10">
        <v>2.6720000000000002</v>
      </c>
      <c r="K216" s="10"/>
      <c r="L216" s="15">
        <v>1</v>
      </c>
      <c r="M216" s="15"/>
      <c r="O216" s="10"/>
      <c r="P216" s="10">
        <v>0.36199999999999999</v>
      </c>
      <c r="R216" s="15">
        <v>1</v>
      </c>
      <c r="S216" s="15"/>
      <c r="T216" s="10" t="s">
        <v>24</v>
      </c>
      <c r="U216" s="2" t="s">
        <v>149</v>
      </c>
    </row>
    <row r="217" spans="1:21" s="2" customFormat="1" ht="14" x14ac:dyDescent="0.3">
      <c r="A217" s="20" t="s">
        <v>7</v>
      </c>
      <c r="C217" s="3" t="s">
        <v>148</v>
      </c>
      <c r="D217" s="10">
        <v>15</v>
      </c>
      <c r="E217" s="10">
        <v>-107</v>
      </c>
      <c r="F217" s="3">
        <v>600</v>
      </c>
      <c r="G217" s="3"/>
      <c r="H217" s="3"/>
      <c r="I217" s="15"/>
      <c r="J217" s="10">
        <v>2.7330000000000001</v>
      </c>
      <c r="K217" s="10"/>
      <c r="L217" s="15">
        <v>1</v>
      </c>
      <c r="M217" s="15"/>
      <c r="O217" s="10"/>
      <c r="P217" s="10">
        <v>0.253</v>
      </c>
      <c r="R217" s="15">
        <v>1</v>
      </c>
      <c r="S217" s="15"/>
      <c r="T217" s="10" t="s">
        <v>24</v>
      </c>
      <c r="U217" s="2" t="s">
        <v>149</v>
      </c>
    </row>
    <row r="218" spans="1:21" s="2" customFormat="1" ht="14" x14ac:dyDescent="0.3">
      <c r="A218" s="20" t="s">
        <v>7</v>
      </c>
      <c r="C218" s="3" t="s">
        <v>148</v>
      </c>
      <c r="D218" s="10">
        <v>15</v>
      </c>
      <c r="E218" s="10">
        <v>-107</v>
      </c>
      <c r="F218" s="3">
        <v>700</v>
      </c>
      <c r="G218" s="3"/>
      <c r="H218" s="3"/>
      <c r="I218" s="15"/>
      <c r="J218" s="10">
        <v>2.5089999999999999</v>
      </c>
      <c r="K218" s="10"/>
      <c r="L218" s="15">
        <v>1</v>
      </c>
      <c r="M218" s="15"/>
      <c r="O218" s="10"/>
      <c r="P218" s="10">
        <v>0.129</v>
      </c>
      <c r="R218" s="15">
        <v>1</v>
      </c>
      <c r="S218" s="15"/>
      <c r="T218" s="10" t="s">
        <v>24</v>
      </c>
      <c r="U218" s="2" t="s">
        <v>149</v>
      </c>
    </row>
    <row r="219" spans="1:21" s="2" customFormat="1" ht="14" x14ac:dyDescent="0.3">
      <c r="A219" s="20" t="s">
        <v>7</v>
      </c>
      <c r="C219" s="3" t="s">
        <v>148</v>
      </c>
      <c r="D219" s="10">
        <v>15</v>
      </c>
      <c r="E219" s="10">
        <v>-107</v>
      </c>
      <c r="F219" s="3">
        <v>800</v>
      </c>
      <c r="G219" s="3"/>
      <c r="H219" s="3"/>
      <c r="I219" s="15"/>
      <c r="J219" s="10">
        <v>3.19</v>
      </c>
      <c r="K219" s="10"/>
      <c r="L219" s="15">
        <v>1</v>
      </c>
      <c r="M219" s="15"/>
      <c r="O219" s="10"/>
      <c r="P219" s="10">
        <v>0.1</v>
      </c>
      <c r="R219" s="15">
        <v>1</v>
      </c>
      <c r="S219" s="15"/>
      <c r="T219" s="10" t="s">
        <v>24</v>
      </c>
      <c r="U219" s="2" t="s">
        <v>149</v>
      </c>
    </row>
    <row r="220" spans="1:21" s="2" customFormat="1" ht="14" x14ac:dyDescent="0.3">
      <c r="A220" s="20" t="s">
        <v>7</v>
      </c>
      <c r="C220" s="3" t="s">
        <v>148</v>
      </c>
      <c r="D220" s="10">
        <v>15</v>
      </c>
      <c r="E220" s="10">
        <v>-107</v>
      </c>
      <c r="F220" s="3">
        <v>900</v>
      </c>
      <c r="G220" s="3"/>
      <c r="H220" s="3"/>
      <c r="I220" s="15"/>
      <c r="J220" s="10">
        <v>2.6399999999999997</v>
      </c>
      <c r="K220" s="10"/>
      <c r="L220" s="15">
        <v>1</v>
      </c>
      <c r="M220" s="15"/>
      <c r="O220" s="10"/>
      <c r="P220" s="10">
        <v>0.09</v>
      </c>
      <c r="R220" s="15">
        <v>1</v>
      </c>
      <c r="S220" s="15"/>
      <c r="T220" s="10" t="s">
        <v>24</v>
      </c>
      <c r="U220" s="2" t="s">
        <v>149</v>
      </c>
    </row>
    <row r="221" spans="1:21" s="2" customFormat="1" ht="14" x14ac:dyDescent="0.3">
      <c r="A221" s="20" t="s">
        <v>7</v>
      </c>
      <c r="C221" s="3" t="s">
        <v>148</v>
      </c>
      <c r="D221" s="10">
        <v>15</v>
      </c>
      <c r="E221" s="10">
        <v>-107</v>
      </c>
      <c r="F221" s="3">
        <v>1000</v>
      </c>
      <c r="G221" s="3"/>
      <c r="H221" s="3"/>
      <c r="I221" s="15"/>
      <c r="J221" s="10">
        <v>3.556</v>
      </c>
      <c r="K221" s="10"/>
      <c r="L221" s="15">
        <v>1</v>
      </c>
      <c r="M221" s="15"/>
      <c r="O221" s="10"/>
      <c r="P221" s="10">
        <v>5.6000000000000001E-2</v>
      </c>
      <c r="R221" s="15">
        <v>1</v>
      </c>
      <c r="S221" s="15"/>
      <c r="T221" s="10" t="s">
        <v>24</v>
      </c>
      <c r="U221" s="2" t="s">
        <v>149</v>
      </c>
    </row>
    <row r="222" spans="1:21" s="2" customFormat="1" ht="14" x14ac:dyDescent="0.3">
      <c r="A222" s="20" t="s">
        <v>7</v>
      </c>
      <c r="C222" s="3" t="s">
        <v>148</v>
      </c>
      <c r="D222" s="10">
        <v>15</v>
      </c>
      <c r="E222" s="10">
        <v>-107</v>
      </c>
      <c r="F222" s="3">
        <v>1250</v>
      </c>
      <c r="G222" s="3"/>
      <c r="H222" s="3"/>
      <c r="I222" s="15"/>
      <c r="J222" s="10">
        <v>4.2960000000000003</v>
      </c>
      <c r="K222" s="10"/>
      <c r="L222" s="15">
        <v>1</v>
      </c>
      <c r="M222" s="15"/>
      <c r="O222" s="10"/>
      <c r="P222" s="10">
        <v>6.0000000000000001E-3</v>
      </c>
      <c r="R222" s="15">
        <v>1</v>
      </c>
      <c r="S222" s="15"/>
      <c r="T222" s="10" t="s">
        <v>24</v>
      </c>
      <c r="U222" s="2" t="s">
        <v>149</v>
      </c>
    </row>
    <row r="223" spans="1:21" s="2" customFormat="1" ht="14" x14ac:dyDescent="0.3">
      <c r="A223" s="20" t="s">
        <v>7</v>
      </c>
      <c r="C223" s="3" t="s">
        <v>148</v>
      </c>
      <c r="D223" s="10">
        <v>15</v>
      </c>
      <c r="E223" s="10">
        <v>-107</v>
      </c>
      <c r="F223" s="3">
        <v>1500</v>
      </c>
      <c r="G223" s="3"/>
      <c r="H223" s="3"/>
      <c r="I223" s="15"/>
      <c r="J223" s="10">
        <v>4.2549999999999999</v>
      </c>
      <c r="K223" s="10"/>
      <c r="L223" s="15">
        <v>1</v>
      </c>
      <c r="M223" s="15"/>
      <c r="O223" s="10"/>
      <c r="P223" s="10">
        <v>5.0000000000000001E-3</v>
      </c>
      <c r="R223" s="15">
        <v>1</v>
      </c>
      <c r="S223" s="15"/>
      <c r="T223" s="10" t="s">
        <v>24</v>
      </c>
      <c r="U223" s="2" t="s">
        <v>149</v>
      </c>
    </row>
    <row r="224" spans="1:21" s="2" customFormat="1" ht="14" x14ac:dyDescent="0.3">
      <c r="A224" s="20" t="s">
        <v>7</v>
      </c>
      <c r="C224" s="3" t="s">
        <v>148</v>
      </c>
      <c r="D224" s="10">
        <v>15</v>
      </c>
      <c r="E224" s="10">
        <v>-107</v>
      </c>
      <c r="F224" s="3">
        <v>2000</v>
      </c>
      <c r="G224" s="3"/>
      <c r="H224" s="3"/>
      <c r="I224" s="15"/>
      <c r="J224" s="10">
        <v>4.38</v>
      </c>
      <c r="K224" s="10"/>
      <c r="L224" s="15">
        <v>1</v>
      </c>
      <c r="M224" s="15"/>
      <c r="O224" s="10"/>
      <c r="P224" s="10">
        <v>0</v>
      </c>
      <c r="R224" s="15">
        <v>1</v>
      </c>
      <c r="S224" s="15"/>
      <c r="T224" s="10" t="s">
        <v>24</v>
      </c>
      <c r="U224" s="2" t="s">
        <v>149</v>
      </c>
    </row>
    <row r="225" spans="1:22" s="2" customFormat="1" ht="14" x14ac:dyDescent="0.3">
      <c r="A225" s="20" t="s">
        <v>139</v>
      </c>
      <c r="C225" s="6" t="s">
        <v>150</v>
      </c>
      <c r="D225" s="10">
        <v>50</v>
      </c>
      <c r="E225" s="10">
        <v>-145</v>
      </c>
      <c r="F225" s="6">
        <v>1000</v>
      </c>
      <c r="G225" s="6">
        <v>0.61</v>
      </c>
      <c r="H225" s="6">
        <v>0.06</v>
      </c>
      <c r="I225" s="14">
        <v>1</v>
      </c>
      <c r="J225" s="8">
        <v>4.3849442554345419</v>
      </c>
      <c r="K225" s="8"/>
      <c r="L225" s="14">
        <v>1</v>
      </c>
      <c r="M225" s="14"/>
      <c r="O225" s="14"/>
      <c r="P225" s="8"/>
      <c r="Q225" s="8"/>
      <c r="R225" s="14"/>
      <c r="S225" s="14"/>
      <c r="T225" s="8" t="s">
        <v>25</v>
      </c>
      <c r="U225" s="5" t="s">
        <v>151</v>
      </c>
    </row>
    <row r="226" spans="1:22" s="2" customFormat="1" ht="14" x14ac:dyDescent="0.3">
      <c r="A226" s="20" t="s">
        <v>139</v>
      </c>
      <c r="B226" s="6" t="s">
        <v>152</v>
      </c>
      <c r="C226" s="6" t="s">
        <v>153</v>
      </c>
      <c r="D226" s="8">
        <v>30</v>
      </c>
      <c r="E226" s="8" t="s">
        <v>154</v>
      </c>
      <c r="F226" s="6">
        <v>0</v>
      </c>
      <c r="G226" s="6">
        <v>1.01</v>
      </c>
      <c r="H226" s="3">
        <v>0.06</v>
      </c>
      <c r="I226" s="14">
        <v>0</v>
      </c>
      <c r="J226" s="6">
        <v>3.16</v>
      </c>
      <c r="K226" s="6"/>
      <c r="L226" s="14">
        <v>0</v>
      </c>
      <c r="M226" s="14"/>
      <c r="O226" s="14"/>
      <c r="P226" s="6"/>
      <c r="Q226" s="6"/>
      <c r="R226" s="14"/>
      <c r="S226" s="14"/>
      <c r="T226" s="8" t="s">
        <v>90</v>
      </c>
      <c r="U226" s="5" t="s">
        <v>155</v>
      </c>
    </row>
    <row r="227" spans="1:22" s="2" customFormat="1" ht="14" x14ac:dyDescent="0.3">
      <c r="A227" s="20" t="s">
        <v>139</v>
      </c>
      <c r="B227" s="6" t="s">
        <v>152</v>
      </c>
      <c r="C227" s="6" t="s">
        <v>153</v>
      </c>
      <c r="D227" s="8">
        <v>30</v>
      </c>
      <c r="E227" s="8" t="s">
        <v>154</v>
      </c>
      <c r="F227" s="6">
        <v>25</v>
      </c>
      <c r="G227" s="6">
        <v>1.05</v>
      </c>
      <c r="H227" s="3">
        <v>0.06</v>
      </c>
      <c r="I227" s="14">
        <v>0</v>
      </c>
      <c r="J227" s="6">
        <v>3.17</v>
      </c>
      <c r="K227" s="6"/>
      <c r="L227" s="14">
        <v>0</v>
      </c>
      <c r="M227" s="14"/>
      <c r="O227" s="14"/>
      <c r="P227" s="6"/>
      <c r="Q227" s="6"/>
      <c r="R227" s="14"/>
      <c r="S227" s="14"/>
      <c r="T227" s="8" t="s">
        <v>90</v>
      </c>
      <c r="U227" s="5" t="s">
        <v>155</v>
      </c>
    </row>
    <row r="228" spans="1:22" s="2" customFormat="1" ht="14" x14ac:dyDescent="0.3">
      <c r="A228" s="20" t="s">
        <v>139</v>
      </c>
      <c r="B228" s="6" t="s">
        <v>152</v>
      </c>
      <c r="C228" s="6" t="s">
        <v>153</v>
      </c>
      <c r="D228" s="8">
        <v>30</v>
      </c>
      <c r="E228" s="8" t="s">
        <v>154</v>
      </c>
      <c r="F228" s="6">
        <v>100</v>
      </c>
      <c r="G228" s="6">
        <v>1.08</v>
      </c>
      <c r="H228" s="3">
        <v>0.06</v>
      </c>
      <c r="I228" s="14">
        <v>0</v>
      </c>
      <c r="J228" s="6">
        <v>3.19</v>
      </c>
      <c r="K228" s="6"/>
      <c r="L228" s="14">
        <v>0</v>
      </c>
      <c r="M228" s="14"/>
      <c r="O228" s="14"/>
      <c r="P228" s="6"/>
      <c r="Q228" s="6"/>
      <c r="R228" s="14"/>
      <c r="S228" s="14"/>
      <c r="T228" s="8" t="s">
        <v>90</v>
      </c>
      <c r="U228" s="5" t="s">
        <v>155</v>
      </c>
    </row>
    <row r="229" spans="1:22" s="2" customFormat="1" ht="14" x14ac:dyDescent="0.3">
      <c r="A229" s="20" t="s">
        <v>139</v>
      </c>
      <c r="B229" s="6" t="s">
        <v>152</v>
      </c>
      <c r="C229" s="6" t="s">
        <v>153</v>
      </c>
      <c r="D229" s="8">
        <v>30</v>
      </c>
      <c r="E229" s="8" t="s">
        <v>154</v>
      </c>
      <c r="F229" s="6">
        <v>200</v>
      </c>
      <c r="G229" s="6">
        <v>1.1100000000000001</v>
      </c>
      <c r="H229" s="3">
        <v>0.06</v>
      </c>
      <c r="I229" s="14">
        <v>0</v>
      </c>
      <c r="J229" s="6">
        <v>3.17</v>
      </c>
      <c r="K229" s="6"/>
      <c r="L229" s="14">
        <v>0</v>
      </c>
      <c r="M229" s="14"/>
      <c r="O229" s="14"/>
      <c r="P229" s="6"/>
      <c r="Q229" s="6"/>
      <c r="R229" s="14"/>
      <c r="S229" s="14"/>
      <c r="T229" s="8" t="s">
        <v>90</v>
      </c>
      <c r="U229" s="5" t="s">
        <v>155</v>
      </c>
    </row>
    <row r="230" spans="1:22" s="2" customFormat="1" ht="14" x14ac:dyDescent="0.3">
      <c r="A230" s="20" t="s">
        <v>139</v>
      </c>
      <c r="B230" s="6" t="s">
        <v>152</v>
      </c>
      <c r="C230" s="6" t="s">
        <v>153</v>
      </c>
      <c r="D230" s="8">
        <v>30</v>
      </c>
      <c r="E230" s="8" t="s">
        <v>154</v>
      </c>
      <c r="F230" s="6">
        <v>350</v>
      </c>
      <c r="G230" s="6">
        <v>1.08</v>
      </c>
      <c r="H230" s="3">
        <v>0.06</v>
      </c>
      <c r="I230" s="14">
        <v>0</v>
      </c>
      <c r="J230" s="6">
        <v>3.24</v>
      </c>
      <c r="K230" s="6"/>
      <c r="L230" s="14">
        <v>0</v>
      </c>
      <c r="M230" s="14"/>
      <c r="O230" s="14"/>
      <c r="P230" s="6"/>
      <c r="Q230" s="6"/>
      <c r="R230" s="14"/>
      <c r="S230" s="14"/>
      <c r="T230" s="8" t="s">
        <v>90</v>
      </c>
      <c r="U230" s="5" t="s">
        <v>155</v>
      </c>
    </row>
    <row r="231" spans="1:22" s="2" customFormat="1" ht="14" x14ac:dyDescent="0.3">
      <c r="A231" s="20" t="s">
        <v>139</v>
      </c>
      <c r="B231" s="6" t="s">
        <v>152</v>
      </c>
      <c r="C231" s="6" t="s">
        <v>153</v>
      </c>
      <c r="D231" s="8">
        <v>30</v>
      </c>
      <c r="E231" s="8" t="s">
        <v>154</v>
      </c>
      <c r="F231" s="6">
        <v>500</v>
      </c>
      <c r="G231" s="6">
        <v>1</v>
      </c>
      <c r="H231" s="3">
        <v>0.06</v>
      </c>
      <c r="I231" s="14">
        <v>0</v>
      </c>
      <c r="J231" s="6">
        <v>3.38</v>
      </c>
      <c r="K231" s="6"/>
      <c r="L231" s="14">
        <v>0</v>
      </c>
      <c r="M231" s="14"/>
      <c r="O231" s="14"/>
      <c r="P231" s="6"/>
      <c r="Q231" s="6"/>
      <c r="R231" s="14"/>
      <c r="S231" s="14"/>
      <c r="T231" s="8" t="s">
        <v>90</v>
      </c>
      <c r="U231" s="5" t="s">
        <v>155</v>
      </c>
    </row>
    <row r="232" spans="1:22" s="2" customFormat="1" ht="14" x14ac:dyDescent="0.3">
      <c r="A232" s="20" t="s">
        <v>139</v>
      </c>
      <c r="B232" s="6" t="s">
        <v>152</v>
      </c>
      <c r="C232" s="6" t="s">
        <v>153</v>
      </c>
      <c r="D232" s="8">
        <v>30</v>
      </c>
      <c r="E232" s="8" t="s">
        <v>154</v>
      </c>
      <c r="F232" s="6">
        <v>750</v>
      </c>
      <c r="G232" s="6">
        <v>0.89</v>
      </c>
      <c r="H232" s="3">
        <v>0.06</v>
      </c>
      <c r="I232" s="14">
        <v>0</v>
      </c>
      <c r="J232" s="6">
        <v>3.74</v>
      </c>
      <c r="K232" s="6"/>
      <c r="L232" s="14">
        <v>0</v>
      </c>
      <c r="M232" s="14"/>
      <c r="O232" s="14"/>
      <c r="P232" s="6"/>
      <c r="Q232" s="6"/>
      <c r="R232" s="14"/>
      <c r="S232" s="14"/>
      <c r="T232" s="8" t="s">
        <v>90</v>
      </c>
      <c r="U232" s="5" t="s">
        <v>155</v>
      </c>
    </row>
    <row r="233" spans="1:22" s="2" customFormat="1" ht="14" x14ac:dyDescent="0.3">
      <c r="A233" s="20" t="s">
        <v>139</v>
      </c>
      <c r="B233" s="6" t="s">
        <v>152</v>
      </c>
      <c r="C233" s="6" t="s">
        <v>153</v>
      </c>
      <c r="D233" s="8">
        <v>30</v>
      </c>
      <c r="E233" s="8" t="s">
        <v>154</v>
      </c>
      <c r="F233" s="6">
        <v>1000</v>
      </c>
      <c r="G233" s="6">
        <v>0.84</v>
      </c>
      <c r="H233" s="3">
        <v>0.06</v>
      </c>
      <c r="I233" s="14">
        <v>0</v>
      </c>
      <c r="J233" s="6">
        <v>4.13</v>
      </c>
      <c r="K233" s="6"/>
      <c r="L233" s="14">
        <v>0</v>
      </c>
      <c r="M233" s="14"/>
      <c r="O233" s="14"/>
      <c r="P233" s="6"/>
      <c r="Q233" s="6"/>
      <c r="R233" s="14"/>
      <c r="S233" s="14"/>
      <c r="T233" s="8" t="s">
        <v>90</v>
      </c>
      <c r="U233" s="5" t="s">
        <v>155</v>
      </c>
    </row>
    <row r="234" spans="1:22" s="2" customFormat="1" ht="14" x14ac:dyDescent="0.3">
      <c r="A234" s="20" t="s">
        <v>139</v>
      </c>
      <c r="B234" s="6" t="s">
        <v>152</v>
      </c>
      <c r="C234" s="6" t="s">
        <v>153</v>
      </c>
      <c r="D234" s="8">
        <v>30</v>
      </c>
      <c r="E234" s="8" t="s">
        <v>154</v>
      </c>
      <c r="F234" s="6">
        <v>1500</v>
      </c>
      <c r="G234" s="6">
        <v>0.73</v>
      </c>
      <c r="H234" s="3">
        <v>0.06</v>
      </c>
      <c r="I234" s="14">
        <v>0</v>
      </c>
      <c r="J234" s="6">
        <v>4.5</v>
      </c>
      <c r="K234" s="6"/>
      <c r="L234" s="14">
        <v>0</v>
      </c>
      <c r="M234" s="14"/>
      <c r="O234" s="14"/>
      <c r="P234" s="6"/>
      <c r="Q234" s="6"/>
      <c r="R234" s="14"/>
      <c r="S234" s="14"/>
      <c r="T234" s="8" t="s">
        <v>90</v>
      </c>
      <c r="U234" s="5" t="s">
        <v>155</v>
      </c>
    </row>
    <row r="235" spans="1:22" s="2" customFormat="1" ht="14" x14ac:dyDescent="0.3">
      <c r="A235" s="20" t="s">
        <v>139</v>
      </c>
      <c r="B235" s="6" t="s">
        <v>152</v>
      </c>
      <c r="C235" s="6" t="s">
        <v>153</v>
      </c>
      <c r="D235" s="8">
        <v>30</v>
      </c>
      <c r="E235" s="8" t="s">
        <v>154</v>
      </c>
      <c r="F235" s="6">
        <v>2000</v>
      </c>
      <c r="G235" s="6">
        <v>0.71</v>
      </c>
      <c r="H235" s="3">
        <v>0.06</v>
      </c>
      <c r="I235" s="14">
        <v>0</v>
      </c>
      <c r="J235" s="6">
        <v>4.51</v>
      </c>
      <c r="K235" s="6"/>
      <c r="L235" s="14">
        <v>0</v>
      </c>
      <c r="M235" s="14"/>
      <c r="O235" s="14"/>
      <c r="P235" s="6"/>
      <c r="Q235" s="6"/>
      <c r="R235" s="14"/>
      <c r="S235" s="14"/>
      <c r="T235" s="8" t="s">
        <v>90</v>
      </c>
      <c r="U235" s="5" t="s">
        <v>155</v>
      </c>
    </row>
    <row r="236" spans="1:22" s="2" customFormat="1" ht="14" x14ac:dyDescent="0.3">
      <c r="A236" s="20" t="s">
        <v>139</v>
      </c>
      <c r="B236" s="6" t="s">
        <v>152</v>
      </c>
      <c r="C236" s="6" t="s">
        <v>153</v>
      </c>
      <c r="D236" s="8">
        <v>30</v>
      </c>
      <c r="E236" s="8" t="s">
        <v>154</v>
      </c>
      <c r="F236" s="6">
        <v>3000</v>
      </c>
      <c r="G236" s="6">
        <v>0.7</v>
      </c>
      <c r="H236" s="3">
        <v>0.06</v>
      </c>
      <c r="I236" s="14">
        <v>0</v>
      </c>
      <c r="J236" s="6">
        <v>4.7699999999999996</v>
      </c>
      <c r="K236" s="6"/>
      <c r="L236" s="14">
        <v>0</v>
      </c>
      <c r="M236" s="14"/>
      <c r="O236" s="14"/>
      <c r="P236" s="6"/>
      <c r="Q236" s="6"/>
      <c r="R236" s="14"/>
      <c r="S236" s="14"/>
      <c r="T236" s="8" t="s">
        <v>90</v>
      </c>
      <c r="U236" s="5" t="s">
        <v>155</v>
      </c>
    </row>
    <row r="237" spans="1:22" s="2" customFormat="1" ht="14" x14ac:dyDescent="0.3">
      <c r="A237" s="20" t="s">
        <v>139</v>
      </c>
      <c r="B237" s="6" t="s">
        <v>152</v>
      </c>
      <c r="C237" s="6" t="s">
        <v>153</v>
      </c>
      <c r="D237" s="8">
        <v>30</v>
      </c>
      <c r="E237" s="8" t="s">
        <v>154</v>
      </c>
      <c r="F237" s="6">
        <v>4000</v>
      </c>
      <c r="G237" s="6">
        <v>0.74</v>
      </c>
      <c r="H237" s="3">
        <v>0.06</v>
      </c>
      <c r="I237" s="14">
        <v>0</v>
      </c>
      <c r="J237" s="6">
        <v>4.6500000000000004</v>
      </c>
      <c r="K237" s="6"/>
      <c r="L237" s="14">
        <v>0</v>
      </c>
      <c r="M237" s="14"/>
      <c r="O237" s="14"/>
      <c r="P237" s="6"/>
      <c r="Q237" s="6"/>
      <c r="R237" s="14"/>
      <c r="S237" s="14"/>
      <c r="T237" s="8" t="s">
        <v>90</v>
      </c>
      <c r="U237" s="5" t="s">
        <v>155</v>
      </c>
    </row>
    <row r="238" spans="1:22" s="2" customFormat="1" ht="14" x14ac:dyDescent="0.3">
      <c r="A238" s="20" t="s">
        <v>139</v>
      </c>
      <c r="B238" s="6" t="s">
        <v>152</v>
      </c>
      <c r="C238" s="6" t="s">
        <v>153</v>
      </c>
      <c r="D238" s="8">
        <v>30</v>
      </c>
      <c r="E238" s="8" t="s">
        <v>154</v>
      </c>
      <c r="F238" s="6">
        <v>4500</v>
      </c>
      <c r="G238" s="6">
        <v>0.68</v>
      </c>
      <c r="H238" s="3">
        <v>0.06</v>
      </c>
      <c r="I238" s="14">
        <v>0</v>
      </c>
      <c r="J238" s="6">
        <v>4.51</v>
      </c>
      <c r="K238" s="6"/>
      <c r="L238" s="14">
        <v>0</v>
      </c>
      <c r="M238" s="14"/>
      <c r="O238" s="14"/>
      <c r="P238" s="6"/>
      <c r="Q238" s="6"/>
      <c r="R238" s="14"/>
      <c r="S238" s="14"/>
      <c r="T238" s="8" t="s">
        <v>90</v>
      </c>
      <c r="U238" s="5" t="s">
        <v>155</v>
      </c>
    </row>
    <row r="239" spans="1:22" s="2" customFormat="1" ht="14" x14ac:dyDescent="0.3">
      <c r="A239" s="21" t="s">
        <v>156</v>
      </c>
      <c r="B239" s="6" t="s">
        <v>157</v>
      </c>
      <c r="C239" s="6">
        <v>7</v>
      </c>
      <c r="D239" s="8" t="s">
        <v>158</v>
      </c>
      <c r="E239" s="8" t="s">
        <v>159</v>
      </c>
      <c r="F239" s="6">
        <v>100</v>
      </c>
      <c r="G239" s="10">
        <v>0.97250000000000003</v>
      </c>
      <c r="H239" s="3">
        <v>0.06</v>
      </c>
      <c r="I239" s="15">
        <v>0</v>
      </c>
      <c r="J239" s="10">
        <v>3.2949999999999999</v>
      </c>
      <c r="K239" s="10"/>
      <c r="L239" s="15">
        <v>0</v>
      </c>
      <c r="M239" s="15"/>
      <c r="O239" s="15"/>
      <c r="P239" s="10"/>
      <c r="Q239" s="10"/>
      <c r="R239" s="15"/>
      <c r="S239" s="15"/>
      <c r="T239" s="8" t="s">
        <v>90</v>
      </c>
      <c r="U239" s="5" t="s">
        <v>155</v>
      </c>
      <c r="V239" s="2" t="s">
        <v>160</v>
      </c>
    </row>
    <row r="240" spans="1:22" s="2" customFormat="1" ht="14" x14ac:dyDescent="0.3">
      <c r="A240" s="21" t="s">
        <v>139</v>
      </c>
      <c r="B240" s="6" t="s">
        <v>164</v>
      </c>
      <c r="C240" s="3">
        <v>1</v>
      </c>
      <c r="D240" s="8">
        <v>55</v>
      </c>
      <c r="E240" s="10">
        <v>-147.21583333333334</v>
      </c>
      <c r="F240" s="16">
        <v>10</v>
      </c>
      <c r="G240" s="18">
        <v>1.0880000000000001</v>
      </c>
      <c r="H240" s="18">
        <v>1.2999999999999999E-2</v>
      </c>
      <c r="I240" s="17">
        <v>0</v>
      </c>
      <c r="J240" s="17">
        <v>3.09</v>
      </c>
      <c r="K240" s="17"/>
      <c r="L240" s="17">
        <v>0</v>
      </c>
      <c r="M240" s="17"/>
      <c r="O240" s="17"/>
      <c r="P240" s="17">
        <v>0.26</v>
      </c>
      <c r="Q240" s="19">
        <v>0.03</v>
      </c>
      <c r="R240" s="17">
        <v>0</v>
      </c>
      <c r="T240" s="17" t="s">
        <v>90</v>
      </c>
      <c r="U240" s="5" t="s">
        <v>165</v>
      </c>
      <c r="V240" s="2" t="s">
        <v>166</v>
      </c>
    </row>
    <row r="241" spans="1:22" s="2" customFormat="1" ht="14" x14ac:dyDescent="0.3">
      <c r="A241" s="21" t="s">
        <v>139</v>
      </c>
      <c r="B241" s="6" t="s">
        <v>164</v>
      </c>
      <c r="C241" s="3">
        <v>1</v>
      </c>
      <c r="D241" s="8">
        <v>55</v>
      </c>
      <c r="E241" s="10">
        <v>-147.21583333333334</v>
      </c>
      <c r="F241" s="16">
        <v>30</v>
      </c>
      <c r="G241" s="18">
        <v>1.107</v>
      </c>
      <c r="H241" s="18">
        <v>2.3E-2</v>
      </c>
      <c r="I241" s="16">
        <v>0</v>
      </c>
      <c r="J241" s="16">
        <v>3.14</v>
      </c>
      <c r="K241" s="16"/>
      <c r="L241" s="16">
        <v>0</v>
      </c>
      <c r="M241" s="16"/>
      <c r="O241" s="16"/>
      <c r="P241" s="16">
        <v>0.39</v>
      </c>
      <c r="Q241" s="18">
        <v>0.04</v>
      </c>
      <c r="R241" s="16">
        <v>0</v>
      </c>
      <c r="T241" s="17" t="s">
        <v>90</v>
      </c>
      <c r="U241" s="5" t="s">
        <v>165</v>
      </c>
    </row>
    <row r="242" spans="1:22" s="2" customFormat="1" ht="14" x14ac:dyDescent="0.3">
      <c r="A242" s="21" t="s">
        <v>139</v>
      </c>
      <c r="B242" s="6" t="s">
        <v>164</v>
      </c>
      <c r="C242" s="3">
        <v>1</v>
      </c>
      <c r="D242" s="8">
        <v>55</v>
      </c>
      <c r="E242" s="10">
        <v>-147.21583333333334</v>
      </c>
      <c r="F242" s="16">
        <v>50</v>
      </c>
      <c r="G242" s="18">
        <v>1.0840000000000001</v>
      </c>
      <c r="H242" s="18">
        <v>2.8000000000000001E-2</v>
      </c>
      <c r="I242" s="16">
        <v>0</v>
      </c>
      <c r="J242" s="16">
        <v>3.17</v>
      </c>
      <c r="K242" s="16"/>
      <c r="L242" s="16">
        <v>0</v>
      </c>
      <c r="M242" s="16"/>
      <c r="O242" s="16"/>
      <c r="P242" s="16">
        <v>0.28999999999999998</v>
      </c>
      <c r="Q242" s="18">
        <v>0.03</v>
      </c>
      <c r="R242" s="16">
        <v>0</v>
      </c>
      <c r="T242" s="17" t="s">
        <v>90</v>
      </c>
      <c r="U242" s="5" t="s">
        <v>165</v>
      </c>
    </row>
    <row r="243" spans="1:22" s="2" customFormat="1" ht="14" x14ac:dyDescent="0.3">
      <c r="A243" s="21" t="s">
        <v>139</v>
      </c>
      <c r="B243" s="6" t="s">
        <v>164</v>
      </c>
      <c r="C243" s="3">
        <v>1</v>
      </c>
      <c r="D243" s="8">
        <v>55</v>
      </c>
      <c r="E243" s="10">
        <v>-147.21583333333334</v>
      </c>
      <c r="F243" s="16">
        <v>100</v>
      </c>
      <c r="G243" s="18">
        <v>1.038</v>
      </c>
      <c r="H243" s="18">
        <v>0.04</v>
      </c>
      <c r="I243" s="16">
        <v>0</v>
      </c>
      <c r="J243" s="16">
        <v>3.24</v>
      </c>
      <c r="K243" s="16"/>
      <c r="L243" s="16">
        <v>0</v>
      </c>
      <c r="M243" s="16"/>
      <c r="O243" s="16"/>
      <c r="P243" s="17">
        <v>0.27</v>
      </c>
      <c r="Q243" s="19">
        <v>0.03</v>
      </c>
      <c r="R243" s="16">
        <v>0</v>
      </c>
      <c r="T243" s="17" t="s">
        <v>90</v>
      </c>
      <c r="U243" s="5" t="s">
        <v>165</v>
      </c>
    </row>
    <row r="244" spans="1:22" s="2" customFormat="1" ht="14" x14ac:dyDescent="0.3">
      <c r="A244" s="21" t="s">
        <v>139</v>
      </c>
      <c r="B244" s="6" t="s">
        <v>164</v>
      </c>
      <c r="C244" s="3">
        <v>1</v>
      </c>
      <c r="D244" s="8">
        <v>55</v>
      </c>
      <c r="E244" s="10">
        <v>-147.21583333333334</v>
      </c>
      <c r="F244" s="16">
        <v>150</v>
      </c>
      <c r="G244" s="18">
        <v>1.0369999999999999</v>
      </c>
      <c r="H244" s="18">
        <v>3.5999999999999997E-2</v>
      </c>
      <c r="I244" s="16">
        <v>0</v>
      </c>
      <c r="J244" s="16">
        <v>3.4</v>
      </c>
      <c r="K244" s="16"/>
      <c r="L244" s="16">
        <v>0</v>
      </c>
      <c r="M244" s="16"/>
      <c r="O244" s="16"/>
      <c r="P244" s="17">
        <v>0.28999999999999998</v>
      </c>
      <c r="Q244" s="19">
        <v>0.03</v>
      </c>
      <c r="R244" s="16">
        <v>0</v>
      </c>
      <c r="T244" s="17" t="s">
        <v>90</v>
      </c>
      <c r="U244" s="5" t="s">
        <v>165</v>
      </c>
    </row>
    <row r="245" spans="1:22" s="2" customFormat="1" ht="14" x14ac:dyDescent="0.3">
      <c r="A245" s="21" t="s">
        <v>139</v>
      </c>
      <c r="B245" s="6" t="s">
        <v>164</v>
      </c>
      <c r="C245" s="3">
        <v>1</v>
      </c>
      <c r="D245" s="8">
        <v>55</v>
      </c>
      <c r="E245" s="10">
        <v>-147.21583333333334</v>
      </c>
      <c r="F245" s="16">
        <v>200</v>
      </c>
      <c r="G245" s="18">
        <v>1.048</v>
      </c>
      <c r="H245" s="18">
        <v>2.9000000000000001E-2</v>
      </c>
      <c r="I245" s="17">
        <v>0</v>
      </c>
      <c r="J245" s="16">
        <v>3.46</v>
      </c>
      <c r="K245" s="16"/>
      <c r="L245" s="17">
        <v>0</v>
      </c>
      <c r="M245" s="17"/>
      <c r="O245" s="17"/>
      <c r="P245" s="17">
        <v>0.51</v>
      </c>
      <c r="Q245" s="19">
        <v>0.05</v>
      </c>
      <c r="R245" s="17">
        <v>0</v>
      </c>
      <c r="T245" s="17" t="s">
        <v>90</v>
      </c>
      <c r="U245" s="5" t="s">
        <v>165</v>
      </c>
    </row>
    <row r="246" spans="1:22" s="2" customFormat="1" ht="14" x14ac:dyDescent="0.3">
      <c r="A246" s="21" t="s">
        <v>139</v>
      </c>
      <c r="B246" s="6" t="s">
        <v>164</v>
      </c>
      <c r="C246" s="3">
        <v>2</v>
      </c>
      <c r="D246" s="8">
        <v>50.001666666666665</v>
      </c>
      <c r="E246" s="10">
        <v>-145</v>
      </c>
      <c r="F246" s="6">
        <v>10</v>
      </c>
      <c r="G246" s="18">
        <v>1.0860000000000001</v>
      </c>
      <c r="H246" s="18">
        <v>1.2E-2</v>
      </c>
      <c r="I246" s="16">
        <v>0</v>
      </c>
      <c r="J246" s="17">
        <v>3.03</v>
      </c>
      <c r="K246" s="17"/>
      <c r="L246" s="16">
        <v>0</v>
      </c>
      <c r="M246" s="16"/>
      <c r="O246" s="16"/>
      <c r="P246" s="3">
        <v>0.26</v>
      </c>
      <c r="Q246" s="10">
        <v>0.04</v>
      </c>
      <c r="R246" s="17">
        <v>0</v>
      </c>
      <c r="T246" s="17" t="s">
        <v>90</v>
      </c>
      <c r="U246" s="5" t="s">
        <v>165</v>
      </c>
      <c r="V246" s="2" t="s">
        <v>166</v>
      </c>
    </row>
    <row r="247" spans="1:22" s="2" customFormat="1" ht="14" x14ac:dyDescent="0.3">
      <c r="A247" s="21" t="s">
        <v>139</v>
      </c>
      <c r="B247" s="6" t="s">
        <v>164</v>
      </c>
      <c r="C247" s="3">
        <v>2</v>
      </c>
      <c r="D247" s="8">
        <v>50.001666666666665</v>
      </c>
      <c r="E247" s="10">
        <v>-145</v>
      </c>
      <c r="F247" s="6">
        <v>30</v>
      </c>
      <c r="G247" s="18">
        <v>1.115</v>
      </c>
      <c r="H247" s="18">
        <v>2.9000000000000001E-2</v>
      </c>
      <c r="I247" s="16">
        <v>0</v>
      </c>
      <c r="J247" s="17">
        <v>3.07</v>
      </c>
      <c r="K247" s="17"/>
      <c r="L247" s="16">
        <v>0</v>
      </c>
      <c r="M247" s="16"/>
      <c r="O247" s="16"/>
      <c r="P247" s="16">
        <v>0.23</v>
      </c>
      <c r="Q247" s="18">
        <v>0.02</v>
      </c>
      <c r="R247" s="16">
        <v>0</v>
      </c>
      <c r="T247" s="17" t="s">
        <v>90</v>
      </c>
      <c r="U247" s="5" t="s">
        <v>165</v>
      </c>
    </row>
    <row r="248" spans="1:22" s="2" customFormat="1" ht="14" x14ac:dyDescent="0.3">
      <c r="A248" s="21" t="s">
        <v>139</v>
      </c>
      <c r="B248" s="6" t="s">
        <v>164</v>
      </c>
      <c r="C248" s="3">
        <v>2</v>
      </c>
      <c r="D248" s="8">
        <v>50.001666666666665</v>
      </c>
      <c r="E248" s="10">
        <v>-145</v>
      </c>
      <c r="F248" s="6">
        <v>50</v>
      </c>
      <c r="G248" s="18">
        <v>1.091</v>
      </c>
      <c r="H248" s="18">
        <v>1.7000000000000001E-2</v>
      </c>
      <c r="I248" s="16">
        <v>0</v>
      </c>
      <c r="J248" s="17">
        <v>3.08</v>
      </c>
      <c r="K248" s="17"/>
      <c r="L248" s="16">
        <v>0</v>
      </c>
      <c r="M248" s="16"/>
      <c r="O248" s="16"/>
      <c r="P248" s="19">
        <v>0.22</v>
      </c>
      <c r="Q248" s="19">
        <v>0.03</v>
      </c>
      <c r="R248" s="16">
        <v>0</v>
      </c>
      <c r="T248" s="17" t="s">
        <v>90</v>
      </c>
      <c r="U248" s="5" t="s">
        <v>165</v>
      </c>
      <c r="V248" s="2" t="s">
        <v>166</v>
      </c>
    </row>
    <row r="249" spans="1:22" s="2" customFormat="1" ht="14" x14ac:dyDescent="0.3">
      <c r="A249" s="21" t="s">
        <v>139</v>
      </c>
      <c r="B249" s="6" t="s">
        <v>164</v>
      </c>
      <c r="C249" s="3">
        <v>2</v>
      </c>
      <c r="D249" s="8">
        <v>50.001666666666665</v>
      </c>
      <c r="E249" s="10">
        <v>-145</v>
      </c>
      <c r="F249" s="6">
        <v>75</v>
      </c>
      <c r="G249" s="18">
        <v>1.0960000000000001</v>
      </c>
      <c r="H249" s="18">
        <v>2.5000000000000001E-2</v>
      </c>
      <c r="I249" s="16">
        <v>0</v>
      </c>
      <c r="J249" s="16">
        <v>3.11</v>
      </c>
      <c r="K249" s="16"/>
      <c r="L249" s="16">
        <v>0</v>
      </c>
      <c r="M249" s="16"/>
      <c r="O249" s="16"/>
      <c r="P249" s="18">
        <v>0.23</v>
      </c>
      <c r="Q249" s="18">
        <v>0.02</v>
      </c>
      <c r="R249" s="16">
        <v>0</v>
      </c>
      <c r="T249" s="17" t="s">
        <v>90</v>
      </c>
      <c r="U249" s="5" t="s">
        <v>165</v>
      </c>
    </row>
    <row r="250" spans="1:22" s="2" customFormat="1" ht="14" x14ac:dyDescent="0.3">
      <c r="A250" s="21" t="s">
        <v>139</v>
      </c>
      <c r="B250" s="6" t="s">
        <v>164</v>
      </c>
      <c r="C250" s="3">
        <v>2</v>
      </c>
      <c r="D250" s="8">
        <v>50.001666666666665</v>
      </c>
      <c r="E250" s="10">
        <v>-145</v>
      </c>
      <c r="F250" s="6">
        <v>100</v>
      </c>
      <c r="G250" s="18">
        <v>1.087</v>
      </c>
      <c r="H250" s="18">
        <v>3.5000000000000003E-2</v>
      </c>
      <c r="I250" s="17">
        <v>0</v>
      </c>
      <c r="J250" s="16">
        <v>3.11</v>
      </c>
      <c r="K250" s="16"/>
      <c r="L250" s="17">
        <v>0</v>
      </c>
      <c r="M250" s="17"/>
      <c r="O250" s="17"/>
      <c r="P250" s="18">
        <v>0.19</v>
      </c>
      <c r="Q250" s="18">
        <v>0.02</v>
      </c>
      <c r="R250" s="16">
        <v>0</v>
      </c>
      <c r="T250" s="17" t="s">
        <v>90</v>
      </c>
      <c r="U250" s="5" t="s">
        <v>165</v>
      </c>
    </row>
    <row r="251" spans="1:22" s="2" customFormat="1" ht="14" x14ac:dyDescent="0.3">
      <c r="A251" s="21" t="s">
        <v>139</v>
      </c>
      <c r="B251" s="6" t="s">
        <v>164</v>
      </c>
      <c r="C251" s="3">
        <v>2</v>
      </c>
      <c r="D251" s="8">
        <v>50.001666666666665</v>
      </c>
      <c r="E251" s="10">
        <v>-145</v>
      </c>
      <c r="F251" s="6">
        <v>150</v>
      </c>
      <c r="G251" s="18"/>
      <c r="H251" s="18"/>
      <c r="I251" s="17"/>
      <c r="J251" s="16"/>
      <c r="K251" s="16"/>
      <c r="L251" s="17"/>
      <c r="M251" s="17"/>
      <c r="O251" s="17"/>
      <c r="P251" s="18">
        <v>0.2</v>
      </c>
      <c r="Q251" s="18">
        <v>0.02</v>
      </c>
      <c r="R251" s="17">
        <v>0</v>
      </c>
      <c r="T251" s="17" t="s">
        <v>90</v>
      </c>
      <c r="U251" s="5" t="s">
        <v>165</v>
      </c>
    </row>
    <row r="252" spans="1:22" s="2" customFormat="1" ht="14" x14ac:dyDescent="0.3">
      <c r="A252" s="21" t="s">
        <v>139</v>
      </c>
      <c r="B252" s="6" t="s">
        <v>164</v>
      </c>
      <c r="C252" s="3">
        <v>2</v>
      </c>
      <c r="D252" s="8">
        <v>50.001666666666665</v>
      </c>
      <c r="E252" s="10">
        <v>-145</v>
      </c>
      <c r="F252" s="6">
        <v>200</v>
      </c>
      <c r="G252" s="18">
        <v>1.0760000000000001</v>
      </c>
      <c r="H252" s="18">
        <v>2.7E-2</v>
      </c>
      <c r="I252" s="16">
        <v>0</v>
      </c>
      <c r="J252" s="17">
        <v>3.17</v>
      </c>
      <c r="K252" s="17"/>
      <c r="L252" s="16">
        <v>0</v>
      </c>
      <c r="M252" s="16"/>
      <c r="O252" s="16"/>
      <c r="P252" s="18">
        <v>0.2</v>
      </c>
      <c r="Q252" s="18">
        <v>0.02</v>
      </c>
      <c r="R252" s="17">
        <v>0</v>
      </c>
      <c r="T252" s="17" t="s">
        <v>90</v>
      </c>
      <c r="U252" s="5" t="s">
        <v>165</v>
      </c>
    </row>
    <row r="253" spans="1:22" s="2" customFormat="1" ht="14" x14ac:dyDescent="0.3">
      <c r="A253" s="21" t="s">
        <v>139</v>
      </c>
      <c r="B253" s="6" t="s">
        <v>164</v>
      </c>
      <c r="C253" s="3">
        <v>3</v>
      </c>
      <c r="D253" s="8">
        <v>46</v>
      </c>
      <c r="E253" s="10">
        <v>-158</v>
      </c>
      <c r="F253" s="6">
        <v>10</v>
      </c>
      <c r="G253" s="18">
        <v>1.0920000000000001</v>
      </c>
      <c r="H253" s="18">
        <v>1.4999999999999999E-2</v>
      </c>
      <c r="I253" s="16">
        <v>0</v>
      </c>
      <c r="J253" s="17">
        <v>3.08</v>
      </c>
      <c r="K253" s="17"/>
      <c r="L253" s="16">
        <v>0</v>
      </c>
      <c r="M253" s="16"/>
      <c r="O253" s="16"/>
      <c r="P253" s="10">
        <v>0.19</v>
      </c>
      <c r="Q253" s="10">
        <v>0.03</v>
      </c>
      <c r="R253" s="16">
        <v>0</v>
      </c>
      <c r="T253" s="17" t="s">
        <v>90</v>
      </c>
      <c r="U253" s="5" t="s">
        <v>165</v>
      </c>
      <c r="V253" s="2" t="s">
        <v>166</v>
      </c>
    </row>
    <row r="254" spans="1:22" s="2" customFormat="1" ht="14" x14ac:dyDescent="0.3">
      <c r="A254" s="21" t="s">
        <v>139</v>
      </c>
      <c r="B254" s="6" t="s">
        <v>164</v>
      </c>
      <c r="C254" s="3">
        <v>3</v>
      </c>
      <c r="D254" s="8">
        <v>46</v>
      </c>
      <c r="E254" s="10">
        <v>-158</v>
      </c>
      <c r="F254" s="6">
        <v>30</v>
      </c>
      <c r="G254" s="18">
        <v>1.077</v>
      </c>
      <c r="H254" s="18">
        <v>2.7E-2</v>
      </c>
      <c r="I254" s="16">
        <v>0</v>
      </c>
      <c r="J254" s="16">
        <v>3.1</v>
      </c>
      <c r="K254" s="16"/>
      <c r="L254" s="16">
        <v>0</v>
      </c>
      <c r="M254" s="16"/>
      <c r="O254" s="16"/>
      <c r="P254" s="18">
        <v>0.24</v>
      </c>
      <c r="Q254" s="18">
        <v>0.02</v>
      </c>
      <c r="R254" s="16">
        <v>0</v>
      </c>
      <c r="T254" s="17" t="s">
        <v>90</v>
      </c>
      <c r="U254" s="5" t="s">
        <v>165</v>
      </c>
    </row>
    <row r="255" spans="1:22" s="2" customFormat="1" ht="14" x14ac:dyDescent="0.3">
      <c r="A255" s="21" t="s">
        <v>139</v>
      </c>
      <c r="B255" s="6" t="s">
        <v>164</v>
      </c>
      <c r="C255" s="3">
        <v>3</v>
      </c>
      <c r="D255" s="8">
        <v>46</v>
      </c>
      <c r="E255" s="10">
        <v>-158</v>
      </c>
      <c r="F255" s="6">
        <v>50</v>
      </c>
      <c r="G255" s="18">
        <v>1.093</v>
      </c>
      <c r="H255" s="18">
        <v>2.7E-2</v>
      </c>
      <c r="I255" s="16">
        <v>0</v>
      </c>
      <c r="J255" s="16">
        <v>3.14</v>
      </c>
      <c r="K255" s="16"/>
      <c r="L255" s="16">
        <v>0</v>
      </c>
      <c r="M255" s="16"/>
      <c r="O255" s="16"/>
      <c r="P255" s="10">
        <v>0.18</v>
      </c>
      <c r="Q255" s="10">
        <v>0.02</v>
      </c>
      <c r="R255" s="16">
        <v>0</v>
      </c>
      <c r="T255" s="17" t="s">
        <v>90</v>
      </c>
      <c r="U255" s="5" t="s">
        <v>165</v>
      </c>
    </row>
    <row r="256" spans="1:22" s="2" customFormat="1" ht="14" x14ac:dyDescent="0.3">
      <c r="A256" s="21" t="s">
        <v>139</v>
      </c>
      <c r="B256" s="6" t="s">
        <v>164</v>
      </c>
      <c r="C256" s="3">
        <v>3</v>
      </c>
      <c r="D256" s="8">
        <v>46</v>
      </c>
      <c r="E256" s="10">
        <v>-158</v>
      </c>
      <c r="F256" s="6">
        <v>75</v>
      </c>
      <c r="G256" s="18">
        <v>1.0820000000000001</v>
      </c>
      <c r="H256" s="18">
        <v>1.4999999999999999E-2</v>
      </c>
      <c r="I256" s="17">
        <v>0</v>
      </c>
      <c r="J256" s="16">
        <v>3.12</v>
      </c>
      <c r="K256" s="16"/>
      <c r="L256" s="17">
        <v>0</v>
      </c>
      <c r="M256" s="17"/>
      <c r="O256" s="17"/>
      <c r="P256" s="10">
        <v>0.24</v>
      </c>
      <c r="Q256" s="10">
        <v>0.05</v>
      </c>
      <c r="R256" s="16">
        <v>0</v>
      </c>
      <c r="T256" s="17" t="s">
        <v>90</v>
      </c>
      <c r="U256" s="5" t="s">
        <v>165</v>
      </c>
    </row>
    <row r="257" spans="1:22" s="2" customFormat="1" ht="14" x14ac:dyDescent="0.3">
      <c r="A257" s="21" t="s">
        <v>139</v>
      </c>
      <c r="B257" s="6" t="s">
        <v>164</v>
      </c>
      <c r="C257" s="3">
        <v>3</v>
      </c>
      <c r="D257" s="8">
        <v>46</v>
      </c>
      <c r="E257" s="10">
        <v>-158</v>
      </c>
      <c r="F257" s="6">
        <v>100</v>
      </c>
      <c r="G257" s="18">
        <v>1.077</v>
      </c>
      <c r="H257" s="18">
        <v>2.8000000000000001E-2</v>
      </c>
      <c r="I257" s="16">
        <v>0</v>
      </c>
      <c r="J257" s="16">
        <v>3.12</v>
      </c>
      <c r="K257" s="16"/>
      <c r="L257" s="16">
        <v>0</v>
      </c>
      <c r="M257" s="16"/>
      <c r="O257" s="16"/>
      <c r="P257" s="10">
        <v>0.16</v>
      </c>
      <c r="Q257" s="10">
        <v>0.02</v>
      </c>
      <c r="R257" s="17">
        <v>0</v>
      </c>
      <c r="T257" s="17" t="s">
        <v>90</v>
      </c>
      <c r="U257" s="5" t="s">
        <v>165</v>
      </c>
    </row>
    <row r="258" spans="1:22" s="2" customFormat="1" ht="14" x14ac:dyDescent="0.3">
      <c r="A258" s="21" t="s">
        <v>139</v>
      </c>
      <c r="B258" s="6" t="s">
        <v>164</v>
      </c>
      <c r="C258" s="3">
        <v>3</v>
      </c>
      <c r="D258" s="8">
        <v>46</v>
      </c>
      <c r="E258" s="10">
        <v>-158</v>
      </c>
      <c r="F258" s="6">
        <v>150</v>
      </c>
      <c r="G258" s="18">
        <v>1.1040000000000001</v>
      </c>
      <c r="H258" s="18">
        <v>2.8000000000000001E-2</v>
      </c>
      <c r="I258" s="16">
        <v>0</v>
      </c>
      <c r="J258" s="16">
        <v>3.15</v>
      </c>
      <c r="K258" s="16"/>
      <c r="L258" s="16">
        <v>0</v>
      </c>
      <c r="M258" s="16"/>
      <c r="O258" s="16"/>
      <c r="P258" s="18">
        <v>0.28000000000000003</v>
      </c>
      <c r="Q258" s="18">
        <v>0.03</v>
      </c>
      <c r="R258" s="17">
        <v>0</v>
      </c>
      <c r="T258" s="17" t="s">
        <v>90</v>
      </c>
      <c r="U258" s="5" t="s">
        <v>165</v>
      </c>
    </row>
    <row r="259" spans="1:22" s="2" customFormat="1" ht="14" x14ac:dyDescent="0.3">
      <c r="A259" s="21" t="s">
        <v>139</v>
      </c>
      <c r="B259" s="6" t="s">
        <v>164</v>
      </c>
      <c r="C259" s="3">
        <v>3</v>
      </c>
      <c r="D259" s="8">
        <v>46</v>
      </c>
      <c r="E259" s="10">
        <v>-158</v>
      </c>
      <c r="F259" s="6">
        <v>200</v>
      </c>
      <c r="G259" s="18">
        <v>1.0780000000000001</v>
      </c>
      <c r="H259" s="18">
        <v>2.3E-2</v>
      </c>
      <c r="I259" s="16">
        <v>0</v>
      </c>
      <c r="J259" s="16">
        <v>3.19</v>
      </c>
      <c r="K259" s="16"/>
      <c r="L259" s="16">
        <v>0</v>
      </c>
      <c r="M259" s="16"/>
      <c r="O259" s="16"/>
      <c r="P259" s="19">
        <v>0.15</v>
      </c>
      <c r="Q259" s="19">
        <v>0.01</v>
      </c>
      <c r="R259" s="16">
        <v>0</v>
      </c>
      <c r="T259" s="17" t="s">
        <v>90</v>
      </c>
      <c r="U259" s="5" t="s">
        <v>165</v>
      </c>
    </row>
    <row r="260" spans="1:22" s="2" customFormat="1" ht="14" x14ac:dyDescent="0.3">
      <c r="A260" s="21" t="s">
        <v>139</v>
      </c>
      <c r="B260" s="6" t="s">
        <v>164</v>
      </c>
      <c r="C260" s="3">
        <v>4</v>
      </c>
      <c r="D260" s="8">
        <v>41.997166666666665</v>
      </c>
      <c r="E260" s="10">
        <v>-158.0085</v>
      </c>
      <c r="F260" s="6">
        <v>10</v>
      </c>
      <c r="G260" s="18">
        <v>1.119</v>
      </c>
      <c r="H260" s="18">
        <v>1.7000000000000001E-2</v>
      </c>
      <c r="I260" s="16">
        <v>0</v>
      </c>
      <c r="J260" s="19">
        <v>3</v>
      </c>
      <c r="K260" s="19"/>
      <c r="L260" s="16">
        <v>0</v>
      </c>
      <c r="M260" s="16"/>
      <c r="O260" s="16"/>
      <c r="P260" s="19">
        <v>0.17</v>
      </c>
      <c r="Q260" s="19">
        <v>0.04</v>
      </c>
      <c r="R260" s="17">
        <v>0</v>
      </c>
      <c r="T260" s="17" t="s">
        <v>90</v>
      </c>
      <c r="U260" s="5" t="s">
        <v>165</v>
      </c>
      <c r="V260" s="2" t="s">
        <v>166</v>
      </c>
    </row>
    <row r="261" spans="1:22" s="2" customFormat="1" ht="14" x14ac:dyDescent="0.3">
      <c r="A261" s="21" t="s">
        <v>139</v>
      </c>
      <c r="B261" s="6" t="s">
        <v>164</v>
      </c>
      <c r="C261" s="3">
        <v>4</v>
      </c>
      <c r="D261" s="8">
        <v>41.997166666666665</v>
      </c>
      <c r="E261" s="10">
        <v>-158.0085</v>
      </c>
      <c r="F261" s="6">
        <v>30</v>
      </c>
      <c r="G261" s="18">
        <v>1.143</v>
      </c>
      <c r="H261" s="18">
        <v>2.5000000000000001E-2</v>
      </c>
      <c r="I261" s="17">
        <v>0</v>
      </c>
      <c r="J261" s="16">
        <v>3.05</v>
      </c>
      <c r="K261" s="16"/>
      <c r="L261" s="17">
        <v>0</v>
      </c>
      <c r="M261" s="17"/>
      <c r="O261" s="17"/>
      <c r="P261" s="18">
        <v>0.22</v>
      </c>
      <c r="Q261" s="18">
        <v>0.02</v>
      </c>
      <c r="R261" s="16">
        <v>0</v>
      </c>
      <c r="T261" s="17" t="s">
        <v>90</v>
      </c>
      <c r="U261" s="5" t="s">
        <v>165</v>
      </c>
    </row>
    <row r="262" spans="1:22" s="2" customFormat="1" ht="14" x14ac:dyDescent="0.3">
      <c r="A262" s="21" t="s">
        <v>139</v>
      </c>
      <c r="B262" s="6" t="s">
        <v>164</v>
      </c>
      <c r="C262" s="3">
        <v>4</v>
      </c>
      <c r="D262" s="8">
        <v>41.997166666666665</v>
      </c>
      <c r="E262" s="10">
        <v>-158.0085</v>
      </c>
      <c r="F262" s="6">
        <v>50</v>
      </c>
      <c r="G262" s="18">
        <v>1.1240000000000001</v>
      </c>
      <c r="H262" s="18">
        <v>1.7000000000000001E-2</v>
      </c>
      <c r="I262" s="16">
        <v>0</v>
      </c>
      <c r="J262" s="16">
        <v>3.01</v>
      </c>
      <c r="K262" s="16"/>
      <c r="L262" s="16">
        <v>0</v>
      </c>
      <c r="M262" s="16"/>
      <c r="O262" s="16"/>
      <c r="P262" s="18">
        <v>0.15</v>
      </c>
      <c r="Q262" s="18">
        <v>0.02</v>
      </c>
      <c r="R262" s="17">
        <v>0</v>
      </c>
      <c r="T262" s="17" t="s">
        <v>90</v>
      </c>
      <c r="U262" s="5" t="s">
        <v>165</v>
      </c>
      <c r="V262" s="2" t="s">
        <v>166</v>
      </c>
    </row>
    <row r="263" spans="1:22" s="2" customFormat="1" ht="14" x14ac:dyDescent="0.3">
      <c r="A263" s="21" t="s">
        <v>139</v>
      </c>
      <c r="B263" s="6" t="s">
        <v>164</v>
      </c>
      <c r="C263" s="3">
        <v>4</v>
      </c>
      <c r="D263" s="8">
        <v>41.997166666666665</v>
      </c>
      <c r="E263" s="10">
        <v>-158.0085</v>
      </c>
      <c r="F263" s="6">
        <v>75</v>
      </c>
      <c r="G263" s="18">
        <v>1.1180000000000001</v>
      </c>
      <c r="H263" s="18">
        <v>2.9000000000000001E-2</v>
      </c>
      <c r="I263" s="16">
        <v>0</v>
      </c>
      <c r="J263" s="16">
        <v>3.04</v>
      </c>
      <c r="K263" s="16"/>
      <c r="L263" s="16">
        <v>0</v>
      </c>
      <c r="M263" s="16"/>
      <c r="O263" s="16"/>
      <c r="P263" s="19">
        <v>0.15</v>
      </c>
      <c r="Q263" s="19">
        <v>0.01</v>
      </c>
      <c r="R263" s="16">
        <v>0</v>
      </c>
      <c r="T263" s="17" t="s">
        <v>90</v>
      </c>
      <c r="U263" s="5" t="s">
        <v>165</v>
      </c>
    </row>
    <row r="264" spans="1:22" s="2" customFormat="1" ht="14" x14ac:dyDescent="0.3">
      <c r="A264" s="21" t="s">
        <v>139</v>
      </c>
      <c r="B264" s="6" t="s">
        <v>164</v>
      </c>
      <c r="C264" s="3">
        <v>4</v>
      </c>
      <c r="D264" s="8">
        <v>41.997166666666665</v>
      </c>
      <c r="E264" s="10">
        <v>-158.0085</v>
      </c>
      <c r="F264" s="6">
        <v>100</v>
      </c>
      <c r="G264" s="18">
        <v>1.121</v>
      </c>
      <c r="H264" s="18">
        <v>3.4000000000000002E-2</v>
      </c>
      <c r="I264" s="16">
        <v>0</v>
      </c>
      <c r="J264" s="18">
        <v>3</v>
      </c>
      <c r="K264" s="18"/>
      <c r="L264" s="16">
        <v>0</v>
      </c>
      <c r="M264" s="16"/>
      <c r="O264" s="16"/>
      <c r="P264" s="18">
        <v>0.16</v>
      </c>
      <c r="Q264" s="18">
        <v>0.02</v>
      </c>
      <c r="R264" s="17">
        <v>0</v>
      </c>
      <c r="T264" s="17" t="s">
        <v>90</v>
      </c>
      <c r="U264" s="5" t="s">
        <v>165</v>
      </c>
    </row>
    <row r="265" spans="1:22" s="2" customFormat="1" ht="14" x14ac:dyDescent="0.3">
      <c r="A265" s="21" t="s">
        <v>139</v>
      </c>
      <c r="B265" s="6" t="s">
        <v>164</v>
      </c>
      <c r="C265" s="3">
        <v>4</v>
      </c>
      <c r="D265" s="8">
        <v>41.997166666666665</v>
      </c>
      <c r="E265" s="10">
        <v>-158.0085</v>
      </c>
      <c r="F265" s="6">
        <v>150</v>
      </c>
      <c r="G265" s="18">
        <v>1.1220000000000001</v>
      </c>
      <c r="H265" s="18">
        <v>3.6999999999999998E-2</v>
      </c>
      <c r="I265" s="16">
        <v>0</v>
      </c>
      <c r="J265" s="16">
        <v>3.05</v>
      </c>
      <c r="K265" s="16"/>
      <c r="L265" s="16">
        <v>0</v>
      </c>
      <c r="M265" s="16"/>
      <c r="O265" s="16"/>
      <c r="P265" s="18">
        <v>0.1</v>
      </c>
      <c r="Q265" s="18">
        <v>0.01</v>
      </c>
      <c r="R265" s="16">
        <v>0</v>
      </c>
      <c r="T265" s="17" t="s">
        <v>90</v>
      </c>
      <c r="U265" s="5" t="s">
        <v>165</v>
      </c>
    </row>
    <row r="266" spans="1:22" s="2" customFormat="1" ht="14" x14ac:dyDescent="0.3">
      <c r="A266" s="21" t="s">
        <v>139</v>
      </c>
      <c r="B266" s="6" t="s">
        <v>164</v>
      </c>
      <c r="C266" s="3">
        <v>4</v>
      </c>
      <c r="D266" s="8">
        <v>41.997166666666665</v>
      </c>
      <c r="E266" s="10">
        <v>-158.0085</v>
      </c>
      <c r="F266" s="6">
        <v>200</v>
      </c>
      <c r="G266" s="18">
        <v>1.105</v>
      </c>
      <c r="H266" s="18">
        <v>2.9000000000000001E-2</v>
      </c>
      <c r="I266" s="17">
        <v>0</v>
      </c>
      <c r="J266" s="16">
        <v>3.04</v>
      </c>
      <c r="K266" s="16"/>
      <c r="L266" s="17">
        <v>0</v>
      </c>
      <c r="M266" s="17"/>
      <c r="O266" s="17"/>
      <c r="P266" s="18">
        <v>0.12</v>
      </c>
      <c r="Q266" s="18">
        <v>0.01</v>
      </c>
      <c r="R266" s="17">
        <v>0</v>
      </c>
      <c r="T266" s="17" t="s">
        <v>90</v>
      </c>
      <c r="U266" s="5" t="s">
        <v>165</v>
      </c>
    </row>
    <row r="267" spans="1:22" s="2" customFormat="1" ht="14" x14ac:dyDescent="0.3">
      <c r="A267" s="21" t="s">
        <v>139</v>
      </c>
      <c r="B267" s="6" t="s">
        <v>164</v>
      </c>
      <c r="C267" s="3">
        <v>5</v>
      </c>
      <c r="D267" s="8">
        <v>34</v>
      </c>
      <c r="E267" s="10">
        <v>-158</v>
      </c>
      <c r="F267" s="6">
        <v>10</v>
      </c>
      <c r="G267" s="18">
        <v>1.1499999999999999</v>
      </c>
      <c r="H267" s="18">
        <v>1.4999999999999999E-2</v>
      </c>
      <c r="I267" s="16">
        <v>0</v>
      </c>
      <c r="J267" s="17">
        <v>3.02</v>
      </c>
      <c r="K267" s="17"/>
      <c r="L267" s="16">
        <v>0</v>
      </c>
      <c r="M267" s="16"/>
      <c r="O267" s="16"/>
      <c r="P267" s="19">
        <v>0.09</v>
      </c>
      <c r="Q267" s="19">
        <v>0.02</v>
      </c>
      <c r="R267" s="16">
        <v>0</v>
      </c>
      <c r="T267" s="17" t="s">
        <v>90</v>
      </c>
      <c r="U267" s="5" t="s">
        <v>165</v>
      </c>
      <c r="V267" s="2" t="s">
        <v>166</v>
      </c>
    </row>
    <row r="268" spans="1:22" s="2" customFormat="1" ht="14" x14ac:dyDescent="0.3">
      <c r="A268" s="21" t="s">
        <v>139</v>
      </c>
      <c r="B268" s="6" t="s">
        <v>164</v>
      </c>
      <c r="C268" s="3">
        <v>5</v>
      </c>
      <c r="D268" s="8">
        <v>34</v>
      </c>
      <c r="E268" s="10">
        <v>-158</v>
      </c>
      <c r="F268" s="6">
        <v>30</v>
      </c>
      <c r="G268" s="18">
        <v>1.0920000000000001</v>
      </c>
      <c r="H268" s="18">
        <v>4.4999999999999998E-2</v>
      </c>
      <c r="I268" s="16">
        <v>0</v>
      </c>
      <c r="J268" s="17">
        <v>3.01</v>
      </c>
      <c r="K268" s="17"/>
      <c r="L268" s="16">
        <v>0</v>
      </c>
      <c r="M268" s="16"/>
      <c r="O268" s="16"/>
      <c r="P268" s="10">
        <v>0.1</v>
      </c>
      <c r="Q268" s="10">
        <v>0.01</v>
      </c>
      <c r="R268" s="17">
        <v>0</v>
      </c>
      <c r="T268" s="17" t="s">
        <v>90</v>
      </c>
      <c r="U268" s="5" t="s">
        <v>165</v>
      </c>
    </row>
    <row r="269" spans="1:22" s="2" customFormat="1" ht="14" x14ac:dyDescent="0.3">
      <c r="A269" s="21" t="s">
        <v>139</v>
      </c>
      <c r="B269" s="6" t="s">
        <v>164</v>
      </c>
      <c r="C269" s="3">
        <v>5</v>
      </c>
      <c r="D269" s="8">
        <v>34</v>
      </c>
      <c r="E269" s="10">
        <v>-158</v>
      </c>
      <c r="F269" s="6">
        <v>50</v>
      </c>
      <c r="G269" s="18"/>
      <c r="H269" s="18"/>
      <c r="I269" s="16"/>
      <c r="J269" s="17"/>
      <c r="K269" s="17"/>
      <c r="L269" s="16"/>
      <c r="M269" s="16"/>
      <c r="O269" s="16"/>
      <c r="P269" s="10">
        <v>0.09</v>
      </c>
      <c r="Q269" s="10">
        <v>0.01</v>
      </c>
      <c r="R269" s="16">
        <v>0</v>
      </c>
      <c r="T269" s="17" t="s">
        <v>90</v>
      </c>
      <c r="U269" s="5" t="s">
        <v>165</v>
      </c>
    </row>
    <row r="270" spans="1:22" s="2" customFormat="1" ht="14" x14ac:dyDescent="0.3">
      <c r="A270" s="21" t="s">
        <v>139</v>
      </c>
      <c r="B270" s="6" t="s">
        <v>164</v>
      </c>
      <c r="C270" s="3">
        <v>5</v>
      </c>
      <c r="D270" s="8">
        <v>34</v>
      </c>
      <c r="E270" s="10">
        <v>-158</v>
      </c>
      <c r="F270" s="6">
        <v>75</v>
      </c>
      <c r="G270" s="18">
        <v>1.131</v>
      </c>
      <c r="H270" s="18">
        <v>2.7E-2</v>
      </c>
      <c r="I270" s="16">
        <v>0</v>
      </c>
      <c r="J270" s="16">
        <v>3.02</v>
      </c>
      <c r="K270" s="16"/>
      <c r="L270" s="16">
        <v>0</v>
      </c>
      <c r="M270" s="16"/>
      <c r="O270" s="16"/>
      <c r="P270" s="18">
        <v>0.26</v>
      </c>
      <c r="Q270" s="18">
        <v>0.03</v>
      </c>
      <c r="R270" s="17">
        <v>0</v>
      </c>
      <c r="T270" s="17" t="s">
        <v>90</v>
      </c>
      <c r="U270" s="5" t="s">
        <v>165</v>
      </c>
    </row>
    <row r="271" spans="1:22" s="2" customFormat="1" ht="14" x14ac:dyDescent="0.3">
      <c r="A271" s="21" t="s">
        <v>139</v>
      </c>
      <c r="B271" s="6" t="s">
        <v>164</v>
      </c>
      <c r="C271" s="3">
        <v>5</v>
      </c>
      <c r="D271" s="8">
        <v>34</v>
      </c>
      <c r="E271" s="10">
        <v>-158</v>
      </c>
      <c r="F271" s="6">
        <v>90</v>
      </c>
      <c r="G271" s="18">
        <v>1.1339999999999999</v>
      </c>
      <c r="H271" s="18">
        <v>1.7000000000000001E-2</v>
      </c>
      <c r="I271" s="16">
        <v>0</v>
      </c>
      <c r="J271" s="16">
        <v>3.05</v>
      </c>
      <c r="K271" s="16"/>
      <c r="L271" s="16">
        <v>0</v>
      </c>
      <c r="M271" s="16"/>
      <c r="O271" s="16"/>
      <c r="P271" s="18">
        <v>0.1</v>
      </c>
      <c r="Q271" s="18">
        <v>0.02</v>
      </c>
      <c r="R271" s="16">
        <v>0</v>
      </c>
      <c r="T271" s="17" t="s">
        <v>90</v>
      </c>
      <c r="U271" s="5" t="s">
        <v>165</v>
      </c>
      <c r="V271" s="2" t="s">
        <v>166</v>
      </c>
    </row>
    <row r="272" spans="1:22" s="2" customFormat="1" ht="14" x14ac:dyDescent="0.3">
      <c r="A272" s="21" t="s">
        <v>139</v>
      </c>
      <c r="B272" s="6" t="s">
        <v>164</v>
      </c>
      <c r="C272" s="3">
        <v>5</v>
      </c>
      <c r="D272" s="8">
        <v>34</v>
      </c>
      <c r="E272" s="10">
        <v>-158</v>
      </c>
      <c r="F272" s="6">
        <v>150</v>
      </c>
      <c r="G272" s="18">
        <v>1.0660000000000001</v>
      </c>
      <c r="H272" s="18">
        <v>4.1000000000000002E-2</v>
      </c>
      <c r="I272" s="17">
        <v>0</v>
      </c>
      <c r="J272" s="16">
        <v>3.09</v>
      </c>
      <c r="K272" s="16"/>
      <c r="L272" s="17">
        <v>0</v>
      </c>
      <c r="M272" s="17"/>
      <c r="O272" s="17"/>
      <c r="P272" s="10">
        <v>0.08</v>
      </c>
      <c r="Q272" s="10">
        <v>0.01</v>
      </c>
      <c r="R272" s="16">
        <v>0</v>
      </c>
      <c r="T272" s="17" t="s">
        <v>90</v>
      </c>
      <c r="U272" s="5" t="s">
        <v>165</v>
      </c>
    </row>
    <row r="273" spans="1:22" s="2" customFormat="1" ht="14" x14ac:dyDescent="0.3">
      <c r="A273" s="21" t="s">
        <v>139</v>
      </c>
      <c r="B273" s="6" t="s">
        <v>164</v>
      </c>
      <c r="C273" s="3">
        <v>5</v>
      </c>
      <c r="D273" s="8">
        <v>34</v>
      </c>
      <c r="E273" s="10">
        <v>-158</v>
      </c>
      <c r="F273" s="6">
        <v>200</v>
      </c>
      <c r="G273" s="18">
        <v>1.131</v>
      </c>
      <c r="H273" s="18">
        <v>1.6E-2</v>
      </c>
      <c r="I273" s="16">
        <v>0</v>
      </c>
      <c r="J273" s="16">
        <v>3.07</v>
      </c>
      <c r="K273" s="16"/>
      <c r="L273" s="16">
        <v>0</v>
      </c>
      <c r="M273" s="16"/>
      <c r="O273" s="16"/>
      <c r="P273" s="10">
        <v>0.09</v>
      </c>
      <c r="Q273" s="10">
        <v>0.01</v>
      </c>
      <c r="R273" s="17">
        <v>0</v>
      </c>
      <c r="T273" s="17" t="s">
        <v>90</v>
      </c>
      <c r="U273" s="5" t="s">
        <v>165</v>
      </c>
      <c r="V273" s="2" t="s">
        <v>166</v>
      </c>
    </row>
    <row r="274" spans="1:22" s="2" customFormat="1" ht="14" x14ac:dyDescent="0.3">
      <c r="A274" s="21" t="s">
        <v>139</v>
      </c>
      <c r="B274" s="6" t="s">
        <v>164</v>
      </c>
      <c r="C274" s="3">
        <v>5</v>
      </c>
      <c r="D274" s="8">
        <v>34</v>
      </c>
      <c r="E274" s="10">
        <v>-158</v>
      </c>
      <c r="F274" s="6">
        <v>300</v>
      </c>
      <c r="G274" s="18">
        <v>1.0760000000000001</v>
      </c>
      <c r="H274" s="18">
        <v>0.05</v>
      </c>
      <c r="I274" s="16">
        <v>0</v>
      </c>
      <c r="J274" s="16">
        <v>2.96</v>
      </c>
      <c r="K274" s="16"/>
      <c r="L274" s="16">
        <v>0</v>
      </c>
      <c r="M274" s="16"/>
      <c r="O274" s="16"/>
      <c r="P274" s="18">
        <v>0.08</v>
      </c>
      <c r="Q274" s="18">
        <v>0.01</v>
      </c>
      <c r="R274" s="16">
        <v>0</v>
      </c>
      <c r="T274" s="17" t="s">
        <v>90</v>
      </c>
      <c r="U274" s="5" t="s">
        <v>165</v>
      </c>
    </row>
    <row r="275" spans="1:22" s="2" customFormat="1" ht="14" x14ac:dyDescent="0.3">
      <c r="A275" s="21" t="s">
        <v>139</v>
      </c>
      <c r="B275" s="6" t="s">
        <v>164</v>
      </c>
      <c r="C275" s="3">
        <v>5</v>
      </c>
      <c r="D275" s="8">
        <v>34</v>
      </c>
      <c r="E275" s="10">
        <v>-158</v>
      </c>
      <c r="F275" s="6">
        <v>400</v>
      </c>
      <c r="G275" s="18">
        <v>1.0469999999999999</v>
      </c>
      <c r="H275" s="18">
        <v>0.04</v>
      </c>
      <c r="I275" s="16">
        <v>0</v>
      </c>
      <c r="J275" s="18">
        <v>2.9</v>
      </c>
      <c r="K275" s="18"/>
      <c r="L275" s="16">
        <v>0</v>
      </c>
      <c r="M275" s="16"/>
      <c r="O275" s="16"/>
      <c r="P275" s="18">
        <v>0.13</v>
      </c>
      <c r="Q275" s="18">
        <v>0.01</v>
      </c>
      <c r="R275" s="16">
        <v>0</v>
      </c>
      <c r="T275" s="17" t="s">
        <v>90</v>
      </c>
      <c r="U275" s="5" t="s">
        <v>165</v>
      </c>
    </row>
    <row r="276" spans="1:22" s="2" customFormat="1" ht="14" x14ac:dyDescent="0.3">
      <c r="A276" s="21" t="s">
        <v>139</v>
      </c>
      <c r="B276" s="6" t="s">
        <v>164</v>
      </c>
      <c r="C276" s="3">
        <v>5</v>
      </c>
      <c r="D276" s="8">
        <v>34</v>
      </c>
      <c r="E276" s="10">
        <v>-158</v>
      </c>
      <c r="F276" s="6">
        <v>600</v>
      </c>
      <c r="G276" s="18">
        <v>1.042</v>
      </c>
      <c r="H276" s="18">
        <v>4.1000000000000002E-2</v>
      </c>
      <c r="I276" s="16">
        <v>0</v>
      </c>
      <c r="J276" s="16">
        <v>3.48</v>
      </c>
      <c r="K276" s="16"/>
      <c r="L276" s="16">
        <v>0</v>
      </c>
      <c r="M276" s="16"/>
      <c r="O276" s="16"/>
      <c r="P276" s="19">
        <v>0.1</v>
      </c>
      <c r="Q276" s="19">
        <v>0.01</v>
      </c>
      <c r="R276" s="17">
        <v>0</v>
      </c>
      <c r="T276" s="17" t="s">
        <v>90</v>
      </c>
      <c r="U276" s="5" t="s">
        <v>165</v>
      </c>
    </row>
    <row r="277" spans="1:22" s="2" customFormat="1" ht="14" x14ac:dyDescent="0.3">
      <c r="A277" s="21" t="s">
        <v>139</v>
      </c>
      <c r="B277" s="6" t="s">
        <v>164</v>
      </c>
      <c r="C277" s="3">
        <v>5</v>
      </c>
      <c r="D277" s="8">
        <v>34</v>
      </c>
      <c r="E277" s="10">
        <v>-158</v>
      </c>
      <c r="F277" s="6">
        <v>800</v>
      </c>
      <c r="G277" s="18">
        <v>0.95599999999999996</v>
      </c>
      <c r="H277" s="18">
        <v>5.8000000000000003E-2</v>
      </c>
      <c r="I277" s="17">
        <v>0</v>
      </c>
      <c r="J277" s="18">
        <v>3.7</v>
      </c>
      <c r="K277" s="18"/>
      <c r="L277" s="17">
        <v>0</v>
      </c>
      <c r="M277" s="17"/>
      <c r="O277" s="17"/>
      <c r="P277" s="19">
        <v>0.15</v>
      </c>
      <c r="Q277" s="19">
        <v>0.01</v>
      </c>
      <c r="R277" s="16">
        <v>0</v>
      </c>
      <c r="T277" s="17" t="s">
        <v>90</v>
      </c>
      <c r="U277" s="5" t="s">
        <v>165</v>
      </c>
    </row>
    <row r="278" spans="1:22" s="2" customFormat="1" ht="14" x14ac:dyDescent="0.3">
      <c r="A278" s="21" t="s">
        <v>139</v>
      </c>
      <c r="B278" s="6" t="s">
        <v>164</v>
      </c>
      <c r="C278" s="3">
        <v>5</v>
      </c>
      <c r="D278" s="8">
        <v>34</v>
      </c>
      <c r="E278" s="10">
        <v>-158</v>
      </c>
      <c r="F278" s="6">
        <v>1000</v>
      </c>
      <c r="G278" s="18">
        <v>0.93799999999999994</v>
      </c>
      <c r="H278" s="18">
        <v>3.7999999999999999E-2</v>
      </c>
      <c r="I278" s="16">
        <v>0</v>
      </c>
      <c r="J278" s="16">
        <v>3.83</v>
      </c>
      <c r="K278" s="16"/>
      <c r="L278" s="16">
        <v>0</v>
      </c>
      <c r="M278" s="16"/>
      <c r="O278" s="16"/>
      <c r="P278" s="10">
        <v>0.12</v>
      </c>
      <c r="Q278" s="10">
        <v>0.01</v>
      </c>
      <c r="R278" s="16">
        <v>0</v>
      </c>
      <c r="T278" s="17" t="s">
        <v>90</v>
      </c>
      <c r="U278" s="5" t="s">
        <v>165</v>
      </c>
    </row>
    <row r="279" spans="1:22" s="2" customFormat="1" ht="14" x14ac:dyDescent="0.3">
      <c r="A279" s="21" t="s">
        <v>139</v>
      </c>
      <c r="B279" s="6" t="s">
        <v>164</v>
      </c>
      <c r="C279" s="3">
        <v>6</v>
      </c>
      <c r="D279" s="8">
        <v>24.167166666666667</v>
      </c>
      <c r="E279" s="10">
        <v>-160.25383333333335</v>
      </c>
      <c r="F279" s="6">
        <v>10</v>
      </c>
      <c r="G279" s="18">
        <v>1.1479999999999999</v>
      </c>
      <c r="H279" s="18">
        <v>1.7000000000000001E-2</v>
      </c>
      <c r="I279" s="16">
        <v>0</v>
      </c>
      <c r="J279" s="17">
        <v>2.98</v>
      </c>
      <c r="K279" s="17"/>
      <c r="L279" s="16">
        <v>0</v>
      </c>
      <c r="M279" s="16"/>
      <c r="O279" s="16"/>
      <c r="P279" s="10">
        <v>0.1</v>
      </c>
      <c r="Q279" s="10">
        <v>0.03</v>
      </c>
      <c r="R279" s="17">
        <v>0</v>
      </c>
      <c r="T279" s="17" t="s">
        <v>90</v>
      </c>
      <c r="U279" s="5" t="s">
        <v>165</v>
      </c>
      <c r="V279" s="2" t="s">
        <v>166</v>
      </c>
    </row>
    <row r="280" spans="1:22" s="2" customFormat="1" ht="14" x14ac:dyDescent="0.3">
      <c r="A280" s="21" t="s">
        <v>139</v>
      </c>
      <c r="B280" s="6" t="s">
        <v>164</v>
      </c>
      <c r="C280" s="3">
        <v>6</v>
      </c>
      <c r="D280" s="8">
        <v>24.167166666666667</v>
      </c>
      <c r="E280" s="10">
        <v>-160.25383333333335</v>
      </c>
      <c r="F280" s="6">
        <v>100</v>
      </c>
      <c r="G280" s="18">
        <v>1.141</v>
      </c>
      <c r="H280" s="18">
        <v>2.4E-2</v>
      </c>
      <c r="I280" s="16">
        <v>0</v>
      </c>
      <c r="J280" s="17">
        <v>3.04</v>
      </c>
      <c r="K280" s="17"/>
      <c r="L280" s="16">
        <v>0</v>
      </c>
      <c r="M280" s="16"/>
      <c r="O280" s="16"/>
      <c r="P280" s="3">
        <v>7.0000000000000007E-2</v>
      </c>
      <c r="Q280" s="3">
        <v>0.01</v>
      </c>
      <c r="R280" s="16">
        <v>0</v>
      </c>
      <c r="T280" s="17" t="s">
        <v>90</v>
      </c>
      <c r="U280" s="5" t="s">
        <v>165</v>
      </c>
    </row>
    <row r="281" spans="1:22" s="2" customFormat="1" ht="14" x14ac:dyDescent="0.3">
      <c r="A281" s="20" t="s">
        <v>7</v>
      </c>
      <c r="B281" s="3" t="s">
        <v>167</v>
      </c>
      <c r="C281" s="3" t="s">
        <v>168</v>
      </c>
      <c r="D281" s="10">
        <v>18.899999999999999</v>
      </c>
      <c r="E281" s="10">
        <v>-108.8</v>
      </c>
      <c r="F281" s="3">
        <v>5</v>
      </c>
      <c r="G281" s="3">
        <v>1.0900000000000001</v>
      </c>
      <c r="H281" s="3">
        <v>0.06</v>
      </c>
      <c r="I281" s="3">
        <v>0</v>
      </c>
      <c r="J281" s="3">
        <v>2.78</v>
      </c>
      <c r="K281" s="3"/>
      <c r="L281" s="3">
        <v>0</v>
      </c>
      <c r="M281" s="3"/>
      <c r="O281" s="3"/>
      <c r="P281" s="3"/>
      <c r="Q281" s="3"/>
      <c r="R281" s="3"/>
      <c r="S281" s="3"/>
      <c r="T281" s="17" t="s">
        <v>24</v>
      </c>
      <c r="U281" s="2" t="s">
        <v>169</v>
      </c>
    </row>
    <row r="282" spans="1:22" s="2" customFormat="1" ht="14" x14ac:dyDescent="0.3">
      <c r="A282" s="20" t="s">
        <v>7</v>
      </c>
      <c r="B282" s="3" t="s">
        <v>167</v>
      </c>
      <c r="C282" s="3" t="s">
        <v>168</v>
      </c>
      <c r="D282" s="10">
        <v>18.899999999999999</v>
      </c>
      <c r="E282" s="10">
        <v>-108.8</v>
      </c>
      <c r="F282" s="3">
        <v>100</v>
      </c>
      <c r="G282" s="3">
        <v>1.18</v>
      </c>
      <c r="H282" s="3">
        <v>0.06</v>
      </c>
      <c r="I282" s="3">
        <v>0</v>
      </c>
      <c r="J282" s="3">
        <v>2.27</v>
      </c>
      <c r="K282" s="3"/>
      <c r="L282" s="3">
        <v>0</v>
      </c>
      <c r="M282" s="3"/>
      <c r="O282" s="3"/>
      <c r="P282" s="3"/>
      <c r="Q282" s="3"/>
      <c r="R282" s="3"/>
      <c r="S282" s="3"/>
      <c r="T282" s="17" t="s">
        <v>24</v>
      </c>
      <c r="U282" s="2" t="s">
        <v>169</v>
      </c>
    </row>
    <row r="283" spans="1:22" s="2" customFormat="1" ht="14" x14ac:dyDescent="0.3">
      <c r="A283" s="20" t="s">
        <v>7</v>
      </c>
      <c r="B283" s="3" t="s">
        <v>167</v>
      </c>
      <c r="C283" s="3" t="s">
        <v>168</v>
      </c>
      <c r="D283" s="10">
        <v>18.899999999999999</v>
      </c>
      <c r="E283" s="10">
        <v>-108.8</v>
      </c>
      <c r="F283" s="3">
        <v>200</v>
      </c>
      <c r="G283" s="3">
        <v>1.1399999999999999</v>
      </c>
      <c r="H283" s="3">
        <v>0.06</v>
      </c>
      <c r="I283" s="3">
        <v>0</v>
      </c>
      <c r="J283" s="3">
        <v>2.66</v>
      </c>
      <c r="K283" s="3"/>
      <c r="L283" s="3">
        <v>0</v>
      </c>
      <c r="M283" s="3"/>
      <c r="O283" s="3"/>
      <c r="P283" s="3"/>
      <c r="Q283" s="3"/>
      <c r="R283" s="3"/>
      <c r="S283" s="3"/>
      <c r="T283" s="17" t="s">
        <v>24</v>
      </c>
      <c r="U283" s="2" t="s">
        <v>169</v>
      </c>
    </row>
    <row r="284" spans="1:22" s="2" customFormat="1" ht="14" x14ac:dyDescent="0.3">
      <c r="A284" s="20" t="s">
        <v>7</v>
      </c>
      <c r="B284" s="3" t="s">
        <v>167</v>
      </c>
      <c r="C284" s="3" t="s">
        <v>168</v>
      </c>
      <c r="D284" s="10">
        <v>18.899999999999999</v>
      </c>
      <c r="E284" s="10">
        <v>-108.8</v>
      </c>
      <c r="F284" s="3">
        <v>250</v>
      </c>
      <c r="G284" s="3">
        <v>1.0900000000000001</v>
      </c>
      <c r="H284" s="3">
        <v>0.06</v>
      </c>
      <c r="I284" s="3">
        <v>0</v>
      </c>
      <c r="J284" s="3">
        <v>2.72</v>
      </c>
      <c r="K284" s="3"/>
      <c r="L284" s="3">
        <v>0</v>
      </c>
      <c r="M284" s="3"/>
      <c r="O284" s="3"/>
      <c r="P284" s="3"/>
      <c r="Q284" s="3"/>
      <c r="R284" s="3"/>
      <c r="S284" s="3"/>
      <c r="T284" s="17" t="s">
        <v>24</v>
      </c>
      <c r="U284" s="2" t="s">
        <v>169</v>
      </c>
    </row>
    <row r="285" spans="1:22" s="2" customFormat="1" ht="14" x14ac:dyDescent="0.3">
      <c r="A285" s="20" t="s">
        <v>7</v>
      </c>
      <c r="B285" s="3" t="s">
        <v>167</v>
      </c>
      <c r="C285" s="3" t="s">
        <v>168</v>
      </c>
      <c r="D285" s="10">
        <v>18.899999999999999</v>
      </c>
      <c r="E285" s="10">
        <v>-108.8</v>
      </c>
      <c r="F285" s="3">
        <v>300</v>
      </c>
      <c r="G285" s="3">
        <v>1.19</v>
      </c>
      <c r="H285" s="3">
        <v>0.06</v>
      </c>
      <c r="I285" s="3">
        <v>0</v>
      </c>
      <c r="J285" s="3">
        <v>2.73</v>
      </c>
      <c r="K285" s="3"/>
      <c r="L285" s="3">
        <v>0</v>
      </c>
      <c r="M285" s="3"/>
      <c r="O285" s="3"/>
      <c r="P285" s="3"/>
      <c r="Q285" s="3"/>
      <c r="R285" s="3"/>
      <c r="S285" s="3"/>
      <c r="T285" s="17" t="s">
        <v>24</v>
      </c>
      <c r="U285" s="2" t="s">
        <v>169</v>
      </c>
    </row>
    <row r="286" spans="1:22" s="2" customFormat="1" ht="14" x14ac:dyDescent="0.3">
      <c r="A286" s="20" t="s">
        <v>7</v>
      </c>
      <c r="B286" s="3" t="s">
        <v>167</v>
      </c>
      <c r="C286" s="3" t="s">
        <v>168</v>
      </c>
      <c r="D286" s="10">
        <v>18.899999999999999</v>
      </c>
      <c r="E286" s="10">
        <v>-108.8</v>
      </c>
      <c r="F286" s="3">
        <v>400</v>
      </c>
      <c r="G286" s="3">
        <v>1.04</v>
      </c>
      <c r="H286" s="3">
        <v>0.06</v>
      </c>
      <c r="I286" s="3">
        <v>0</v>
      </c>
      <c r="J286" s="3">
        <v>3.07</v>
      </c>
      <c r="K286" s="3"/>
      <c r="L286" s="3">
        <v>0</v>
      </c>
      <c r="M286" s="3"/>
      <c r="O286" s="3"/>
      <c r="P286" s="3"/>
      <c r="Q286" s="3"/>
      <c r="R286" s="3"/>
      <c r="S286" s="3"/>
      <c r="T286" s="17" t="s">
        <v>24</v>
      </c>
      <c r="U286" s="2" t="s">
        <v>169</v>
      </c>
    </row>
    <row r="287" spans="1:22" s="2" customFormat="1" ht="14" x14ac:dyDescent="0.3">
      <c r="A287" s="20" t="s">
        <v>7</v>
      </c>
      <c r="B287" s="3" t="s">
        <v>167</v>
      </c>
      <c r="C287" s="3" t="s">
        <v>168</v>
      </c>
      <c r="D287" s="10">
        <v>18.899999999999999</v>
      </c>
      <c r="E287" s="10">
        <v>-108.8</v>
      </c>
      <c r="F287" s="3">
        <v>500</v>
      </c>
      <c r="G287" s="3">
        <v>0.99</v>
      </c>
      <c r="H287" s="3">
        <v>0.06</v>
      </c>
      <c r="I287" s="3">
        <v>0</v>
      </c>
      <c r="J287" s="3">
        <v>3.21</v>
      </c>
      <c r="K287" s="3"/>
      <c r="L287" s="3">
        <v>0</v>
      </c>
      <c r="M287" s="3"/>
      <c r="O287" s="3"/>
      <c r="P287" s="3"/>
      <c r="Q287" s="3"/>
      <c r="R287" s="3"/>
      <c r="S287" s="3"/>
      <c r="T287" s="17" t="s">
        <v>24</v>
      </c>
      <c r="U287" s="2" t="s">
        <v>169</v>
      </c>
    </row>
    <row r="288" spans="1:22" s="2" customFormat="1" ht="14" x14ac:dyDescent="0.3">
      <c r="A288" s="20" t="s">
        <v>7</v>
      </c>
      <c r="B288" s="3" t="s">
        <v>167</v>
      </c>
      <c r="C288" s="3" t="s">
        <v>168</v>
      </c>
      <c r="D288" s="10">
        <v>18.899999999999999</v>
      </c>
      <c r="E288" s="10">
        <v>-108.8</v>
      </c>
      <c r="F288" s="3">
        <v>600</v>
      </c>
      <c r="G288" s="3">
        <v>0.93</v>
      </c>
      <c r="H288" s="3">
        <v>0.06</v>
      </c>
      <c r="I288" s="3">
        <v>0</v>
      </c>
      <c r="J288" s="3">
        <v>3.36</v>
      </c>
      <c r="K288" s="3"/>
      <c r="L288" s="3">
        <v>0</v>
      </c>
      <c r="M288" s="3"/>
      <c r="O288" s="3"/>
      <c r="P288" s="3"/>
      <c r="Q288" s="3"/>
      <c r="R288" s="3"/>
      <c r="S288" s="3"/>
      <c r="T288" s="17" t="s">
        <v>24</v>
      </c>
      <c r="U288" s="2" t="s">
        <v>169</v>
      </c>
    </row>
    <row r="289" spans="1:23" s="2" customFormat="1" ht="14" x14ac:dyDescent="0.3">
      <c r="A289" s="20" t="s">
        <v>7</v>
      </c>
      <c r="B289" s="3" t="s">
        <v>167</v>
      </c>
      <c r="C289" s="3" t="s">
        <v>168</v>
      </c>
      <c r="D289" s="10">
        <v>18.899999999999999</v>
      </c>
      <c r="E289" s="10">
        <v>-108.8</v>
      </c>
      <c r="F289" s="3">
        <v>800</v>
      </c>
      <c r="G289" s="3">
        <v>0.78</v>
      </c>
      <c r="H289" s="3">
        <v>0.06</v>
      </c>
      <c r="I289" s="3">
        <v>0</v>
      </c>
      <c r="J289" s="3">
        <v>4.01</v>
      </c>
      <c r="K289" s="3"/>
      <c r="L289" s="3">
        <v>0</v>
      </c>
      <c r="M289" s="3"/>
      <c r="O289" s="3"/>
      <c r="P289" s="3"/>
      <c r="Q289" s="3"/>
      <c r="R289" s="3"/>
      <c r="S289" s="3"/>
      <c r="T289" s="17" t="s">
        <v>24</v>
      </c>
      <c r="U289" s="2" t="s">
        <v>169</v>
      </c>
    </row>
    <row r="290" spans="1:23" s="2" customFormat="1" ht="14" x14ac:dyDescent="0.3">
      <c r="A290" s="20" t="s">
        <v>7</v>
      </c>
      <c r="B290" s="3" t="s">
        <v>167</v>
      </c>
      <c r="C290" s="3" t="s">
        <v>170</v>
      </c>
      <c r="D290" s="10">
        <v>18.2</v>
      </c>
      <c r="E290" s="10">
        <v>-104.2</v>
      </c>
      <c r="F290" s="3">
        <v>5</v>
      </c>
      <c r="G290" s="3">
        <v>1.07</v>
      </c>
      <c r="H290" s="3">
        <v>0.06</v>
      </c>
      <c r="I290" s="3">
        <v>0</v>
      </c>
      <c r="J290" s="3">
        <v>2.84</v>
      </c>
      <c r="K290" s="3"/>
      <c r="L290" s="3">
        <v>0</v>
      </c>
      <c r="M290" s="3"/>
      <c r="O290" s="3"/>
      <c r="P290" s="3"/>
      <c r="Q290" s="3"/>
      <c r="R290" s="3"/>
      <c r="S290" s="3"/>
      <c r="T290" s="17" t="s">
        <v>24</v>
      </c>
      <c r="U290" s="2" t="s">
        <v>169</v>
      </c>
    </row>
    <row r="291" spans="1:23" s="2" customFormat="1" ht="14" x14ac:dyDescent="0.3">
      <c r="A291" s="20" t="s">
        <v>7</v>
      </c>
      <c r="B291" s="3" t="s">
        <v>167</v>
      </c>
      <c r="C291" s="3" t="s">
        <v>170</v>
      </c>
      <c r="D291" s="10">
        <v>18.2</v>
      </c>
      <c r="E291" s="10">
        <v>-104.2</v>
      </c>
      <c r="F291" s="3">
        <v>100</v>
      </c>
      <c r="G291" s="3">
        <v>1.1599999999999999</v>
      </c>
      <c r="H291" s="3">
        <v>0.06</v>
      </c>
      <c r="I291" s="3">
        <v>0</v>
      </c>
      <c r="J291" s="3">
        <v>2.72</v>
      </c>
      <c r="K291" s="3"/>
      <c r="L291" s="3">
        <v>0</v>
      </c>
      <c r="M291" s="3"/>
      <c r="O291" s="3"/>
      <c r="P291" s="3"/>
      <c r="Q291" s="3"/>
      <c r="R291" s="3"/>
      <c r="S291" s="3"/>
      <c r="T291" s="17" t="s">
        <v>24</v>
      </c>
      <c r="U291" s="2" t="s">
        <v>169</v>
      </c>
    </row>
    <row r="292" spans="1:23" s="2" customFormat="1" ht="14" x14ac:dyDescent="0.3">
      <c r="A292" s="20" t="s">
        <v>7</v>
      </c>
      <c r="B292" s="3" t="s">
        <v>167</v>
      </c>
      <c r="C292" s="3" t="s">
        <v>170</v>
      </c>
      <c r="D292" s="10">
        <v>18.2</v>
      </c>
      <c r="E292" s="10">
        <v>-104.2</v>
      </c>
      <c r="F292" s="3">
        <v>200</v>
      </c>
      <c r="G292" s="3">
        <v>1.08</v>
      </c>
      <c r="H292" s="3">
        <v>0.06</v>
      </c>
      <c r="I292" s="3">
        <v>0</v>
      </c>
      <c r="J292" s="3">
        <v>3.03</v>
      </c>
      <c r="K292" s="3"/>
      <c r="L292" s="3">
        <v>0</v>
      </c>
      <c r="M292" s="3"/>
      <c r="O292" s="3"/>
      <c r="P292" s="3"/>
      <c r="Q292" s="3"/>
      <c r="R292" s="3"/>
      <c r="S292" s="3"/>
      <c r="T292" s="17" t="s">
        <v>24</v>
      </c>
      <c r="U292" s="2" t="s">
        <v>169</v>
      </c>
    </row>
    <row r="293" spans="1:23" s="2" customFormat="1" ht="14" x14ac:dyDescent="0.3">
      <c r="A293" s="20" t="s">
        <v>7</v>
      </c>
      <c r="B293" s="3" t="s">
        <v>167</v>
      </c>
      <c r="C293" s="3" t="s">
        <v>170</v>
      </c>
      <c r="D293" s="10">
        <v>18.2</v>
      </c>
      <c r="E293" s="10">
        <v>-104.2</v>
      </c>
      <c r="F293" s="3">
        <v>250</v>
      </c>
      <c r="G293" s="3">
        <v>1.04</v>
      </c>
      <c r="H293" s="3">
        <v>0.06</v>
      </c>
      <c r="I293" s="3">
        <v>0</v>
      </c>
      <c r="J293" s="3">
        <v>3.08</v>
      </c>
      <c r="K293" s="3"/>
      <c r="L293" s="3">
        <v>0</v>
      </c>
      <c r="M293" s="3"/>
      <c r="O293" s="3"/>
      <c r="P293" s="3"/>
      <c r="Q293" s="3"/>
      <c r="R293" s="3"/>
      <c r="S293" s="3"/>
      <c r="T293" s="17" t="s">
        <v>24</v>
      </c>
      <c r="U293" s="2" t="s">
        <v>169</v>
      </c>
    </row>
    <row r="294" spans="1:23" s="2" customFormat="1" ht="14" x14ac:dyDescent="0.3">
      <c r="A294" s="20" t="s">
        <v>7</v>
      </c>
      <c r="B294" s="3" t="s">
        <v>167</v>
      </c>
      <c r="C294" s="3" t="s">
        <v>170</v>
      </c>
      <c r="D294" s="10">
        <v>18.2</v>
      </c>
      <c r="E294" s="10">
        <v>-104.2</v>
      </c>
      <c r="F294" s="3">
        <v>300</v>
      </c>
      <c r="G294" s="3">
        <v>1.06</v>
      </c>
      <c r="H294" s="3">
        <v>0.06</v>
      </c>
      <c r="I294" s="3">
        <v>0</v>
      </c>
      <c r="J294" s="3">
        <v>3.03</v>
      </c>
      <c r="K294" s="3"/>
      <c r="L294" s="3">
        <v>0</v>
      </c>
      <c r="M294" s="3"/>
      <c r="O294" s="3"/>
      <c r="P294" s="3"/>
      <c r="Q294" s="3"/>
      <c r="R294" s="3"/>
      <c r="S294" s="3"/>
      <c r="T294" s="17" t="s">
        <v>24</v>
      </c>
      <c r="U294" s="2" t="s">
        <v>169</v>
      </c>
    </row>
    <row r="295" spans="1:23" s="2" customFormat="1" ht="14" x14ac:dyDescent="0.3">
      <c r="A295" s="20" t="s">
        <v>7</v>
      </c>
      <c r="B295" s="3" t="s">
        <v>167</v>
      </c>
      <c r="C295" s="3" t="s">
        <v>170</v>
      </c>
      <c r="D295" s="10">
        <v>18.2</v>
      </c>
      <c r="E295" s="10">
        <v>-104.2</v>
      </c>
      <c r="F295" s="3">
        <v>400</v>
      </c>
      <c r="G295" s="3">
        <v>1.02</v>
      </c>
      <c r="H295" s="3">
        <v>0.06</v>
      </c>
      <c r="I295" s="3">
        <v>0</v>
      </c>
      <c r="J295" s="3">
        <v>2.87</v>
      </c>
      <c r="K295" s="3"/>
      <c r="L295" s="3">
        <v>0</v>
      </c>
      <c r="M295" s="3"/>
      <c r="O295" s="3"/>
      <c r="P295" s="3"/>
      <c r="Q295" s="3"/>
      <c r="R295" s="3"/>
      <c r="S295" s="3"/>
      <c r="T295" s="17" t="s">
        <v>24</v>
      </c>
      <c r="U295" s="2" t="s">
        <v>169</v>
      </c>
    </row>
    <row r="296" spans="1:23" s="2" customFormat="1" ht="14" x14ac:dyDescent="0.3">
      <c r="A296" s="20" t="s">
        <v>7</v>
      </c>
      <c r="B296" s="3" t="s">
        <v>167</v>
      </c>
      <c r="C296" s="3" t="s">
        <v>170</v>
      </c>
      <c r="D296" s="10">
        <v>18.2</v>
      </c>
      <c r="E296" s="10">
        <v>-104.2</v>
      </c>
      <c r="F296" s="3">
        <v>600</v>
      </c>
      <c r="G296" s="3">
        <v>1.03</v>
      </c>
      <c r="H296" s="3">
        <v>0.06</v>
      </c>
      <c r="I296" s="3">
        <v>0</v>
      </c>
      <c r="J296" s="3">
        <v>3.38</v>
      </c>
      <c r="K296" s="3"/>
      <c r="L296" s="3">
        <v>0</v>
      </c>
      <c r="M296" s="3"/>
      <c r="O296" s="3"/>
      <c r="P296" s="3"/>
      <c r="Q296" s="3"/>
      <c r="R296" s="3"/>
      <c r="S296" s="3"/>
      <c r="T296" s="17" t="s">
        <v>24</v>
      </c>
      <c r="U296" s="2" t="s">
        <v>169</v>
      </c>
    </row>
    <row r="297" spans="1:23" s="2" customFormat="1" ht="14" x14ac:dyDescent="0.3">
      <c r="A297" s="20" t="s">
        <v>7</v>
      </c>
      <c r="B297" s="3" t="s">
        <v>167</v>
      </c>
      <c r="C297" s="3" t="s">
        <v>170</v>
      </c>
      <c r="D297" s="10">
        <v>18.2</v>
      </c>
      <c r="E297" s="10">
        <v>-104.2</v>
      </c>
      <c r="F297" s="3">
        <v>800</v>
      </c>
      <c r="G297" s="3">
        <v>0.91</v>
      </c>
      <c r="H297" s="3">
        <v>0.06</v>
      </c>
      <c r="I297" s="3">
        <v>0</v>
      </c>
      <c r="J297" s="3">
        <v>3.8</v>
      </c>
      <c r="K297" s="3"/>
      <c r="L297" s="3">
        <v>0</v>
      </c>
      <c r="M297" s="3"/>
      <c r="O297" s="3"/>
      <c r="P297" s="3"/>
      <c r="Q297" s="3"/>
      <c r="R297" s="3"/>
      <c r="S297" s="3"/>
      <c r="T297" s="17" t="s">
        <v>24</v>
      </c>
      <c r="U297" s="2" t="s">
        <v>169</v>
      </c>
    </row>
    <row r="298" spans="1:23" x14ac:dyDescent="0.35">
      <c r="A298" s="20" t="s">
        <v>201</v>
      </c>
      <c r="B298" s="3" t="s">
        <v>171</v>
      </c>
      <c r="C298" s="3">
        <v>29</v>
      </c>
      <c r="D298" s="10">
        <v>34.229999999999997</v>
      </c>
      <c r="E298" s="10">
        <v>-120.03</v>
      </c>
      <c r="F298" s="3">
        <v>15</v>
      </c>
      <c r="G298" s="3">
        <v>1</v>
      </c>
      <c r="H298" s="3">
        <v>0.06</v>
      </c>
      <c r="I298" s="3">
        <v>0</v>
      </c>
      <c r="J298" s="3">
        <v>3.06</v>
      </c>
      <c r="K298" s="3"/>
      <c r="L298" s="3">
        <v>0</v>
      </c>
      <c r="M298" s="3"/>
      <c r="N298"/>
      <c r="O298" s="3"/>
      <c r="P298" s="3"/>
      <c r="Q298" s="3"/>
      <c r="R298" s="3"/>
      <c r="S298" s="3"/>
      <c r="T298" s="17" t="s">
        <v>90</v>
      </c>
      <c r="U298" s="2" t="s">
        <v>169</v>
      </c>
      <c r="W298" s="2"/>
    </row>
    <row r="299" spans="1:23" x14ac:dyDescent="0.35">
      <c r="A299" s="20" t="s">
        <v>201</v>
      </c>
      <c r="B299" s="3" t="s">
        <v>171</v>
      </c>
      <c r="C299" s="3">
        <v>29</v>
      </c>
      <c r="D299" s="10">
        <v>34.229999999999997</v>
      </c>
      <c r="E299" s="10">
        <v>-120.03</v>
      </c>
      <c r="F299" s="3">
        <v>100</v>
      </c>
      <c r="G299" s="3">
        <v>1</v>
      </c>
      <c r="H299" s="3">
        <v>0.06</v>
      </c>
      <c r="I299" s="3">
        <v>0</v>
      </c>
      <c r="J299" s="3">
        <v>2.78</v>
      </c>
      <c r="K299" s="3"/>
      <c r="L299" s="3">
        <v>0</v>
      </c>
      <c r="M299" s="3"/>
      <c r="N299"/>
      <c r="O299" s="3"/>
      <c r="P299" s="3"/>
      <c r="Q299" s="3"/>
      <c r="R299" s="3"/>
      <c r="S299" s="3"/>
      <c r="T299" s="17" t="s">
        <v>90</v>
      </c>
      <c r="U299" s="2" t="s">
        <v>169</v>
      </c>
      <c r="W299" s="2"/>
    </row>
    <row r="300" spans="1:23" x14ac:dyDescent="0.35">
      <c r="A300" s="20" t="s">
        <v>201</v>
      </c>
      <c r="B300" s="3" t="s">
        <v>171</v>
      </c>
      <c r="C300" s="3">
        <v>29</v>
      </c>
      <c r="D300" s="10">
        <v>34.229999999999997</v>
      </c>
      <c r="E300" s="10">
        <v>-120.03</v>
      </c>
      <c r="F300" s="3">
        <v>200</v>
      </c>
      <c r="G300" s="3">
        <v>1.06</v>
      </c>
      <c r="H300" s="3">
        <v>0.06</v>
      </c>
      <c r="I300" s="3">
        <v>0</v>
      </c>
      <c r="J300" s="3">
        <v>3</v>
      </c>
      <c r="K300" s="3"/>
      <c r="L300" s="3">
        <v>0</v>
      </c>
      <c r="M300" s="3"/>
      <c r="N300"/>
      <c r="O300" s="3"/>
      <c r="P300" s="3"/>
      <c r="Q300" s="3"/>
      <c r="R300" s="3"/>
      <c r="S300" s="3"/>
      <c r="T300" s="17" t="s">
        <v>90</v>
      </c>
      <c r="U300" s="2" t="s">
        <v>169</v>
      </c>
      <c r="W300" s="2"/>
    </row>
    <row r="301" spans="1:23" x14ac:dyDescent="0.35">
      <c r="A301" s="20" t="s">
        <v>201</v>
      </c>
      <c r="B301" s="3" t="s">
        <v>171</v>
      </c>
      <c r="C301" s="3">
        <v>29</v>
      </c>
      <c r="D301" s="10">
        <v>34.229999999999997</v>
      </c>
      <c r="E301" s="10">
        <v>-120.03</v>
      </c>
      <c r="F301" s="3">
        <v>350</v>
      </c>
      <c r="G301" s="3">
        <v>1.07</v>
      </c>
      <c r="H301" s="3">
        <v>0.06</v>
      </c>
      <c r="I301" s="3">
        <v>0</v>
      </c>
      <c r="J301" s="3">
        <v>2.94</v>
      </c>
      <c r="K301" s="3"/>
      <c r="L301" s="3">
        <v>0</v>
      </c>
      <c r="M301" s="3"/>
      <c r="N301"/>
      <c r="O301" s="3"/>
      <c r="P301" s="3"/>
      <c r="Q301" s="3"/>
      <c r="R301" s="3"/>
      <c r="S301" s="3"/>
      <c r="T301" s="17" t="s">
        <v>90</v>
      </c>
      <c r="U301" s="2" t="s">
        <v>169</v>
      </c>
      <c r="W301" s="2"/>
    </row>
    <row r="302" spans="1:23" x14ac:dyDescent="0.35">
      <c r="A302" s="20" t="s">
        <v>201</v>
      </c>
      <c r="B302" s="3" t="s">
        <v>171</v>
      </c>
      <c r="C302" s="3">
        <v>29</v>
      </c>
      <c r="D302" s="10">
        <v>34.229999999999997</v>
      </c>
      <c r="E302" s="10">
        <v>-120.03</v>
      </c>
      <c r="F302" s="3">
        <v>465</v>
      </c>
      <c r="G302" s="3">
        <v>1.17</v>
      </c>
      <c r="H302" s="3">
        <v>0.06</v>
      </c>
      <c r="I302" s="3">
        <v>0</v>
      </c>
      <c r="J302" s="3">
        <v>2.5499999999999998</v>
      </c>
      <c r="K302" s="3"/>
      <c r="L302" s="3">
        <v>0</v>
      </c>
      <c r="M302" s="3"/>
      <c r="N302"/>
      <c r="O302" s="3"/>
      <c r="P302" s="3"/>
      <c r="Q302" s="3"/>
      <c r="R302" s="3"/>
      <c r="S302" s="3"/>
      <c r="T302" s="17" t="s">
        <v>90</v>
      </c>
      <c r="U302" s="2" t="s">
        <v>169</v>
      </c>
      <c r="W302" s="2"/>
    </row>
    <row r="303" spans="1:23" x14ac:dyDescent="0.35">
      <c r="A303" s="20" t="s">
        <v>201</v>
      </c>
      <c r="B303" s="3" t="s">
        <v>171</v>
      </c>
      <c r="C303" s="3">
        <v>29</v>
      </c>
      <c r="D303" s="10">
        <v>34.229999999999997</v>
      </c>
      <c r="E303" s="10">
        <v>-120.03</v>
      </c>
      <c r="F303" s="3">
        <v>520</v>
      </c>
      <c r="G303" s="3">
        <v>1.26</v>
      </c>
      <c r="H303" s="3">
        <v>0.06</v>
      </c>
      <c r="I303" s="3">
        <v>0</v>
      </c>
      <c r="J303" s="3">
        <v>2.42</v>
      </c>
      <c r="K303" s="3"/>
      <c r="L303" s="3">
        <v>0</v>
      </c>
      <c r="M303" s="3"/>
      <c r="N303"/>
      <c r="O303" s="3"/>
      <c r="P303" s="3"/>
      <c r="Q303" s="3"/>
      <c r="R303" s="3"/>
      <c r="S303" s="3"/>
      <c r="T303" s="17" t="s">
        <v>90</v>
      </c>
      <c r="U303" s="2" t="s">
        <v>169</v>
      </c>
      <c r="W303" s="2"/>
    </row>
    <row r="304" spans="1:23" x14ac:dyDescent="0.35">
      <c r="A304" s="20" t="s">
        <v>201</v>
      </c>
      <c r="B304" s="3" t="s">
        <v>171</v>
      </c>
      <c r="C304" s="3">
        <v>29</v>
      </c>
      <c r="D304" s="10">
        <v>34.229999999999997</v>
      </c>
      <c r="E304" s="10">
        <v>-120.03</v>
      </c>
      <c r="F304" s="3">
        <v>545</v>
      </c>
      <c r="G304" s="3">
        <v>1.43</v>
      </c>
      <c r="H304" s="3">
        <v>0.06</v>
      </c>
      <c r="I304" s="3">
        <v>0</v>
      </c>
      <c r="J304" s="3">
        <v>1.96</v>
      </c>
      <c r="K304" s="3"/>
      <c r="L304" s="3">
        <v>0</v>
      </c>
      <c r="M304" s="3"/>
      <c r="N304"/>
      <c r="O304" s="3"/>
      <c r="P304" s="3"/>
      <c r="Q304" s="3"/>
      <c r="R304" s="3"/>
      <c r="S304" s="3"/>
      <c r="T304" s="17" t="s">
        <v>90</v>
      </c>
      <c r="U304" s="2" t="s">
        <v>169</v>
      </c>
      <c r="W304" s="2"/>
    </row>
    <row r="305" spans="1:23" x14ac:dyDescent="0.35">
      <c r="A305" s="20" t="s">
        <v>201</v>
      </c>
      <c r="B305" s="3" t="s">
        <v>171</v>
      </c>
      <c r="C305" s="3">
        <v>29</v>
      </c>
      <c r="D305" s="10">
        <v>34.229999999999997</v>
      </c>
      <c r="E305" s="10">
        <v>-120.03</v>
      </c>
      <c r="F305" s="3">
        <v>570</v>
      </c>
      <c r="G305" s="3">
        <v>1.34</v>
      </c>
      <c r="H305" s="3">
        <v>0.06</v>
      </c>
      <c r="I305" s="3">
        <v>0</v>
      </c>
      <c r="J305" s="3">
        <v>1.79</v>
      </c>
      <c r="K305" s="3"/>
      <c r="L305" s="3">
        <v>0</v>
      </c>
      <c r="M305" s="3"/>
      <c r="N305"/>
      <c r="O305" s="3"/>
      <c r="P305" s="3"/>
      <c r="Q305" s="3"/>
      <c r="R305" s="3"/>
      <c r="S305" s="3"/>
      <c r="T305" s="17" t="s">
        <v>90</v>
      </c>
      <c r="U305" s="2" t="s">
        <v>169</v>
      </c>
      <c r="W305" s="2"/>
    </row>
    <row r="306" spans="1:23" s="2" customFormat="1" ht="14" x14ac:dyDescent="0.3">
      <c r="A306" s="20" t="s">
        <v>4</v>
      </c>
      <c r="B306" s="3" t="s">
        <v>172</v>
      </c>
      <c r="C306" s="3">
        <v>2</v>
      </c>
      <c r="D306" s="10">
        <v>-9.9220000000000006</v>
      </c>
      <c r="E306" s="10">
        <v>-80.224000000000004</v>
      </c>
      <c r="F306" s="3">
        <v>2</v>
      </c>
      <c r="G306" s="3">
        <v>1.0900000000000001</v>
      </c>
      <c r="H306" s="3">
        <v>0.03</v>
      </c>
      <c r="I306" s="3">
        <v>0</v>
      </c>
      <c r="J306" s="3">
        <v>2.94</v>
      </c>
      <c r="K306" s="3"/>
      <c r="L306" s="3">
        <v>0</v>
      </c>
      <c r="M306" s="3"/>
      <c r="O306" s="3"/>
      <c r="P306" s="3"/>
      <c r="Q306" s="3"/>
      <c r="R306" s="3"/>
      <c r="S306" s="3"/>
      <c r="T306" s="6" t="s">
        <v>73</v>
      </c>
      <c r="U306" s="2" t="s">
        <v>277</v>
      </c>
    </row>
    <row r="307" spans="1:23" s="2" customFormat="1" ht="14" x14ac:dyDescent="0.3">
      <c r="A307" s="20" t="s">
        <v>4</v>
      </c>
      <c r="B307" s="3" t="s">
        <v>172</v>
      </c>
      <c r="C307" s="3">
        <v>2</v>
      </c>
      <c r="D307" s="10">
        <v>-9.9220000000000006</v>
      </c>
      <c r="E307" s="10">
        <v>-80.224000000000004</v>
      </c>
      <c r="F307" s="3">
        <v>102</v>
      </c>
      <c r="G307" s="3">
        <v>1.1499999999999999</v>
      </c>
      <c r="H307" s="3">
        <v>0.03</v>
      </c>
      <c r="I307" s="3">
        <v>0</v>
      </c>
      <c r="J307" s="3">
        <v>3.09</v>
      </c>
      <c r="K307" s="3"/>
      <c r="L307" s="3">
        <v>0</v>
      </c>
      <c r="M307" s="3"/>
      <c r="O307" s="3"/>
      <c r="P307" s="3"/>
      <c r="Q307" s="3"/>
      <c r="R307" s="3"/>
      <c r="S307" s="3"/>
      <c r="T307" s="6" t="s">
        <v>73</v>
      </c>
      <c r="U307" s="2" t="s">
        <v>277</v>
      </c>
    </row>
    <row r="308" spans="1:23" s="2" customFormat="1" ht="14" x14ac:dyDescent="0.3">
      <c r="A308" s="20" t="s">
        <v>4</v>
      </c>
      <c r="B308" s="3" t="s">
        <v>172</v>
      </c>
      <c r="C308" s="3">
        <v>2</v>
      </c>
      <c r="D308" s="10">
        <v>-9.9220000000000006</v>
      </c>
      <c r="E308" s="10">
        <v>-80.224000000000004</v>
      </c>
      <c r="F308" s="3">
        <v>999</v>
      </c>
      <c r="G308" s="3">
        <v>0.86</v>
      </c>
      <c r="H308" s="3">
        <v>0.03</v>
      </c>
      <c r="I308" s="3">
        <v>0</v>
      </c>
      <c r="J308" s="3">
        <v>4.2300000000000004</v>
      </c>
      <c r="K308" s="3"/>
      <c r="L308" s="3">
        <v>0</v>
      </c>
      <c r="M308" s="3"/>
      <c r="O308" s="3"/>
      <c r="P308" s="3"/>
      <c r="Q308" s="3"/>
      <c r="R308" s="3"/>
      <c r="S308" s="3"/>
      <c r="T308" s="6" t="s">
        <v>73</v>
      </c>
      <c r="U308" s="2" t="s">
        <v>277</v>
      </c>
    </row>
    <row r="309" spans="1:23" s="2" customFormat="1" ht="14" x14ac:dyDescent="0.3">
      <c r="A309" s="20" t="s">
        <v>4</v>
      </c>
      <c r="B309" s="3" t="s">
        <v>172</v>
      </c>
      <c r="C309" s="3">
        <v>19</v>
      </c>
      <c r="D309" s="10">
        <v>-12.363</v>
      </c>
      <c r="E309" s="10">
        <v>-77</v>
      </c>
      <c r="F309" s="3">
        <v>2</v>
      </c>
      <c r="G309" s="3">
        <v>0.92</v>
      </c>
      <c r="H309" s="3">
        <v>0.03</v>
      </c>
      <c r="I309" s="3">
        <v>0</v>
      </c>
      <c r="J309" s="3">
        <v>2.14</v>
      </c>
      <c r="K309" s="3"/>
      <c r="L309" s="3">
        <v>0</v>
      </c>
      <c r="M309" s="3"/>
      <c r="O309" s="3"/>
      <c r="P309" s="3"/>
      <c r="Q309" s="3"/>
      <c r="R309" s="3"/>
      <c r="S309" s="3"/>
      <c r="T309" s="6" t="s">
        <v>73</v>
      </c>
      <c r="U309" s="2" t="s">
        <v>277</v>
      </c>
    </row>
    <row r="310" spans="1:23" s="2" customFormat="1" ht="14" x14ac:dyDescent="0.3">
      <c r="A310" s="20" t="s">
        <v>4</v>
      </c>
      <c r="B310" s="3" t="s">
        <v>172</v>
      </c>
      <c r="C310" s="3">
        <v>19</v>
      </c>
      <c r="D310" s="10">
        <v>-12.363</v>
      </c>
      <c r="E310" s="10">
        <v>-77</v>
      </c>
      <c r="F310" s="3">
        <v>97</v>
      </c>
      <c r="G310" s="3">
        <v>1.04</v>
      </c>
      <c r="H310" s="3">
        <v>0.05</v>
      </c>
      <c r="I310" s="3">
        <v>0</v>
      </c>
      <c r="J310" s="3">
        <v>2.17</v>
      </c>
      <c r="K310" s="3"/>
      <c r="L310" s="3">
        <v>0</v>
      </c>
      <c r="M310" s="3"/>
      <c r="O310" s="3"/>
      <c r="P310" s="3"/>
      <c r="Q310" s="3"/>
      <c r="R310" s="3"/>
      <c r="S310" s="3"/>
      <c r="T310" s="6" t="s">
        <v>73</v>
      </c>
      <c r="U310" s="2" t="s">
        <v>277</v>
      </c>
    </row>
    <row r="311" spans="1:23" s="2" customFormat="1" ht="14" x14ac:dyDescent="0.3">
      <c r="A311" s="20" t="s">
        <v>4</v>
      </c>
      <c r="B311" s="3" t="s">
        <v>172</v>
      </c>
      <c r="C311" s="3">
        <v>22</v>
      </c>
      <c r="D311" s="10">
        <v>-13.666</v>
      </c>
      <c r="E311" s="10">
        <v>-76.784999999999997</v>
      </c>
      <c r="F311" s="3">
        <v>3</v>
      </c>
      <c r="G311" s="3">
        <v>1.1599999999999999</v>
      </c>
      <c r="H311" s="3">
        <v>0.03</v>
      </c>
      <c r="I311" s="3">
        <v>0</v>
      </c>
      <c r="J311" s="3">
        <v>2.5499999999999998</v>
      </c>
      <c r="K311" s="3"/>
      <c r="L311" s="3">
        <v>0</v>
      </c>
      <c r="M311" s="3"/>
      <c r="O311" s="3"/>
      <c r="P311" s="3"/>
      <c r="Q311" s="3"/>
      <c r="R311" s="3"/>
      <c r="S311" s="3"/>
      <c r="T311" s="6" t="s">
        <v>73</v>
      </c>
      <c r="U311" s="2" t="s">
        <v>277</v>
      </c>
    </row>
    <row r="312" spans="1:23" s="2" customFormat="1" ht="14" x14ac:dyDescent="0.3">
      <c r="A312" s="20" t="s">
        <v>4</v>
      </c>
      <c r="B312" s="3" t="s">
        <v>172</v>
      </c>
      <c r="C312" s="3">
        <v>22</v>
      </c>
      <c r="D312" s="10">
        <v>-13.666</v>
      </c>
      <c r="E312" s="10">
        <v>-76.784999999999997</v>
      </c>
      <c r="F312" s="3">
        <v>153</v>
      </c>
      <c r="G312" s="3">
        <v>1.3</v>
      </c>
      <c r="H312" s="3">
        <v>0.03</v>
      </c>
      <c r="I312" s="3">
        <v>0</v>
      </c>
      <c r="J312" s="3">
        <v>2.7</v>
      </c>
      <c r="K312" s="3"/>
      <c r="L312" s="3">
        <v>0</v>
      </c>
      <c r="M312" s="3"/>
      <c r="O312" s="3"/>
      <c r="P312" s="3"/>
      <c r="Q312" s="3"/>
      <c r="R312" s="3"/>
      <c r="S312" s="3"/>
      <c r="T312" s="6" t="s">
        <v>73</v>
      </c>
      <c r="U312" s="2" t="s">
        <v>277</v>
      </c>
    </row>
    <row r="313" spans="1:23" s="2" customFormat="1" ht="14" x14ac:dyDescent="0.3">
      <c r="A313" s="20" t="s">
        <v>4</v>
      </c>
      <c r="B313" s="3" t="s">
        <v>172</v>
      </c>
      <c r="C313" s="3">
        <v>22</v>
      </c>
      <c r="D313" s="10">
        <v>-13.666</v>
      </c>
      <c r="E313" s="10">
        <v>-76.784999999999997</v>
      </c>
      <c r="F313" s="3">
        <v>302</v>
      </c>
      <c r="G313" s="3">
        <v>1.18</v>
      </c>
      <c r="H313" s="3">
        <v>0.03</v>
      </c>
      <c r="I313" s="3">
        <v>0</v>
      </c>
      <c r="J313" s="3">
        <v>3.05</v>
      </c>
      <c r="K313" s="3"/>
      <c r="L313" s="3">
        <v>0</v>
      </c>
      <c r="M313" s="3"/>
      <c r="O313" s="3"/>
      <c r="P313" s="3"/>
      <c r="Q313" s="3"/>
      <c r="R313" s="3"/>
      <c r="S313" s="3"/>
      <c r="T313" s="6" t="s">
        <v>73</v>
      </c>
      <c r="U313" s="2" t="s">
        <v>277</v>
      </c>
    </row>
    <row r="314" spans="1:23" s="2" customFormat="1" ht="14" x14ac:dyDescent="0.3">
      <c r="A314" s="20" t="s">
        <v>4</v>
      </c>
      <c r="B314" s="3" t="s">
        <v>172</v>
      </c>
      <c r="C314" s="3">
        <v>28</v>
      </c>
      <c r="D314" s="10">
        <v>-15.999000000000001</v>
      </c>
      <c r="E314" s="10">
        <v>-76.998000000000005</v>
      </c>
      <c r="F314" s="3">
        <v>8</v>
      </c>
      <c r="G314" s="3">
        <v>1.07</v>
      </c>
      <c r="H314" s="3">
        <v>0.04</v>
      </c>
      <c r="I314" s="3">
        <v>0</v>
      </c>
      <c r="J314" s="3">
        <v>2.93</v>
      </c>
      <c r="K314" s="3"/>
      <c r="L314" s="3">
        <v>0</v>
      </c>
      <c r="M314" s="3"/>
      <c r="O314" s="3"/>
      <c r="P314" s="3"/>
      <c r="Q314" s="3"/>
      <c r="R314" s="3"/>
      <c r="S314" s="3"/>
      <c r="T314" s="6" t="s">
        <v>73</v>
      </c>
      <c r="U314" s="2" t="s">
        <v>277</v>
      </c>
    </row>
    <row r="315" spans="1:23" s="2" customFormat="1" ht="14" x14ac:dyDescent="0.3">
      <c r="A315" s="20" t="s">
        <v>4</v>
      </c>
      <c r="B315" s="3" t="s">
        <v>172</v>
      </c>
      <c r="C315" s="3">
        <v>28</v>
      </c>
      <c r="D315" s="10">
        <v>-15.999000000000001</v>
      </c>
      <c r="E315" s="10">
        <v>-76.998000000000005</v>
      </c>
      <c r="F315" s="3">
        <v>201</v>
      </c>
      <c r="G315" s="3">
        <v>1.25</v>
      </c>
      <c r="H315" s="3">
        <v>0.03</v>
      </c>
      <c r="I315" s="3">
        <v>0</v>
      </c>
      <c r="J315" s="3">
        <v>2.86</v>
      </c>
      <c r="K315" s="3"/>
      <c r="L315" s="3">
        <v>0</v>
      </c>
      <c r="M315" s="3"/>
      <c r="O315" s="3"/>
      <c r="P315" s="3"/>
      <c r="Q315" s="3"/>
      <c r="R315" s="3"/>
      <c r="S315" s="3"/>
      <c r="T315" s="6" t="s">
        <v>73</v>
      </c>
      <c r="U315" s="2" t="s">
        <v>277</v>
      </c>
    </row>
    <row r="316" spans="1:23" s="2" customFormat="1" ht="14" x14ac:dyDescent="0.3">
      <c r="A316" s="20" t="s">
        <v>4</v>
      </c>
      <c r="B316" s="3" t="s">
        <v>172</v>
      </c>
      <c r="C316" s="3">
        <v>28</v>
      </c>
      <c r="D316" s="10">
        <v>-15.999000000000001</v>
      </c>
      <c r="E316" s="10">
        <v>-76.998000000000005</v>
      </c>
      <c r="F316" s="3">
        <v>1001</v>
      </c>
      <c r="G316" s="3">
        <v>0.89</v>
      </c>
      <c r="H316" s="3">
        <v>0.03</v>
      </c>
      <c r="I316" s="3">
        <v>0</v>
      </c>
      <c r="J316" s="3">
        <v>4.3099999999999996</v>
      </c>
      <c r="K316" s="3"/>
      <c r="L316" s="3">
        <v>0</v>
      </c>
      <c r="M316" s="3"/>
      <c r="O316" s="3"/>
      <c r="P316" s="3"/>
      <c r="Q316" s="3"/>
      <c r="R316" s="3"/>
      <c r="S316" s="3"/>
      <c r="T316" s="6" t="s">
        <v>73</v>
      </c>
      <c r="U316" s="2" t="s">
        <v>277</v>
      </c>
    </row>
    <row r="317" spans="1:23" s="2" customFormat="1" ht="14" x14ac:dyDescent="0.3">
      <c r="A317" s="20" t="s">
        <v>4</v>
      </c>
      <c r="B317" s="3" t="s">
        <v>172</v>
      </c>
      <c r="C317" s="3">
        <v>28</v>
      </c>
      <c r="D317" s="10">
        <v>-15.999000000000001</v>
      </c>
      <c r="E317" s="10">
        <v>-76.998000000000005</v>
      </c>
      <c r="F317" s="3">
        <v>1800</v>
      </c>
      <c r="G317" s="3">
        <v>0.79</v>
      </c>
      <c r="H317" s="3">
        <v>0.03</v>
      </c>
      <c r="I317" s="3">
        <v>0</v>
      </c>
      <c r="J317" s="3">
        <v>4.9400000000000004</v>
      </c>
      <c r="K317" s="3"/>
      <c r="L317" s="3">
        <v>0</v>
      </c>
      <c r="M317" s="3"/>
      <c r="O317" s="3"/>
      <c r="P317" s="3"/>
      <c r="Q317" s="3"/>
      <c r="R317" s="3"/>
      <c r="S317" s="3"/>
      <c r="T317" s="6" t="s">
        <v>73</v>
      </c>
      <c r="U317" s="2" t="s">
        <v>277</v>
      </c>
    </row>
    <row r="318" spans="1:23" s="2" customFormat="1" ht="14" x14ac:dyDescent="0.3">
      <c r="A318" s="20" t="s">
        <v>4</v>
      </c>
      <c r="B318" s="3" t="s">
        <v>172</v>
      </c>
      <c r="C318" s="3">
        <v>41</v>
      </c>
      <c r="D318" s="10">
        <v>-16.818999999999999</v>
      </c>
      <c r="E318" s="10">
        <v>-72.840999999999994</v>
      </c>
      <c r="F318" s="3">
        <v>2</v>
      </c>
      <c r="G318" s="3">
        <v>1.06</v>
      </c>
      <c r="H318" s="3">
        <v>7.0000000000000007E-2</v>
      </c>
      <c r="I318" s="3">
        <v>0</v>
      </c>
      <c r="J318" s="3">
        <v>2.91</v>
      </c>
      <c r="K318" s="3"/>
      <c r="L318" s="3">
        <v>0</v>
      </c>
      <c r="M318" s="3"/>
      <c r="O318" s="3"/>
      <c r="P318" s="3"/>
      <c r="Q318" s="3"/>
      <c r="R318" s="3"/>
      <c r="S318" s="3"/>
      <c r="T318" s="6" t="s">
        <v>73</v>
      </c>
      <c r="U318" s="2" t="s">
        <v>277</v>
      </c>
    </row>
    <row r="319" spans="1:23" s="2" customFormat="1" ht="14" x14ac:dyDescent="0.3">
      <c r="A319" s="20" t="s">
        <v>4</v>
      </c>
      <c r="B319" s="3" t="s">
        <v>172</v>
      </c>
      <c r="C319" s="3">
        <v>41</v>
      </c>
      <c r="D319" s="10">
        <v>-16.818999999999999</v>
      </c>
      <c r="E319" s="10">
        <v>-72.840999999999994</v>
      </c>
      <c r="F319" s="3">
        <v>100</v>
      </c>
      <c r="G319" s="3">
        <v>1.24</v>
      </c>
      <c r="H319" s="3">
        <v>0.04</v>
      </c>
      <c r="I319" s="3">
        <v>0</v>
      </c>
      <c r="J319" s="3">
        <v>2.52</v>
      </c>
      <c r="K319" s="3"/>
      <c r="L319" s="3">
        <v>0</v>
      </c>
      <c r="M319" s="3"/>
      <c r="O319" s="3"/>
      <c r="P319" s="3"/>
      <c r="Q319" s="3"/>
      <c r="R319" s="3"/>
      <c r="S319" s="3"/>
      <c r="T319" s="6" t="s">
        <v>73</v>
      </c>
      <c r="U319" s="2" t="s">
        <v>277</v>
      </c>
    </row>
    <row r="320" spans="1:23" s="2" customFormat="1" ht="14" x14ac:dyDescent="0.3">
      <c r="A320" s="20" t="s">
        <v>4</v>
      </c>
      <c r="B320" s="3" t="s">
        <v>172</v>
      </c>
      <c r="C320" s="3">
        <v>41</v>
      </c>
      <c r="D320" s="10">
        <v>-16.818999999999999</v>
      </c>
      <c r="E320" s="10">
        <v>-72.840999999999994</v>
      </c>
      <c r="F320" s="3">
        <v>250</v>
      </c>
      <c r="G320" s="3">
        <v>1.1399999999999999</v>
      </c>
      <c r="H320" s="3">
        <v>0.05</v>
      </c>
      <c r="I320" s="3">
        <v>0</v>
      </c>
      <c r="J320" s="3">
        <v>2.54</v>
      </c>
      <c r="K320" s="3"/>
      <c r="L320" s="3">
        <v>0</v>
      </c>
      <c r="M320" s="3"/>
      <c r="O320" s="3"/>
      <c r="P320" s="3"/>
      <c r="Q320" s="3"/>
      <c r="R320" s="3"/>
      <c r="S320" s="3"/>
      <c r="T320" s="6" t="s">
        <v>73</v>
      </c>
      <c r="U320" s="2" t="s">
        <v>277</v>
      </c>
    </row>
    <row r="321" spans="1:21" s="2" customFormat="1" ht="14" x14ac:dyDescent="0.3">
      <c r="A321" s="20" t="s">
        <v>4</v>
      </c>
      <c r="B321" s="3" t="s">
        <v>172</v>
      </c>
      <c r="C321" s="3">
        <v>103</v>
      </c>
      <c r="D321" s="10">
        <v>-9</v>
      </c>
      <c r="E321" s="10">
        <v>-85.832999999999998</v>
      </c>
      <c r="F321" s="3">
        <v>2</v>
      </c>
      <c r="G321" s="3">
        <v>1.1100000000000001</v>
      </c>
      <c r="H321" s="3">
        <v>0.03</v>
      </c>
      <c r="I321" s="3">
        <v>0</v>
      </c>
      <c r="J321" s="3">
        <v>2.96</v>
      </c>
      <c r="K321" s="3"/>
      <c r="L321" s="3">
        <v>0</v>
      </c>
      <c r="M321" s="3"/>
      <c r="O321" s="3"/>
      <c r="P321" s="3"/>
      <c r="Q321" s="3"/>
      <c r="R321" s="3"/>
      <c r="S321" s="3"/>
      <c r="T321" s="6" t="s">
        <v>73</v>
      </c>
      <c r="U321" s="2" t="s">
        <v>277</v>
      </c>
    </row>
    <row r="322" spans="1:21" s="2" customFormat="1" ht="14" x14ac:dyDescent="0.3">
      <c r="A322" s="20" t="s">
        <v>4</v>
      </c>
      <c r="B322" s="3" t="s">
        <v>172</v>
      </c>
      <c r="C322" s="3">
        <v>103</v>
      </c>
      <c r="D322" s="10">
        <v>-9</v>
      </c>
      <c r="E322" s="10">
        <v>-85.832999999999998</v>
      </c>
      <c r="F322" s="3">
        <v>151</v>
      </c>
      <c r="G322" s="3">
        <v>1.0900000000000001</v>
      </c>
      <c r="H322" s="3">
        <v>0.03</v>
      </c>
      <c r="I322" s="3">
        <v>0</v>
      </c>
      <c r="J322" s="3">
        <v>3.22</v>
      </c>
      <c r="K322" s="3"/>
      <c r="L322" s="3">
        <v>0</v>
      </c>
      <c r="M322" s="3"/>
      <c r="O322" s="3"/>
      <c r="P322" s="3"/>
      <c r="Q322" s="3"/>
      <c r="R322" s="3"/>
      <c r="S322" s="3"/>
      <c r="T322" s="6" t="s">
        <v>73</v>
      </c>
      <c r="U322" s="2" t="s">
        <v>277</v>
      </c>
    </row>
    <row r="323" spans="1:21" s="2" customFormat="1" ht="14" x14ac:dyDescent="0.3">
      <c r="A323" s="20" t="s">
        <v>4</v>
      </c>
      <c r="B323" s="3" t="s">
        <v>172</v>
      </c>
      <c r="C323" s="3">
        <v>103</v>
      </c>
      <c r="D323" s="10">
        <v>-9</v>
      </c>
      <c r="E323" s="10">
        <v>-85.832999999999998</v>
      </c>
      <c r="F323" s="3">
        <v>221</v>
      </c>
      <c r="G323" s="3">
        <v>1.08</v>
      </c>
      <c r="H323" s="3">
        <v>0.03</v>
      </c>
      <c r="I323" s="3">
        <v>0</v>
      </c>
      <c r="J323" s="3">
        <v>3.3</v>
      </c>
      <c r="K323" s="3"/>
      <c r="L323" s="3">
        <v>0</v>
      </c>
      <c r="M323" s="3"/>
      <c r="O323" s="3"/>
      <c r="P323" s="3"/>
      <c r="Q323" s="3"/>
      <c r="R323" s="3"/>
      <c r="S323" s="3"/>
      <c r="T323" s="6" t="s">
        <v>73</v>
      </c>
      <c r="U323" s="2" t="s">
        <v>277</v>
      </c>
    </row>
    <row r="324" spans="1:21" s="2" customFormat="1" ht="14" x14ac:dyDescent="0.3">
      <c r="A324" s="20" t="s">
        <v>4</v>
      </c>
      <c r="B324" s="3" t="s">
        <v>172</v>
      </c>
      <c r="C324" s="3">
        <v>103</v>
      </c>
      <c r="D324" s="10">
        <v>-9</v>
      </c>
      <c r="E324" s="10">
        <v>-85.832999999999998</v>
      </c>
      <c r="F324" s="3">
        <v>800</v>
      </c>
      <c r="G324" s="10">
        <v>0.91</v>
      </c>
      <c r="H324" s="3">
        <v>0.03</v>
      </c>
      <c r="I324" s="3">
        <v>0</v>
      </c>
      <c r="J324" s="3">
        <v>3.95</v>
      </c>
      <c r="K324" s="3"/>
      <c r="L324" s="3">
        <v>0</v>
      </c>
      <c r="M324" s="3"/>
      <c r="O324" s="3"/>
      <c r="P324" s="3"/>
      <c r="Q324" s="3"/>
      <c r="R324" s="3"/>
      <c r="S324" s="3"/>
      <c r="T324" s="6" t="s">
        <v>73</v>
      </c>
      <c r="U324" s="2" t="s">
        <v>277</v>
      </c>
    </row>
    <row r="325" spans="1:21" s="2" customFormat="1" ht="14" x14ac:dyDescent="0.3">
      <c r="A325" s="20" t="s">
        <v>4</v>
      </c>
      <c r="B325" s="3" t="s">
        <v>172</v>
      </c>
      <c r="C325" s="3">
        <v>103</v>
      </c>
      <c r="D325" s="10">
        <v>-9</v>
      </c>
      <c r="E325" s="10">
        <v>-85.832999999999998</v>
      </c>
      <c r="F325" s="3">
        <v>1500</v>
      </c>
      <c r="G325" s="3">
        <v>0.8</v>
      </c>
      <c r="H325" s="3">
        <v>0.03</v>
      </c>
      <c r="I325" s="3">
        <v>0</v>
      </c>
      <c r="J325" s="3">
        <v>4.68</v>
      </c>
      <c r="K325" s="3"/>
      <c r="L325" s="3">
        <v>0</v>
      </c>
      <c r="M325" s="3"/>
      <c r="O325" s="3"/>
      <c r="P325" s="3"/>
      <c r="Q325" s="3"/>
      <c r="R325" s="3"/>
      <c r="S325" s="3"/>
      <c r="T325" s="6" t="s">
        <v>73</v>
      </c>
      <c r="U325" s="2" t="s">
        <v>277</v>
      </c>
    </row>
    <row r="326" spans="1:21" s="2" customFormat="1" ht="14" x14ac:dyDescent="0.3">
      <c r="A326" s="20" t="s">
        <v>4</v>
      </c>
      <c r="B326" s="3" t="s">
        <v>172</v>
      </c>
      <c r="C326" s="3">
        <v>103</v>
      </c>
      <c r="D326" s="10">
        <v>-9</v>
      </c>
      <c r="E326" s="10">
        <v>-85.832999999999998</v>
      </c>
      <c r="F326" s="3">
        <v>2501</v>
      </c>
      <c r="G326" s="3">
        <v>0.73</v>
      </c>
      <c r="H326" s="3">
        <v>0.03</v>
      </c>
      <c r="I326" s="3">
        <v>0</v>
      </c>
      <c r="J326" s="3">
        <v>5.22</v>
      </c>
      <c r="K326" s="3"/>
      <c r="L326" s="3">
        <v>0</v>
      </c>
      <c r="M326" s="3"/>
      <c r="O326" s="3"/>
      <c r="P326" s="3"/>
      <c r="Q326" s="3"/>
      <c r="R326" s="3"/>
      <c r="S326" s="3"/>
      <c r="T326" s="6" t="s">
        <v>73</v>
      </c>
      <c r="U326" s="2" t="s">
        <v>277</v>
      </c>
    </row>
    <row r="327" spans="1:21" s="2" customFormat="1" ht="14" x14ac:dyDescent="0.3">
      <c r="A327" s="20" t="s">
        <v>4</v>
      </c>
      <c r="B327" s="3" t="s">
        <v>172</v>
      </c>
      <c r="C327" s="3">
        <v>103</v>
      </c>
      <c r="D327" s="10">
        <v>-9</v>
      </c>
      <c r="E327" s="10">
        <v>-85.832999999999998</v>
      </c>
      <c r="F327" s="3">
        <v>4290</v>
      </c>
      <c r="G327" s="3">
        <v>0.72</v>
      </c>
      <c r="H327" s="3">
        <v>0.03</v>
      </c>
      <c r="I327" s="3">
        <v>0</v>
      </c>
      <c r="J327" s="3">
        <v>5.51</v>
      </c>
      <c r="K327" s="3"/>
      <c r="L327" s="3">
        <v>0</v>
      </c>
      <c r="M327" s="3"/>
      <c r="O327" s="3"/>
      <c r="P327" s="3"/>
      <c r="Q327" s="3"/>
      <c r="R327" s="3"/>
      <c r="S327" s="3"/>
      <c r="T327" s="6" t="s">
        <v>73</v>
      </c>
      <c r="U327" s="2" t="s">
        <v>277</v>
      </c>
    </row>
    <row r="328" spans="1:21" s="2" customFormat="1" ht="14" x14ac:dyDescent="0.3">
      <c r="A328" s="20" t="s">
        <v>4</v>
      </c>
      <c r="B328" s="3" t="s">
        <v>172</v>
      </c>
      <c r="C328" s="3">
        <v>109</v>
      </c>
      <c r="D328" s="10">
        <v>-3.5830000000000002</v>
      </c>
      <c r="E328" s="10">
        <v>-85.832999999999998</v>
      </c>
      <c r="F328" s="3">
        <v>2</v>
      </c>
      <c r="G328" s="3">
        <v>1.1100000000000001</v>
      </c>
      <c r="H328" s="3">
        <v>0.02</v>
      </c>
      <c r="I328" s="3">
        <v>0</v>
      </c>
      <c r="J328" s="3">
        <v>3.04</v>
      </c>
      <c r="K328" s="3"/>
      <c r="L328" s="3">
        <v>0</v>
      </c>
      <c r="M328" s="3"/>
      <c r="O328" s="3"/>
      <c r="P328" s="3"/>
      <c r="Q328" s="3"/>
      <c r="R328" s="3"/>
      <c r="S328" s="3"/>
      <c r="T328" s="6" t="s">
        <v>73</v>
      </c>
      <c r="U328" s="2" t="s">
        <v>277</v>
      </c>
    </row>
    <row r="329" spans="1:21" s="2" customFormat="1" ht="14" x14ac:dyDescent="0.3">
      <c r="A329" s="20" t="s">
        <v>4</v>
      </c>
      <c r="B329" s="3" t="s">
        <v>172</v>
      </c>
      <c r="C329" s="3">
        <v>109</v>
      </c>
      <c r="D329" s="10">
        <v>-3.5830000000000002</v>
      </c>
      <c r="E329" s="10">
        <v>-85.832999999999998</v>
      </c>
      <c r="F329" s="3">
        <v>151</v>
      </c>
      <c r="G329" s="3">
        <v>1.03</v>
      </c>
      <c r="H329" s="3">
        <v>0.03</v>
      </c>
      <c r="I329" s="3">
        <v>0</v>
      </c>
      <c r="J329" s="3">
        <v>3.31</v>
      </c>
      <c r="K329" s="3"/>
      <c r="L329" s="3">
        <v>0</v>
      </c>
      <c r="M329" s="3"/>
      <c r="O329" s="3"/>
      <c r="P329" s="3"/>
      <c r="Q329" s="3"/>
      <c r="R329" s="3"/>
      <c r="S329" s="3"/>
      <c r="T329" s="6" t="s">
        <v>73</v>
      </c>
      <c r="U329" s="2" t="s">
        <v>277</v>
      </c>
    </row>
    <row r="330" spans="1:21" s="2" customFormat="1" ht="14" x14ac:dyDescent="0.3">
      <c r="A330" s="20" t="s">
        <v>4</v>
      </c>
      <c r="B330" s="3" t="s">
        <v>172</v>
      </c>
      <c r="C330" s="3">
        <v>109</v>
      </c>
      <c r="D330" s="10">
        <v>-3.5830000000000002</v>
      </c>
      <c r="E330" s="10">
        <v>-85.832999999999998</v>
      </c>
      <c r="F330" s="3">
        <v>500</v>
      </c>
      <c r="G330" s="3">
        <v>1.1499999999999999</v>
      </c>
      <c r="H330" s="3">
        <v>0.03</v>
      </c>
      <c r="I330" s="3">
        <v>0</v>
      </c>
      <c r="J330" s="3">
        <v>3.51</v>
      </c>
      <c r="K330" s="3"/>
      <c r="L330" s="3">
        <v>0</v>
      </c>
      <c r="M330" s="3"/>
      <c r="O330" s="3"/>
      <c r="P330" s="3"/>
      <c r="Q330" s="3"/>
      <c r="R330" s="3"/>
      <c r="S330" s="3"/>
      <c r="T330" s="6" t="s">
        <v>73</v>
      </c>
      <c r="U330" s="2" t="s">
        <v>277</v>
      </c>
    </row>
    <row r="331" spans="1:21" s="2" customFormat="1" ht="14" x14ac:dyDescent="0.3">
      <c r="A331" s="20" t="s">
        <v>4</v>
      </c>
      <c r="B331" s="3" t="s">
        <v>172</v>
      </c>
      <c r="C331" s="3">
        <v>109</v>
      </c>
      <c r="D331" s="10">
        <v>-3.5830000000000002</v>
      </c>
      <c r="E331" s="10">
        <v>-85.832999999999998</v>
      </c>
      <c r="F331" s="3">
        <v>700</v>
      </c>
      <c r="G331" s="3">
        <v>0.97</v>
      </c>
      <c r="H331" s="3">
        <v>0.03</v>
      </c>
      <c r="I331" s="3">
        <v>0</v>
      </c>
      <c r="J331" s="3">
        <v>3.87</v>
      </c>
      <c r="K331" s="3"/>
      <c r="L331" s="3">
        <v>0</v>
      </c>
      <c r="M331" s="3"/>
      <c r="O331" s="3"/>
      <c r="P331" s="3"/>
      <c r="Q331" s="3"/>
      <c r="R331" s="3"/>
      <c r="S331" s="3"/>
      <c r="T331" s="6" t="s">
        <v>73</v>
      </c>
      <c r="U331" s="2" t="s">
        <v>277</v>
      </c>
    </row>
    <row r="332" spans="1:21" s="2" customFormat="1" ht="14" x14ac:dyDescent="0.3">
      <c r="A332" s="20" t="s">
        <v>4</v>
      </c>
      <c r="B332" s="3" t="s">
        <v>172</v>
      </c>
      <c r="C332" s="3">
        <v>109</v>
      </c>
      <c r="D332" s="10">
        <v>-3.5830000000000002</v>
      </c>
      <c r="E332" s="10">
        <v>-85.832999999999998</v>
      </c>
      <c r="F332" s="3">
        <v>1500</v>
      </c>
      <c r="G332" s="3">
        <v>0.83</v>
      </c>
      <c r="H332" s="3">
        <v>0.03</v>
      </c>
      <c r="I332" s="3">
        <v>0</v>
      </c>
      <c r="J332" s="3">
        <v>4.5599999999999996</v>
      </c>
      <c r="K332" s="3"/>
      <c r="L332" s="3">
        <v>0</v>
      </c>
      <c r="M332" s="3"/>
      <c r="O332" s="3"/>
      <c r="P332" s="3"/>
      <c r="Q332" s="3"/>
      <c r="R332" s="3"/>
      <c r="S332" s="3"/>
      <c r="T332" s="6" t="s">
        <v>73</v>
      </c>
      <c r="U332" s="2" t="s">
        <v>277</v>
      </c>
    </row>
    <row r="333" spans="1:21" s="2" customFormat="1" ht="14" x14ac:dyDescent="0.3">
      <c r="A333" s="20" t="s">
        <v>4</v>
      </c>
      <c r="B333" s="3" t="s">
        <v>172</v>
      </c>
      <c r="C333" s="3">
        <v>109</v>
      </c>
      <c r="D333" s="10">
        <v>-3.5830000000000002</v>
      </c>
      <c r="E333" s="10">
        <v>-85.832999999999998</v>
      </c>
      <c r="F333" s="3">
        <v>3201</v>
      </c>
      <c r="G333" s="3">
        <v>0.73</v>
      </c>
      <c r="H333" s="3">
        <v>0.03</v>
      </c>
      <c r="I333" s="3">
        <v>0</v>
      </c>
      <c r="J333" s="3">
        <v>5.29</v>
      </c>
      <c r="K333" s="3"/>
      <c r="L333" s="3">
        <v>0</v>
      </c>
      <c r="M333" s="3"/>
      <c r="O333" s="3"/>
      <c r="P333" s="3"/>
      <c r="Q333" s="3"/>
      <c r="R333" s="3"/>
      <c r="S333" s="3"/>
      <c r="T333" s="6" t="s">
        <v>73</v>
      </c>
      <c r="U333" s="2" t="s">
        <v>277</v>
      </c>
    </row>
    <row r="334" spans="1:21" s="2" customFormat="1" ht="14" x14ac:dyDescent="0.3">
      <c r="A334" s="20" t="s">
        <v>4</v>
      </c>
      <c r="B334" s="3" t="s">
        <v>172</v>
      </c>
      <c r="C334" s="3">
        <v>806</v>
      </c>
      <c r="D334" s="10">
        <v>-8</v>
      </c>
      <c r="E334" s="10">
        <v>-79.844999999999999</v>
      </c>
      <c r="F334" s="3">
        <v>1</v>
      </c>
      <c r="G334" s="3">
        <v>1.02</v>
      </c>
      <c r="H334" s="3">
        <v>0.04</v>
      </c>
      <c r="I334" s="3">
        <v>0</v>
      </c>
      <c r="J334" s="3">
        <v>2.31</v>
      </c>
      <c r="K334" s="3"/>
      <c r="L334" s="3">
        <v>0</v>
      </c>
      <c r="M334" s="3"/>
      <c r="O334" s="3"/>
      <c r="P334" s="3"/>
      <c r="Q334" s="3"/>
      <c r="R334" s="3"/>
      <c r="S334" s="3"/>
      <c r="T334" s="6" t="s">
        <v>73</v>
      </c>
      <c r="U334" s="2" t="s">
        <v>277</v>
      </c>
    </row>
    <row r="335" spans="1:21" s="2" customFormat="1" ht="14" x14ac:dyDescent="0.3">
      <c r="A335" s="20" t="s">
        <v>4</v>
      </c>
      <c r="B335" s="3" t="s">
        <v>172</v>
      </c>
      <c r="C335" s="3">
        <v>806</v>
      </c>
      <c r="D335" s="10">
        <v>-8</v>
      </c>
      <c r="E335" s="10">
        <v>-79.844999999999999</v>
      </c>
      <c r="F335" s="3">
        <v>81</v>
      </c>
      <c r="G335" s="3">
        <v>1.05</v>
      </c>
      <c r="H335" s="3">
        <v>0.04</v>
      </c>
      <c r="I335" s="3">
        <v>0</v>
      </c>
      <c r="J335" s="3">
        <v>3.28</v>
      </c>
      <c r="K335" s="3"/>
      <c r="L335" s="3">
        <v>0</v>
      </c>
      <c r="M335" s="3"/>
      <c r="O335" s="3"/>
      <c r="P335" s="3"/>
      <c r="Q335" s="3"/>
      <c r="R335" s="3"/>
      <c r="S335" s="3"/>
      <c r="T335" s="6" t="s">
        <v>73</v>
      </c>
      <c r="U335" s="2" t="s">
        <v>277</v>
      </c>
    </row>
    <row r="336" spans="1:21" s="2" customFormat="1" ht="14" x14ac:dyDescent="0.3">
      <c r="A336" s="20" t="s">
        <v>4</v>
      </c>
      <c r="B336" s="3" t="s">
        <v>172</v>
      </c>
      <c r="C336" s="3">
        <v>806</v>
      </c>
      <c r="D336" s="10">
        <v>-8</v>
      </c>
      <c r="E336" s="10">
        <v>-79.844999999999999</v>
      </c>
      <c r="F336" s="3">
        <v>141</v>
      </c>
      <c r="G336" s="3">
        <v>1.59</v>
      </c>
      <c r="H336" s="3">
        <v>0.03</v>
      </c>
      <c r="I336" s="3">
        <v>0</v>
      </c>
      <c r="J336" s="3">
        <v>1.5</v>
      </c>
      <c r="K336" s="3"/>
      <c r="L336" s="3">
        <v>0</v>
      </c>
      <c r="M336" s="3"/>
      <c r="O336" s="3"/>
      <c r="P336" s="3"/>
      <c r="Q336" s="3"/>
      <c r="R336" s="3"/>
      <c r="S336" s="3"/>
      <c r="T336" s="6" t="s">
        <v>73</v>
      </c>
      <c r="U336" s="2" t="s">
        <v>277</v>
      </c>
    </row>
    <row r="337" spans="1:21" s="2" customFormat="1" ht="14" x14ac:dyDescent="0.3">
      <c r="A337" s="20" t="s">
        <v>4</v>
      </c>
      <c r="B337" s="3" t="s">
        <v>172</v>
      </c>
      <c r="C337" s="3">
        <v>807</v>
      </c>
      <c r="D337" s="10">
        <v>-10.000999999999999</v>
      </c>
      <c r="E337" s="10">
        <v>-78.38</v>
      </c>
      <c r="F337" s="3">
        <v>2</v>
      </c>
      <c r="G337" s="3">
        <v>1.17</v>
      </c>
      <c r="H337" s="3">
        <v>0.03</v>
      </c>
      <c r="I337" s="3">
        <v>0</v>
      </c>
      <c r="J337" s="3">
        <v>2.57</v>
      </c>
      <c r="K337" s="3"/>
      <c r="L337" s="3">
        <v>0</v>
      </c>
      <c r="M337" s="3"/>
      <c r="O337" s="3"/>
      <c r="P337" s="3"/>
      <c r="Q337" s="3"/>
      <c r="R337" s="3"/>
      <c r="S337" s="3"/>
      <c r="T337" s="6" t="s">
        <v>73</v>
      </c>
      <c r="U337" s="2" t="s">
        <v>277</v>
      </c>
    </row>
    <row r="338" spans="1:21" s="2" customFormat="1" ht="14" x14ac:dyDescent="0.3">
      <c r="A338" s="20" t="s">
        <v>4</v>
      </c>
      <c r="B338" s="3" t="s">
        <v>172</v>
      </c>
      <c r="C338" s="3">
        <v>807</v>
      </c>
      <c r="D338" s="10">
        <v>-10.000999999999999</v>
      </c>
      <c r="E338" s="10">
        <v>-78.38</v>
      </c>
      <c r="F338" s="3">
        <v>80</v>
      </c>
      <c r="G338" s="3">
        <v>1.42</v>
      </c>
      <c r="H338" s="3">
        <v>0.03</v>
      </c>
      <c r="I338" s="3">
        <v>0</v>
      </c>
      <c r="J338" s="3">
        <v>1.71</v>
      </c>
      <c r="K338" s="3"/>
      <c r="L338" s="3">
        <v>0</v>
      </c>
      <c r="M338" s="3"/>
      <c r="O338" s="3"/>
      <c r="P338" s="3"/>
      <c r="Q338" s="3"/>
      <c r="R338" s="3"/>
      <c r="S338" s="3"/>
      <c r="T338" s="6" t="s">
        <v>73</v>
      </c>
      <c r="U338" s="2" t="s">
        <v>277</v>
      </c>
    </row>
    <row r="339" spans="1:21" s="2" customFormat="1" ht="14" x14ac:dyDescent="0.3">
      <c r="A339" s="20" t="s">
        <v>4</v>
      </c>
      <c r="B339" s="3" t="s">
        <v>172</v>
      </c>
      <c r="C339" s="3">
        <v>807</v>
      </c>
      <c r="D339" s="10">
        <v>-10.000999999999999</v>
      </c>
      <c r="E339" s="10">
        <v>-78.38</v>
      </c>
      <c r="F339" s="3">
        <v>110</v>
      </c>
      <c r="G339" s="3">
        <v>1.51</v>
      </c>
      <c r="H339" s="3">
        <v>0.03</v>
      </c>
      <c r="I339" s="3">
        <v>0</v>
      </c>
      <c r="J339" s="3">
        <v>1.67</v>
      </c>
      <c r="K339" s="3"/>
      <c r="L339" s="3">
        <v>0</v>
      </c>
      <c r="M339" s="3"/>
      <c r="O339" s="3"/>
      <c r="P339" s="3"/>
      <c r="Q339" s="3"/>
      <c r="R339" s="3"/>
      <c r="S339" s="3"/>
      <c r="T339" s="6" t="s">
        <v>73</v>
      </c>
      <c r="U339" s="2" t="s">
        <v>277</v>
      </c>
    </row>
    <row r="340" spans="1:21" s="2" customFormat="1" ht="14" x14ac:dyDescent="0.3">
      <c r="A340" s="20" t="s">
        <v>4</v>
      </c>
      <c r="B340" s="3" t="s">
        <v>172</v>
      </c>
      <c r="C340" s="3">
        <v>812</v>
      </c>
      <c r="D340" s="10">
        <v>-9.9990000000000006</v>
      </c>
      <c r="E340" s="10">
        <v>-79.134</v>
      </c>
      <c r="F340" s="3">
        <v>3</v>
      </c>
      <c r="G340" s="3">
        <v>1.1100000000000001</v>
      </c>
      <c r="H340" s="3">
        <v>0.03</v>
      </c>
      <c r="I340" s="3">
        <v>0</v>
      </c>
      <c r="J340" s="3">
        <v>2.5299999999999998</v>
      </c>
      <c r="K340" s="3"/>
      <c r="L340" s="3">
        <v>0</v>
      </c>
      <c r="M340" s="3"/>
      <c r="O340" s="3"/>
      <c r="P340" s="3"/>
      <c r="Q340" s="3"/>
      <c r="R340" s="3"/>
      <c r="S340" s="3"/>
      <c r="T340" s="6" t="s">
        <v>73</v>
      </c>
      <c r="U340" s="2" t="s">
        <v>277</v>
      </c>
    </row>
    <row r="341" spans="1:21" s="2" customFormat="1" ht="14" x14ac:dyDescent="0.3">
      <c r="A341" s="20" t="s">
        <v>4</v>
      </c>
      <c r="B341" s="3" t="s">
        <v>172</v>
      </c>
      <c r="C341" s="3">
        <v>812</v>
      </c>
      <c r="D341" s="10">
        <v>-9.9990000000000006</v>
      </c>
      <c r="E341" s="10">
        <v>-79.134</v>
      </c>
      <c r="F341" s="3">
        <v>51</v>
      </c>
      <c r="G341" s="3">
        <v>0.99</v>
      </c>
      <c r="H341" s="3">
        <v>0.03</v>
      </c>
      <c r="I341" s="3">
        <v>0</v>
      </c>
      <c r="J341" s="3">
        <v>3.21</v>
      </c>
      <c r="K341" s="3"/>
      <c r="L341" s="3">
        <v>0</v>
      </c>
      <c r="M341" s="3"/>
      <c r="O341" s="3"/>
      <c r="P341" s="3"/>
      <c r="Q341" s="3"/>
      <c r="R341" s="3"/>
      <c r="S341" s="3"/>
      <c r="T341" s="6" t="s">
        <v>73</v>
      </c>
      <c r="U341" s="2" t="s">
        <v>277</v>
      </c>
    </row>
    <row r="342" spans="1:21" s="2" customFormat="1" ht="14" x14ac:dyDescent="0.3">
      <c r="A342" s="20" t="s">
        <v>4</v>
      </c>
      <c r="B342" s="3" t="s">
        <v>172</v>
      </c>
      <c r="C342" s="3">
        <v>812</v>
      </c>
      <c r="D342" s="10">
        <v>-9.9990000000000006</v>
      </c>
      <c r="E342" s="10">
        <v>-79.134</v>
      </c>
      <c r="F342" s="3">
        <v>101</v>
      </c>
      <c r="G342" s="3">
        <v>1.07</v>
      </c>
      <c r="H342" s="3">
        <v>0.03</v>
      </c>
      <c r="I342" s="3">
        <v>0</v>
      </c>
      <c r="J342" s="3">
        <v>3.23</v>
      </c>
      <c r="K342" s="3"/>
      <c r="L342" s="3">
        <v>0</v>
      </c>
      <c r="M342" s="3"/>
      <c r="O342" s="3"/>
      <c r="P342" s="3"/>
      <c r="Q342" s="3"/>
      <c r="R342" s="3"/>
      <c r="S342" s="3"/>
      <c r="T342" s="6" t="s">
        <v>73</v>
      </c>
      <c r="U342" s="2" t="s">
        <v>277</v>
      </c>
    </row>
    <row r="343" spans="1:21" s="2" customFormat="1" ht="14" x14ac:dyDescent="0.3">
      <c r="A343" s="20" t="s">
        <v>4</v>
      </c>
      <c r="B343" s="3" t="s">
        <v>172</v>
      </c>
      <c r="C343" s="3">
        <v>812</v>
      </c>
      <c r="D343" s="10">
        <v>-9.9990000000000006</v>
      </c>
      <c r="E343" s="10">
        <v>-79.134</v>
      </c>
      <c r="F343" s="3">
        <v>201</v>
      </c>
      <c r="G343" s="3">
        <v>1.1299999999999999</v>
      </c>
      <c r="H343" s="3">
        <v>0.03</v>
      </c>
      <c r="I343" s="3">
        <v>0</v>
      </c>
      <c r="J343" s="3">
        <v>3.09</v>
      </c>
      <c r="K343" s="3"/>
      <c r="L343" s="3">
        <v>0</v>
      </c>
      <c r="M343" s="3"/>
      <c r="O343" s="3"/>
      <c r="P343" s="3"/>
      <c r="Q343" s="3"/>
      <c r="R343" s="3"/>
      <c r="S343" s="3"/>
      <c r="T343" s="6" t="s">
        <v>73</v>
      </c>
      <c r="U343" s="2" t="s">
        <v>277</v>
      </c>
    </row>
    <row r="344" spans="1:21" s="2" customFormat="1" ht="14" x14ac:dyDescent="0.3">
      <c r="A344" s="20" t="s">
        <v>4</v>
      </c>
      <c r="B344" s="3" t="s">
        <v>172</v>
      </c>
      <c r="C344" s="3">
        <v>812</v>
      </c>
      <c r="D344" s="10">
        <v>-9.9990000000000006</v>
      </c>
      <c r="E344" s="10">
        <v>-79.134</v>
      </c>
      <c r="F344" s="3">
        <v>302</v>
      </c>
      <c r="G344" s="3">
        <v>1.19</v>
      </c>
      <c r="H344" s="3">
        <v>0.03</v>
      </c>
      <c r="I344" s="3">
        <v>0</v>
      </c>
      <c r="J344" s="3">
        <v>3.05</v>
      </c>
      <c r="K344" s="3"/>
      <c r="L344" s="3">
        <v>0</v>
      </c>
      <c r="M344" s="3"/>
      <c r="O344" s="3"/>
      <c r="P344" s="3"/>
      <c r="Q344" s="3"/>
      <c r="R344" s="3"/>
      <c r="S344" s="3"/>
      <c r="T344" s="6" t="s">
        <v>73</v>
      </c>
      <c r="U344" s="2" t="s">
        <v>277</v>
      </c>
    </row>
    <row r="345" spans="1:21" s="2" customFormat="1" ht="14" x14ac:dyDescent="0.3">
      <c r="A345" s="20" t="s">
        <v>7</v>
      </c>
      <c r="B345" s="3" t="s">
        <v>414</v>
      </c>
      <c r="C345" s="3" t="s">
        <v>409</v>
      </c>
      <c r="D345" s="10">
        <v>16.8</v>
      </c>
      <c r="E345" s="10">
        <v>-106.9</v>
      </c>
      <c r="F345" s="3">
        <v>25</v>
      </c>
      <c r="G345" s="3">
        <v>1.1200000000000001</v>
      </c>
      <c r="H345" s="3">
        <v>0.13</v>
      </c>
      <c r="I345" s="3"/>
      <c r="J345" s="3">
        <v>2.84</v>
      </c>
      <c r="K345" s="10">
        <f t="shared" ref="K345:K376" si="10">J345*0.04</f>
        <v>0.11359999999999999</v>
      </c>
      <c r="L345" s="3"/>
      <c r="M345" s="3"/>
      <c r="O345" s="3"/>
      <c r="P345" s="3">
        <v>0.19</v>
      </c>
      <c r="Q345" s="3">
        <v>0.15</v>
      </c>
      <c r="R345" s="3"/>
      <c r="S345" s="3"/>
      <c r="T345" s="6" t="s">
        <v>416</v>
      </c>
      <c r="U345" s="2" t="s">
        <v>411</v>
      </c>
    </row>
    <row r="346" spans="1:21" s="2" customFormat="1" ht="14" x14ac:dyDescent="0.3">
      <c r="A346" s="20" t="s">
        <v>7</v>
      </c>
      <c r="B346" s="3" t="s">
        <v>414</v>
      </c>
      <c r="C346" s="3" t="s">
        <v>409</v>
      </c>
      <c r="D346" s="10">
        <v>16.8</v>
      </c>
      <c r="E346" s="10">
        <v>-106.9</v>
      </c>
      <c r="F346" s="3">
        <v>70</v>
      </c>
      <c r="G346" s="3">
        <v>1.1299999999999999</v>
      </c>
      <c r="H346" s="3">
        <v>0.13</v>
      </c>
      <c r="I346" s="3"/>
      <c r="J346" s="3">
        <v>2.87</v>
      </c>
      <c r="K346" s="10">
        <f t="shared" si="10"/>
        <v>0.11480000000000001</v>
      </c>
      <c r="L346" s="3"/>
      <c r="M346" s="3"/>
      <c r="O346" s="3"/>
      <c r="P346" s="3">
        <v>0.22</v>
      </c>
      <c r="Q346" s="3">
        <v>0.15</v>
      </c>
      <c r="R346" s="3"/>
      <c r="S346" s="3"/>
      <c r="T346" s="6" t="s">
        <v>416</v>
      </c>
      <c r="U346" s="2" t="s">
        <v>411</v>
      </c>
    </row>
    <row r="347" spans="1:21" s="2" customFormat="1" ht="14" x14ac:dyDescent="0.3">
      <c r="A347" s="20" t="s">
        <v>7</v>
      </c>
      <c r="B347" s="3" t="s">
        <v>414</v>
      </c>
      <c r="C347" s="3" t="s">
        <v>409</v>
      </c>
      <c r="D347" s="10">
        <v>16.8</v>
      </c>
      <c r="E347" s="10">
        <v>-106.9</v>
      </c>
      <c r="F347" s="3">
        <v>100</v>
      </c>
      <c r="G347" s="3">
        <v>1.18</v>
      </c>
      <c r="H347" s="3">
        <v>0.13</v>
      </c>
      <c r="I347" s="3"/>
      <c r="J347" s="3">
        <v>2.5299999999999998</v>
      </c>
      <c r="K347" s="10">
        <f t="shared" si="10"/>
        <v>0.1012</v>
      </c>
      <c r="L347" s="3"/>
      <c r="M347" s="3"/>
      <c r="O347" s="3"/>
      <c r="P347" s="3">
        <v>0.42</v>
      </c>
      <c r="Q347" s="3">
        <v>0.15</v>
      </c>
      <c r="R347" s="3"/>
      <c r="S347" s="3"/>
      <c r="T347" s="6" t="s">
        <v>416</v>
      </c>
      <c r="U347" s="2" t="s">
        <v>411</v>
      </c>
    </row>
    <row r="348" spans="1:21" s="2" customFormat="1" ht="14" x14ac:dyDescent="0.3">
      <c r="A348" s="20" t="s">
        <v>7</v>
      </c>
      <c r="B348" s="3" t="s">
        <v>414</v>
      </c>
      <c r="C348" s="3" t="s">
        <v>409</v>
      </c>
      <c r="D348" s="10">
        <v>16.8</v>
      </c>
      <c r="E348" s="10">
        <v>-106.9</v>
      </c>
      <c r="F348" s="3">
        <v>120</v>
      </c>
      <c r="G348" s="3">
        <v>1.18</v>
      </c>
      <c r="H348" s="3">
        <v>0.13</v>
      </c>
      <c r="I348" s="3"/>
      <c r="J348" s="3">
        <v>2.5299999999999998</v>
      </c>
      <c r="K348" s="10">
        <f t="shared" si="10"/>
        <v>0.1012</v>
      </c>
      <c r="L348" s="3"/>
      <c r="M348" s="3"/>
      <c r="O348" s="3"/>
      <c r="P348" s="3">
        <v>1.25</v>
      </c>
      <c r="Q348" s="3">
        <v>0.15</v>
      </c>
      <c r="R348" s="3"/>
      <c r="S348" s="3"/>
      <c r="T348" s="6" t="s">
        <v>416</v>
      </c>
      <c r="U348" s="2" t="s">
        <v>411</v>
      </c>
    </row>
    <row r="349" spans="1:21" s="2" customFormat="1" ht="14" x14ac:dyDescent="0.3">
      <c r="A349" s="20" t="s">
        <v>7</v>
      </c>
      <c r="B349" s="3" t="s">
        <v>414</v>
      </c>
      <c r="C349" s="3" t="s">
        <v>409</v>
      </c>
      <c r="D349" s="10">
        <v>16.8</v>
      </c>
      <c r="E349" s="10">
        <v>-106.9</v>
      </c>
      <c r="F349" s="3">
        <v>150</v>
      </c>
      <c r="G349" s="3">
        <v>1.18</v>
      </c>
      <c r="H349" s="3">
        <v>0.13</v>
      </c>
      <c r="I349" s="3"/>
      <c r="J349" s="3">
        <v>2.72</v>
      </c>
      <c r="K349" s="10">
        <f t="shared" si="10"/>
        <v>0.10880000000000001</v>
      </c>
      <c r="L349" s="3"/>
      <c r="M349" s="3"/>
      <c r="O349" s="3"/>
      <c r="P349" s="3">
        <v>1.42</v>
      </c>
      <c r="Q349" s="3">
        <v>0.15</v>
      </c>
      <c r="R349" s="3"/>
      <c r="S349" s="3"/>
      <c r="T349" s="6" t="s">
        <v>416</v>
      </c>
      <c r="U349" s="2" t="s">
        <v>411</v>
      </c>
    </row>
    <row r="350" spans="1:21" s="2" customFormat="1" ht="14" x14ac:dyDescent="0.3">
      <c r="A350" s="20" t="s">
        <v>7</v>
      </c>
      <c r="B350" s="3" t="s">
        <v>414</v>
      </c>
      <c r="C350" s="3" t="s">
        <v>409</v>
      </c>
      <c r="D350" s="10">
        <v>16.8</v>
      </c>
      <c r="E350" s="10">
        <v>-106.9</v>
      </c>
      <c r="F350" s="3">
        <v>175</v>
      </c>
      <c r="G350" s="3">
        <v>1.24</v>
      </c>
      <c r="H350" s="3">
        <v>0.13</v>
      </c>
      <c r="I350" s="3"/>
      <c r="J350" s="3">
        <v>2.74</v>
      </c>
      <c r="K350" s="10">
        <f t="shared" si="10"/>
        <v>0.10960000000000002</v>
      </c>
      <c r="L350" s="3"/>
      <c r="M350" s="3"/>
      <c r="O350" s="3"/>
      <c r="P350" s="3">
        <v>1.54</v>
      </c>
      <c r="Q350" s="3">
        <v>0.15</v>
      </c>
      <c r="R350" s="3"/>
      <c r="S350" s="3"/>
      <c r="T350" s="6" t="s">
        <v>416</v>
      </c>
      <c r="U350" s="2" t="s">
        <v>411</v>
      </c>
    </row>
    <row r="351" spans="1:21" s="2" customFormat="1" ht="14" x14ac:dyDescent="0.3">
      <c r="A351" s="20" t="s">
        <v>7</v>
      </c>
      <c r="B351" s="3" t="s">
        <v>414</v>
      </c>
      <c r="C351" s="3" t="s">
        <v>409</v>
      </c>
      <c r="D351" s="10">
        <v>16.8</v>
      </c>
      <c r="E351" s="10">
        <v>-106.9</v>
      </c>
      <c r="F351" s="3">
        <v>200</v>
      </c>
      <c r="G351" s="3">
        <v>1.18</v>
      </c>
      <c r="H351" s="3">
        <v>0.13</v>
      </c>
      <c r="I351" s="3"/>
      <c r="J351" s="3">
        <v>2.71</v>
      </c>
      <c r="K351" s="10">
        <f t="shared" si="10"/>
        <v>0.1084</v>
      </c>
      <c r="L351" s="3"/>
      <c r="M351" s="3"/>
      <c r="O351" s="3"/>
      <c r="P351" s="3">
        <v>1.66</v>
      </c>
      <c r="Q351" s="3">
        <v>0.15</v>
      </c>
      <c r="R351" s="3"/>
      <c r="S351" s="3"/>
      <c r="T351" s="6" t="s">
        <v>416</v>
      </c>
      <c r="U351" s="2" t="s">
        <v>411</v>
      </c>
    </row>
    <row r="352" spans="1:21" s="2" customFormat="1" ht="14" x14ac:dyDescent="0.3">
      <c r="A352" s="20" t="s">
        <v>7</v>
      </c>
      <c r="B352" s="3" t="s">
        <v>414</v>
      </c>
      <c r="C352" s="3" t="s">
        <v>409</v>
      </c>
      <c r="D352" s="10">
        <v>16.8</v>
      </c>
      <c r="E352" s="10">
        <v>-106.9</v>
      </c>
      <c r="F352" s="3">
        <v>250</v>
      </c>
      <c r="G352" s="3">
        <v>1.2</v>
      </c>
      <c r="H352" s="3">
        <v>0.13</v>
      </c>
      <c r="I352" s="3"/>
      <c r="J352" s="3">
        <v>2.4900000000000002</v>
      </c>
      <c r="K352" s="10">
        <f t="shared" si="10"/>
        <v>9.9600000000000008E-2</v>
      </c>
      <c r="L352" s="3"/>
      <c r="M352" s="3"/>
      <c r="O352" s="3"/>
      <c r="P352" s="3">
        <v>1.59</v>
      </c>
      <c r="Q352" s="3">
        <v>0.15</v>
      </c>
      <c r="R352" s="3"/>
      <c r="S352" s="3"/>
      <c r="T352" s="6" t="s">
        <v>416</v>
      </c>
      <c r="U352" s="2" t="s">
        <v>411</v>
      </c>
    </row>
    <row r="353" spans="1:21" s="2" customFormat="1" ht="14" x14ac:dyDescent="0.3">
      <c r="A353" s="20" t="s">
        <v>7</v>
      </c>
      <c r="B353" s="3" t="s">
        <v>414</v>
      </c>
      <c r="C353" s="3" t="s">
        <v>409</v>
      </c>
      <c r="D353" s="10">
        <v>16.8</v>
      </c>
      <c r="E353" s="10">
        <v>-106.9</v>
      </c>
      <c r="F353" s="3">
        <v>300</v>
      </c>
      <c r="G353" s="3">
        <v>1.17</v>
      </c>
      <c r="H353" s="3">
        <v>0.13</v>
      </c>
      <c r="I353" s="3"/>
      <c r="J353" s="3">
        <v>2.52</v>
      </c>
      <c r="K353" s="10">
        <f t="shared" si="10"/>
        <v>0.1008</v>
      </c>
      <c r="L353" s="3"/>
      <c r="M353" s="3"/>
      <c r="O353" s="3"/>
      <c r="P353" s="3">
        <v>1.23</v>
      </c>
      <c r="Q353" s="3">
        <v>0.15</v>
      </c>
      <c r="R353" s="3"/>
      <c r="S353" s="3"/>
      <c r="T353" s="6" t="s">
        <v>416</v>
      </c>
      <c r="U353" s="2" t="s">
        <v>411</v>
      </c>
    </row>
    <row r="354" spans="1:21" s="2" customFormat="1" ht="14" x14ac:dyDescent="0.3">
      <c r="A354" s="20" t="s">
        <v>7</v>
      </c>
      <c r="B354" s="3" t="s">
        <v>414</v>
      </c>
      <c r="C354" s="3" t="s">
        <v>409</v>
      </c>
      <c r="D354" s="10">
        <v>16.8</v>
      </c>
      <c r="E354" s="10">
        <v>-106.9</v>
      </c>
      <c r="F354" s="3">
        <v>350</v>
      </c>
      <c r="G354" s="3">
        <v>1.0900000000000001</v>
      </c>
      <c r="H354" s="3">
        <v>0.13</v>
      </c>
      <c r="I354" s="3"/>
      <c r="J354" s="3">
        <v>3.02</v>
      </c>
      <c r="K354" s="10">
        <f t="shared" si="10"/>
        <v>0.1208</v>
      </c>
      <c r="L354" s="3"/>
      <c r="M354" s="3"/>
      <c r="O354" s="3"/>
      <c r="P354" s="3">
        <v>1.29</v>
      </c>
      <c r="Q354" s="3">
        <v>0.15</v>
      </c>
      <c r="R354" s="3"/>
      <c r="S354" s="3"/>
      <c r="T354" s="6" t="s">
        <v>416</v>
      </c>
      <c r="U354" s="2" t="s">
        <v>411</v>
      </c>
    </row>
    <row r="355" spans="1:21" s="2" customFormat="1" ht="14" x14ac:dyDescent="0.3">
      <c r="A355" s="20" t="s">
        <v>7</v>
      </c>
      <c r="B355" s="3" t="s">
        <v>414</v>
      </c>
      <c r="C355" s="3" t="s">
        <v>409</v>
      </c>
      <c r="D355" s="10">
        <v>16.8</v>
      </c>
      <c r="E355" s="10">
        <v>-106.9</v>
      </c>
      <c r="F355" s="3">
        <v>500</v>
      </c>
      <c r="G355" s="3">
        <v>1.06</v>
      </c>
      <c r="H355" s="3">
        <v>0.13</v>
      </c>
      <c r="I355" s="3"/>
      <c r="J355" s="3">
        <v>3.21</v>
      </c>
      <c r="K355" s="10">
        <f t="shared" si="10"/>
        <v>0.12840000000000001</v>
      </c>
      <c r="L355" s="3"/>
      <c r="M355" s="3"/>
      <c r="O355" s="3"/>
      <c r="P355" s="3">
        <v>0.74</v>
      </c>
      <c r="Q355" s="3">
        <v>0.15</v>
      </c>
      <c r="R355" s="3"/>
      <c r="S355" s="3"/>
      <c r="T355" s="6" t="s">
        <v>416</v>
      </c>
      <c r="U355" s="2" t="s">
        <v>411</v>
      </c>
    </row>
    <row r="356" spans="1:21" s="2" customFormat="1" ht="14" x14ac:dyDescent="0.3">
      <c r="A356" s="20" t="s">
        <v>7</v>
      </c>
      <c r="B356" s="3" t="s">
        <v>414</v>
      </c>
      <c r="C356" s="3" t="s">
        <v>409</v>
      </c>
      <c r="D356" s="10">
        <v>16.8</v>
      </c>
      <c r="E356" s="10">
        <v>-106.9</v>
      </c>
      <c r="F356" s="3">
        <v>725</v>
      </c>
      <c r="G356" s="3">
        <v>0.93</v>
      </c>
      <c r="H356" s="3">
        <v>0.13</v>
      </c>
      <c r="I356" s="3"/>
      <c r="J356" s="3">
        <v>3.81</v>
      </c>
      <c r="K356" s="10">
        <f t="shared" si="10"/>
        <v>0.15240000000000001</v>
      </c>
      <c r="L356" s="3"/>
      <c r="M356" s="3"/>
      <c r="O356" s="3"/>
      <c r="P356" s="3">
        <v>0.44</v>
      </c>
      <c r="Q356" s="3">
        <v>0.15</v>
      </c>
      <c r="R356" s="3"/>
      <c r="S356" s="3"/>
      <c r="T356" s="6" t="s">
        <v>416</v>
      </c>
      <c r="U356" s="2" t="s">
        <v>411</v>
      </c>
    </row>
    <row r="357" spans="1:21" s="2" customFormat="1" ht="14" x14ac:dyDescent="0.3">
      <c r="A357" s="20" t="s">
        <v>7</v>
      </c>
      <c r="B357" s="3" t="s">
        <v>414</v>
      </c>
      <c r="C357" s="3" t="s">
        <v>409</v>
      </c>
      <c r="D357" s="10">
        <v>16.8</v>
      </c>
      <c r="E357" s="10">
        <v>-106.9</v>
      </c>
      <c r="F357" s="3">
        <v>1000</v>
      </c>
      <c r="G357" s="3">
        <v>0.8</v>
      </c>
      <c r="H357" s="3">
        <v>0.13</v>
      </c>
      <c r="I357" s="3"/>
      <c r="J357" s="3">
        <v>4.1399999999999997</v>
      </c>
      <c r="K357" s="10">
        <f t="shared" si="10"/>
        <v>0.1656</v>
      </c>
      <c r="L357" s="3"/>
      <c r="M357" s="3"/>
      <c r="O357" s="3"/>
      <c r="P357" s="3">
        <v>0.3</v>
      </c>
      <c r="Q357" s="3">
        <v>0.15</v>
      </c>
      <c r="R357" s="3"/>
      <c r="S357" s="3"/>
      <c r="T357" s="6" t="s">
        <v>416</v>
      </c>
      <c r="U357" s="2" t="s">
        <v>411</v>
      </c>
    </row>
    <row r="358" spans="1:21" s="2" customFormat="1" ht="14" x14ac:dyDescent="0.3">
      <c r="A358" s="20" t="s">
        <v>7</v>
      </c>
      <c r="B358" s="3" t="s">
        <v>414</v>
      </c>
      <c r="C358" s="3" t="s">
        <v>409</v>
      </c>
      <c r="D358" s="10">
        <v>16.8</v>
      </c>
      <c r="E358" s="10">
        <v>-106.9</v>
      </c>
      <c r="F358" s="3">
        <v>1500</v>
      </c>
      <c r="G358" s="3">
        <v>0.66</v>
      </c>
      <c r="H358" s="3">
        <v>0.13</v>
      </c>
      <c r="I358" s="3"/>
      <c r="J358" s="3">
        <v>4.82</v>
      </c>
      <c r="K358" s="10">
        <f t="shared" si="10"/>
        <v>0.19280000000000003</v>
      </c>
      <c r="L358" s="3"/>
      <c r="M358" s="3"/>
      <c r="O358" s="3"/>
      <c r="P358" s="3"/>
      <c r="Q358" s="3"/>
      <c r="R358" s="3"/>
      <c r="S358" s="3"/>
      <c r="T358" s="6" t="s">
        <v>416</v>
      </c>
      <c r="U358" s="2" t="s">
        <v>411</v>
      </c>
    </row>
    <row r="359" spans="1:21" s="2" customFormat="1" ht="14" x14ac:dyDescent="0.3">
      <c r="A359" s="20" t="s">
        <v>7</v>
      </c>
      <c r="B359" s="3" t="s">
        <v>414</v>
      </c>
      <c r="C359" s="3" t="s">
        <v>409</v>
      </c>
      <c r="D359" s="10">
        <v>16.8</v>
      </c>
      <c r="E359" s="10">
        <v>-106.9</v>
      </c>
      <c r="F359" s="3">
        <v>2000</v>
      </c>
      <c r="G359" s="3">
        <v>0.66</v>
      </c>
      <c r="H359" s="3">
        <v>0.13</v>
      </c>
      <c r="I359" s="3"/>
      <c r="J359" s="3">
        <v>4.96</v>
      </c>
      <c r="K359" s="10">
        <f t="shared" si="10"/>
        <v>0.19839999999999999</v>
      </c>
      <c r="L359" s="3"/>
      <c r="M359" s="3"/>
      <c r="O359" s="3"/>
      <c r="P359" s="3"/>
      <c r="Q359" s="3"/>
      <c r="R359" s="3"/>
      <c r="S359" s="3"/>
      <c r="T359" s="6" t="s">
        <v>416</v>
      </c>
      <c r="U359" s="2" t="s">
        <v>411</v>
      </c>
    </row>
    <row r="360" spans="1:21" s="2" customFormat="1" ht="14" x14ac:dyDescent="0.3">
      <c r="A360" s="20" t="s">
        <v>7</v>
      </c>
      <c r="B360" s="3" t="s">
        <v>414</v>
      </c>
      <c r="C360" s="3" t="s">
        <v>409</v>
      </c>
      <c r="D360" s="10">
        <v>16.8</v>
      </c>
      <c r="E360" s="10">
        <v>-106.9</v>
      </c>
      <c r="F360" s="3">
        <v>2500</v>
      </c>
      <c r="G360" s="3">
        <v>0.64</v>
      </c>
      <c r="H360" s="3">
        <v>0.13</v>
      </c>
      <c r="I360" s="3"/>
      <c r="J360" s="3">
        <v>5.03</v>
      </c>
      <c r="K360" s="10">
        <f t="shared" si="10"/>
        <v>0.20120000000000002</v>
      </c>
      <c r="L360" s="3"/>
      <c r="M360" s="3"/>
      <c r="O360" s="3"/>
      <c r="P360" s="3"/>
      <c r="Q360" s="3"/>
      <c r="R360" s="3"/>
      <c r="S360" s="3"/>
      <c r="T360" s="6" t="s">
        <v>416</v>
      </c>
      <c r="U360" s="2" t="s">
        <v>411</v>
      </c>
    </row>
    <row r="361" spans="1:21" s="2" customFormat="1" ht="14" x14ac:dyDescent="0.3">
      <c r="A361" s="20" t="s">
        <v>7</v>
      </c>
      <c r="B361" s="3" t="s">
        <v>414</v>
      </c>
      <c r="C361" s="3" t="s">
        <v>409</v>
      </c>
      <c r="D361" s="10">
        <v>16.8</v>
      </c>
      <c r="E361" s="10">
        <v>-106.9</v>
      </c>
      <c r="F361" s="3">
        <v>3000</v>
      </c>
      <c r="G361" s="3">
        <v>0.6</v>
      </c>
      <c r="H361" s="3">
        <v>0.13</v>
      </c>
      <c r="I361" s="3"/>
      <c r="J361" s="3">
        <v>5.01</v>
      </c>
      <c r="K361" s="10">
        <f t="shared" si="10"/>
        <v>0.20039999999999999</v>
      </c>
      <c r="L361" s="3"/>
      <c r="M361" s="3"/>
      <c r="O361" s="3"/>
      <c r="P361" s="3"/>
      <c r="Q361" s="3"/>
      <c r="R361" s="3"/>
      <c r="S361" s="3"/>
      <c r="T361" s="6" t="s">
        <v>416</v>
      </c>
      <c r="U361" s="2" t="s">
        <v>411</v>
      </c>
    </row>
    <row r="362" spans="1:21" s="2" customFormat="1" ht="14" x14ac:dyDescent="0.3">
      <c r="A362" s="20" t="s">
        <v>7</v>
      </c>
      <c r="B362" s="3" t="s">
        <v>414</v>
      </c>
      <c r="C362" s="3" t="s">
        <v>409</v>
      </c>
      <c r="D362" s="10">
        <v>16.8</v>
      </c>
      <c r="E362" s="10">
        <v>-106.9</v>
      </c>
      <c r="F362" s="3">
        <v>3500</v>
      </c>
      <c r="G362" s="3">
        <v>0.61</v>
      </c>
      <c r="H362" s="3">
        <v>0.13</v>
      </c>
      <c r="I362" s="3"/>
      <c r="J362" s="3">
        <v>4.9800000000000004</v>
      </c>
      <c r="K362" s="10">
        <f t="shared" si="10"/>
        <v>0.19920000000000002</v>
      </c>
      <c r="L362" s="3"/>
      <c r="M362" s="3"/>
      <c r="O362" s="3"/>
      <c r="P362" s="3"/>
      <c r="Q362" s="3"/>
      <c r="R362" s="3"/>
      <c r="S362" s="3"/>
      <c r="T362" s="6" t="s">
        <v>416</v>
      </c>
      <c r="U362" s="2" t="s">
        <v>411</v>
      </c>
    </row>
    <row r="363" spans="1:21" s="2" customFormat="1" ht="14" x14ac:dyDescent="0.3">
      <c r="A363" s="20" t="s">
        <v>7</v>
      </c>
      <c r="B363" s="3" t="s">
        <v>414</v>
      </c>
      <c r="C363" s="3" t="s">
        <v>410</v>
      </c>
      <c r="D363" s="10">
        <v>20</v>
      </c>
      <c r="E363" s="10">
        <v>-106</v>
      </c>
      <c r="F363" s="3">
        <v>10</v>
      </c>
      <c r="G363" s="3">
        <v>1.1599999999999999</v>
      </c>
      <c r="H363" s="3">
        <v>0.13</v>
      </c>
      <c r="I363" s="3"/>
      <c r="J363" s="3">
        <v>2.83</v>
      </c>
      <c r="K363" s="10">
        <f t="shared" si="10"/>
        <v>0.11320000000000001</v>
      </c>
      <c r="L363" s="3"/>
      <c r="M363" s="3"/>
      <c r="O363" s="3"/>
      <c r="P363" s="3"/>
      <c r="Q363" s="3"/>
      <c r="R363" s="3"/>
      <c r="S363" s="3"/>
      <c r="T363" s="6" t="s">
        <v>416</v>
      </c>
      <c r="U363" s="2" t="s">
        <v>411</v>
      </c>
    </row>
    <row r="364" spans="1:21" s="2" customFormat="1" ht="14" x14ac:dyDescent="0.3">
      <c r="A364" s="20" t="s">
        <v>7</v>
      </c>
      <c r="B364" s="3" t="s">
        <v>414</v>
      </c>
      <c r="C364" s="3" t="s">
        <v>410</v>
      </c>
      <c r="D364" s="10">
        <v>20</v>
      </c>
      <c r="E364" s="10">
        <v>-106</v>
      </c>
      <c r="F364" s="3">
        <v>25</v>
      </c>
      <c r="G364" s="3">
        <v>1.2</v>
      </c>
      <c r="H364" s="3">
        <v>0.13</v>
      </c>
      <c r="I364" s="3"/>
      <c r="J364" s="3">
        <v>2.59</v>
      </c>
      <c r="K364" s="10">
        <f t="shared" si="10"/>
        <v>0.1036</v>
      </c>
      <c r="L364" s="3"/>
      <c r="M364" s="3"/>
      <c r="O364" s="3"/>
      <c r="P364" s="3"/>
      <c r="Q364" s="3"/>
      <c r="R364" s="3"/>
      <c r="S364" s="3"/>
      <c r="T364" s="6" t="s">
        <v>416</v>
      </c>
      <c r="U364" s="2" t="s">
        <v>411</v>
      </c>
    </row>
    <row r="365" spans="1:21" s="2" customFormat="1" ht="14" x14ac:dyDescent="0.3">
      <c r="A365" s="20" t="s">
        <v>7</v>
      </c>
      <c r="B365" s="3" t="s">
        <v>414</v>
      </c>
      <c r="C365" s="3" t="s">
        <v>410</v>
      </c>
      <c r="D365" s="10">
        <v>20</v>
      </c>
      <c r="E365" s="10">
        <v>-106</v>
      </c>
      <c r="F365" s="3">
        <v>50</v>
      </c>
      <c r="G365" s="3">
        <v>1.1599999999999999</v>
      </c>
      <c r="H365" s="3">
        <v>0.13</v>
      </c>
      <c r="I365" s="3"/>
      <c r="J365" s="3">
        <v>2.58</v>
      </c>
      <c r="K365" s="10">
        <f t="shared" si="10"/>
        <v>0.1032</v>
      </c>
      <c r="L365" s="3"/>
      <c r="M365" s="3"/>
      <c r="O365" s="3"/>
      <c r="P365" s="3"/>
      <c r="Q365" s="3"/>
      <c r="R365" s="3"/>
      <c r="S365" s="3"/>
      <c r="T365" s="6" t="s">
        <v>416</v>
      </c>
      <c r="U365" s="2" t="s">
        <v>411</v>
      </c>
    </row>
    <row r="366" spans="1:21" s="2" customFormat="1" ht="14" x14ac:dyDescent="0.3">
      <c r="A366" s="20" t="s">
        <v>7</v>
      </c>
      <c r="B366" s="3" t="s">
        <v>414</v>
      </c>
      <c r="C366" s="3" t="s">
        <v>410</v>
      </c>
      <c r="D366" s="10">
        <v>20</v>
      </c>
      <c r="E366" s="10">
        <v>-106</v>
      </c>
      <c r="F366" s="3">
        <v>75</v>
      </c>
      <c r="G366" s="3">
        <v>1.28</v>
      </c>
      <c r="H366" s="3">
        <v>0.13</v>
      </c>
      <c r="I366" s="3"/>
      <c r="J366" s="3">
        <v>2.46</v>
      </c>
      <c r="K366" s="10">
        <f t="shared" si="10"/>
        <v>9.8400000000000001E-2</v>
      </c>
      <c r="L366" s="3"/>
      <c r="M366" s="3"/>
      <c r="O366" s="3"/>
      <c r="P366" s="3"/>
      <c r="Q366" s="3"/>
      <c r="R366" s="3"/>
      <c r="S366" s="3"/>
      <c r="T366" s="6" t="s">
        <v>416</v>
      </c>
      <c r="U366" s="2" t="s">
        <v>411</v>
      </c>
    </row>
    <row r="367" spans="1:21" s="2" customFormat="1" ht="14" x14ac:dyDescent="0.3">
      <c r="A367" s="20" t="s">
        <v>7</v>
      </c>
      <c r="B367" s="3" t="s">
        <v>414</v>
      </c>
      <c r="C367" s="3" t="s">
        <v>410</v>
      </c>
      <c r="D367" s="10">
        <v>20</v>
      </c>
      <c r="E367" s="10">
        <v>-106</v>
      </c>
      <c r="F367" s="3">
        <v>100</v>
      </c>
      <c r="G367" s="3">
        <v>1.24</v>
      </c>
      <c r="H367" s="3">
        <v>0.13</v>
      </c>
      <c r="I367" s="3"/>
      <c r="J367" s="3">
        <v>2.48</v>
      </c>
      <c r="K367" s="10">
        <f t="shared" si="10"/>
        <v>9.9199999999999997E-2</v>
      </c>
      <c r="L367" s="3"/>
      <c r="M367" s="3"/>
      <c r="O367" s="3"/>
      <c r="P367" s="3"/>
      <c r="Q367" s="3"/>
      <c r="R367" s="3"/>
      <c r="S367" s="3"/>
      <c r="T367" s="6" t="s">
        <v>416</v>
      </c>
      <c r="U367" s="2" t="s">
        <v>411</v>
      </c>
    </row>
    <row r="368" spans="1:21" s="2" customFormat="1" ht="14" x14ac:dyDescent="0.3">
      <c r="A368" s="20" t="s">
        <v>7</v>
      </c>
      <c r="B368" s="3" t="s">
        <v>414</v>
      </c>
      <c r="C368" s="3" t="s">
        <v>410</v>
      </c>
      <c r="D368" s="10">
        <v>20</v>
      </c>
      <c r="E368" s="10">
        <v>-106</v>
      </c>
      <c r="F368" s="3">
        <v>120</v>
      </c>
      <c r="G368" s="3">
        <v>1.32</v>
      </c>
      <c r="H368" s="3">
        <v>0.13</v>
      </c>
      <c r="I368" s="3"/>
      <c r="J368" s="3">
        <v>2.29</v>
      </c>
      <c r="K368" s="10">
        <f t="shared" si="10"/>
        <v>9.1600000000000001E-2</v>
      </c>
      <c r="L368" s="3"/>
      <c r="M368" s="3"/>
      <c r="O368" s="3"/>
      <c r="P368" s="3"/>
      <c r="Q368" s="3"/>
      <c r="R368" s="3"/>
      <c r="S368" s="3"/>
      <c r="T368" s="6" t="s">
        <v>416</v>
      </c>
      <c r="U368" s="2" t="s">
        <v>411</v>
      </c>
    </row>
    <row r="369" spans="1:22" s="2" customFormat="1" ht="14" x14ac:dyDescent="0.3">
      <c r="A369" s="20" t="s">
        <v>7</v>
      </c>
      <c r="B369" s="3" t="s">
        <v>414</v>
      </c>
      <c r="C369" s="3" t="s">
        <v>410</v>
      </c>
      <c r="D369" s="10">
        <v>20</v>
      </c>
      <c r="E369" s="10">
        <v>-106</v>
      </c>
      <c r="F369" s="3">
        <v>150</v>
      </c>
      <c r="G369" s="3">
        <v>1.25</v>
      </c>
      <c r="H369" s="3">
        <v>0.13</v>
      </c>
      <c r="I369" s="3"/>
      <c r="J369" s="3">
        <v>2.34</v>
      </c>
      <c r="K369" s="10">
        <f t="shared" si="10"/>
        <v>9.3600000000000003E-2</v>
      </c>
      <c r="L369" s="3"/>
      <c r="M369" s="3"/>
      <c r="O369" s="3"/>
      <c r="P369" s="3"/>
      <c r="Q369" s="3"/>
      <c r="R369" s="3"/>
      <c r="S369" s="3"/>
      <c r="T369" s="6" t="s">
        <v>416</v>
      </c>
      <c r="U369" s="2" t="s">
        <v>411</v>
      </c>
    </row>
    <row r="370" spans="1:22" s="2" customFormat="1" ht="14" x14ac:dyDescent="0.3">
      <c r="A370" s="20" t="s">
        <v>7</v>
      </c>
      <c r="B370" s="3" t="s">
        <v>414</v>
      </c>
      <c r="C370" s="3" t="s">
        <v>410</v>
      </c>
      <c r="D370" s="10">
        <v>20</v>
      </c>
      <c r="E370" s="10">
        <v>-106</v>
      </c>
      <c r="F370" s="3">
        <v>190</v>
      </c>
      <c r="G370" s="3">
        <v>1.22</v>
      </c>
      <c r="H370" s="3">
        <v>0.13</v>
      </c>
      <c r="I370" s="3"/>
      <c r="J370" s="3">
        <v>2.63</v>
      </c>
      <c r="K370" s="10">
        <f t="shared" si="10"/>
        <v>0.1052</v>
      </c>
      <c r="L370" s="3"/>
      <c r="M370" s="3"/>
      <c r="O370" s="3"/>
      <c r="P370" s="3"/>
      <c r="Q370" s="3"/>
      <c r="R370" s="3"/>
      <c r="S370" s="3"/>
      <c r="T370" s="6" t="s">
        <v>416</v>
      </c>
      <c r="U370" s="2" t="s">
        <v>411</v>
      </c>
    </row>
    <row r="371" spans="1:22" s="2" customFormat="1" ht="14" x14ac:dyDescent="0.3">
      <c r="A371" s="20" t="s">
        <v>7</v>
      </c>
      <c r="B371" s="3" t="s">
        <v>414</v>
      </c>
      <c r="C371" s="3" t="s">
        <v>410</v>
      </c>
      <c r="D371" s="10">
        <v>20</v>
      </c>
      <c r="E371" s="10">
        <v>-106</v>
      </c>
      <c r="F371" s="3">
        <v>300</v>
      </c>
      <c r="G371" s="3">
        <v>1.1599999999999999</v>
      </c>
      <c r="H371" s="3">
        <v>0.13</v>
      </c>
      <c r="I371" s="3"/>
      <c r="J371" s="3">
        <v>2.77</v>
      </c>
      <c r="K371" s="10">
        <f t="shared" si="10"/>
        <v>0.11080000000000001</v>
      </c>
      <c r="L371" s="3"/>
      <c r="M371" s="3"/>
      <c r="O371" s="3"/>
      <c r="P371" s="3"/>
      <c r="Q371" s="3"/>
      <c r="R371" s="3"/>
      <c r="S371" s="3"/>
      <c r="T371" s="6" t="s">
        <v>416</v>
      </c>
      <c r="U371" s="2" t="s">
        <v>411</v>
      </c>
    </row>
    <row r="372" spans="1:22" s="2" customFormat="1" ht="14" x14ac:dyDescent="0.3">
      <c r="A372" s="20" t="s">
        <v>7</v>
      </c>
      <c r="B372" s="3" t="s">
        <v>414</v>
      </c>
      <c r="C372" s="3" t="s">
        <v>410</v>
      </c>
      <c r="D372" s="10">
        <v>20</v>
      </c>
      <c r="E372" s="10">
        <v>-106</v>
      </c>
      <c r="F372" s="3">
        <v>400</v>
      </c>
      <c r="G372" s="3">
        <v>1.19</v>
      </c>
      <c r="H372" s="3">
        <v>0.13</v>
      </c>
      <c r="I372" s="3"/>
      <c r="J372" s="3">
        <v>2.86</v>
      </c>
      <c r="K372" s="10">
        <f t="shared" si="10"/>
        <v>0.1144</v>
      </c>
      <c r="L372" s="3"/>
      <c r="M372" s="3"/>
      <c r="O372" s="3"/>
      <c r="P372" s="3"/>
      <c r="Q372" s="3"/>
      <c r="R372" s="3"/>
      <c r="S372" s="3"/>
      <c r="T372" s="6" t="s">
        <v>416</v>
      </c>
      <c r="U372" s="2" t="s">
        <v>411</v>
      </c>
    </row>
    <row r="373" spans="1:22" s="2" customFormat="1" ht="14" x14ac:dyDescent="0.3">
      <c r="A373" s="20" t="s">
        <v>7</v>
      </c>
      <c r="B373" s="3" t="s">
        <v>414</v>
      </c>
      <c r="C373" s="3" t="s">
        <v>410</v>
      </c>
      <c r="D373" s="10">
        <v>20</v>
      </c>
      <c r="E373" s="10">
        <v>-106</v>
      </c>
      <c r="F373" s="3">
        <v>500</v>
      </c>
      <c r="G373" s="3">
        <v>1.1399999999999999</v>
      </c>
      <c r="H373" s="3">
        <v>0.13</v>
      </c>
      <c r="I373" s="3"/>
      <c r="J373" s="3">
        <v>3.03</v>
      </c>
      <c r="K373" s="10">
        <f t="shared" si="10"/>
        <v>0.12119999999999999</v>
      </c>
      <c r="L373" s="3"/>
      <c r="M373" s="3"/>
      <c r="O373" s="3"/>
      <c r="P373" s="3"/>
      <c r="Q373" s="3"/>
      <c r="R373" s="3"/>
      <c r="S373" s="3"/>
      <c r="T373" s="6" t="s">
        <v>416</v>
      </c>
      <c r="U373" s="2" t="s">
        <v>411</v>
      </c>
    </row>
    <row r="374" spans="1:22" s="2" customFormat="1" ht="14" x14ac:dyDescent="0.3">
      <c r="A374" s="20" t="s">
        <v>7</v>
      </c>
      <c r="B374" s="3" t="s">
        <v>414</v>
      </c>
      <c r="C374" s="3" t="s">
        <v>410</v>
      </c>
      <c r="D374" s="10">
        <v>20</v>
      </c>
      <c r="E374" s="10">
        <v>-106</v>
      </c>
      <c r="F374" s="3">
        <v>700</v>
      </c>
      <c r="G374" s="3">
        <v>0.98</v>
      </c>
      <c r="H374" s="3">
        <v>0.13</v>
      </c>
      <c r="I374" s="3"/>
      <c r="J374" s="3">
        <v>3.51</v>
      </c>
      <c r="K374" s="10">
        <f t="shared" si="10"/>
        <v>0.1404</v>
      </c>
      <c r="L374" s="3"/>
      <c r="M374" s="3"/>
      <c r="O374" s="3"/>
      <c r="P374" s="3"/>
      <c r="Q374" s="3"/>
      <c r="R374" s="3"/>
      <c r="S374" s="3"/>
      <c r="T374" s="6" t="s">
        <v>416</v>
      </c>
      <c r="U374" s="2" t="s">
        <v>411</v>
      </c>
    </row>
    <row r="375" spans="1:22" s="2" customFormat="1" ht="14" x14ac:dyDescent="0.3">
      <c r="A375" s="20" t="s">
        <v>7</v>
      </c>
      <c r="B375" s="3" t="s">
        <v>414</v>
      </c>
      <c r="C375" s="3" t="s">
        <v>410</v>
      </c>
      <c r="D375" s="10">
        <v>20</v>
      </c>
      <c r="E375" s="10">
        <v>-106</v>
      </c>
      <c r="F375" s="3">
        <v>800</v>
      </c>
      <c r="G375" s="3">
        <v>0.94</v>
      </c>
      <c r="H375" s="3">
        <v>0.13</v>
      </c>
      <c r="I375" s="3"/>
      <c r="J375" s="3">
        <v>3.67</v>
      </c>
      <c r="K375" s="10">
        <f t="shared" si="10"/>
        <v>0.14680000000000001</v>
      </c>
      <c r="L375" s="3"/>
      <c r="M375" s="3"/>
      <c r="O375" s="3"/>
      <c r="P375" s="3"/>
      <c r="Q375" s="3"/>
      <c r="R375" s="3"/>
      <c r="S375" s="3"/>
      <c r="T375" s="6" t="s">
        <v>416</v>
      </c>
      <c r="U375" s="2" t="s">
        <v>411</v>
      </c>
    </row>
    <row r="376" spans="1:22" s="2" customFormat="1" ht="14" x14ac:dyDescent="0.3">
      <c r="A376" s="20" t="s">
        <v>7</v>
      </c>
      <c r="B376" s="3" t="s">
        <v>167</v>
      </c>
      <c r="C376" s="3" t="s">
        <v>412</v>
      </c>
      <c r="D376" s="10">
        <v>20.9</v>
      </c>
      <c r="E376" s="10">
        <v>-108</v>
      </c>
      <c r="F376" s="3">
        <v>10</v>
      </c>
      <c r="G376" s="3">
        <v>1.1299999999999999</v>
      </c>
      <c r="H376" s="3">
        <v>0.13</v>
      </c>
      <c r="I376" s="3"/>
      <c r="J376" s="3">
        <v>2.72</v>
      </c>
      <c r="K376" s="10">
        <f t="shared" si="10"/>
        <v>0.10880000000000001</v>
      </c>
      <c r="L376" s="3"/>
      <c r="M376" s="3"/>
      <c r="O376" s="3"/>
      <c r="P376" s="3">
        <v>0.12</v>
      </c>
      <c r="Q376" s="3">
        <v>0.15</v>
      </c>
      <c r="R376" s="3"/>
      <c r="S376" s="3"/>
      <c r="T376" s="6" t="s">
        <v>415</v>
      </c>
      <c r="U376" s="2" t="s">
        <v>411</v>
      </c>
      <c r="V376" s="2" t="s">
        <v>413</v>
      </c>
    </row>
    <row r="377" spans="1:22" s="2" customFormat="1" ht="14" x14ac:dyDescent="0.3">
      <c r="A377" s="20" t="s">
        <v>7</v>
      </c>
      <c r="B377" s="3" t="s">
        <v>167</v>
      </c>
      <c r="C377" s="3" t="s">
        <v>412</v>
      </c>
      <c r="D377" s="10">
        <v>20.9</v>
      </c>
      <c r="E377" s="10">
        <v>-108</v>
      </c>
      <c r="F377" s="3">
        <v>100</v>
      </c>
      <c r="G377" s="3"/>
      <c r="H377" s="3"/>
      <c r="I377" s="3"/>
      <c r="J377" s="3"/>
      <c r="K377" s="3"/>
      <c r="L377" s="3"/>
      <c r="M377" s="3"/>
      <c r="O377" s="3"/>
      <c r="P377" s="3"/>
      <c r="Q377" s="3"/>
      <c r="R377" s="3"/>
      <c r="S377" s="3"/>
      <c r="T377" s="6" t="s">
        <v>415</v>
      </c>
      <c r="U377" s="2" t="s">
        <v>411</v>
      </c>
      <c r="V377" s="2" t="s">
        <v>413</v>
      </c>
    </row>
    <row r="378" spans="1:22" s="2" customFormat="1" ht="14" x14ac:dyDescent="0.3">
      <c r="A378" s="20" t="s">
        <v>7</v>
      </c>
      <c r="B378" s="3" t="s">
        <v>167</v>
      </c>
      <c r="C378" s="3" t="s">
        <v>412</v>
      </c>
      <c r="D378" s="10">
        <v>20.9</v>
      </c>
      <c r="E378" s="10">
        <v>-108</v>
      </c>
      <c r="F378" s="3">
        <v>200</v>
      </c>
      <c r="G378" s="3">
        <v>1.22</v>
      </c>
      <c r="H378" s="3">
        <v>0.13</v>
      </c>
      <c r="I378" s="3"/>
      <c r="J378" s="3">
        <v>2.46</v>
      </c>
      <c r="K378" s="10">
        <f>J378*0.04</f>
        <v>9.8400000000000001E-2</v>
      </c>
      <c r="L378" s="3"/>
      <c r="M378" s="3"/>
      <c r="O378" s="3"/>
      <c r="P378" s="3">
        <v>0.49</v>
      </c>
      <c r="Q378" s="3">
        <v>0.15</v>
      </c>
      <c r="R378" s="3"/>
      <c r="S378" s="3"/>
      <c r="T378" s="6" t="s">
        <v>415</v>
      </c>
      <c r="U378" s="2" t="s">
        <v>411</v>
      </c>
      <c r="V378" s="2" t="s">
        <v>413</v>
      </c>
    </row>
    <row r="379" spans="1:22" s="2" customFormat="1" ht="14" x14ac:dyDescent="0.3">
      <c r="A379" s="20" t="s">
        <v>7</v>
      </c>
      <c r="B379" s="3" t="s">
        <v>167</v>
      </c>
      <c r="C379" s="3" t="s">
        <v>412</v>
      </c>
      <c r="D379" s="10">
        <v>20.9</v>
      </c>
      <c r="E379" s="10">
        <v>-108</v>
      </c>
      <c r="F379" s="3">
        <v>300</v>
      </c>
      <c r="G379" s="3"/>
      <c r="H379" s="3"/>
      <c r="I379" s="3"/>
      <c r="J379" s="3"/>
      <c r="K379" s="3"/>
      <c r="L379" s="3"/>
      <c r="M379" s="3"/>
      <c r="O379" s="3"/>
      <c r="P379" s="3"/>
      <c r="Q379" s="3"/>
      <c r="R379" s="3"/>
      <c r="S379" s="3"/>
      <c r="T379" s="6" t="s">
        <v>415</v>
      </c>
      <c r="U379" s="2" t="s">
        <v>411</v>
      </c>
      <c r="V379" s="2" t="s">
        <v>413</v>
      </c>
    </row>
    <row r="380" spans="1:22" s="2" customFormat="1" ht="14" x14ac:dyDescent="0.3">
      <c r="A380" s="20" t="s">
        <v>7</v>
      </c>
      <c r="B380" s="3" t="s">
        <v>167</v>
      </c>
      <c r="C380" s="3" t="s">
        <v>412</v>
      </c>
      <c r="D380" s="10">
        <v>20.9</v>
      </c>
      <c r="E380" s="10">
        <v>-108</v>
      </c>
      <c r="F380" s="3">
        <v>350</v>
      </c>
      <c r="G380" s="3">
        <v>1.23</v>
      </c>
      <c r="H380" s="3">
        <v>0.13</v>
      </c>
      <c r="I380" s="3"/>
      <c r="J380" s="3">
        <v>2.73</v>
      </c>
      <c r="K380" s="10">
        <f>J380*0.04</f>
        <v>0.10920000000000001</v>
      </c>
      <c r="L380" s="3"/>
      <c r="M380" s="3"/>
      <c r="O380" s="3"/>
      <c r="P380" s="3">
        <v>0.59</v>
      </c>
      <c r="Q380" s="3">
        <v>0.15</v>
      </c>
      <c r="R380" s="3"/>
      <c r="S380" s="3"/>
      <c r="T380" s="6" t="s">
        <v>415</v>
      </c>
      <c r="U380" s="2" t="s">
        <v>411</v>
      </c>
      <c r="V380" s="2" t="s">
        <v>413</v>
      </c>
    </row>
    <row r="381" spans="1:22" s="2" customFormat="1" ht="14" x14ac:dyDescent="0.3">
      <c r="A381" s="20" t="s">
        <v>7</v>
      </c>
      <c r="B381" s="3" t="s">
        <v>167</v>
      </c>
      <c r="C381" s="3" t="s">
        <v>412</v>
      </c>
      <c r="D381" s="10">
        <v>20.9</v>
      </c>
      <c r="E381" s="10">
        <v>-108</v>
      </c>
      <c r="F381" s="3">
        <v>400</v>
      </c>
      <c r="G381" s="3">
        <v>1.29</v>
      </c>
      <c r="H381" s="3">
        <v>0.13</v>
      </c>
      <c r="I381" s="3"/>
      <c r="J381" s="3">
        <v>2.8</v>
      </c>
      <c r="K381" s="10">
        <f>J381*0.04</f>
        <v>0.11199999999999999</v>
      </c>
      <c r="L381" s="3"/>
      <c r="M381" s="3"/>
      <c r="O381" s="3"/>
      <c r="P381" s="3">
        <v>0.47</v>
      </c>
      <c r="Q381" s="3">
        <v>0.15</v>
      </c>
      <c r="R381" s="3"/>
      <c r="S381" s="3"/>
      <c r="T381" s="6" t="s">
        <v>415</v>
      </c>
      <c r="U381" s="2" t="s">
        <v>411</v>
      </c>
      <c r="V381" s="2" t="s">
        <v>413</v>
      </c>
    </row>
    <row r="382" spans="1:22" s="2" customFormat="1" ht="14" x14ac:dyDescent="0.3">
      <c r="A382" s="20" t="s">
        <v>7</v>
      </c>
      <c r="B382" s="3" t="s">
        <v>167</v>
      </c>
      <c r="C382" s="3" t="s">
        <v>412</v>
      </c>
      <c r="D382" s="10">
        <v>20.9</v>
      </c>
      <c r="E382" s="10">
        <v>-108</v>
      </c>
      <c r="F382" s="3">
        <v>600</v>
      </c>
      <c r="G382" s="3">
        <v>1.1100000000000001</v>
      </c>
      <c r="H382" s="3">
        <v>0.13</v>
      </c>
      <c r="I382" s="3"/>
      <c r="J382" s="3">
        <v>3.22</v>
      </c>
      <c r="K382" s="10">
        <f>J382*0.04</f>
        <v>0.1288</v>
      </c>
      <c r="L382" s="3"/>
      <c r="M382" s="3"/>
      <c r="O382" s="3"/>
      <c r="P382" s="3">
        <v>0.34</v>
      </c>
      <c r="Q382" s="3">
        <v>0.15</v>
      </c>
      <c r="R382" s="3"/>
      <c r="S382" s="3"/>
      <c r="T382" s="6" t="s">
        <v>415</v>
      </c>
      <c r="U382" s="2" t="s">
        <v>411</v>
      </c>
      <c r="V382" s="2" t="s">
        <v>413</v>
      </c>
    </row>
    <row r="383" spans="1:22" s="2" customFormat="1" ht="14" x14ac:dyDescent="0.3">
      <c r="A383" s="20" t="s">
        <v>7</v>
      </c>
      <c r="B383" s="3" t="s">
        <v>167</v>
      </c>
      <c r="C383" s="3" t="s">
        <v>412</v>
      </c>
      <c r="D383" s="10">
        <v>20.9</v>
      </c>
      <c r="E383" s="10">
        <v>-108</v>
      </c>
      <c r="F383" s="3">
        <v>800</v>
      </c>
      <c r="G383" s="3">
        <v>0.98</v>
      </c>
      <c r="H383" s="3">
        <v>0.13</v>
      </c>
      <c r="I383" s="3"/>
      <c r="J383" s="3">
        <v>3.62</v>
      </c>
      <c r="K383" s="10">
        <f>J383*0.04</f>
        <v>0.14480000000000001</v>
      </c>
      <c r="L383" s="3"/>
      <c r="M383" s="3"/>
      <c r="O383" s="3"/>
      <c r="P383" s="3">
        <v>0.26</v>
      </c>
      <c r="Q383" s="3">
        <v>0.15</v>
      </c>
      <c r="R383" s="3"/>
      <c r="S383" s="3"/>
      <c r="T383" s="6" t="s">
        <v>415</v>
      </c>
      <c r="U383" s="2" t="s">
        <v>411</v>
      </c>
      <c r="V383" s="2" t="s">
        <v>413</v>
      </c>
    </row>
    <row r="384" spans="1:22" s="2" customFormat="1" ht="14" x14ac:dyDescent="0.3">
      <c r="A384" s="2" t="s">
        <v>4</v>
      </c>
      <c r="B384" s="40" t="s">
        <v>293</v>
      </c>
      <c r="C384" s="40">
        <v>78</v>
      </c>
      <c r="D384" s="41">
        <v>-14</v>
      </c>
      <c r="E384" s="41">
        <v>-77.06</v>
      </c>
      <c r="F384" s="41">
        <v>1500</v>
      </c>
      <c r="G384" s="41">
        <v>0.81</v>
      </c>
      <c r="H384" s="41">
        <v>0.04</v>
      </c>
      <c r="I384" s="2">
        <v>0</v>
      </c>
      <c r="J384" s="41">
        <v>5.09</v>
      </c>
      <c r="L384" s="2">
        <v>0</v>
      </c>
      <c r="T384" s="6" t="s">
        <v>73</v>
      </c>
      <c r="U384" s="2" t="s">
        <v>427</v>
      </c>
    </row>
    <row r="385" spans="1:21" s="2" customFormat="1" ht="14" x14ac:dyDescent="0.3">
      <c r="A385" s="2" t="s">
        <v>4</v>
      </c>
      <c r="B385" s="40" t="s">
        <v>293</v>
      </c>
      <c r="C385" s="40">
        <v>78</v>
      </c>
      <c r="D385" s="41">
        <v>-14</v>
      </c>
      <c r="E385" s="41">
        <v>-77.06</v>
      </c>
      <c r="F385" s="41">
        <v>2000</v>
      </c>
      <c r="G385" s="41">
        <v>0.72</v>
      </c>
      <c r="H385" s="41">
        <v>0.04</v>
      </c>
      <c r="I385" s="2">
        <v>0</v>
      </c>
      <c r="J385" s="41">
        <v>5.26</v>
      </c>
      <c r="L385" s="2">
        <v>0</v>
      </c>
      <c r="T385" s="6" t="s">
        <v>73</v>
      </c>
      <c r="U385" s="2" t="s">
        <v>427</v>
      </c>
    </row>
    <row r="386" spans="1:21" s="2" customFormat="1" ht="14" x14ac:dyDescent="0.3">
      <c r="A386" s="2" t="s">
        <v>4</v>
      </c>
      <c r="B386" s="40" t="s">
        <v>293</v>
      </c>
      <c r="C386" s="40">
        <v>78</v>
      </c>
      <c r="D386" s="41">
        <v>-14</v>
      </c>
      <c r="E386" s="41">
        <v>-77.06</v>
      </c>
      <c r="F386" s="41">
        <v>2500</v>
      </c>
      <c r="G386" s="41">
        <v>0.74</v>
      </c>
      <c r="H386" s="41">
        <v>0.03</v>
      </c>
      <c r="I386" s="2">
        <v>0</v>
      </c>
      <c r="J386" s="41">
        <v>5.47</v>
      </c>
      <c r="L386" s="2">
        <v>0</v>
      </c>
      <c r="T386" s="6" t="s">
        <v>73</v>
      </c>
      <c r="U386" s="2" t="s">
        <v>427</v>
      </c>
    </row>
    <row r="387" spans="1:21" s="2" customFormat="1" ht="14" x14ac:dyDescent="0.3">
      <c r="A387" s="2" t="s">
        <v>4</v>
      </c>
      <c r="B387" s="40" t="s">
        <v>293</v>
      </c>
      <c r="C387" s="40">
        <v>78</v>
      </c>
      <c r="D387" s="41">
        <v>-14</v>
      </c>
      <c r="E387" s="41">
        <v>-77.06</v>
      </c>
      <c r="F387" s="41">
        <v>3000</v>
      </c>
      <c r="G387" s="41">
        <v>0.69</v>
      </c>
      <c r="H387" s="41">
        <v>0.03</v>
      </c>
      <c r="I387" s="2">
        <v>0</v>
      </c>
      <c r="J387" s="41">
        <v>5.57</v>
      </c>
      <c r="L387" s="2">
        <v>0</v>
      </c>
      <c r="T387" s="6" t="s">
        <v>73</v>
      </c>
      <c r="U387" s="2" t="s">
        <v>427</v>
      </c>
    </row>
    <row r="388" spans="1:21" s="2" customFormat="1" ht="14" x14ac:dyDescent="0.3">
      <c r="A388" s="2" t="s">
        <v>156</v>
      </c>
      <c r="B388" s="40" t="s">
        <v>292</v>
      </c>
      <c r="C388" s="40">
        <v>8</v>
      </c>
      <c r="D388" s="41">
        <v>-30</v>
      </c>
      <c r="E388" s="41">
        <v>160</v>
      </c>
      <c r="F388" s="40">
        <v>1000</v>
      </c>
      <c r="G388" s="41">
        <v>0.94</v>
      </c>
      <c r="H388" s="41">
        <v>0.03</v>
      </c>
      <c r="I388" s="2">
        <v>0</v>
      </c>
      <c r="J388" s="41">
        <v>3.63</v>
      </c>
      <c r="L388" s="2">
        <v>0</v>
      </c>
      <c r="T388" s="2" t="s">
        <v>90</v>
      </c>
      <c r="U388" s="2" t="s">
        <v>427</v>
      </c>
    </row>
    <row r="389" spans="1:21" s="2" customFormat="1" ht="14" x14ac:dyDescent="0.3">
      <c r="A389" s="2" t="s">
        <v>156</v>
      </c>
      <c r="B389" s="40" t="s">
        <v>292</v>
      </c>
      <c r="C389" s="40">
        <v>13</v>
      </c>
      <c r="D389" s="41">
        <v>-30</v>
      </c>
      <c r="E389" s="41">
        <v>165</v>
      </c>
      <c r="F389" s="40">
        <v>1500</v>
      </c>
      <c r="G389" s="41">
        <v>0.91</v>
      </c>
      <c r="H389" s="41">
        <v>0.02</v>
      </c>
      <c r="I389" s="2">
        <v>0</v>
      </c>
      <c r="J389" s="41">
        <v>4.2699999999999996</v>
      </c>
      <c r="L389" s="2">
        <v>0</v>
      </c>
      <c r="T389" s="2" t="s">
        <v>90</v>
      </c>
      <c r="U389" s="2" t="s">
        <v>427</v>
      </c>
    </row>
    <row r="390" spans="1:21" s="2" customFormat="1" ht="14" x14ac:dyDescent="0.3">
      <c r="A390" s="2" t="s">
        <v>156</v>
      </c>
      <c r="B390" s="40" t="s">
        <v>292</v>
      </c>
      <c r="C390" s="40">
        <v>13</v>
      </c>
      <c r="D390" s="41">
        <v>-30</v>
      </c>
      <c r="E390" s="41">
        <v>165</v>
      </c>
      <c r="F390" s="40">
        <v>3000</v>
      </c>
      <c r="G390" s="41">
        <v>0.83</v>
      </c>
      <c r="H390" s="41">
        <v>0.02</v>
      </c>
      <c r="I390" s="2">
        <v>0</v>
      </c>
      <c r="J390" s="41">
        <v>4.54</v>
      </c>
      <c r="L390" s="2">
        <v>0</v>
      </c>
      <c r="T390" s="2" t="s">
        <v>90</v>
      </c>
      <c r="U390" s="2" t="s">
        <v>427</v>
      </c>
    </row>
    <row r="391" spans="1:21" s="2" customFormat="1" ht="14" x14ac:dyDescent="0.3">
      <c r="A391" s="2" t="s">
        <v>156</v>
      </c>
      <c r="B391" s="40" t="s">
        <v>292</v>
      </c>
      <c r="C391" s="40">
        <v>13</v>
      </c>
      <c r="D391" s="41">
        <v>-30</v>
      </c>
      <c r="E391" s="41">
        <v>165</v>
      </c>
      <c r="F391" s="40">
        <v>3200</v>
      </c>
      <c r="G391" s="40">
        <v>0.9</v>
      </c>
      <c r="H391" s="41">
        <v>0.03</v>
      </c>
      <c r="I391" s="2">
        <v>0</v>
      </c>
      <c r="J391" s="40">
        <v>4.53</v>
      </c>
      <c r="L391" s="2">
        <v>0</v>
      </c>
      <c r="T391" s="2" t="s">
        <v>90</v>
      </c>
      <c r="U391" s="2" t="s">
        <v>427</v>
      </c>
    </row>
    <row r="392" spans="1:21" s="2" customFormat="1" ht="14" x14ac:dyDescent="0.3">
      <c r="A392" s="2" t="s">
        <v>156</v>
      </c>
      <c r="B392" s="40" t="s">
        <v>292</v>
      </c>
      <c r="C392" s="40">
        <v>18</v>
      </c>
      <c r="D392" s="41">
        <v>-30</v>
      </c>
      <c r="E392" s="41">
        <v>170</v>
      </c>
      <c r="F392" s="40">
        <v>1500</v>
      </c>
      <c r="G392" s="41">
        <v>0.88</v>
      </c>
      <c r="H392" s="41">
        <v>0.03</v>
      </c>
      <c r="I392" s="2">
        <v>0</v>
      </c>
      <c r="J392" s="41">
        <v>4.17</v>
      </c>
      <c r="L392" s="2">
        <v>0</v>
      </c>
      <c r="T392" s="2" t="s">
        <v>90</v>
      </c>
      <c r="U392" s="2" t="s">
        <v>427</v>
      </c>
    </row>
    <row r="393" spans="1:21" s="2" customFormat="1" ht="14" x14ac:dyDescent="0.3">
      <c r="A393" s="2" t="s">
        <v>156</v>
      </c>
      <c r="B393" s="40" t="s">
        <v>292</v>
      </c>
      <c r="C393" s="40">
        <v>18</v>
      </c>
      <c r="D393" s="41">
        <v>-30</v>
      </c>
      <c r="E393" s="41">
        <v>170</v>
      </c>
      <c r="F393" s="40">
        <v>2900</v>
      </c>
      <c r="G393" s="41">
        <v>0.79</v>
      </c>
      <c r="H393" s="41">
        <v>0.03</v>
      </c>
      <c r="I393" s="2">
        <v>0</v>
      </c>
      <c r="J393" s="41">
        <v>4.57</v>
      </c>
      <c r="L393" s="2">
        <v>0</v>
      </c>
      <c r="T393" s="2" t="s">
        <v>90</v>
      </c>
      <c r="U393" s="2" t="s">
        <v>427</v>
      </c>
    </row>
    <row r="394" spans="1:21" s="2" customFormat="1" ht="14" x14ac:dyDescent="0.3">
      <c r="A394" s="2" t="s">
        <v>156</v>
      </c>
      <c r="B394" s="40" t="s">
        <v>292</v>
      </c>
      <c r="C394" s="40">
        <v>33</v>
      </c>
      <c r="D394" s="41">
        <v>-32.5</v>
      </c>
      <c r="E394" s="41">
        <v>-175</v>
      </c>
      <c r="F394" s="40">
        <v>1500</v>
      </c>
      <c r="G394" s="41">
        <v>0.86</v>
      </c>
      <c r="H394" s="41">
        <v>0.02</v>
      </c>
      <c r="I394" s="2">
        <v>0</v>
      </c>
      <c r="J394" s="41">
        <v>4.1399999999999997</v>
      </c>
      <c r="L394" s="2">
        <v>0</v>
      </c>
      <c r="T394" s="2" t="s">
        <v>90</v>
      </c>
      <c r="U394" s="2" t="s">
        <v>427</v>
      </c>
    </row>
    <row r="395" spans="1:21" s="2" customFormat="1" ht="14" x14ac:dyDescent="0.3">
      <c r="A395" s="2" t="s">
        <v>156</v>
      </c>
      <c r="B395" s="40" t="s">
        <v>292</v>
      </c>
      <c r="C395" s="40">
        <v>33</v>
      </c>
      <c r="D395" s="41">
        <v>-32.5</v>
      </c>
      <c r="E395" s="41">
        <v>-175</v>
      </c>
      <c r="F395" s="40">
        <v>2500</v>
      </c>
      <c r="G395" s="41">
        <v>0.78</v>
      </c>
      <c r="H395" s="41">
        <v>0.02</v>
      </c>
      <c r="I395" s="2">
        <v>0</v>
      </c>
      <c r="J395" s="41">
        <v>4.6900000000000004</v>
      </c>
      <c r="L395" s="2">
        <v>0</v>
      </c>
      <c r="T395" s="2" t="s">
        <v>90</v>
      </c>
      <c r="U395" s="2" t="s">
        <v>427</v>
      </c>
    </row>
    <row r="396" spans="1:21" s="2" customFormat="1" ht="14" x14ac:dyDescent="0.3">
      <c r="A396" s="2" t="s">
        <v>156</v>
      </c>
      <c r="B396" s="40" t="s">
        <v>292</v>
      </c>
      <c r="C396" s="40">
        <v>33</v>
      </c>
      <c r="D396" s="41">
        <v>-32.5</v>
      </c>
      <c r="E396" s="41">
        <v>-175</v>
      </c>
      <c r="F396" s="40">
        <v>3000</v>
      </c>
      <c r="G396" s="41">
        <v>0.84</v>
      </c>
      <c r="H396" s="41">
        <v>0.02</v>
      </c>
      <c r="I396" s="2">
        <v>0</v>
      </c>
      <c r="J396" s="41">
        <v>4.58</v>
      </c>
      <c r="L396" s="2">
        <v>0</v>
      </c>
      <c r="T396" s="2" t="s">
        <v>90</v>
      </c>
      <c r="U396" s="2" t="s">
        <v>427</v>
      </c>
    </row>
    <row r="397" spans="1:21" s="2" customFormat="1" ht="14" x14ac:dyDescent="0.3">
      <c r="A397" s="2" t="s">
        <v>156</v>
      </c>
      <c r="B397" s="40" t="s">
        <v>292</v>
      </c>
      <c r="C397" s="40">
        <v>33</v>
      </c>
      <c r="D397" s="41">
        <v>-32.5</v>
      </c>
      <c r="E397" s="41">
        <v>-175</v>
      </c>
      <c r="F397" s="40">
        <v>4000</v>
      </c>
      <c r="G397" s="41">
        <v>0.88</v>
      </c>
      <c r="H397" s="41">
        <v>0.03</v>
      </c>
      <c r="I397" s="2">
        <v>0</v>
      </c>
      <c r="J397" s="41">
        <v>4.13</v>
      </c>
      <c r="L397" s="2">
        <v>0</v>
      </c>
      <c r="T397" s="2" t="s">
        <v>90</v>
      </c>
      <c r="U397" s="2" t="s">
        <v>427</v>
      </c>
    </row>
    <row r="398" spans="1:21" s="2" customFormat="1" ht="14" x14ac:dyDescent="0.3">
      <c r="A398" s="2" t="s">
        <v>156</v>
      </c>
      <c r="B398" s="40" t="s">
        <v>292</v>
      </c>
      <c r="C398" s="40">
        <v>33</v>
      </c>
      <c r="D398" s="41">
        <v>-32.5</v>
      </c>
      <c r="E398" s="41">
        <v>-175</v>
      </c>
      <c r="F398" s="40">
        <v>5000</v>
      </c>
      <c r="G398" s="41">
        <v>0.91</v>
      </c>
      <c r="H398" s="41">
        <v>0.03</v>
      </c>
      <c r="I398" s="2">
        <v>0</v>
      </c>
      <c r="J398" s="41">
        <v>4.1100000000000003</v>
      </c>
      <c r="L398" s="2">
        <v>0</v>
      </c>
      <c r="T398" s="2" t="s">
        <v>90</v>
      </c>
      <c r="U398" s="2" t="s">
        <v>427</v>
      </c>
    </row>
    <row r="399" spans="1:21" s="2" customFormat="1" ht="14" x14ac:dyDescent="0.3">
      <c r="A399" s="2" t="s">
        <v>156</v>
      </c>
      <c r="B399" s="40" t="s">
        <v>292</v>
      </c>
      <c r="C399" s="40">
        <v>33</v>
      </c>
      <c r="D399" s="41">
        <v>-32.5</v>
      </c>
      <c r="E399" s="41">
        <v>-175</v>
      </c>
      <c r="F399" s="40">
        <v>5400</v>
      </c>
      <c r="G399" s="41">
        <v>0.91</v>
      </c>
      <c r="H399" s="41">
        <v>0.03</v>
      </c>
      <c r="I399" s="2">
        <v>0</v>
      </c>
      <c r="J399" s="41">
        <v>4.0999999999999996</v>
      </c>
      <c r="L399" s="2">
        <v>0</v>
      </c>
      <c r="T399" s="2" t="s">
        <v>90</v>
      </c>
      <c r="U399" s="2" t="s">
        <v>427</v>
      </c>
    </row>
    <row r="400" spans="1:21" s="2" customFormat="1" ht="14" x14ac:dyDescent="0.3">
      <c r="A400" s="2" t="s">
        <v>295</v>
      </c>
      <c r="B400" s="40" t="s">
        <v>294</v>
      </c>
      <c r="C400" s="40" t="s">
        <v>145</v>
      </c>
      <c r="D400" s="40">
        <v>50</v>
      </c>
      <c r="E400" s="40">
        <v>-145</v>
      </c>
      <c r="F400" s="40">
        <v>2500</v>
      </c>
      <c r="G400" s="40">
        <v>0.86</v>
      </c>
      <c r="H400" s="41">
        <v>0.03</v>
      </c>
      <c r="I400" s="2">
        <v>0</v>
      </c>
      <c r="J400" s="40">
        <v>4.46</v>
      </c>
      <c r="L400" s="2">
        <v>0</v>
      </c>
      <c r="T400" s="2" t="s">
        <v>90</v>
      </c>
      <c r="U400" s="2" t="s">
        <v>427</v>
      </c>
    </row>
    <row r="401" spans="1:21" s="2" customFormat="1" ht="14" x14ac:dyDescent="0.3">
      <c r="A401" s="2" t="s">
        <v>295</v>
      </c>
      <c r="B401" s="40" t="s">
        <v>294</v>
      </c>
      <c r="C401" s="40" t="s">
        <v>145</v>
      </c>
      <c r="D401" s="40">
        <v>50</v>
      </c>
      <c r="E401" s="40">
        <v>-145</v>
      </c>
      <c r="F401" s="40">
        <v>3000</v>
      </c>
      <c r="G401" s="40">
        <v>0.87</v>
      </c>
      <c r="H401" s="41">
        <v>0.04</v>
      </c>
      <c r="I401" s="2">
        <v>0</v>
      </c>
      <c r="J401" s="40">
        <v>4.5</v>
      </c>
      <c r="L401" s="2">
        <v>0</v>
      </c>
      <c r="T401" s="2" t="s">
        <v>90</v>
      </c>
      <c r="U401" s="2" t="s">
        <v>427</v>
      </c>
    </row>
    <row r="402" spans="1:21" s="2" customFormat="1" ht="14" x14ac:dyDescent="0.3">
      <c r="A402" s="2" t="s">
        <v>295</v>
      </c>
      <c r="B402" s="40" t="s">
        <v>294</v>
      </c>
      <c r="C402" s="40" t="s">
        <v>145</v>
      </c>
      <c r="D402" s="40">
        <v>50</v>
      </c>
      <c r="E402" s="40">
        <v>-145</v>
      </c>
      <c r="F402" s="40">
        <v>3500</v>
      </c>
      <c r="G402" s="40">
        <v>0.84</v>
      </c>
      <c r="H402" s="41">
        <v>0.03</v>
      </c>
      <c r="I402" s="2">
        <v>0</v>
      </c>
      <c r="J402" s="40">
        <v>4.5199999999999996</v>
      </c>
      <c r="L402" s="2">
        <v>0</v>
      </c>
      <c r="T402" s="2" t="s">
        <v>90</v>
      </c>
      <c r="U402" s="2" t="s">
        <v>427</v>
      </c>
    </row>
    <row r="403" spans="1:21" s="2" customFormat="1" ht="14" x14ac:dyDescent="0.3">
      <c r="A403" s="2" t="s">
        <v>295</v>
      </c>
      <c r="B403" s="40" t="s">
        <v>294</v>
      </c>
      <c r="C403" s="40" t="s">
        <v>145</v>
      </c>
      <c r="D403" s="40">
        <v>50</v>
      </c>
      <c r="E403" s="40">
        <v>-145</v>
      </c>
      <c r="F403" s="40">
        <v>4000</v>
      </c>
      <c r="G403" s="41">
        <v>0.83</v>
      </c>
      <c r="H403" s="41">
        <v>0.05</v>
      </c>
      <c r="I403" s="2">
        <v>0</v>
      </c>
      <c r="J403" s="40">
        <v>4.54</v>
      </c>
      <c r="L403" s="2">
        <v>0</v>
      </c>
      <c r="T403" s="2" t="s">
        <v>90</v>
      </c>
      <c r="U403" s="2" t="s">
        <v>427</v>
      </c>
    </row>
    <row r="404" spans="1:21" s="2" customFormat="1" ht="14" x14ac:dyDescent="0.3">
      <c r="A404" s="2" t="s">
        <v>306</v>
      </c>
      <c r="B404" s="40" t="s">
        <v>301</v>
      </c>
      <c r="C404" s="40" t="s">
        <v>304</v>
      </c>
      <c r="D404" s="41">
        <v>-40.4</v>
      </c>
      <c r="E404" s="41">
        <v>153.9</v>
      </c>
      <c r="F404" s="40">
        <v>1000</v>
      </c>
      <c r="G404" s="40">
        <v>0.88</v>
      </c>
      <c r="H404" s="41">
        <v>0.02</v>
      </c>
      <c r="I404" s="2">
        <v>0</v>
      </c>
      <c r="J404" s="40">
        <v>3.31</v>
      </c>
      <c r="L404" s="2">
        <v>0</v>
      </c>
      <c r="T404" s="2" t="s">
        <v>90</v>
      </c>
      <c r="U404" s="2" t="s">
        <v>427</v>
      </c>
    </row>
    <row r="405" spans="1:21" s="2" customFormat="1" ht="14" x14ac:dyDescent="0.3">
      <c r="A405" s="2" t="s">
        <v>306</v>
      </c>
      <c r="B405" s="40" t="s">
        <v>301</v>
      </c>
      <c r="C405" s="40" t="s">
        <v>304</v>
      </c>
      <c r="D405" s="41">
        <v>-40.4</v>
      </c>
      <c r="E405" s="41">
        <v>153.9</v>
      </c>
      <c r="F405" s="40">
        <v>1250</v>
      </c>
      <c r="G405" s="40">
        <v>0.82</v>
      </c>
      <c r="H405" s="41">
        <v>0.02</v>
      </c>
      <c r="I405" s="2">
        <v>0</v>
      </c>
      <c r="J405" s="40">
        <v>3.96</v>
      </c>
      <c r="L405" s="2">
        <v>0</v>
      </c>
      <c r="T405" s="2" t="s">
        <v>90</v>
      </c>
      <c r="U405" s="2" t="s">
        <v>427</v>
      </c>
    </row>
    <row r="406" spans="1:21" s="2" customFormat="1" ht="14" x14ac:dyDescent="0.3">
      <c r="A406" s="2" t="s">
        <v>306</v>
      </c>
      <c r="B406" s="40" t="s">
        <v>301</v>
      </c>
      <c r="C406" s="40" t="s">
        <v>305</v>
      </c>
      <c r="D406" s="41">
        <v>-34.67</v>
      </c>
      <c r="E406" s="41">
        <v>154.55000000000001</v>
      </c>
      <c r="F406" s="40">
        <v>750</v>
      </c>
      <c r="G406" s="41">
        <v>0.96</v>
      </c>
      <c r="H406" s="41">
        <v>0.02</v>
      </c>
      <c r="I406" s="2">
        <v>0</v>
      </c>
      <c r="J406" s="41">
        <v>3.51</v>
      </c>
      <c r="L406" s="2">
        <v>0</v>
      </c>
      <c r="T406" s="2" t="s">
        <v>90</v>
      </c>
      <c r="U406" s="2" t="s">
        <v>427</v>
      </c>
    </row>
    <row r="407" spans="1:21" s="2" customFormat="1" ht="14" x14ac:dyDescent="0.3">
      <c r="A407" s="2" t="s">
        <v>306</v>
      </c>
      <c r="B407" s="40" t="s">
        <v>301</v>
      </c>
      <c r="C407" s="40" t="s">
        <v>305</v>
      </c>
      <c r="D407" s="41">
        <v>-34.67</v>
      </c>
      <c r="E407" s="41">
        <v>154.55000000000001</v>
      </c>
      <c r="F407" s="40">
        <v>1000</v>
      </c>
      <c r="G407" s="41">
        <v>0.92</v>
      </c>
      <c r="H407" s="41">
        <v>0.02</v>
      </c>
      <c r="I407" s="2">
        <v>0</v>
      </c>
      <c r="J407" s="41">
        <v>3.75</v>
      </c>
      <c r="L407" s="2">
        <v>0</v>
      </c>
      <c r="T407" s="2" t="s">
        <v>90</v>
      </c>
      <c r="U407" s="2" t="s">
        <v>427</v>
      </c>
    </row>
    <row r="408" spans="1:21" s="2" customFormat="1" ht="14" x14ac:dyDescent="0.3">
      <c r="A408" s="2" t="s">
        <v>306</v>
      </c>
      <c r="B408" s="40" t="s">
        <v>301</v>
      </c>
      <c r="C408" s="40" t="s">
        <v>305</v>
      </c>
      <c r="D408" s="41">
        <v>-34.67</v>
      </c>
      <c r="E408" s="41">
        <v>154.55000000000001</v>
      </c>
      <c r="F408" s="40">
        <v>1500</v>
      </c>
      <c r="G408" s="41">
        <v>0.88</v>
      </c>
      <c r="H408" s="41">
        <v>0.02</v>
      </c>
      <c r="I408" s="2">
        <v>0</v>
      </c>
      <c r="J408" s="41">
        <v>4.12</v>
      </c>
      <c r="L408" s="2">
        <v>0</v>
      </c>
      <c r="T408" s="2" t="s">
        <v>90</v>
      </c>
      <c r="U408" s="2" t="s">
        <v>427</v>
      </c>
    </row>
    <row r="409" spans="1:21" s="2" customFormat="1" ht="14" x14ac:dyDescent="0.3">
      <c r="A409" s="2" t="s">
        <v>306</v>
      </c>
      <c r="B409" s="40" t="s">
        <v>301</v>
      </c>
      <c r="C409" s="40" t="s">
        <v>305</v>
      </c>
      <c r="D409" s="41">
        <v>-34.67</v>
      </c>
      <c r="E409" s="41">
        <v>154.55000000000001</v>
      </c>
      <c r="F409" s="40">
        <v>2000</v>
      </c>
      <c r="G409" s="41">
        <v>0.82</v>
      </c>
      <c r="H409" s="41">
        <v>0.03</v>
      </c>
      <c r="I409" s="2">
        <v>0</v>
      </c>
      <c r="J409" s="41">
        <v>4.12</v>
      </c>
      <c r="L409" s="2">
        <v>0</v>
      </c>
      <c r="T409" s="2" t="s">
        <v>90</v>
      </c>
      <c r="U409" s="2" t="s">
        <v>427</v>
      </c>
    </row>
    <row r="410" spans="1:21" s="2" customFormat="1" ht="14" x14ac:dyDescent="0.3">
      <c r="A410" s="2" t="s">
        <v>306</v>
      </c>
      <c r="B410" s="40" t="s">
        <v>301</v>
      </c>
      <c r="C410" s="40" t="s">
        <v>305</v>
      </c>
      <c r="D410" s="41">
        <v>-34.67</v>
      </c>
      <c r="E410" s="41">
        <v>154.55000000000001</v>
      </c>
      <c r="F410" s="40">
        <v>3000</v>
      </c>
      <c r="G410" s="41">
        <v>0.85</v>
      </c>
      <c r="H410" s="41">
        <v>0.02</v>
      </c>
      <c r="I410" s="2">
        <v>0</v>
      </c>
      <c r="J410" s="41">
        <v>3.84</v>
      </c>
      <c r="L410" s="2">
        <v>0</v>
      </c>
      <c r="T410" s="2" t="s">
        <v>90</v>
      </c>
      <c r="U410" s="2" t="s">
        <v>427</v>
      </c>
    </row>
    <row r="411" spans="1:21" s="2" customFormat="1" ht="14" x14ac:dyDescent="0.3">
      <c r="A411" s="2" t="s">
        <v>306</v>
      </c>
      <c r="B411" s="40" t="s">
        <v>301</v>
      </c>
      <c r="C411" s="40" t="s">
        <v>305</v>
      </c>
      <c r="D411" s="41">
        <v>-34.67</v>
      </c>
      <c r="E411" s="41">
        <v>154.55000000000001</v>
      </c>
      <c r="F411" s="40">
        <v>3750</v>
      </c>
      <c r="G411" s="41">
        <v>0.85</v>
      </c>
      <c r="H411" s="41">
        <v>0.02</v>
      </c>
      <c r="I411" s="2">
        <v>0</v>
      </c>
      <c r="J411" s="41">
        <v>3.88</v>
      </c>
      <c r="L411" s="2">
        <v>0</v>
      </c>
      <c r="T411" s="2" t="s">
        <v>90</v>
      </c>
      <c r="U411" s="2" t="s">
        <v>427</v>
      </c>
    </row>
    <row r="412" spans="1:21" x14ac:dyDescent="0.35">
      <c r="A412" s="2" t="s">
        <v>311</v>
      </c>
      <c r="B412" s="2" t="s">
        <v>292</v>
      </c>
      <c r="C412">
        <v>3</v>
      </c>
      <c r="D412" s="23">
        <v>-30</v>
      </c>
      <c r="E412" s="47">
        <v>155</v>
      </c>
      <c r="F412" s="1">
        <v>15</v>
      </c>
      <c r="G412" s="23">
        <v>1.1582753353688533</v>
      </c>
      <c r="H412" s="23">
        <v>2.46541504487807E-2</v>
      </c>
      <c r="I412" s="2">
        <v>0</v>
      </c>
      <c r="J412" s="23">
        <v>3.1870777800649743</v>
      </c>
      <c r="L412" s="2">
        <v>0</v>
      </c>
      <c r="T412" s="2" t="s">
        <v>90</v>
      </c>
      <c r="U412" s="2" t="s">
        <v>429</v>
      </c>
    </row>
    <row r="413" spans="1:21" x14ac:dyDescent="0.35">
      <c r="A413" s="2" t="s">
        <v>311</v>
      </c>
      <c r="B413" s="2" t="s">
        <v>292</v>
      </c>
      <c r="C413">
        <v>3</v>
      </c>
      <c r="D413" s="23">
        <v>-30</v>
      </c>
      <c r="E413" s="47">
        <v>155</v>
      </c>
      <c r="F413" s="1">
        <v>50</v>
      </c>
      <c r="G413" s="23">
        <v>1.0970067868320332</v>
      </c>
      <c r="H413" s="23">
        <v>1.8813541437014299E-2</v>
      </c>
      <c r="I413" s="2">
        <v>0</v>
      </c>
      <c r="J413" s="23">
        <v>3.0235111150454563</v>
      </c>
      <c r="L413" s="2">
        <v>0</v>
      </c>
      <c r="T413" s="2" t="s">
        <v>90</v>
      </c>
      <c r="U413" s="2" t="s">
        <v>429</v>
      </c>
    </row>
    <row r="414" spans="1:21" x14ac:dyDescent="0.35">
      <c r="A414" s="2" t="s">
        <v>311</v>
      </c>
      <c r="B414" s="2" t="s">
        <v>292</v>
      </c>
      <c r="C414">
        <v>3</v>
      </c>
      <c r="D414" s="23">
        <v>-30</v>
      </c>
      <c r="E414" s="47">
        <v>155</v>
      </c>
      <c r="F414" s="1">
        <v>75</v>
      </c>
      <c r="G414" s="23">
        <v>1.1398197325567534</v>
      </c>
      <c r="H414" s="23">
        <v>2.1349977348394899E-2</v>
      </c>
      <c r="I414" s="2">
        <v>0</v>
      </c>
      <c r="J414" s="23">
        <v>3.0867948792624587</v>
      </c>
      <c r="L414" s="2">
        <v>0</v>
      </c>
      <c r="T414" s="2" t="s">
        <v>90</v>
      </c>
      <c r="U414" s="2" t="s">
        <v>429</v>
      </c>
    </row>
    <row r="415" spans="1:21" x14ac:dyDescent="0.35">
      <c r="A415" s="2" t="s">
        <v>311</v>
      </c>
      <c r="B415" s="2" t="s">
        <v>292</v>
      </c>
      <c r="C415">
        <v>3</v>
      </c>
      <c r="D415" s="23">
        <v>-30</v>
      </c>
      <c r="E415" s="47">
        <v>155</v>
      </c>
      <c r="F415" s="1">
        <v>100</v>
      </c>
      <c r="G415" s="23">
        <v>1.1050697350495033</v>
      </c>
      <c r="H415" s="23">
        <v>2.5716868128173299E-2</v>
      </c>
      <c r="I415" s="2">
        <v>0</v>
      </c>
      <c r="J415" s="23">
        <v>3.0872595551022077</v>
      </c>
      <c r="L415" s="2">
        <v>0</v>
      </c>
      <c r="T415" s="2" t="s">
        <v>90</v>
      </c>
      <c r="U415" s="2" t="s">
        <v>429</v>
      </c>
    </row>
    <row r="416" spans="1:21" x14ac:dyDescent="0.35">
      <c r="A416" s="2" t="s">
        <v>311</v>
      </c>
      <c r="B416" s="2" t="s">
        <v>292</v>
      </c>
      <c r="C416">
        <v>3</v>
      </c>
      <c r="D416" s="23">
        <v>-30</v>
      </c>
      <c r="E416" s="47">
        <v>155</v>
      </c>
      <c r="F416" s="1">
        <v>125</v>
      </c>
      <c r="G416" s="23">
        <v>1.1291512412781133</v>
      </c>
      <c r="H416" s="23">
        <v>2.0775657610208099E-2</v>
      </c>
      <c r="I416" s="2">
        <v>0</v>
      </c>
      <c r="J416" s="23">
        <v>3.0846100487162746</v>
      </c>
      <c r="L416" s="2">
        <v>0</v>
      </c>
      <c r="T416" s="2" t="s">
        <v>90</v>
      </c>
      <c r="U416" s="2" t="s">
        <v>429</v>
      </c>
    </row>
    <row r="417" spans="1:22" x14ac:dyDescent="0.35">
      <c r="A417" s="2" t="s">
        <v>311</v>
      </c>
      <c r="B417" s="2" t="s">
        <v>292</v>
      </c>
      <c r="C417">
        <v>3</v>
      </c>
      <c r="D417" s="23">
        <v>-30</v>
      </c>
      <c r="E417" s="47">
        <v>155</v>
      </c>
      <c r="F417" s="1">
        <v>300</v>
      </c>
      <c r="G417" s="23">
        <v>1.1304824321062481</v>
      </c>
      <c r="H417" s="23">
        <v>2.2804536E-2</v>
      </c>
      <c r="I417" s="2">
        <v>0</v>
      </c>
      <c r="J417" s="23">
        <v>3.1877990172600228</v>
      </c>
      <c r="L417" s="2">
        <v>0</v>
      </c>
      <c r="T417" s="2" t="s">
        <v>90</v>
      </c>
      <c r="U417" s="2" t="s">
        <v>429</v>
      </c>
    </row>
    <row r="418" spans="1:22" x14ac:dyDescent="0.35">
      <c r="A418" s="2" t="s">
        <v>311</v>
      </c>
      <c r="B418" s="2" t="s">
        <v>292</v>
      </c>
      <c r="C418">
        <v>3</v>
      </c>
      <c r="D418" s="23">
        <v>-30</v>
      </c>
      <c r="E418" s="47">
        <v>155</v>
      </c>
      <c r="F418" s="1">
        <v>750</v>
      </c>
      <c r="G418" s="23">
        <v>1.0553288641062479</v>
      </c>
      <c r="H418" s="23">
        <v>2.6186313999999999E-2</v>
      </c>
      <c r="I418" s="2">
        <v>0</v>
      </c>
      <c r="J418" s="23">
        <v>3.4808614005323162</v>
      </c>
      <c r="L418" s="2">
        <v>0</v>
      </c>
      <c r="T418" s="2" t="s">
        <v>90</v>
      </c>
      <c r="U418" s="2" t="s">
        <v>429</v>
      </c>
    </row>
    <row r="419" spans="1:22" x14ac:dyDescent="0.35">
      <c r="A419" s="2" t="s">
        <v>311</v>
      </c>
      <c r="B419" s="2" t="s">
        <v>292</v>
      </c>
      <c r="C419">
        <v>8</v>
      </c>
      <c r="D419" s="41">
        <v>-30</v>
      </c>
      <c r="E419" s="41">
        <v>160</v>
      </c>
      <c r="F419" s="1">
        <v>15</v>
      </c>
      <c r="G419" s="23">
        <v>1.1068144241062481</v>
      </c>
      <c r="H419" s="23">
        <v>3.2466771999999998E-2</v>
      </c>
      <c r="I419" s="2">
        <v>0</v>
      </c>
      <c r="J419" s="23">
        <v>3.1510506512436431</v>
      </c>
      <c r="L419" s="2">
        <v>0</v>
      </c>
      <c r="T419" s="2" t="s">
        <v>90</v>
      </c>
      <c r="U419" s="2" t="s">
        <v>429</v>
      </c>
    </row>
    <row r="420" spans="1:22" x14ac:dyDescent="0.35">
      <c r="A420" s="2" t="s">
        <v>311</v>
      </c>
      <c r="B420" s="2" t="s">
        <v>292</v>
      </c>
      <c r="C420">
        <v>8</v>
      </c>
      <c r="D420" s="41">
        <v>-30</v>
      </c>
      <c r="E420" s="41">
        <v>160</v>
      </c>
      <c r="F420" s="1">
        <v>30</v>
      </c>
      <c r="G420" s="23">
        <v>1.1697667501255964</v>
      </c>
      <c r="H420" s="23">
        <v>2.5451229027795799E-2</v>
      </c>
      <c r="I420" s="2">
        <v>0</v>
      </c>
      <c r="J420" s="23">
        <v>2.9417421997546072</v>
      </c>
      <c r="L420" s="2">
        <v>0</v>
      </c>
      <c r="T420" s="2" t="s">
        <v>90</v>
      </c>
      <c r="U420" s="2" t="s">
        <v>429</v>
      </c>
    </row>
    <row r="421" spans="1:22" x14ac:dyDescent="0.35">
      <c r="A421" s="2" t="s">
        <v>311</v>
      </c>
      <c r="B421" s="2" t="s">
        <v>292</v>
      </c>
      <c r="C421">
        <v>8</v>
      </c>
      <c r="D421" s="41">
        <v>-30</v>
      </c>
      <c r="E421" s="41">
        <v>160</v>
      </c>
      <c r="F421" s="1">
        <v>50</v>
      </c>
      <c r="G421" s="23">
        <v>1.1734201091062479</v>
      </c>
      <c r="H421" s="23">
        <v>3.0030329000000001E-2</v>
      </c>
      <c r="I421" s="2">
        <v>0</v>
      </c>
      <c r="J421" s="23">
        <v>3.0399645652773581</v>
      </c>
      <c r="L421" s="2">
        <v>0</v>
      </c>
      <c r="T421" s="2" t="s">
        <v>90</v>
      </c>
      <c r="U421" s="2" t="s">
        <v>429</v>
      </c>
    </row>
    <row r="422" spans="1:22" x14ac:dyDescent="0.35">
      <c r="A422" s="2" t="s">
        <v>311</v>
      </c>
      <c r="B422" s="2" t="s">
        <v>292</v>
      </c>
      <c r="C422">
        <v>8</v>
      </c>
      <c r="D422" s="41">
        <v>-30</v>
      </c>
      <c r="E422" s="41">
        <v>160</v>
      </c>
      <c r="F422" s="1">
        <v>100</v>
      </c>
      <c r="G422" s="23">
        <v>1.125529803106248</v>
      </c>
      <c r="H422" s="23">
        <v>2.7688272999999999E-2</v>
      </c>
      <c r="I422" s="2">
        <v>0</v>
      </c>
      <c r="J422" s="23">
        <v>3.1241397988296891</v>
      </c>
      <c r="L422" s="2">
        <v>0</v>
      </c>
      <c r="T422" s="2" t="s">
        <v>90</v>
      </c>
      <c r="U422" s="2" t="s">
        <v>429</v>
      </c>
    </row>
    <row r="423" spans="1:22" x14ac:dyDescent="0.35">
      <c r="A423" s="2" t="s">
        <v>311</v>
      </c>
      <c r="B423" s="2" t="s">
        <v>292</v>
      </c>
      <c r="C423">
        <v>8</v>
      </c>
      <c r="D423" s="41">
        <v>-30</v>
      </c>
      <c r="E423" s="41">
        <v>160</v>
      </c>
      <c r="F423" s="1">
        <v>150</v>
      </c>
      <c r="G423" s="23"/>
      <c r="H423" s="23"/>
      <c r="I423" s="2">
        <v>4</v>
      </c>
      <c r="J423" s="23"/>
      <c r="L423" s="2">
        <v>4</v>
      </c>
      <c r="M423" s="2">
        <v>1.1399999999999999</v>
      </c>
      <c r="N423" s="2">
        <v>0.03</v>
      </c>
      <c r="O423" s="2">
        <v>2.4300000000000002</v>
      </c>
      <c r="T423" s="2" t="s">
        <v>90</v>
      </c>
      <c r="U423" s="2" t="s">
        <v>429</v>
      </c>
      <c r="V423" s="2" t="s">
        <v>310</v>
      </c>
    </row>
    <row r="424" spans="1:22" x14ac:dyDescent="0.35">
      <c r="A424" s="2" t="s">
        <v>311</v>
      </c>
      <c r="B424" s="2" t="s">
        <v>292</v>
      </c>
      <c r="C424">
        <v>8</v>
      </c>
      <c r="D424" s="41">
        <v>-30</v>
      </c>
      <c r="E424" s="41">
        <v>160</v>
      </c>
      <c r="F424" s="1">
        <v>200</v>
      </c>
      <c r="G424" s="23">
        <v>1.1512277781062481</v>
      </c>
      <c r="H424" s="23">
        <v>2.899813E-2</v>
      </c>
      <c r="I424" s="2">
        <v>0</v>
      </c>
      <c r="J424" s="23">
        <v>3.1590266029383276</v>
      </c>
      <c r="L424" s="2">
        <v>0</v>
      </c>
      <c r="T424" s="2" t="s">
        <v>90</v>
      </c>
      <c r="U424" s="2" t="s">
        <v>429</v>
      </c>
    </row>
    <row r="425" spans="1:22" x14ac:dyDescent="0.35">
      <c r="A425" s="2" t="s">
        <v>311</v>
      </c>
      <c r="B425" s="2" t="s">
        <v>292</v>
      </c>
      <c r="C425">
        <v>8</v>
      </c>
      <c r="D425" s="41">
        <v>-30</v>
      </c>
      <c r="E425" s="41">
        <v>160</v>
      </c>
      <c r="F425" s="1">
        <v>300</v>
      </c>
      <c r="G425" s="23">
        <v>1.1156626561062479</v>
      </c>
      <c r="H425" s="23">
        <v>2.3726557999999998E-2</v>
      </c>
      <c r="I425" s="2">
        <v>0</v>
      </c>
      <c r="J425" s="23">
        <v>3.1796250402835549</v>
      </c>
      <c r="L425" s="2">
        <v>0</v>
      </c>
      <c r="T425" s="2" t="s">
        <v>90</v>
      </c>
      <c r="U425" s="2" t="s">
        <v>429</v>
      </c>
    </row>
    <row r="426" spans="1:22" x14ac:dyDescent="0.35">
      <c r="A426" s="2" t="s">
        <v>311</v>
      </c>
      <c r="B426" s="2" t="s">
        <v>292</v>
      </c>
      <c r="C426">
        <v>8</v>
      </c>
      <c r="D426" s="41">
        <v>-30</v>
      </c>
      <c r="E426" s="41">
        <v>160</v>
      </c>
      <c r="F426" s="1">
        <v>750</v>
      </c>
      <c r="G426" s="23">
        <v>0.98546765510624812</v>
      </c>
      <c r="H426" s="23">
        <v>2.3533641000000001E-2</v>
      </c>
      <c r="I426" s="2">
        <v>0</v>
      </c>
      <c r="J426" s="23">
        <v>3.4523769745482786</v>
      </c>
      <c r="L426" s="2">
        <v>0</v>
      </c>
      <c r="T426" s="2" t="s">
        <v>90</v>
      </c>
      <c r="U426" s="2" t="s">
        <v>429</v>
      </c>
    </row>
    <row r="427" spans="1:22" x14ac:dyDescent="0.35">
      <c r="A427" s="2" t="s">
        <v>311</v>
      </c>
      <c r="B427" s="2" t="s">
        <v>292</v>
      </c>
      <c r="C427">
        <v>13</v>
      </c>
      <c r="D427" s="41">
        <v>-30</v>
      </c>
      <c r="E427" s="41">
        <v>165</v>
      </c>
      <c r="F427" s="1">
        <v>15</v>
      </c>
      <c r="G427" s="23">
        <v>1.1578660445808699</v>
      </c>
      <c r="H427" s="23">
        <v>2.4920267796840301E-2</v>
      </c>
      <c r="I427" s="2">
        <v>0</v>
      </c>
      <c r="J427" s="23">
        <v>2.9639009797361067</v>
      </c>
      <c r="L427" s="2">
        <v>0</v>
      </c>
      <c r="T427" s="2" t="s">
        <v>90</v>
      </c>
      <c r="U427" s="2" t="s">
        <v>429</v>
      </c>
    </row>
    <row r="428" spans="1:22" x14ac:dyDescent="0.35">
      <c r="A428" s="2" t="s">
        <v>311</v>
      </c>
      <c r="B428" s="2" t="s">
        <v>292</v>
      </c>
      <c r="C428">
        <v>13</v>
      </c>
      <c r="D428" s="41">
        <v>-30</v>
      </c>
      <c r="E428" s="41">
        <v>165</v>
      </c>
      <c r="F428" s="1">
        <v>50</v>
      </c>
      <c r="G428" s="23">
        <v>1.133261081106248</v>
      </c>
      <c r="H428" s="23">
        <v>2.2127388000000001E-2</v>
      </c>
      <c r="I428" s="2">
        <v>0</v>
      </c>
      <c r="J428" s="23">
        <v>3.1447933254351712</v>
      </c>
      <c r="L428" s="2">
        <v>0</v>
      </c>
      <c r="T428" s="2" t="s">
        <v>90</v>
      </c>
      <c r="U428" s="2" t="s">
        <v>429</v>
      </c>
    </row>
    <row r="429" spans="1:22" x14ac:dyDescent="0.35">
      <c r="A429" s="2" t="s">
        <v>311</v>
      </c>
      <c r="B429" s="2" t="s">
        <v>292</v>
      </c>
      <c r="C429">
        <v>13</v>
      </c>
      <c r="D429" s="41">
        <v>-30</v>
      </c>
      <c r="E429" s="41">
        <v>165</v>
      </c>
      <c r="F429" s="1">
        <v>100</v>
      </c>
      <c r="G429" s="23">
        <v>1.1214392440388901</v>
      </c>
      <c r="H429" s="23">
        <v>3.4452399483687599E-2</v>
      </c>
      <c r="I429" s="2">
        <v>0</v>
      </c>
      <c r="J429" s="23">
        <v>3.232317776023641</v>
      </c>
      <c r="L429" s="2">
        <v>0</v>
      </c>
      <c r="T429" s="2" t="s">
        <v>90</v>
      </c>
      <c r="U429" s="2" t="s">
        <v>429</v>
      </c>
    </row>
    <row r="430" spans="1:22" x14ac:dyDescent="0.35">
      <c r="A430" s="2" t="s">
        <v>311</v>
      </c>
      <c r="B430" s="2" t="s">
        <v>292</v>
      </c>
      <c r="C430">
        <v>13</v>
      </c>
      <c r="D430" s="41">
        <v>-30</v>
      </c>
      <c r="E430" s="41">
        <v>165</v>
      </c>
      <c r="F430" s="1">
        <v>200</v>
      </c>
      <c r="G430" s="23">
        <v>1.159062688106248</v>
      </c>
      <c r="H430" s="23">
        <v>2.1986128000000001E-2</v>
      </c>
      <c r="I430" s="2">
        <v>0</v>
      </c>
      <c r="J430" s="23">
        <v>3.2043390821404385</v>
      </c>
      <c r="L430" s="2">
        <v>0</v>
      </c>
      <c r="T430" s="2" t="s">
        <v>90</v>
      </c>
      <c r="U430" s="2" t="s">
        <v>429</v>
      </c>
    </row>
    <row r="431" spans="1:22" x14ac:dyDescent="0.35">
      <c r="A431" s="2" t="s">
        <v>311</v>
      </c>
      <c r="B431" s="2" t="s">
        <v>292</v>
      </c>
      <c r="C431">
        <v>13</v>
      </c>
      <c r="D431" s="41">
        <v>-30</v>
      </c>
      <c r="E431" s="41">
        <v>165</v>
      </c>
      <c r="F431" s="1">
        <v>300</v>
      </c>
      <c r="G431" s="23">
        <v>1.12065751540025</v>
      </c>
      <c r="H431" s="23">
        <v>2.4329662636059599E-2</v>
      </c>
      <c r="I431" s="2">
        <v>0</v>
      </c>
      <c r="J431" s="23">
        <v>3.2508860742830468</v>
      </c>
      <c r="L431" s="2">
        <v>0</v>
      </c>
      <c r="T431" s="2" t="s">
        <v>90</v>
      </c>
      <c r="U431" s="2" t="s">
        <v>429</v>
      </c>
    </row>
    <row r="432" spans="1:22" x14ac:dyDescent="0.35">
      <c r="A432" s="2" t="s">
        <v>311</v>
      </c>
      <c r="B432" s="2" t="s">
        <v>292</v>
      </c>
      <c r="C432">
        <v>13</v>
      </c>
      <c r="D432" s="41">
        <v>-30</v>
      </c>
      <c r="E432" s="41">
        <v>165</v>
      </c>
      <c r="F432" s="1">
        <v>750</v>
      </c>
      <c r="G432" s="23">
        <v>1.0312166654010901</v>
      </c>
      <c r="H432" s="23">
        <v>1.47888737883154E-2</v>
      </c>
      <c r="I432" s="2">
        <v>0</v>
      </c>
      <c r="J432" s="23">
        <v>3.5350976406012991</v>
      </c>
      <c r="L432" s="2">
        <v>0</v>
      </c>
      <c r="T432" s="2" t="s">
        <v>90</v>
      </c>
      <c r="U432" s="2" t="s">
        <v>429</v>
      </c>
    </row>
    <row r="433" spans="1:22" x14ac:dyDescent="0.35">
      <c r="A433" s="2" t="s">
        <v>311</v>
      </c>
      <c r="B433" s="2" t="s">
        <v>292</v>
      </c>
      <c r="C433">
        <v>18</v>
      </c>
      <c r="D433" s="41">
        <v>-30</v>
      </c>
      <c r="E433" s="41">
        <v>170</v>
      </c>
      <c r="F433" s="1">
        <v>15</v>
      </c>
      <c r="G433" s="23">
        <v>1.2141713715154463</v>
      </c>
      <c r="H433" s="23">
        <v>4.5143627487435702E-2</v>
      </c>
      <c r="I433" s="2">
        <v>0</v>
      </c>
      <c r="J433" s="23">
        <v>3.0586289680199608</v>
      </c>
      <c r="L433" s="2">
        <v>0</v>
      </c>
      <c r="T433" s="2" t="s">
        <v>90</v>
      </c>
      <c r="U433" s="2" t="s">
        <v>429</v>
      </c>
    </row>
    <row r="434" spans="1:22" x14ac:dyDescent="0.35">
      <c r="A434" s="2" t="s">
        <v>311</v>
      </c>
      <c r="B434" s="2" t="s">
        <v>292</v>
      </c>
      <c r="C434">
        <v>18</v>
      </c>
      <c r="D434" s="41">
        <v>-30</v>
      </c>
      <c r="E434" s="41">
        <v>170</v>
      </c>
      <c r="F434" s="1">
        <v>50</v>
      </c>
      <c r="G434" s="23">
        <v>1.1297902540908196</v>
      </c>
      <c r="H434" s="23">
        <v>2.4668320801811701E-2</v>
      </c>
      <c r="I434" s="2">
        <v>0</v>
      </c>
      <c r="J434" s="23">
        <v>2.9897889247039466</v>
      </c>
      <c r="L434" s="2">
        <v>0</v>
      </c>
      <c r="T434" s="2" t="s">
        <v>90</v>
      </c>
      <c r="U434" s="2" t="s">
        <v>429</v>
      </c>
    </row>
    <row r="435" spans="1:22" x14ac:dyDescent="0.35">
      <c r="A435" s="2" t="s">
        <v>311</v>
      </c>
      <c r="B435" s="2" t="s">
        <v>292</v>
      </c>
      <c r="C435">
        <v>18</v>
      </c>
      <c r="D435" s="41">
        <v>-30</v>
      </c>
      <c r="E435" s="41">
        <v>170</v>
      </c>
      <c r="F435" s="1">
        <v>100</v>
      </c>
      <c r="G435" s="23">
        <v>1.1222584510203397</v>
      </c>
      <c r="H435" s="23">
        <v>3.3094941945453898E-2</v>
      </c>
      <c r="I435" s="2">
        <v>0</v>
      </c>
      <c r="J435" s="23">
        <v>3.0459510434126806</v>
      </c>
      <c r="L435" s="2">
        <v>0</v>
      </c>
      <c r="T435" s="2" t="s">
        <v>90</v>
      </c>
      <c r="U435" s="2" t="s">
        <v>429</v>
      </c>
    </row>
    <row r="436" spans="1:22" x14ac:dyDescent="0.35">
      <c r="A436" s="2" t="s">
        <v>311</v>
      </c>
      <c r="B436" s="2" t="s">
        <v>292</v>
      </c>
      <c r="C436">
        <v>18</v>
      </c>
      <c r="D436" s="41">
        <v>-30</v>
      </c>
      <c r="E436" s="41">
        <v>170</v>
      </c>
      <c r="F436" s="1">
        <v>300</v>
      </c>
      <c r="G436" s="23">
        <v>1.110974201106248</v>
      </c>
      <c r="H436" s="23">
        <v>2.3181677000000001E-2</v>
      </c>
      <c r="I436" s="2">
        <v>0</v>
      </c>
      <c r="J436" s="23">
        <v>3.0706948940133283</v>
      </c>
      <c r="L436" s="2">
        <v>0</v>
      </c>
      <c r="T436" s="2" t="s">
        <v>90</v>
      </c>
      <c r="U436" s="2" t="s">
        <v>429</v>
      </c>
    </row>
    <row r="437" spans="1:22" x14ac:dyDescent="0.35">
      <c r="A437" s="2" t="s">
        <v>311</v>
      </c>
      <c r="B437" s="2" t="s">
        <v>292</v>
      </c>
      <c r="C437">
        <v>18</v>
      </c>
      <c r="D437" s="41">
        <v>-30</v>
      </c>
      <c r="E437" s="41">
        <v>170</v>
      </c>
      <c r="F437" s="1">
        <v>750</v>
      </c>
      <c r="G437" s="23">
        <v>1.006244400106248</v>
      </c>
      <c r="H437" s="23">
        <v>2.5663755999999999E-2</v>
      </c>
      <c r="I437" s="2">
        <v>0</v>
      </c>
      <c r="J437" s="23">
        <v>3.3828175631981758</v>
      </c>
      <c r="L437" s="2">
        <v>0</v>
      </c>
      <c r="T437" s="2" t="s">
        <v>90</v>
      </c>
      <c r="U437" s="2" t="s">
        <v>429</v>
      </c>
    </row>
    <row r="438" spans="1:22" x14ac:dyDescent="0.35">
      <c r="A438" s="2" t="s">
        <v>311</v>
      </c>
      <c r="B438" s="2" t="s">
        <v>292</v>
      </c>
      <c r="C438">
        <v>23</v>
      </c>
      <c r="D438" s="23">
        <v>-30</v>
      </c>
      <c r="E438" s="47">
        <v>175</v>
      </c>
      <c r="F438" s="1">
        <v>15</v>
      </c>
      <c r="G438" s="23">
        <v>1.1185710940525198</v>
      </c>
      <c r="H438" s="23">
        <v>2.79810070764476E-2</v>
      </c>
      <c r="I438" s="2">
        <v>0</v>
      </c>
      <c r="J438" s="23">
        <v>3.2172691839466787</v>
      </c>
      <c r="L438" s="2">
        <v>0</v>
      </c>
      <c r="T438" s="2" t="s">
        <v>90</v>
      </c>
      <c r="U438" s="2" t="s">
        <v>429</v>
      </c>
    </row>
    <row r="439" spans="1:22" x14ac:dyDescent="0.35">
      <c r="A439" s="2" t="s">
        <v>311</v>
      </c>
      <c r="B439" s="2" t="s">
        <v>292</v>
      </c>
      <c r="C439">
        <v>23</v>
      </c>
      <c r="D439" s="23">
        <v>-30</v>
      </c>
      <c r="E439" s="47">
        <v>175</v>
      </c>
      <c r="F439" s="1">
        <v>50</v>
      </c>
      <c r="G439" s="23">
        <v>1.1329177193394098</v>
      </c>
      <c r="H439" s="23">
        <v>1.70117838856872E-2</v>
      </c>
      <c r="I439" s="2">
        <v>0</v>
      </c>
      <c r="J439" s="23">
        <v>3.1835530681905104</v>
      </c>
      <c r="L439" s="2">
        <v>0</v>
      </c>
      <c r="T439" s="2" t="s">
        <v>90</v>
      </c>
      <c r="U439" s="2" t="s">
        <v>429</v>
      </c>
    </row>
    <row r="440" spans="1:22" x14ac:dyDescent="0.35">
      <c r="A440" s="2" t="s">
        <v>311</v>
      </c>
      <c r="B440" s="2" t="s">
        <v>292</v>
      </c>
      <c r="C440">
        <v>23</v>
      </c>
      <c r="D440" s="23">
        <v>-30</v>
      </c>
      <c r="E440" s="47">
        <v>175</v>
      </c>
      <c r="F440" s="1">
        <v>100</v>
      </c>
      <c r="G440" s="23">
        <v>1.1060115352712796</v>
      </c>
      <c r="H440" s="23">
        <v>2.66658700028513E-2</v>
      </c>
      <c r="I440" s="2">
        <v>0</v>
      </c>
      <c r="J440" s="23">
        <v>3.0511419579825061</v>
      </c>
      <c r="L440" s="2">
        <v>0</v>
      </c>
      <c r="T440" s="2" t="s">
        <v>90</v>
      </c>
      <c r="U440" s="2" t="s">
        <v>429</v>
      </c>
    </row>
    <row r="441" spans="1:22" x14ac:dyDescent="0.35">
      <c r="A441" s="2" t="s">
        <v>311</v>
      </c>
      <c r="B441" s="2" t="s">
        <v>292</v>
      </c>
      <c r="C441">
        <v>23</v>
      </c>
      <c r="D441" s="23">
        <v>-30</v>
      </c>
      <c r="E441" s="47">
        <v>175</v>
      </c>
      <c r="F441" s="1">
        <v>300</v>
      </c>
      <c r="G441" s="23">
        <v>1.0805666595396297</v>
      </c>
      <c r="H441" s="23">
        <v>3.4542234091145402E-2</v>
      </c>
      <c r="I441" s="2">
        <v>0</v>
      </c>
      <c r="J441" s="23">
        <v>3.0875882505655987</v>
      </c>
      <c r="L441" s="2">
        <v>0</v>
      </c>
      <c r="T441" s="2" t="s">
        <v>90</v>
      </c>
      <c r="U441" s="2" t="s">
        <v>429</v>
      </c>
    </row>
    <row r="442" spans="1:22" ht="15.5" x14ac:dyDescent="0.35">
      <c r="A442" s="2" t="s">
        <v>311</v>
      </c>
      <c r="B442" s="2" t="s">
        <v>292</v>
      </c>
      <c r="C442">
        <v>23</v>
      </c>
      <c r="D442" s="23">
        <v>-30</v>
      </c>
      <c r="E442" s="47">
        <v>175</v>
      </c>
      <c r="F442" s="1">
        <v>750</v>
      </c>
      <c r="G442" s="48">
        <v>1.0457062807670863</v>
      </c>
      <c r="H442" s="48">
        <v>3.1216228135252801E-2</v>
      </c>
      <c r="I442" s="2">
        <v>0</v>
      </c>
      <c r="J442" s="48">
        <v>3.4224553946581224</v>
      </c>
      <c r="L442" s="2">
        <v>0</v>
      </c>
      <c r="T442" s="2" t="s">
        <v>90</v>
      </c>
      <c r="U442" s="2" t="s">
        <v>429</v>
      </c>
    </row>
    <row r="443" spans="1:22" x14ac:dyDescent="0.35">
      <c r="A443" s="2" t="s">
        <v>311</v>
      </c>
      <c r="B443" s="2" t="s">
        <v>292</v>
      </c>
      <c r="C443">
        <v>23</v>
      </c>
      <c r="D443" s="23">
        <v>-30</v>
      </c>
      <c r="E443" s="47">
        <v>175</v>
      </c>
      <c r="F443" s="1">
        <v>3989</v>
      </c>
      <c r="G443" s="23"/>
      <c r="H443" s="23"/>
      <c r="I443" s="2">
        <v>4</v>
      </c>
      <c r="J443" s="23"/>
      <c r="L443" s="2">
        <v>4</v>
      </c>
      <c r="M443" s="2">
        <v>1.05</v>
      </c>
      <c r="N443" s="2">
        <v>0.03</v>
      </c>
      <c r="O443" s="2">
        <v>3.42</v>
      </c>
      <c r="T443" s="2" t="s">
        <v>90</v>
      </c>
      <c r="U443" s="2" t="s">
        <v>429</v>
      </c>
      <c r="V443" s="2" t="s">
        <v>352</v>
      </c>
    </row>
    <row r="444" spans="1:22" x14ac:dyDescent="0.35">
      <c r="A444" s="2" t="s">
        <v>311</v>
      </c>
      <c r="B444" s="2" t="s">
        <v>292</v>
      </c>
      <c r="C444">
        <v>28</v>
      </c>
      <c r="D444">
        <v>-32.5</v>
      </c>
      <c r="E444" s="49">
        <v>180</v>
      </c>
      <c r="F444" s="1">
        <v>15</v>
      </c>
      <c r="G444" s="23">
        <v>1.0880643118509596</v>
      </c>
      <c r="H444" s="23">
        <v>2.0673307092863299E-2</v>
      </c>
      <c r="I444" s="2">
        <v>0</v>
      </c>
      <c r="J444" s="23">
        <v>3.1488774856772932</v>
      </c>
      <c r="L444" s="2">
        <v>0</v>
      </c>
      <c r="T444" s="2" t="s">
        <v>90</v>
      </c>
      <c r="U444" s="2" t="s">
        <v>429</v>
      </c>
    </row>
    <row r="445" spans="1:22" x14ac:dyDescent="0.35">
      <c r="A445" s="2" t="s">
        <v>311</v>
      </c>
      <c r="B445" s="2" t="s">
        <v>292</v>
      </c>
      <c r="C445">
        <v>28</v>
      </c>
      <c r="D445">
        <v>-32.5</v>
      </c>
      <c r="E445" s="49">
        <v>180</v>
      </c>
      <c r="F445" s="1">
        <v>50</v>
      </c>
      <c r="G445" s="23">
        <v>1.1310651739469098</v>
      </c>
      <c r="H445" s="23">
        <v>2.8057023606168002E-2</v>
      </c>
      <c r="I445" s="2">
        <v>0</v>
      </c>
      <c r="J445" s="23">
        <v>3.035780709629293</v>
      </c>
      <c r="L445" s="2">
        <v>0</v>
      </c>
      <c r="T445" s="2" t="s">
        <v>90</v>
      </c>
      <c r="U445" s="2" t="s">
        <v>429</v>
      </c>
    </row>
    <row r="446" spans="1:22" x14ac:dyDescent="0.35">
      <c r="A446" s="2" t="s">
        <v>311</v>
      </c>
      <c r="B446" s="2" t="s">
        <v>292</v>
      </c>
      <c r="C446">
        <v>28</v>
      </c>
      <c r="D446">
        <v>-32.5</v>
      </c>
      <c r="E446" s="49">
        <v>180</v>
      </c>
      <c r="F446" s="1">
        <v>100</v>
      </c>
      <c r="G446" s="23">
        <v>1.1046289740486996</v>
      </c>
      <c r="H446" s="23">
        <v>2.7596737350493599E-2</v>
      </c>
      <c r="I446" s="2">
        <v>0</v>
      </c>
      <c r="J446" s="23">
        <v>2.9984529509196527</v>
      </c>
      <c r="L446" s="2">
        <v>0</v>
      </c>
      <c r="T446" s="2" t="s">
        <v>90</v>
      </c>
      <c r="U446" s="2" t="s">
        <v>429</v>
      </c>
    </row>
    <row r="447" spans="1:22" x14ac:dyDescent="0.35">
      <c r="A447" s="2" t="s">
        <v>311</v>
      </c>
      <c r="B447" s="2" t="s">
        <v>292</v>
      </c>
      <c r="C447">
        <v>28</v>
      </c>
      <c r="D447">
        <v>-32.5</v>
      </c>
      <c r="E447" s="49">
        <v>180</v>
      </c>
      <c r="F447" s="1">
        <v>150</v>
      </c>
      <c r="G447" s="23">
        <v>1.1046726799322597</v>
      </c>
      <c r="H447" s="23">
        <v>1.8345762557443301E-2</v>
      </c>
      <c r="I447" s="2">
        <v>0</v>
      </c>
      <c r="J447" s="23">
        <v>3.0422743462233663</v>
      </c>
      <c r="L447" s="2">
        <v>0</v>
      </c>
      <c r="T447" s="2" t="s">
        <v>90</v>
      </c>
      <c r="U447" s="2" t="s">
        <v>429</v>
      </c>
    </row>
    <row r="448" spans="1:22" x14ac:dyDescent="0.35">
      <c r="A448" s="2" t="s">
        <v>311</v>
      </c>
      <c r="B448" s="2" t="s">
        <v>292</v>
      </c>
      <c r="C448">
        <v>28</v>
      </c>
      <c r="D448">
        <v>-32.5</v>
      </c>
      <c r="E448" s="49">
        <v>180</v>
      </c>
      <c r="F448" s="1">
        <v>300</v>
      </c>
      <c r="G448" s="23">
        <v>1.0847731072731297</v>
      </c>
      <c r="H448" s="23">
        <v>2.8441569537562099E-2</v>
      </c>
      <c r="I448" s="2">
        <v>0</v>
      </c>
      <c r="J448" s="23">
        <v>3.1204395032081518</v>
      </c>
      <c r="L448" s="2">
        <v>0</v>
      </c>
      <c r="T448" s="2" t="s">
        <v>90</v>
      </c>
      <c r="U448" s="2" t="s">
        <v>429</v>
      </c>
    </row>
    <row r="449" spans="1:22" ht="15.5" x14ac:dyDescent="0.35">
      <c r="A449" s="2" t="s">
        <v>311</v>
      </c>
      <c r="B449" s="2" t="s">
        <v>292</v>
      </c>
      <c r="C449">
        <v>28</v>
      </c>
      <c r="D449">
        <v>-32.5</v>
      </c>
      <c r="E449" s="49">
        <v>180</v>
      </c>
      <c r="F449" s="1">
        <v>750</v>
      </c>
      <c r="G449" s="48">
        <v>1.0346660703880264</v>
      </c>
      <c r="H449" s="48">
        <v>2.6189704844941101E-2</v>
      </c>
      <c r="I449" s="2">
        <v>0</v>
      </c>
      <c r="J449" s="48">
        <v>3.4136296814871794</v>
      </c>
      <c r="L449" s="2">
        <v>0</v>
      </c>
      <c r="T449" s="2" t="s">
        <v>90</v>
      </c>
      <c r="U449" s="2" t="s">
        <v>429</v>
      </c>
    </row>
    <row r="450" spans="1:22" x14ac:dyDescent="0.35">
      <c r="A450" s="2" t="s">
        <v>311</v>
      </c>
      <c r="B450" s="2" t="s">
        <v>292</v>
      </c>
      <c r="C450">
        <v>33</v>
      </c>
      <c r="D450" s="41">
        <v>-32.5</v>
      </c>
      <c r="E450" s="41">
        <v>-175</v>
      </c>
      <c r="F450" s="1">
        <v>200</v>
      </c>
      <c r="G450" s="23">
        <v>1.080671007106248</v>
      </c>
      <c r="H450" s="23">
        <v>2.6168769000000001E-2</v>
      </c>
      <c r="I450" s="2">
        <v>0</v>
      </c>
      <c r="J450" s="23">
        <v>3.1199865686189545</v>
      </c>
      <c r="L450" s="2">
        <v>0</v>
      </c>
      <c r="T450" s="2" t="s">
        <v>90</v>
      </c>
      <c r="U450" s="2" t="s">
        <v>429</v>
      </c>
    </row>
    <row r="451" spans="1:22" x14ac:dyDescent="0.35">
      <c r="A451" s="2" t="s">
        <v>311</v>
      </c>
      <c r="B451" s="2" t="s">
        <v>292</v>
      </c>
      <c r="C451">
        <v>33</v>
      </c>
      <c r="D451" s="41">
        <v>-32.5</v>
      </c>
      <c r="E451" s="41">
        <v>-175</v>
      </c>
      <c r="F451" s="1">
        <v>300</v>
      </c>
      <c r="G451" s="23">
        <v>1.0191921781062481</v>
      </c>
      <c r="H451" s="23">
        <v>2.6859542E-2</v>
      </c>
      <c r="I451" s="2">
        <v>0</v>
      </c>
      <c r="J451" s="23">
        <v>3.2723871743599191</v>
      </c>
      <c r="L451" s="2">
        <v>0</v>
      </c>
      <c r="T451" s="2" t="s">
        <v>90</v>
      </c>
      <c r="U451" s="2" t="s">
        <v>429</v>
      </c>
    </row>
    <row r="452" spans="1:22" x14ac:dyDescent="0.35">
      <c r="A452" s="2" t="s">
        <v>311</v>
      </c>
      <c r="B452" s="2" t="s">
        <v>292</v>
      </c>
      <c r="C452">
        <v>33</v>
      </c>
      <c r="D452" s="41">
        <v>-32.5</v>
      </c>
      <c r="E452" s="41">
        <v>-175</v>
      </c>
      <c r="F452" s="1">
        <v>750</v>
      </c>
      <c r="G452" s="23">
        <v>1.0166677951062479</v>
      </c>
      <c r="H452" s="23">
        <v>2.3986008999999999E-2</v>
      </c>
      <c r="I452" s="2">
        <v>0</v>
      </c>
      <c r="J452" s="23">
        <v>3.3030235189619606</v>
      </c>
      <c r="L452" s="2">
        <v>0</v>
      </c>
      <c r="T452" s="2" t="s">
        <v>90</v>
      </c>
      <c r="U452" s="2" t="s">
        <v>429</v>
      </c>
    </row>
    <row r="453" spans="1:22" s="39" customFormat="1" x14ac:dyDescent="0.35">
      <c r="A453" s="9" t="s">
        <v>306</v>
      </c>
      <c r="B453" s="9" t="s">
        <v>301</v>
      </c>
      <c r="C453" s="60" t="s">
        <v>305</v>
      </c>
      <c r="D453" s="56">
        <v>-34.67</v>
      </c>
      <c r="E453" s="56">
        <v>154.55000000000001</v>
      </c>
      <c r="F453" s="60">
        <v>15</v>
      </c>
      <c r="G453" s="61">
        <v>1.1341030793816129</v>
      </c>
      <c r="H453" s="61">
        <v>3.0064483147162001E-2</v>
      </c>
      <c r="I453" s="9">
        <v>0</v>
      </c>
      <c r="J453" s="61">
        <v>2.9562021881076115</v>
      </c>
      <c r="K453" s="9"/>
      <c r="L453" s="9">
        <v>0</v>
      </c>
      <c r="M453" s="9"/>
      <c r="N453" s="9"/>
      <c r="O453" s="9"/>
      <c r="P453" s="61">
        <v>0.10897497171939349</v>
      </c>
      <c r="Q453" s="58">
        <f t="shared" ref="Q453:Q474" si="11">P453*0.1</f>
        <v>1.0897497171939351E-2</v>
      </c>
      <c r="R453" s="9">
        <v>1</v>
      </c>
      <c r="S453" s="9"/>
      <c r="T453" s="9" t="s">
        <v>90</v>
      </c>
      <c r="U453" s="9" t="s">
        <v>374</v>
      </c>
      <c r="V453" s="9"/>
    </row>
    <row r="454" spans="1:22" s="39" customFormat="1" x14ac:dyDescent="0.35">
      <c r="A454" s="9" t="s">
        <v>306</v>
      </c>
      <c r="B454" s="9" t="s">
        <v>301</v>
      </c>
      <c r="C454" s="60" t="s">
        <v>305</v>
      </c>
      <c r="D454" s="56">
        <v>-34.67</v>
      </c>
      <c r="E454" s="56">
        <v>154.55000000000001</v>
      </c>
      <c r="F454" s="60">
        <v>40</v>
      </c>
      <c r="G454" s="61">
        <v>1.1181352383445584</v>
      </c>
      <c r="H454" s="61">
        <v>2.2147374759483775E-2</v>
      </c>
      <c r="I454" s="9">
        <v>0</v>
      </c>
      <c r="J454" s="61">
        <v>3.0271123155134805</v>
      </c>
      <c r="K454" s="9"/>
      <c r="L454" s="9">
        <v>0</v>
      </c>
      <c r="M454" s="9"/>
      <c r="N454" s="9"/>
      <c r="O454" s="9"/>
      <c r="P454" s="61">
        <v>0.10203357766706381</v>
      </c>
      <c r="Q454" s="58">
        <f t="shared" si="11"/>
        <v>1.0203357766706382E-2</v>
      </c>
      <c r="R454" s="9">
        <v>1</v>
      </c>
      <c r="S454" s="9"/>
      <c r="T454" s="9" t="s">
        <v>90</v>
      </c>
      <c r="U454" s="9" t="s">
        <v>374</v>
      </c>
      <c r="V454" s="9"/>
    </row>
    <row r="455" spans="1:22" s="39" customFormat="1" x14ac:dyDescent="0.35">
      <c r="A455" s="9" t="s">
        <v>306</v>
      </c>
      <c r="B455" s="9" t="s">
        <v>301</v>
      </c>
      <c r="C455" s="60" t="s">
        <v>305</v>
      </c>
      <c r="D455" s="56">
        <v>-34.67</v>
      </c>
      <c r="E455" s="56">
        <v>154.55000000000001</v>
      </c>
      <c r="F455" s="60">
        <v>100</v>
      </c>
      <c r="G455" s="61">
        <v>1.0955549311376098</v>
      </c>
      <c r="H455" s="61">
        <v>2.0513349115404412E-2</v>
      </c>
      <c r="I455" s="9">
        <v>0</v>
      </c>
      <c r="J455" s="61">
        <v>2.9051191412747226</v>
      </c>
      <c r="K455" s="9"/>
      <c r="L455" s="9">
        <v>0</v>
      </c>
      <c r="M455" s="9"/>
      <c r="N455" s="9"/>
      <c r="O455" s="9"/>
      <c r="P455" s="61">
        <v>9.1618136283170087E-2</v>
      </c>
      <c r="Q455" s="58">
        <f t="shared" si="11"/>
        <v>9.1618136283170091E-3</v>
      </c>
      <c r="R455" s="9">
        <v>1</v>
      </c>
      <c r="S455" s="9"/>
      <c r="T455" s="9" t="s">
        <v>90</v>
      </c>
      <c r="U455" s="9" t="s">
        <v>374</v>
      </c>
      <c r="V455" s="9"/>
    </row>
    <row r="456" spans="1:22" s="39" customFormat="1" x14ac:dyDescent="0.35">
      <c r="A456" s="9" t="s">
        <v>306</v>
      </c>
      <c r="B456" s="9" t="s">
        <v>301</v>
      </c>
      <c r="C456" s="60" t="s">
        <v>305</v>
      </c>
      <c r="D456" s="56">
        <v>-34.67</v>
      </c>
      <c r="E456" s="56">
        <v>154.55000000000001</v>
      </c>
      <c r="F456" s="60">
        <v>200</v>
      </c>
      <c r="G456" s="61">
        <v>1.0800484361656679</v>
      </c>
      <c r="H456" s="61">
        <v>1.8545135314711227E-2</v>
      </c>
      <c r="I456" s="9">
        <v>0</v>
      </c>
      <c r="J456" s="61">
        <v>3.1881517954636953</v>
      </c>
      <c r="K456" s="9"/>
      <c r="L456" s="9">
        <v>0</v>
      </c>
      <c r="M456" s="9"/>
      <c r="N456" s="9"/>
      <c r="O456" s="9"/>
      <c r="P456" s="61">
        <v>0.10707548045761911</v>
      </c>
      <c r="Q456" s="58">
        <f t="shared" si="11"/>
        <v>1.0707548045761912E-2</v>
      </c>
      <c r="R456" s="9">
        <v>1</v>
      </c>
      <c r="S456" s="9"/>
      <c r="T456" s="9" t="s">
        <v>90</v>
      </c>
      <c r="U456" s="9" t="s">
        <v>374</v>
      </c>
      <c r="V456" s="9"/>
    </row>
    <row r="457" spans="1:22" s="39" customFormat="1" x14ac:dyDescent="0.35">
      <c r="A457" s="9" t="s">
        <v>306</v>
      </c>
      <c r="B457" s="9" t="s">
        <v>301</v>
      </c>
      <c r="C457" s="60" t="s">
        <v>305</v>
      </c>
      <c r="D457" s="56">
        <v>-34.67</v>
      </c>
      <c r="E457" s="56">
        <v>154.55000000000001</v>
      </c>
      <c r="F457" s="60">
        <v>300</v>
      </c>
      <c r="G457" s="61">
        <v>1.0826182609846127</v>
      </c>
      <c r="H457" s="61">
        <v>1.8620053345907824E-2</v>
      </c>
      <c r="I457" s="9">
        <v>0</v>
      </c>
      <c r="J457" s="61">
        <v>3.1772601246891194</v>
      </c>
      <c r="K457" s="9"/>
      <c r="L457" s="9">
        <v>0</v>
      </c>
      <c r="M457" s="9"/>
      <c r="N457" s="9"/>
      <c r="O457" s="9"/>
      <c r="P457" s="61">
        <v>0.11882326851105043</v>
      </c>
      <c r="Q457" s="58">
        <f t="shared" si="11"/>
        <v>1.1882326851105044E-2</v>
      </c>
      <c r="R457" s="9">
        <v>1</v>
      </c>
      <c r="S457" s="9"/>
      <c r="T457" s="9" t="s">
        <v>90</v>
      </c>
      <c r="U457" s="9" t="s">
        <v>374</v>
      </c>
      <c r="V457" s="9"/>
    </row>
    <row r="458" spans="1:22" s="39" customFormat="1" x14ac:dyDescent="0.35">
      <c r="A458" s="9" t="s">
        <v>306</v>
      </c>
      <c r="B458" s="9" t="s">
        <v>301</v>
      </c>
      <c r="C458" s="60" t="s">
        <v>305</v>
      </c>
      <c r="D458" s="56">
        <v>-34.67</v>
      </c>
      <c r="E458" s="56">
        <v>154.55000000000001</v>
      </c>
      <c r="F458" s="60">
        <v>500</v>
      </c>
      <c r="G458" s="61">
        <v>0.95723198589241965</v>
      </c>
      <c r="H458" s="61">
        <v>1.8528455130930342E-2</v>
      </c>
      <c r="I458" s="9">
        <v>0</v>
      </c>
      <c r="J458" s="61">
        <v>3.5824990062211111</v>
      </c>
      <c r="K458" s="9"/>
      <c r="L458" s="9">
        <v>0</v>
      </c>
      <c r="M458" s="9"/>
      <c r="N458" s="9"/>
      <c r="O458" s="9"/>
      <c r="P458" s="61">
        <v>0.15194666139557766</v>
      </c>
      <c r="Q458" s="58">
        <f t="shared" si="11"/>
        <v>1.5194666139557767E-2</v>
      </c>
      <c r="R458" s="9">
        <v>1</v>
      </c>
      <c r="S458" s="9"/>
      <c r="T458" s="9" t="s">
        <v>90</v>
      </c>
      <c r="U458" s="9" t="s">
        <v>374</v>
      </c>
      <c r="V458" s="9"/>
    </row>
    <row r="459" spans="1:22" s="39" customFormat="1" x14ac:dyDescent="0.35">
      <c r="A459" s="9" t="s">
        <v>306</v>
      </c>
      <c r="B459" s="9" t="s">
        <v>301</v>
      </c>
      <c r="C459" s="60" t="s">
        <v>305</v>
      </c>
      <c r="D459" s="56">
        <v>-34.67</v>
      </c>
      <c r="E459" s="56">
        <v>154.55000000000001</v>
      </c>
      <c r="F459" s="60">
        <v>750</v>
      </c>
      <c r="G459" s="61"/>
      <c r="H459" s="61"/>
      <c r="I459" s="9"/>
      <c r="J459" s="61"/>
      <c r="K459" s="9"/>
      <c r="L459" s="9"/>
      <c r="M459" s="9"/>
      <c r="N459" s="9"/>
      <c r="O459" s="9"/>
      <c r="P459" s="61">
        <v>0.10878561525211582</v>
      </c>
      <c r="Q459" s="58">
        <f t="shared" si="11"/>
        <v>1.0878561525211583E-2</v>
      </c>
      <c r="R459" s="9">
        <v>1</v>
      </c>
      <c r="S459" s="9"/>
      <c r="T459" s="9" t="s">
        <v>90</v>
      </c>
      <c r="U459" s="9" t="s">
        <v>374</v>
      </c>
      <c r="V459" s="9"/>
    </row>
    <row r="460" spans="1:22" s="39" customFormat="1" x14ac:dyDescent="0.35">
      <c r="A460" s="9" t="s">
        <v>306</v>
      </c>
      <c r="B460" s="9" t="s">
        <v>301</v>
      </c>
      <c r="C460" s="60" t="s">
        <v>305</v>
      </c>
      <c r="D460" s="56">
        <v>-34.67</v>
      </c>
      <c r="E460" s="56">
        <v>154.55000000000001</v>
      </c>
      <c r="F460" s="60">
        <v>1000</v>
      </c>
      <c r="G460" s="61"/>
      <c r="H460" s="61"/>
      <c r="I460" s="9"/>
      <c r="J460" s="61"/>
      <c r="K460" s="9"/>
      <c r="L460" s="9"/>
      <c r="M460" s="9"/>
      <c r="N460" s="9"/>
      <c r="O460" s="9"/>
      <c r="P460" s="61">
        <v>0.11653659162968674</v>
      </c>
      <c r="Q460" s="58">
        <f t="shared" si="11"/>
        <v>1.1653659162968675E-2</v>
      </c>
      <c r="R460" s="9">
        <v>1</v>
      </c>
      <c r="S460" s="9"/>
      <c r="T460" s="9" t="s">
        <v>90</v>
      </c>
      <c r="U460" s="9" t="s">
        <v>374</v>
      </c>
      <c r="V460" s="9"/>
    </row>
    <row r="461" spans="1:22" s="39" customFormat="1" x14ac:dyDescent="0.35">
      <c r="A461" s="9" t="s">
        <v>306</v>
      </c>
      <c r="B461" s="9" t="s">
        <v>301</v>
      </c>
      <c r="C461" s="60" t="s">
        <v>305</v>
      </c>
      <c r="D461" s="56">
        <v>-34.67</v>
      </c>
      <c r="E461" s="56">
        <v>154.55000000000001</v>
      </c>
      <c r="F461" s="60">
        <v>1500</v>
      </c>
      <c r="G461" s="61"/>
      <c r="H461" s="61"/>
      <c r="I461" s="9"/>
      <c r="J461" s="61"/>
      <c r="K461" s="9"/>
      <c r="L461" s="9"/>
      <c r="M461" s="9"/>
      <c r="N461" s="9"/>
      <c r="O461" s="9"/>
      <c r="P461" s="61">
        <v>0.12804490865971058</v>
      </c>
      <c r="Q461" s="58">
        <f t="shared" si="11"/>
        <v>1.2804490865971059E-2</v>
      </c>
      <c r="R461" s="9">
        <v>1</v>
      </c>
      <c r="S461" s="9"/>
      <c r="T461" s="9" t="s">
        <v>90</v>
      </c>
      <c r="U461" s="9" t="s">
        <v>374</v>
      </c>
      <c r="V461" s="9"/>
    </row>
    <row r="462" spans="1:22" s="39" customFormat="1" x14ac:dyDescent="0.35">
      <c r="A462" s="9" t="s">
        <v>306</v>
      </c>
      <c r="B462" s="9" t="s">
        <v>301</v>
      </c>
      <c r="C462" s="60" t="s">
        <v>305</v>
      </c>
      <c r="D462" s="56">
        <v>-34.67</v>
      </c>
      <c r="E462" s="56">
        <v>154.55000000000001</v>
      </c>
      <c r="F462" s="60">
        <v>2000</v>
      </c>
      <c r="G462" s="61"/>
      <c r="H462" s="61"/>
      <c r="I462" s="9"/>
      <c r="J462" s="61"/>
      <c r="K462" s="9"/>
      <c r="L462" s="9"/>
      <c r="M462" s="9"/>
      <c r="N462" s="9"/>
      <c r="O462" s="9"/>
      <c r="P462" s="61">
        <v>7.8221173866299759E-2</v>
      </c>
      <c r="Q462" s="58">
        <f t="shared" si="11"/>
        <v>7.8221173866299763E-3</v>
      </c>
      <c r="R462" s="9">
        <v>1</v>
      </c>
      <c r="S462" s="9"/>
      <c r="T462" s="9" t="s">
        <v>90</v>
      </c>
      <c r="U462" s="9" t="s">
        <v>374</v>
      </c>
      <c r="V462" s="9"/>
    </row>
    <row r="463" spans="1:22" s="39" customFormat="1" x14ac:dyDescent="0.35">
      <c r="A463" s="9" t="s">
        <v>306</v>
      </c>
      <c r="B463" s="9" t="s">
        <v>301</v>
      </c>
      <c r="C463" s="60" t="s">
        <v>305</v>
      </c>
      <c r="D463" s="56">
        <v>-34.67</v>
      </c>
      <c r="E463" s="56">
        <v>154.55000000000001</v>
      </c>
      <c r="F463" s="60">
        <v>3000</v>
      </c>
      <c r="G463" s="61"/>
      <c r="H463" s="61"/>
      <c r="I463" s="9"/>
      <c r="J463" s="61"/>
      <c r="K463" s="9"/>
      <c r="L463" s="9"/>
      <c r="M463" s="9"/>
      <c r="N463" s="9"/>
      <c r="O463" s="9"/>
      <c r="P463" s="61">
        <v>3.9668538966531768E-2</v>
      </c>
      <c r="Q463" s="58">
        <f t="shared" si="11"/>
        <v>3.9668538966531773E-3</v>
      </c>
      <c r="R463" s="9">
        <v>1</v>
      </c>
      <c r="S463" s="9"/>
      <c r="T463" s="9" t="s">
        <v>90</v>
      </c>
      <c r="U463" s="9" t="s">
        <v>374</v>
      </c>
      <c r="V463" s="9"/>
    </row>
    <row r="464" spans="1:22" s="39" customFormat="1" x14ac:dyDescent="0.35">
      <c r="A464" s="9" t="s">
        <v>306</v>
      </c>
      <c r="B464" s="9" t="s">
        <v>301</v>
      </c>
      <c r="C464" s="60" t="s">
        <v>305</v>
      </c>
      <c r="D464" s="56">
        <v>-34.67</v>
      </c>
      <c r="E464" s="56">
        <v>154.55000000000001</v>
      </c>
      <c r="F464" s="60">
        <v>3750</v>
      </c>
      <c r="G464" s="61"/>
      <c r="H464" s="61"/>
      <c r="I464" s="9"/>
      <c r="J464" s="61"/>
      <c r="K464" s="9"/>
      <c r="L464" s="9"/>
      <c r="M464" s="9"/>
      <c r="N464" s="9"/>
      <c r="O464" s="9"/>
      <c r="P464" s="61">
        <v>5.4874972927735959E-2</v>
      </c>
      <c r="Q464" s="58">
        <f t="shared" si="11"/>
        <v>5.4874972927735962E-3</v>
      </c>
      <c r="R464" s="9">
        <v>1</v>
      </c>
      <c r="S464" s="9"/>
      <c r="T464" s="9" t="s">
        <v>90</v>
      </c>
      <c r="U464" s="9" t="s">
        <v>374</v>
      </c>
      <c r="V464" s="9"/>
    </row>
    <row r="465" spans="1:22" s="39" customFormat="1" x14ac:dyDescent="0.35">
      <c r="A465" s="9" t="s">
        <v>306</v>
      </c>
      <c r="B465" s="9" t="s">
        <v>301</v>
      </c>
      <c r="C465" s="60" t="s">
        <v>304</v>
      </c>
      <c r="D465" s="56">
        <v>-40.4</v>
      </c>
      <c r="E465" s="56">
        <v>153.9</v>
      </c>
      <c r="F465" s="60">
        <v>15</v>
      </c>
      <c r="G465" s="61">
        <v>1.1126918457696029</v>
      </c>
      <c r="H465" s="61">
        <v>2.38864578418879E-2</v>
      </c>
      <c r="I465" s="9">
        <v>0</v>
      </c>
      <c r="J465" s="61">
        <v>3.0636648747786794</v>
      </c>
      <c r="K465" s="9"/>
      <c r="L465" s="9">
        <v>0</v>
      </c>
      <c r="M465" s="9"/>
      <c r="N465" s="9"/>
      <c r="O465" s="9"/>
      <c r="P465" s="61">
        <v>0.13556023740052184</v>
      </c>
      <c r="Q465" s="58">
        <f t="shared" si="11"/>
        <v>1.3556023740052185E-2</v>
      </c>
      <c r="R465" s="9">
        <v>1</v>
      </c>
      <c r="S465" s="9"/>
      <c r="T465" s="9" t="s">
        <v>90</v>
      </c>
      <c r="U465" s="9" t="s">
        <v>374</v>
      </c>
      <c r="V465" s="9"/>
    </row>
    <row r="466" spans="1:22" s="39" customFormat="1" x14ac:dyDescent="0.35">
      <c r="A466" s="9" t="s">
        <v>306</v>
      </c>
      <c r="B466" s="9" t="s">
        <v>301</v>
      </c>
      <c r="C466" s="60" t="s">
        <v>304</v>
      </c>
      <c r="D466" s="56">
        <v>-40.4</v>
      </c>
      <c r="E466" s="56">
        <v>153.9</v>
      </c>
      <c r="F466" s="60">
        <v>40</v>
      </c>
      <c r="G466" s="61">
        <v>1.1025294297608579</v>
      </c>
      <c r="H466" s="61">
        <v>2.1809975248525799E-2</v>
      </c>
      <c r="I466" s="9">
        <v>0</v>
      </c>
      <c r="J466" s="61">
        <v>2.9478638250125799</v>
      </c>
      <c r="K466" s="9"/>
      <c r="L466" s="9">
        <v>0</v>
      </c>
      <c r="M466" s="9"/>
      <c r="N466" s="9"/>
      <c r="O466" s="9"/>
      <c r="P466" s="61">
        <v>0.14862688035527757</v>
      </c>
      <c r="Q466" s="58">
        <f t="shared" si="11"/>
        <v>1.4862688035527758E-2</v>
      </c>
      <c r="R466" s="9">
        <v>1</v>
      </c>
      <c r="S466" s="9"/>
      <c r="T466" s="9" t="s">
        <v>90</v>
      </c>
      <c r="U466" s="9" t="s">
        <v>374</v>
      </c>
      <c r="V466" s="9"/>
    </row>
    <row r="467" spans="1:22" s="39" customFormat="1" x14ac:dyDescent="0.35">
      <c r="A467" s="9" t="s">
        <v>306</v>
      </c>
      <c r="B467" s="9" t="s">
        <v>301</v>
      </c>
      <c r="C467" s="60" t="s">
        <v>304</v>
      </c>
      <c r="D467" s="56">
        <v>-40.4</v>
      </c>
      <c r="E467" s="56">
        <v>153.9</v>
      </c>
      <c r="F467" s="60">
        <v>70</v>
      </c>
      <c r="G467" s="61">
        <v>1.1093731445274428</v>
      </c>
      <c r="H467" s="61">
        <v>2.6702381961515802E-2</v>
      </c>
      <c r="I467" s="9">
        <v>0</v>
      </c>
      <c r="J467" s="61">
        <v>2.9326744471449899</v>
      </c>
      <c r="K467" s="9"/>
      <c r="L467" s="9">
        <v>0</v>
      </c>
      <c r="M467" s="9"/>
      <c r="N467" s="9"/>
      <c r="O467" s="9"/>
      <c r="P467" s="61">
        <v>0.11753170763513231</v>
      </c>
      <c r="Q467" s="58">
        <f t="shared" si="11"/>
        <v>1.1753170763513232E-2</v>
      </c>
      <c r="R467" s="9">
        <v>1</v>
      </c>
      <c r="S467" s="9"/>
      <c r="T467" s="9" t="s">
        <v>90</v>
      </c>
      <c r="U467" s="9" t="s">
        <v>374</v>
      </c>
      <c r="V467" s="9"/>
    </row>
    <row r="468" spans="1:22" s="39" customFormat="1" x14ac:dyDescent="0.35">
      <c r="A468" s="9" t="s">
        <v>306</v>
      </c>
      <c r="B468" s="9" t="s">
        <v>301</v>
      </c>
      <c r="C468" s="60" t="s">
        <v>304</v>
      </c>
      <c r="D468" s="56">
        <v>-40.4</v>
      </c>
      <c r="E468" s="56">
        <v>153.9</v>
      </c>
      <c r="F468" s="60">
        <v>100</v>
      </c>
      <c r="G468" s="61">
        <v>1.0527141524502979</v>
      </c>
      <c r="H468" s="61">
        <v>2.00602680644715E-2</v>
      </c>
      <c r="I468" s="9">
        <v>0</v>
      </c>
      <c r="J468" s="61">
        <v>3.1776459369139474</v>
      </c>
      <c r="K468" s="9"/>
      <c r="L468" s="9">
        <v>0</v>
      </c>
      <c r="M468" s="9"/>
      <c r="N468" s="9"/>
      <c r="O468" s="9"/>
      <c r="P468" s="61">
        <v>0.14067474404834773</v>
      </c>
      <c r="Q468" s="58">
        <f t="shared" si="11"/>
        <v>1.4067474404834773E-2</v>
      </c>
      <c r="R468" s="9">
        <v>1</v>
      </c>
      <c r="S468" s="9"/>
      <c r="T468" s="9" t="s">
        <v>90</v>
      </c>
      <c r="U468" s="9" t="s">
        <v>374</v>
      </c>
      <c r="V468" s="9"/>
    </row>
    <row r="469" spans="1:22" s="39" customFormat="1" x14ac:dyDescent="0.35">
      <c r="A469" s="9" t="s">
        <v>306</v>
      </c>
      <c r="B469" s="9" t="s">
        <v>301</v>
      </c>
      <c r="C469" s="60" t="s">
        <v>304</v>
      </c>
      <c r="D469" s="56">
        <v>-40.4</v>
      </c>
      <c r="E469" s="56">
        <v>153.9</v>
      </c>
      <c r="F469" s="60">
        <v>150</v>
      </c>
      <c r="G469" s="61">
        <v>1.0703568360903029</v>
      </c>
      <c r="H469" s="61">
        <v>2.73828065252768E-2</v>
      </c>
      <c r="I469" s="9">
        <v>0</v>
      </c>
      <c r="J469" s="61">
        <v>3.2248889420352471</v>
      </c>
      <c r="K469" s="9"/>
      <c r="L469" s="9">
        <v>0</v>
      </c>
      <c r="M469" s="9"/>
      <c r="N469" s="9"/>
      <c r="O469" s="9"/>
      <c r="P469" s="61">
        <v>0.13727079566314179</v>
      </c>
      <c r="Q469" s="58">
        <f t="shared" si="11"/>
        <v>1.3727079566314179E-2</v>
      </c>
      <c r="R469" s="9">
        <v>1</v>
      </c>
      <c r="S469" s="9"/>
      <c r="T469" s="9" t="s">
        <v>90</v>
      </c>
      <c r="U469" s="9" t="s">
        <v>374</v>
      </c>
      <c r="V469" s="9"/>
    </row>
    <row r="470" spans="1:22" s="39" customFormat="1" x14ac:dyDescent="0.35">
      <c r="A470" s="9" t="s">
        <v>306</v>
      </c>
      <c r="B470" s="9" t="s">
        <v>301</v>
      </c>
      <c r="C470" s="60" t="s">
        <v>304</v>
      </c>
      <c r="D470" s="56">
        <v>-40.4</v>
      </c>
      <c r="E470" s="56">
        <v>153.9</v>
      </c>
      <c r="F470" s="60">
        <v>200</v>
      </c>
      <c r="G470" s="61">
        <v>1.0985667360870579</v>
      </c>
      <c r="H470" s="61">
        <v>1.96444344090855E-2</v>
      </c>
      <c r="I470" s="9">
        <v>0</v>
      </c>
      <c r="J470" s="61">
        <v>3.0906039685584066</v>
      </c>
      <c r="K470" s="9"/>
      <c r="L470" s="9">
        <v>0</v>
      </c>
      <c r="M470" s="9"/>
      <c r="N470" s="9"/>
      <c r="O470" s="9"/>
      <c r="P470" s="61">
        <v>0.13489561252119683</v>
      </c>
      <c r="Q470" s="58">
        <f t="shared" si="11"/>
        <v>1.3489561252119683E-2</v>
      </c>
      <c r="R470" s="9">
        <v>1</v>
      </c>
      <c r="S470" s="9"/>
      <c r="T470" s="9" t="s">
        <v>90</v>
      </c>
      <c r="U470" s="9" t="s">
        <v>374</v>
      </c>
      <c r="V470" s="9"/>
    </row>
    <row r="471" spans="1:22" s="39" customFormat="1" x14ac:dyDescent="0.35">
      <c r="A471" s="9" t="s">
        <v>306</v>
      </c>
      <c r="B471" s="9" t="s">
        <v>301</v>
      </c>
      <c r="C471" s="60" t="s">
        <v>304</v>
      </c>
      <c r="D471" s="56">
        <v>-40.4</v>
      </c>
      <c r="E471" s="56">
        <v>153.9</v>
      </c>
      <c r="F471" s="60">
        <v>300</v>
      </c>
      <c r="G471" s="61">
        <v>1.0824506270891328</v>
      </c>
      <c r="H471" s="61">
        <v>3.12911797812137E-2</v>
      </c>
      <c r="I471" s="9">
        <v>0</v>
      </c>
      <c r="J471" s="61">
        <v>2.7210877190418792</v>
      </c>
      <c r="K471" s="9"/>
      <c r="L471" s="9">
        <v>0</v>
      </c>
      <c r="M471" s="9"/>
      <c r="N471" s="9"/>
      <c r="O471" s="9"/>
      <c r="P471" s="61">
        <v>0.12487761678523865</v>
      </c>
      <c r="Q471" s="58">
        <f t="shared" si="11"/>
        <v>1.2487761678523866E-2</v>
      </c>
      <c r="R471" s="9">
        <v>1</v>
      </c>
      <c r="S471" s="9"/>
      <c r="T471" s="9" t="s">
        <v>90</v>
      </c>
      <c r="U471" s="9" t="s">
        <v>374</v>
      </c>
      <c r="V471" s="9"/>
    </row>
    <row r="472" spans="1:22" s="39" customFormat="1" x14ac:dyDescent="0.35">
      <c r="A472" s="9" t="s">
        <v>306</v>
      </c>
      <c r="B472" s="9" t="s">
        <v>301</v>
      </c>
      <c r="C472" s="60" t="s">
        <v>304</v>
      </c>
      <c r="D472" s="56">
        <v>-40.4</v>
      </c>
      <c r="E472" s="56">
        <v>153.9</v>
      </c>
      <c r="F472" s="60">
        <v>500</v>
      </c>
      <c r="G472" s="61">
        <v>1.0224847611573229</v>
      </c>
      <c r="H472" s="61">
        <v>2.3141233554738499E-2</v>
      </c>
      <c r="I472" s="9">
        <v>0</v>
      </c>
      <c r="J472" s="61">
        <v>3.2168240374029731</v>
      </c>
      <c r="K472" s="9"/>
      <c r="L472" s="9">
        <v>0</v>
      </c>
      <c r="M472" s="9"/>
      <c r="N472" s="9"/>
      <c r="O472" s="9"/>
      <c r="P472" s="61">
        <v>0.1538663020012831</v>
      </c>
      <c r="Q472" s="58">
        <f t="shared" si="11"/>
        <v>1.538663020012831E-2</v>
      </c>
      <c r="R472" s="9">
        <v>1</v>
      </c>
      <c r="S472" s="9"/>
      <c r="T472" s="9" t="s">
        <v>90</v>
      </c>
      <c r="U472" s="9" t="s">
        <v>374</v>
      </c>
      <c r="V472" s="9"/>
    </row>
    <row r="473" spans="1:22" s="39" customFormat="1" x14ac:dyDescent="0.35">
      <c r="A473" s="9" t="s">
        <v>306</v>
      </c>
      <c r="B473" s="9" t="s">
        <v>301</v>
      </c>
      <c r="C473" s="60" t="s">
        <v>304</v>
      </c>
      <c r="D473" s="56">
        <v>-40.4</v>
      </c>
      <c r="E473" s="56">
        <v>153.9</v>
      </c>
      <c r="F473" s="60">
        <v>750</v>
      </c>
      <c r="G473" s="61">
        <v>0.95444133489477023</v>
      </c>
      <c r="H473" s="61">
        <v>2.1679894110594001E-2</v>
      </c>
      <c r="I473" s="9">
        <v>0</v>
      </c>
      <c r="J473" s="61">
        <v>3.096328102997012</v>
      </c>
      <c r="K473" s="9"/>
      <c r="L473" s="9">
        <v>0</v>
      </c>
      <c r="M473" s="9"/>
      <c r="N473" s="9"/>
      <c r="O473" s="9"/>
      <c r="P473" s="61">
        <v>8.8292734959637992E-2</v>
      </c>
      <c r="Q473" s="58">
        <f t="shared" si="11"/>
        <v>8.8292734959637999E-3</v>
      </c>
      <c r="R473" s="9">
        <v>1</v>
      </c>
      <c r="S473" s="9"/>
      <c r="T473" s="9" t="s">
        <v>90</v>
      </c>
      <c r="U473" s="9" t="s">
        <v>374</v>
      </c>
      <c r="V473" s="9"/>
    </row>
    <row r="474" spans="1:22" s="39" customFormat="1" x14ac:dyDescent="0.35">
      <c r="A474" s="9" t="s">
        <v>306</v>
      </c>
      <c r="B474" s="9" t="s">
        <v>301</v>
      </c>
      <c r="C474" s="60" t="s">
        <v>304</v>
      </c>
      <c r="D474" s="56">
        <v>-40.4</v>
      </c>
      <c r="E474" s="56">
        <v>153.9</v>
      </c>
      <c r="F474" s="60">
        <v>1000</v>
      </c>
      <c r="G474" s="9"/>
      <c r="H474" s="61"/>
      <c r="I474" s="61"/>
      <c r="J474" s="9"/>
      <c r="K474" s="9"/>
      <c r="L474" s="9"/>
      <c r="M474" s="9"/>
      <c r="N474" s="9"/>
      <c r="O474" s="9"/>
      <c r="P474" s="61">
        <v>9.8568363271176532E-2</v>
      </c>
      <c r="Q474" s="58">
        <f t="shared" si="11"/>
        <v>9.8568363271176532E-3</v>
      </c>
      <c r="R474" s="9">
        <v>1</v>
      </c>
      <c r="S474" s="9"/>
      <c r="T474" s="9" t="s">
        <v>90</v>
      </c>
      <c r="U474" s="9" t="s">
        <v>374</v>
      </c>
      <c r="V474" s="9"/>
    </row>
    <row r="475" spans="1:22" s="39" customFormat="1" x14ac:dyDescent="0.35">
      <c r="A475" s="9" t="s">
        <v>4</v>
      </c>
      <c r="B475" s="9" t="s">
        <v>398</v>
      </c>
      <c r="C475" s="39">
        <v>1</v>
      </c>
      <c r="D475" s="39">
        <v>-12.01</v>
      </c>
      <c r="E475" s="39">
        <v>-79.2</v>
      </c>
      <c r="F475" s="39">
        <v>3</v>
      </c>
      <c r="G475" s="62">
        <v>1.1592317466176532</v>
      </c>
      <c r="H475" s="62">
        <v>2.4635980619751401E-2</v>
      </c>
      <c r="I475" s="9">
        <v>2</v>
      </c>
      <c r="J475" s="62">
        <v>2.7059449050528097</v>
      </c>
      <c r="K475" s="9"/>
      <c r="L475" s="9">
        <v>2</v>
      </c>
      <c r="M475" s="9"/>
      <c r="N475" s="9"/>
      <c r="O475" s="9"/>
      <c r="R475" s="9"/>
      <c r="S475" s="9"/>
      <c r="T475" s="9"/>
      <c r="U475" s="9" t="s">
        <v>399</v>
      </c>
      <c r="V475" s="9"/>
    </row>
    <row r="476" spans="1:22" s="39" customFormat="1" x14ac:dyDescent="0.35">
      <c r="A476" s="9" t="s">
        <v>4</v>
      </c>
      <c r="B476" s="9" t="s">
        <v>398</v>
      </c>
      <c r="C476" s="39">
        <v>1</v>
      </c>
      <c r="D476" s="39">
        <v>-12.01</v>
      </c>
      <c r="E476" s="39">
        <v>-79.2</v>
      </c>
      <c r="F476" s="39">
        <v>19.7</v>
      </c>
      <c r="G476" s="62">
        <v>1.1609004446811133</v>
      </c>
      <c r="H476" s="62">
        <v>2.65972936182233E-2</v>
      </c>
      <c r="I476" s="9">
        <v>2</v>
      </c>
      <c r="J476" s="62">
        <v>2.7402835681509234</v>
      </c>
      <c r="K476" s="9"/>
      <c r="L476" s="9">
        <v>2</v>
      </c>
      <c r="M476" s="9"/>
      <c r="N476" s="9"/>
      <c r="O476" s="9"/>
      <c r="R476" s="9"/>
      <c r="S476" s="9"/>
      <c r="T476" s="9"/>
      <c r="U476" s="9" t="s">
        <v>399</v>
      </c>
      <c r="V476" s="9"/>
    </row>
    <row r="477" spans="1:22" s="39" customFormat="1" x14ac:dyDescent="0.35">
      <c r="A477" s="9" t="s">
        <v>4</v>
      </c>
      <c r="B477" s="9" t="s">
        <v>398</v>
      </c>
      <c r="C477" s="39">
        <v>1</v>
      </c>
      <c r="D477" s="39">
        <v>-12.01</v>
      </c>
      <c r="E477" s="39">
        <v>-79.2</v>
      </c>
      <c r="F477" s="39">
        <v>28.6</v>
      </c>
      <c r="G477" s="62">
        <v>1.1519121672606631</v>
      </c>
      <c r="H477" s="62">
        <v>2.1841905147697901E-2</v>
      </c>
      <c r="I477" s="9">
        <v>2</v>
      </c>
      <c r="J477" s="62">
        <v>2.7432222807417039</v>
      </c>
      <c r="K477" s="9"/>
      <c r="L477" s="9">
        <v>2</v>
      </c>
      <c r="M477" s="9"/>
      <c r="N477" s="9"/>
      <c r="O477" s="9"/>
      <c r="R477" s="9"/>
      <c r="S477" s="9"/>
      <c r="T477" s="9"/>
      <c r="U477" s="9" t="s">
        <v>399</v>
      </c>
      <c r="V477" s="9"/>
    </row>
    <row r="478" spans="1:22" s="39" customFormat="1" x14ac:dyDescent="0.35">
      <c r="A478" s="9" t="s">
        <v>4</v>
      </c>
      <c r="B478" s="9" t="s">
        <v>398</v>
      </c>
      <c r="C478" s="39">
        <v>1</v>
      </c>
      <c r="D478" s="39">
        <v>-12.01</v>
      </c>
      <c r="E478" s="39">
        <v>-79.2</v>
      </c>
      <c r="F478" s="39">
        <v>43.2</v>
      </c>
      <c r="G478" s="62">
        <v>1.1375721448800633</v>
      </c>
      <c r="H478" s="62">
        <v>2.2893717663536099E-2</v>
      </c>
      <c r="I478" s="9">
        <v>2</v>
      </c>
      <c r="J478" s="62">
        <v>2.7350907557920965</v>
      </c>
      <c r="K478" s="9"/>
      <c r="L478" s="9">
        <v>2</v>
      </c>
      <c r="M478" s="9"/>
      <c r="N478" s="9"/>
      <c r="O478" s="9"/>
      <c r="R478" s="9"/>
      <c r="S478" s="9"/>
      <c r="T478" s="9"/>
      <c r="U478" s="9" t="s">
        <v>399</v>
      </c>
      <c r="V478" s="9"/>
    </row>
    <row r="479" spans="1:22" s="39" customFormat="1" x14ac:dyDescent="0.35">
      <c r="A479" s="9" t="s">
        <v>4</v>
      </c>
      <c r="B479" s="9" t="s">
        <v>398</v>
      </c>
      <c r="C479" s="39">
        <v>1</v>
      </c>
      <c r="D479" s="39">
        <v>-12.01</v>
      </c>
      <c r="E479" s="39">
        <v>-79.2</v>
      </c>
      <c r="F479" s="39">
        <v>64.3</v>
      </c>
      <c r="G479" s="62">
        <v>1.1604183117741333</v>
      </c>
      <c r="H479" s="62">
        <v>2.7124745876490601E-2</v>
      </c>
      <c r="I479" s="9">
        <v>2</v>
      </c>
      <c r="J479" s="62">
        <v>2.7180951393815329</v>
      </c>
      <c r="K479" s="9"/>
      <c r="L479" s="9">
        <v>2</v>
      </c>
      <c r="M479" s="9"/>
      <c r="N479" s="9"/>
      <c r="O479" s="9"/>
      <c r="R479" s="9"/>
      <c r="S479" s="9"/>
      <c r="T479" s="9"/>
      <c r="U479" s="9" t="s">
        <v>399</v>
      </c>
      <c r="V479" s="9"/>
    </row>
    <row r="480" spans="1:22" s="39" customFormat="1" x14ac:dyDescent="0.35">
      <c r="A480" s="9" t="s">
        <v>4</v>
      </c>
      <c r="B480" s="9" t="s">
        <v>398</v>
      </c>
      <c r="C480" s="39">
        <v>1</v>
      </c>
      <c r="D480" s="39">
        <v>-12.01</v>
      </c>
      <c r="E480" s="39">
        <v>-79.2</v>
      </c>
      <c r="F480" s="39">
        <v>79.7</v>
      </c>
      <c r="G480" s="62">
        <v>1.1543656691846733</v>
      </c>
      <c r="H480" s="62">
        <v>2.49490719123221E-2</v>
      </c>
      <c r="I480" s="9">
        <v>2</v>
      </c>
      <c r="J480" s="62">
        <v>2.8200327305321728</v>
      </c>
      <c r="K480" s="9"/>
      <c r="L480" s="9">
        <v>2</v>
      </c>
      <c r="M480" s="9"/>
      <c r="N480" s="9"/>
      <c r="O480" s="9"/>
      <c r="R480" s="9"/>
      <c r="S480" s="9"/>
      <c r="T480" s="9"/>
      <c r="U480" s="9" t="s">
        <v>399</v>
      </c>
      <c r="V480" s="9"/>
    </row>
    <row r="481" spans="1:22" s="39" customFormat="1" x14ac:dyDescent="0.35">
      <c r="A481" s="9" t="s">
        <v>4</v>
      </c>
      <c r="B481" s="9" t="s">
        <v>398</v>
      </c>
      <c r="C481" s="39">
        <v>1</v>
      </c>
      <c r="D481" s="39">
        <v>-12.01</v>
      </c>
      <c r="E481" s="39">
        <v>-79.2</v>
      </c>
      <c r="F481" s="39">
        <v>130.19999999999999</v>
      </c>
      <c r="G481" s="62">
        <v>1.1774397593236032</v>
      </c>
      <c r="H481" s="62">
        <v>2.6484338310046401E-2</v>
      </c>
      <c r="I481" s="9">
        <v>2</v>
      </c>
      <c r="J481" s="62">
        <v>2.8173692421886121</v>
      </c>
      <c r="K481" s="9"/>
      <c r="L481" s="9">
        <v>2</v>
      </c>
      <c r="M481" s="9"/>
      <c r="N481" s="9"/>
      <c r="O481" s="9"/>
      <c r="R481" s="9"/>
      <c r="S481" s="9"/>
      <c r="T481" s="9"/>
      <c r="U481" s="9" t="s">
        <v>399</v>
      </c>
      <c r="V481" s="9"/>
    </row>
    <row r="482" spans="1:22" s="39" customFormat="1" x14ac:dyDescent="0.35">
      <c r="A482" s="9" t="s">
        <v>4</v>
      </c>
      <c r="B482" s="9" t="s">
        <v>398</v>
      </c>
      <c r="C482" s="39">
        <v>1</v>
      </c>
      <c r="D482" s="39">
        <v>-12.01</v>
      </c>
      <c r="E482" s="39">
        <v>-79.2</v>
      </c>
      <c r="F482" s="39">
        <v>180.3</v>
      </c>
      <c r="G482" s="62">
        <v>1.2272236204002434</v>
      </c>
      <c r="H482" s="62">
        <v>1.7781198659536999E-2</v>
      </c>
      <c r="I482" s="9">
        <v>2</v>
      </c>
      <c r="J482" s="62">
        <v>2.8534108917044301</v>
      </c>
      <c r="K482" s="9"/>
      <c r="L482" s="9">
        <v>2</v>
      </c>
      <c r="M482" s="9"/>
      <c r="N482" s="9"/>
      <c r="O482" s="9"/>
      <c r="R482" s="9"/>
      <c r="S482" s="9"/>
      <c r="T482" s="9"/>
      <c r="U482" s="9" t="s">
        <v>399</v>
      </c>
      <c r="V482" s="9"/>
    </row>
    <row r="483" spans="1:22" s="39" customFormat="1" x14ac:dyDescent="0.35">
      <c r="A483" s="9" t="s">
        <v>4</v>
      </c>
      <c r="B483" s="9" t="s">
        <v>398</v>
      </c>
      <c r="C483" s="39">
        <v>1</v>
      </c>
      <c r="D483" s="39">
        <v>-12.01</v>
      </c>
      <c r="E483" s="39">
        <v>-79.2</v>
      </c>
      <c r="F483" s="39">
        <v>209.5</v>
      </c>
      <c r="G483" s="62">
        <v>1.2517815879205731</v>
      </c>
      <c r="H483" s="62">
        <v>2.8295381372306298E-2</v>
      </c>
      <c r="I483" s="9">
        <v>2</v>
      </c>
      <c r="J483" s="62">
        <v>2.7963833770664892</v>
      </c>
      <c r="K483" s="9"/>
      <c r="L483" s="9">
        <v>2</v>
      </c>
      <c r="M483" s="9"/>
      <c r="N483" s="9"/>
      <c r="O483" s="9"/>
      <c r="R483" s="9"/>
      <c r="S483" s="9"/>
      <c r="T483" s="9"/>
      <c r="U483" s="9" t="s">
        <v>399</v>
      </c>
      <c r="V483" s="9"/>
    </row>
    <row r="484" spans="1:22" s="39" customFormat="1" x14ac:dyDescent="0.35">
      <c r="A484" s="9" t="s">
        <v>4</v>
      </c>
      <c r="B484" s="9" t="s">
        <v>398</v>
      </c>
      <c r="C484" s="39">
        <v>1</v>
      </c>
      <c r="D484" s="39">
        <v>-12.01</v>
      </c>
      <c r="E484" s="39">
        <v>-79.2</v>
      </c>
      <c r="F484" s="39">
        <v>234.2</v>
      </c>
      <c r="G484" s="62">
        <v>1.2742007919850034</v>
      </c>
      <c r="H484" s="62">
        <v>4.5918962659742803E-2</v>
      </c>
      <c r="I484" s="9">
        <v>2</v>
      </c>
      <c r="J484" s="62">
        <v>2.7389648644366602</v>
      </c>
      <c r="K484" s="9"/>
      <c r="L484" s="9">
        <v>2</v>
      </c>
      <c r="M484" s="9"/>
      <c r="N484" s="9"/>
      <c r="O484" s="9"/>
      <c r="R484" s="9"/>
      <c r="S484" s="9"/>
      <c r="T484" s="9"/>
      <c r="U484" s="9" t="s">
        <v>399</v>
      </c>
      <c r="V484" s="9"/>
    </row>
    <row r="485" spans="1:22" s="39" customFormat="1" x14ac:dyDescent="0.35">
      <c r="A485" s="9" t="s">
        <v>4</v>
      </c>
      <c r="B485" s="9" t="s">
        <v>398</v>
      </c>
      <c r="C485" s="39">
        <v>1</v>
      </c>
      <c r="D485" s="39">
        <v>-12.01</v>
      </c>
      <c r="E485" s="39">
        <v>-79.2</v>
      </c>
      <c r="F485" s="39">
        <v>261.10000000000002</v>
      </c>
      <c r="G485" s="62">
        <v>1.2147522799746533</v>
      </c>
      <c r="H485" s="62">
        <v>2.30078030679663E-2</v>
      </c>
      <c r="I485" s="9">
        <v>2</v>
      </c>
      <c r="J485" s="62">
        <v>2.9764379259482849</v>
      </c>
      <c r="K485" s="9"/>
      <c r="L485" s="9">
        <v>2</v>
      </c>
      <c r="M485" s="9"/>
      <c r="N485" s="9"/>
      <c r="O485" s="9"/>
      <c r="R485" s="9"/>
      <c r="S485" s="9"/>
      <c r="T485" s="9"/>
      <c r="U485" s="9" t="s">
        <v>399</v>
      </c>
      <c r="V485" s="9"/>
    </row>
    <row r="486" spans="1:22" s="39" customFormat="1" x14ac:dyDescent="0.35">
      <c r="A486" s="9" t="s">
        <v>4</v>
      </c>
      <c r="B486" s="9" t="s">
        <v>398</v>
      </c>
      <c r="C486" s="39">
        <v>1</v>
      </c>
      <c r="D486" s="39">
        <v>-12.01</v>
      </c>
      <c r="E486" s="39">
        <v>-79.2</v>
      </c>
      <c r="F486" s="39">
        <v>302.3</v>
      </c>
      <c r="G486" s="62">
        <v>1.2621992432746232</v>
      </c>
      <c r="H486" s="62">
        <v>2.6127099148636399E-2</v>
      </c>
      <c r="I486" s="9">
        <v>2</v>
      </c>
      <c r="J486" s="62">
        <v>2.9516518898875241</v>
      </c>
      <c r="K486" s="9"/>
      <c r="L486" s="9">
        <v>2</v>
      </c>
      <c r="M486" s="9"/>
      <c r="N486" s="9"/>
      <c r="O486" s="9"/>
      <c r="R486" s="9"/>
      <c r="S486" s="9"/>
      <c r="T486" s="9"/>
      <c r="U486" s="9" t="s">
        <v>399</v>
      </c>
      <c r="V486" s="9"/>
    </row>
    <row r="487" spans="1:22" s="39" customFormat="1" x14ac:dyDescent="0.35">
      <c r="A487" s="9" t="s">
        <v>4</v>
      </c>
      <c r="B487" s="9" t="s">
        <v>398</v>
      </c>
      <c r="C487" s="39">
        <v>1</v>
      </c>
      <c r="D487" s="39">
        <v>-12.01</v>
      </c>
      <c r="E487" s="39">
        <v>-79.2</v>
      </c>
      <c r="F487" s="39">
        <v>377</v>
      </c>
      <c r="G487" s="62">
        <v>1.1691554588713633</v>
      </c>
      <c r="H487" s="62">
        <v>2.6806798965928798E-2</v>
      </c>
      <c r="I487" s="9">
        <v>2</v>
      </c>
      <c r="J487" s="62">
        <v>3.1483154742002308</v>
      </c>
      <c r="K487" s="9"/>
      <c r="L487" s="9">
        <v>2</v>
      </c>
      <c r="M487" s="9"/>
      <c r="N487" s="9"/>
      <c r="O487" s="9"/>
      <c r="R487" s="9"/>
      <c r="S487" s="9"/>
      <c r="T487" s="9"/>
      <c r="U487" s="9" t="s">
        <v>399</v>
      </c>
      <c r="V487" s="9"/>
    </row>
    <row r="488" spans="1:22" s="39" customFormat="1" x14ac:dyDescent="0.35">
      <c r="A488" s="9" t="s">
        <v>4</v>
      </c>
      <c r="B488" s="9" t="s">
        <v>398</v>
      </c>
      <c r="C488" s="39">
        <v>1</v>
      </c>
      <c r="D488" s="39">
        <v>-12.01</v>
      </c>
      <c r="E488" s="39">
        <v>-79.2</v>
      </c>
      <c r="F488" s="39">
        <v>449.9</v>
      </c>
      <c r="G488" s="62"/>
      <c r="H488" s="62"/>
      <c r="I488" s="9"/>
      <c r="J488" s="62"/>
      <c r="K488" s="9"/>
      <c r="L488" s="9"/>
      <c r="M488" s="9"/>
      <c r="N488" s="9"/>
      <c r="O488" s="9"/>
      <c r="R488" s="9"/>
      <c r="S488" s="9"/>
      <c r="T488" s="9"/>
      <c r="U488" s="9" t="s">
        <v>399</v>
      </c>
      <c r="V488" s="9"/>
    </row>
    <row r="489" spans="1:22" s="39" customFormat="1" x14ac:dyDescent="0.35">
      <c r="A489" s="9" t="s">
        <v>4</v>
      </c>
      <c r="B489" s="9" t="s">
        <v>398</v>
      </c>
      <c r="C489" s="39">
        <v>1</v>
      </c>
      <c r="D489" s="39">
        <v>-12.01</v>
      </c>
      <c r="E489" s="39">
        <v>-79.2</v>
      </c>
      <c r="F489" s="39">
        <v>550.70000000000005</v>
      </c>
      <c r="G489" s="62">
        <v>1.0588832206089032</v>
      </c>
      <c r="H489" s="62">
        <v>3.0489694542129599E-2</v>
      </c>
      <c r="I489" s="9">
        <v>2</v>
      </c>
      <c r="J489" s="62">
        <v>3.4601831073104674</v>
      </c>
      <c r="K489" s="9"/>
      <c r="L489" s="9">
        <v>2</v>
      </c>
      <c r="M489" s="9"/>
      <c r="N489" s="9"/>
      <c r="O489" s="9"/>
      <c r="R489" s="9"/>
      <c r="S489" s="9"/>
      <c r="T489" s="9"/>
      <c r="U489" s="9" t="s">
        <v>399</v>
      </c>
      <c r="V489" s="9"/>
    </row>
    <row r="490" spans="1:22" s="39" customFormat="1" x14ac:dyDescent="0.35">
      <c r="A490" s="9" t="s">
        <v>4</v>
      </c>
      <c r="B490" s="9" t="s">
        <v>398</v>
      </c>
      <c r="C490" s="39">
        <v>1</v>
      </c>
      <c r="D490" s="39">
        <v>-12.01</v>
      </c>
      <c r="E490" s="39">
        <v>-79.2</v>
      </c>
      <c r="F490" s="39">
        <v>675.5</v>
      </c>
      <c r="G490" s="62">
        <v>0.96220365174416134</v>
      </c>
      <c r="H490" s="62">
        <v>2.3042027115588799E-2</v>
      </c>
      <c r="I490" s="9">
        <v>2</v>
      </c>
      <c r="J490" s="62">
        <v>3.7112988263884721</v>
      </c>
      <c r="K490" s="9"/>
      <c r="L490" s="9">
        <v>2</v>
      </c>
      <c r="M490" s="9"/>
      <c r="N490" s="9"/>
      <c r="O490" s="9"/>
      <c r="R490" s="9"/>
      <c r="S490" s="9"/>
      <c r="T490" s="9"/>
      <c r="U490" s="9" t="s">
        <v>399</v>
      </c>
      <c r="V490" s="9"/>
    </row>
    <row r="491" spans="1:22" s="39" customFormat="1" x14ac:dyDescent="0.35">
      <c r="A491" s="9" t="s">
        <v>4</v>
      </c>
      <c r="B491" s="9" t="s">
        <v>398</v>
      </c>
      <c r="C491" s="39">
        <v>1</v>
      </c>
      <c r="D491" s="39">
        <v>-12.01</v>
      </c>
      <c r="E491" s="39">
        <v>-79.2</v>
      </c>
      <c r="F491" s="39">
        <v>799.6</v>
      </c>
      <c r="G491" s="62">
        <v>0.93763229245019231</v>
      </c>
      <c r="H491" s="62">
        <v>2.4104125492539201E-2</v>
      </c>
      <c r="I491" s="9">
        <v>2</v>
      </c>
      <c r="J491" s="62">
        <v>3.8689736274713606</v>
      </c>
      <c r="K491" s="9"/>
      <c r="L491" s="9">
        <v>2</v>
      </c>
      <c r="M491" s="9"/>
      <c r="N491" s="9"/>
      <c r="O491" s="9"/>
      <c r="R491" s="9"/>
      <c r="S491" s="9"/>
      <c r="T491" s="9"/>
      <c r="U491" s="9" t="s">
        <v>399</v>
      </c>
      <c r="V491" s="9"/>
    </row>
    <row r="492" spans="1:22" s="39" customFormat="1" x14ac:dyDescent="0.35">
      <c r="A492" s="9" t="s">
        <v>4</v>
      </c>
      <c r="B492" s="9" t="s">
        <v>398</v>
      </c>
      <c r="C492" s="39">
        <v>1</v>
      </c>
      <c r="D492" s="39">
        <v>-12.01</v>
      </c>
      <c r="E492" s="39">
        <v>-79.2</v>
      </c>
      <c r="F492" s="39">
        <v>1201.5</v>
      </c>
      <c r="G492" s="62">
        <v>0.84602807151550441</v>
      </c>
      <c r="H492" s="62">
        <v>2.5325961340819599E-2</v>
      </c>
      <c r="I492" s="9">
        <v>2</v>
      </c>
      <c r="J492" s="62">
        <v>4.3295576353689995</v>
      </c>
      <c r="K492" s="9"/>
      <c r="L492" s="9">
        <v>2</v>
      </c>
      <c r="M492" s="9"/>
      <c r="N492" s="9"/>
      <c r="O492" s="9"/>
      <c r="R492" s="9"/>
      <c r="S492" s="9"/>
      <c r="T492" s="9"/>
      <c r="U492" s="9" t="s">
        <v>399</v>
      </c>
      <c r="V492" s="9"/>
    </row>
    <row r="493" spans="1:22" s="39" customFormat="1" x14ac:dyDescent="0.35">
      <c r="A493" s="9" t="s">
        <v>4</v>
      </c>
      <c r="B493" s="9" t="s">
        <v>398</v>
      </c>
      <c r="C493" s="39">
        <v>1</v>
      </c>
      <c r="D493" s="39">
        <v>-12.01</v>
      </c>
      <c r="E493" s="39">
        <v>-79.2</v>
      </c>
      <c r="F493" s="39">
        <v>2002.4</v>
      </c>
      <c r="G493" s="62">
        <v>0.75478175479009735</v>
      </c>
      <c r="H493" s="62">
        <v>2.3520281977887698E-2</v>
      </c>
      <c r="I493" s="9">
        <v>2</v>
      </c>
      <c r="J493" s="62">
        <v>4.9655870779239901</v>
      </c>
      <c r="K493" s="9"/>
      <c r="L493" s="9">
        <v>2</v>
      </c>
      <c r="M493" s="9"/>
      <c r="N493" s="9"/>
      <c r="O493" s="9"/>
      <c r="R493" s="9"/>
      <c r="S493" s="9"/>
      <c r="T493" s="9"/>
      <c r="U493" s="9" t="s">
        <v>399</v>
      </c>
      <c r="V493" s="9"/>
    </row>
    <row r="494" spans="1:22" s="39" customFormat="1" x14ac:dyDescent="0.35">
      <c r="A494" s="9" t="s">
        <v>4</v>
      </c>
      <c r="B494" s="9" t="s">
        <v>398</v>
      </c>
      <c r="C494" s="39">
        <v>1</v>
      </c>
      <c r="D494" s="39">
        <v>-12.01</v>
      </c>
      <c r="E494" s="39">
        <v>-79.2</v>
      </c>
      <c r="F494" s="39">
        <v>2800.7</v>
      </c>
      <c r="G494" s="62">
        <v>0.71559730360957741</v>
      </c>
      <c r="H494" s="62">
        <v>2.3676464191798099E-2</v>
      </c>
      <c r="I494" s="9">
        <v>2</v>
      </c>
      <c r="J494" s="62">
        <v>5.2673499393888505</v>
      </c>
      <c r="K494" s="9"/>
      <c r="L494" s="9">
        <v>2</v>
      </c>
      <c r="M494" s="9"/>
      <c r="N494" s="9"/>
      <c r="O494" s="9"/>
      <c r="R494" s="9"/>
      <c r="S494" s="9"/>
      <c r="T494" s="9"/>
      <c r="U494" s="9" t="s">
        <v>399</v>
      </c>
      <c r="V494" s="9"/>
    </row>
    <row r="495" spans="1:22" s="39" customFormat="1" x14ac:dyDescent="0.35">
      <c r="A495" s="9" t="s">
        <v>4</v>
      </c>
      <c r="B495" s="9" t="s">
        <v>398</v>
      </c>
      <c r="C495" s="39">
        <v>1</v>
      </c>
      <c r="D495" s="39">
        <v>-12.01</v>
      </c>
      <c r="E495" s="39">
        <v>-79.2</v>
      </c>
      <c r="F495" s="39">
        <v>3198.1</v>
      </c>
      <c r="G495" s="62">
        <v>0.7229047495148524</v>
      </c>
      <c r="H495" s="62">
        <v>2.6481332329104601E-2</v>
      </c>
      <c r="I495" s="9">
        <v>2</v>
      </c>
      <c r="J495" s="62">
        <v>5.295203229508763</v>
      </c>
      <c r="K495" s="9"/>
      <c r="L495" s="9">
        <v>2</v>
      </c>
      <c r="M495" s="9"/>
      <c r="N495" s="9"/>
      <c r="O495" s="9"/>
      <c r="R495" s="9"/>
      <c r="S495" s="9"/>
      <c r="T495" s="9"/>
      <c r="U495" s="9" t="s">
        <v>399</v>
      </c>
      <c r="V495" s="9"/>
    </row>
    <row r="496" spans="1:22" s="39" customFormat="1" x14ac:dyDescent="0.35">
      <c r="A496" s="9" t="s">
        <v>4</v>
      </c>
      <c r="B496" s="9" t="s">
        <v>398</v>
      </c>
      <c r="C496" s="39">
        <v>1</v>
      </c>
      <c r="D496" s="39">
        <v>-12.01</v>
      </c>
      <c r="E496" s="39">
        <v>-79.2</v>
      </c>
      <c r="F496" s="39">
        <v>3994</v>
      </c>
      <c r="G496" s="62">
        <v>0.73</v>
      </c>
      <c r="H496" s="62">
        <v>0.02</v>
      </c>
      <c r="I496" s="9">
        <v>2</v>
      </c>
      <c r="J496" s="62">
        <v>5.3710397601256981</v>
      </c>
      <c r="K496" s="9"/>
      <c r="L496" s="9">
        <v>2</v>
      </c>
      <c r="M496" s="9"/>
      <c r="N496" s="9"/>
      <c r="O496" s="9"/>
      <c r="R496" s="9"/>
      <c r="S496" s="9"/>
      <c r="T496" s="9"/>
      <c r="U496" s="9" t="s">
        <v>399</v>
      </c>
      <c r="V496" s="9"/>
    </row>
    <row r="497" spans="1:22" s="39" customFormat="1" x14ac:dyDescent="0.35">
      <c r="A497" s="9" t="s">
        <v>4</v>
      </c>
      <c r="B497" s="9" t="s">
        <v>398</v>
      </c>
      <c r="C497" s="39">
        <v>1</v>
      </c>
      <c r="D497" s="39">
        <v>-12.01</v>
      </c>
      <c r="E497" s="39">
        <v>-79.2</v>
      </c>
      <c r="F497" s="39">
        <v>4593.3999999999996</v>
      </c>
      <c r="G497" s="62">
        <v>0.74</v>
      </c>
      <c r="H497" s="62">
        <v>0.02</v>
      </c>
      <c r="I497" s="9">
        <v>2</v>
      </c>
      <c r="J497" s="62">
        <v>5.2175100742237026</v>
      </c>
      <c r="K497" s="9"/>
      <c r="L497" s="9">
        <v>2</v>
      </c>
      <c r="M497" s="9"/>
      <c r="N497" s="9"/>
      <c r="O497" s="9"/>
      <c r="R497" s="9"/>
      <c r="S497" s="9"/>
      <c r="T497" s="9"/>
      <c r="U497" s="9" t="s">
        <v>399</v>
      </c>
      <c r="V497" s="9"/>
    </row>
    <row r="498" spans="1:22" s="39" customFormat="1" x14ac:dyDescent="0.35">
      <c r="A498" s="9" t="s">
        <v>4</v>
      </c>
      <c r="B498" s="9" t="s">
        <v>398</v>
      </c>
      <c r="C498" s="39">
        <v>2</v>
      </c>
      <c r="D498" s="9">
        <v>-12.0471</v>
      </c>
      <c r="E498" s="9">
        <v>-77.432500000000005</v>
      </c>
      <c r="F498" s="39">
        <v>3.5</v>
      </c>
      <c r="G498" s="62">
        <v>1.2594031060740114</v>
      </c>
      <c r="H498" s="62">
        <v>2.8305029754685102E-2</v>
      </c>
      <c r="I498" s="9">
        <v>2</v>
      </c>
      <c r="J498" s="62">
        <v>2.3420400855573731</v>
      </c>
      <c r="K498" s="9"/>
      <c r="L498" s="9">
        <v>2</v>
      </c>
      <c r="M498" s="9"/>
      <c r="N498" s="9"/>
      <c r="O498" s="9"/>
      <c r="R498" s="9"/>
      <c r="S498" s="9"/>
      <c r="T498" s="9"/>
      <c r="U498" s="9" t="s">
        <v>399</v>
      </c>
      <c r="V498" s="9"/>
    </row>
    <row r="499" spans="1:22" s="39" customFormat="1" x14ac:dyDescent="0.35">
      <c r="A499" s="9" t="s">
        <v>4</v>
      </c>
      <c r="B499" s="9" t="s">
        <v>398</v>
      </c>
      <c r="C499" s="39">
        <v>2</v>
      </c>
      <c r="D499" s="9">
        <v>-12.0449</v>
      </c>
      <c r="E499" s="9">
        <v>-77.376099999999994</v>
      </c>
      <c r="F499" s="39">
        <v>39.200000000000003</v>
      </c>
      <c r="G499" s="62">
        <v>1.2075641669357413</v>
      </c>
      <c r="H499" s="62">
        <v>2.3062108916527699E-2</v>
      </c>
      <c r="I499" s="9">
        <v>2</v>
      </c>
      <c r="J499" s="62">
        <v>2.7460594759867027</v>
      </c>
      <c r="K499" s="9"/>
      <c r="L499" s="9">
        <v>2</v>
      </c>
      <c r="M499" s="9"/>
      <c r="N499" s="9"/>
      <c r="O499" s="9"/>
      <c r="R499" s="9"/>
      <c r="S499" s="9"/>
      <c r="T499" s="9"/>
      <c r="U499" s="9" t="s">
        <v>399</v>
      </c>
      <c r="V499" s="9"/>
    </row>
    <row r="500" spans="1:22" s="39" customFormat="1" x14ac:dyDescent="0.35">
      <c r="A500" s="9" t="s">
        <v>4</v>
      </c>
      <c r="B500" s="9" t="s">
        <v>398</v>
      </c>
      <c r="C500" s="39">
        <v>3</v>
      </c>
      <c r="D500" s="9">
        <v>-12.044600000000001</v>
      </c>
      <c r="E500" s="9">
        <v>-77.709900000000005</v>
      </c>
      <c r="F500" s="39">
        <v>3.5</v>
      </c>
      <c r="G500" s="62">
        <v>1.2216432848009113</v>
      </c>
      <c r="H500" s="62">
        <v>2.4220548178538599E-2</v>
      </c>
      <c r="I500" s="9">
        <v>2</v>
      </c>
      <c r="J500" s="62">
        <v>2.5254258292198051</v>
      </c>
      <c r="K500" s="9"/>
      <c r="L500" s="9">
        <v>2</v>
      </c>
      <c r="M500" s="9"/>
      <c r="N500" s="9"/>
      <c r="O500" s="9"/>
      <c r="R500" s="9"/>
      <c r="S500" s="9"/>
      <c r="T500" s="9"/>
      <c r="U500" s="9" t="s">
        <v>399</v>
      </c>
      <c r="V500" s="9"/>
    </row>
    <row r="501" spans="1:22" s="39" customFormat="1" x14ac:dyDescent="0.35">
      <c r="A501" s="9" t="s">
        <v>4</v>
      </c>
      <c r="B501" s="9" t="s">
        <v>398</v>
      </c>
      <c r="C501" s="39">
        <v>3</v>
      </c>
      <c r="D501" s="9">
        <v>-12.0451</v>
      </c>
      <c r="E501" s="9">
        <v>-77.656999999999996</v>
      </c>
      <c r="F501" s="39">
        <v>90.1</v>
      </c>
      <c r="G501" s="62">
        <v>1.2647446975599814</v>
      </c>
      <c r="H501" s="62">
        <v>2.8396953669305901E-2</v>
      </c>
      <c r="I501" s="9">
        <v>2</v>
      </c>
      <c r="J501" s="62">
        <v>2.6544495990288324</v>
      </c>
      <c r="K501" s="9"/>
      <c r="L501" s="9">
        <v>2</v>
      </c>
      <c r="M501" s="9"/>
      <c r="N501" s="9"/>
      <c r="O501" s="9"/>
      <c r="R501" s="9"/>
      <c r="S501" s="9"/>
      <c r="T501" s="9"/>
      <c r="U501" s="9" t="s">
        <v>399</v>
      </c>
      <c r="V501" s="9"/>
    </row>
    <row r="502" spans="1:22" s="39" customFormat="1" x14ac:dyDescent="0.35">
      <c r="A502" s="9" t="s">
        <v>4</v>
      </c>
      <c r="B502" s="9" t="s">
        <v>398</v>
      </c>
      <c r="C502" s="39">
        <v>3</v>
      </c>
      <c r="D502" s="9">
        <v>-12.0451</v>
      </c>
      <c r="E502" s="9">
        <v>-77.656999999999996</v>
      </c>
      <c r="F502" s="39">
        <v>170.2</v>
      </c>
      <c r="G502" s="62">
        <v>1.1768224578366238</v>
      </c>
      <c r="H502" s="62">
        <v>3.0237859932994299E-2</v>
      </c>
      <c r="I502" s="9">
        <v>2</v>
      </c>
      <c r="J502" s="62">
        <v>2.9281797333943325</v>
      </c>
      <c r="K502" s="9"/>
      <c r="L502" s="9">
        <v>2</v>
      </c>
      <c r="M502" s="9"/>
      <c r="N502" s="9"/>
      <c r="O502" s="9"/>
      <c r="R502" s="9"/>
      <c r="S502" s="9"/>
      <c r="T502" s="9"/>
      <c r="U502" s="9" t="s">
        <v>399</v>
      </c>
      <c r="V502" s="9"/>
    </row>
    <row r="503" spans="1:22" s="39" customFormat="1" x14ac:dyDescent="0.35">
      <c r="A503" s="9" t="s">
        <v>4</v>
      </c>
      <c r="B503" s="9" t="s">
        <v>398</v>
      </c>
      <c r="C503" s="39">
        <v>5</v>
      </c>
      <c r="D503" s="9">
        <v>-12.0481</v>
      </c>
      <c r="E503" s="9">
        <v>-78.314300000000003</v>
      </c>
      <c r="F503" s="39">
        <v>2.5</v>
      </c>
      <c r="G503" s="62">
        <v>1.2028406952487214</v>
      </c>
      <c r="H503" s="62">
        <v>2.22241791769969E-2</v>
      </c>
      <c r="I503" s="9">
        <v>2</v>
      </c>
      <c r="J503" s="62">
        <v>2.633326026071368</v>
      </c>
      <c r="K503" s="9"/>
      <c r="L503" s="9">
        <v>2</v>
      </c>
      <c r="M503" s="9"/>
      <c r="N503" s="9"/>
      <c r="O503" s="9"/>
      <c r="R503" s="9"/>
      <c r="S503" s="9"/>
      <c r="T503" s="9"/>
      <c r="U503" s="9" t="s">
        <v>399</v>
      </c>
      <c r="V503" s="9"/>
    </row>
    <row r="504" spans="1:22" s="39" customFormat="1" x14ac:dyDescent="0.35">
      <c r="A504" s="9" t="s">
        <v>4</v>
      </c>
      <c r="B504" s="9" t="s">
        <v>398</v>
      </c>
      <c r="C504" s="39">
        <v>5</v>
      </c>
      <c r="D504" s="9">
        <v>-12.0448</v>
      </c>
      <c r="E504" s="9">
        <v>-78.166899999999998</v>
      </c>
      <c r="F504" s="39">
        <v>73.400000000000006</v>
      </c>
      <c r="G504" s="62">
        <v>1.2621743053248713</v>
      </c>
      <c r="H504" s="62">
        <v>2.3892112065622601E-2</v>
      </c>
      <c r="I504" s="9">
        <v>2</v>
      </c>
      <c r="J504" s="62">
        <v>2.327294311544569</v>
      </c>
      <c r="K504" s="9"/>
      <c r="L504" s="9">
        <v>2</v>
      </c>
      <c r="M504" s="9"/>
      <c r="N504" s="9"/>
      <c r="O504" s="9"/>
      <c r="R504" s="9"/>
      <c r="S504" s="9"/>
      <c r="T504" s="9"/>
      <c r="U504" s="9" t="s">
        <v>399</v>
      </c>
      <c r="V504" s="9"/>
    </row>
    <row r="505" spans="1:22" s="39" customFormat="1" x14ac:dyDescent="0.35">
      <c r="A505" s="9" t="s">
        <v>4</v>
      </c>
      <c r="B505" s="9" t="s">
        <v>398</v>
      </c>
      <c r="C505" s="39">
        <v>5</v>
      </c>
      <c r="D505" s="9">
        <v>-12.0448</v>
      </c>
      <c r="E505" s="9">
        <v>-78.166899999999998</v>
      </c>
      <c r="F505" s="39">
        <v>199.7</v>
      </c>
      <c r="G505" s="62">
        <v>1.2829140100743937</v>
      </c>
      <c r="H505" s="62">
        <v>3.0980298045944099E-2</v>
      </c>
      <c r="I505" s="9">
        <v>2</v>
      </c>
      <c r="J505" s="62">
        <v>2.6989750806613637</v>
      </c>
      <c r="K505" s="9"/>
      <c r="L505" s="9">
        <v>2</v>
      </c>
      <c r="M505" s="9"/>
      <c r="N505" s="9"/>
      <c r="O505" s="9"/>
      <c r="R505" s="9"/>
      <c r="S505" s="9"/>
      <c r="T505" s="9"/>
      <c r="U505" s="9" t="s">
        <v>399</v>
      </c>
      <c r="V505" s="9"/>
    </row>
    <row r="506" spans="1:22" s="39" customFormat="1" x14ac:dyDescent="0.35">
      <c r="A506" s="9" t="s">
        <v>4</v>
      </c>
      <c r="B506" s="9" t="s">
        <v>398</v>
      </c>
      <c r="C506" s="39">
        <v>5</v>
      </c>
      <c r="D506" s="9">
        <v>-12.0448</v>
      </c>
      <c r="E506" s="9">
        <v>-78.166899999999998</v>
      </c>
      <c r="F506" s="39">
        <v>1194.2</v>
      </c>
      <c r="G506" s="62">
        <v>0.82795351994143163</v>
      </c>
      <c r="H506" s="62">
        <v>3.10713232389748E-2</v>
      </c>
      <c r="I506" s="9">
        <v>2</v>
      </c>
      <c r="J506" s="62">
        <v>4.4149957256920382</v>
      </c>
      <c r="K506" s="9"/>
      <c r="L506" s="9">
        <v>2</v>
      </c>
      <c r="M506" s="9"/>
      <c r="N506" s="9"/>
      <c r="O506" s="9"/>
      <c r="R506" s="9"/>
      <c r="S506" s="9"/>
      <c r="T506" s="9"/>
      <c r="U506" s="9" t="s">
        <v>399</v>
      </c>
      <c r="V506" s="9"/>
    </row>
    <row r="507" spans="1:22" s="39" customFormat="1" x14ac:dyDescent="0.35">
      <c r="A507" s="9" t="s">
        <v>4</v>
      </c>
      <c r="B507" s="9" t="s">
        <v>398</v>
      </c>
      <c r="C507" s="39">
        <v>5</v>
      </c>
      <c r="D507" s="9">
        <v>-12.0448</v>
      </c>
      <c r="E507" s="9">
        <v>-78.166899999999998</v>
      </c>
      <c r="F507" s="39">
        <v>2039.2</v>
      </c>
      <c r="G507" s="62">
        <v>0.74873342613529259</v>
      </c>
      <c r="H507" s="62">
        <v>3.06421477323311E-2</v>
      </c>
      <c r="I507" s="9">
        <v>2</v>
      </c>
      <c r="J507" s="62">
        <v>4.9898468554712156</v>
      </c>
      <c r="K507" s="9"/>
      <c r="L507" s="9">
        <v>2</v>
      </c>
      <c r="M507" s="9"/>
      <c r="N507" s="9"/>
      <c r="O507" s="9"/>
      <c r="R507" s="9"/>
      <c r="S507" s="9"/>
      <c r="T507" s="9"/>
      <c r="U507" s="9" t="s">
        <v>399</v>
      </c>
      <c r="V507" s="9"/>
    </row>
    <row r="508" spans="1:22" s="39" customFormat="1" ht="15.5" x14ac:dyDescent="0.35">
      <c r="A508" s="9" t="s">
        <v>4</v>
      </c>
      <c r="B508" s="9" t="s">
        <v>398</v>
      </c>
      <c r="C508" s="39">
        <v>7</v>
      </c>
      <c r="D508" s="75">
        <v>-11.9999</v>
      </c>
      <c r="E508" s="75">
        <v>-84</v>
      </c>
      <c r="F508" s="39">
        <v>3.4</v>
      </c>
      <c r="G508" s="62">
        <v>1.1429961417699437</v>
      </c>
      <c r="H508" s="62">
        <v>4.2625455366648503E-2</v>
      </c>
      <c r="I508" s="9">
        <v>2</v>
      </c>
      <c r="J508" s="62">
        <v>2.9498348890720258</v>
      </c>
      <c r="K508" s="9"/>
      <c r="L508" s="9">
        <v>2</v>
      </c>
      <c r="M508" s="9"/>
      <c r="N508" s="9"/>
      <c r="O508" s="9"/>
      <c r="R508" s="9"/>
      <c r="S508" s="9"/>
      <c r="T508" s="9"/>
      <c r="U508" s="9" t="s">
        <v>399</v>
      </c>
      <c r="V508" s="9"/>
    </row>
    <row r="509" spans="1:22" s="39" customFormat="1" ht="15.5" x14ac:dyDescent="0.35">
      <c r="A509" s="9" t="s">
        <v>4</v>
      </c>
      <c r="B509" s="9" t="s">
        <v>398</v>
      </c>
      <c r="C509" s="39">
        <v>7</v>
      </c>
      <c r="D509" s="75">
        <v>-11.9999</v>
      </c>
      <c r="E509" s="75">
        <v>-84</v>
      </c>
      <c r="F509" s="39">
        <v>19.5</v>
      </c>
      <c r="G509" s="62">
        <v>1.1514437302387037</v>
      </c>
      <c r="H509" s="62">
        <v>4.7316148053993902E-2</v>
      </c>
      <c r="I509" s="9">
        <v>2</v>
      </c>
      <c r="J509" s="62">
        <v>2.9413788135746155</v>
      </c>
      <c r="K509" s="9"/>
      <c r="L509" s="9">
        <v>2</v>
      </c>
      <c r="M509" s="9"/>
      <c r="N509" s="9"/>
      <c r="O509" s="9"/>
      <c r="R509" s="9"/>
      <c r="S509" s="9"/>
      <c r="T509" s="9"/>
      <c r="U509" s="9" t="s">
        <v>399</v>
      </c>
      <c r="V509" s="9"/>
    </row>
    <row r="510" spans="1:22" s="39" customFormat="1" ht="15.5" x14ac:dyDescent="0.35">
      <c r="A510" s="9" t="s">
        <v>4</v>
      </c>
      <c r="B510" s="9" t="s">
        <v>398</v>
      </c>
      <c r="C510" s="39">
        <v>7</v>
      </c>
      <c r="D510" s="75">
        <v>-11.9999</v>
      </c>
      <c r="E510" s="75">
        <v>-84</v>
      </c>
      <c r="F510" s="39">
        <v>39.5</v>
      </c>
      <c r="G510" s="62">
        <v>1.1762432577843136</v>
      </c>
      <c r="H510" s="62">
        <v>4.3113038311828798E-2</v>
      </c>
      <c r="I510" s="9">
        <v>2</v>
      </c>
      <c r="J510" s="62">
        <v>2.9003681705294975</v>
      </c>
      <c r="K510" s="9"/>
      <c r="L510" s="9">
        <v>2</v>
      </c>
      <c r="M510" s="9"/>
      <c r="N510" s="9"/>
      <c r="O510" s="9"/>
      <c r="R510" s="9"/>
      <c r="S510" s="9"/>
      <c r="T510" s="9"/>
      <c r="U510" s="9" t="s">
        <v>399</v>
      </c>
      <c r="V510" s="9"/>
    </row>
    <row r="511" spans="1:22" s="39" customFormat="1" ht="15.5" x14ac:dyDescent="0.35">
      <c r="A511" s="9" t="s">
        <v>4</v>
      </c>
      <c r="B511" s="9" t="s">
        <v>398</v>
      </c>
      <c r="C511" s="39">
        <v>7</v>
      </c>
      <c r="D511" s="75">
        <v>-11.9999</v>
      </c>
      <c r="E511" s="75">
        <v>-84</v>
      </c>
      <c r="F511" s="39">
        <v>58.9</v>
      </c>
      <c r="G511" s="62">
        <v>1.1410734624504737</v>
      </c>
      <c r="H511" s="62">
        <v>5.1955875977855101E-2</v>
      </c>
      <c r="I511" s="9">
        <v>2</v>
      </c>
      <c r="J511" s="62">
        <v>2.8405710005157307</v>
      </c>
      <c r="K511" s="9"/>
      <c r="L511" s="9">
        <v>2</v>
      </c>
      <c r="M511" s="9"/>
      <c r="N511" s="9"/>
      <c r="O511" s="9"/>
      <c r="R511" s="9"/>
      <c r="S511" s="9"/>
      <c r="T511" s="9"/>
      <c r="U511" s="9" t="s">
        <v>399</v>
      </c>
      <c r="V511" s="9"/>
    </row>
    <row r="512" spans="1:22" s="39" customFormat="1" ht="15.5" x14ac:dyDescent="0.35">
      <c r="A512" s="9" t="s">
        <v>4</v>
      </c>
      <c r="B512" s="9" t="s">
        <v>398</v>
      </c>
      <c r="C512" s="39">
        <v>7</v>
      </c>
      <c r="D512" s="75">
        <v>-11.9999</v>
      </c>
      <c r="E512" s="75">
        <v>-84</v>
      </c>
      <c r="F512" s="39">
        <v>109.5</v>
      </c>
      <c r="G512" s="62">
        <v>1.2244511444098336</v>
      </c>
      <c r="H512" s="62">
        <v>3.8672815048243103E-2</v>
      </c>
      <c r="I512" s="9">
        <v>2</v>
      </c>
      <c r="J512" s="62">
        <v>2.7674015352128083</v>
      </c>
      <c r="K512" s="9"/>
      <c r="L512" s="9">
        <v>2</v>
      </c>
      <c r="M512" s="9"/>
      <c r="N512" s="9"/>
      <c r="O512" s="9"/>
      <c r="R512" s="9"/>
      <c r="S512" s="9"/>
      <c r="T512" s="9"/>
      <c r="U512" s="9" t="s">
        <v>399</v>
      </c>
      <c r="V512" s="9"/>
    </row>
    <row r="513" spans="1:22" s="39" customFormat="1" ht="15.5" x14ac:dyDescent="0.35">
      <c r="A513" s="9" t="s">
        <v>4</v>
      </c>
      <c r="B513" s="9" t="s">
        <v>398</v>
      </c>
      <c r="C513" s="39">
        <v>7</v>
      </c>
      <c r="D513" s="75">
        <v>-11.9999</v>
      </c>
      <c r="E513" s="75">
        <v>-84</v>
      </c>
      <c r="F513" s="39">
        <v>150.5</v>
      </c>
      <c r="G513" s="62">
        <v>1.2093399763558836</v>
      </c>
      <c r="H513" s="62">
        <v>4.0543402758762899E-2</v>
      </c>
      <c r="I513" s="9">
        <v>2</v>
      </c>
      <c r="J513" s="62">
        <v>2.7982949539190427</v>
      </c>
      <c r="K513" s="9"/>
      <c r="L513" s="9">
        <v>2</v>
      </c>
      <c r="M513" s="9"/>
      <c r="N513" s="9"/>
      <c r="O513" s="9"/>
      <c r="R513" s="9"/>
      <c r="S513" s="9"/>
      <c r="T513" s="9"/>
      <c r="U513" s="9" t="s">
        <v>399</v>
      </c>
      <c r="V513" s="9"/>
    </row>
    <row r="514" spans="1:22" s="39" customFormat="1" ht="15.5" x14ac:dyDescent="0.35">
      <c r="A514" s="9" t="s">
        <v>4</v>
      </c>
      <c r="B514" s="9" t="s">
        <v>398</v>
      </c>
      <c r="C514" s="39">
        <v>7</v>
      </c>
      <c r="D514" s="75">
        <v>-11.9999</v>
      </c>
      <c r="E514" s="75">
        <v>-84</v>
      </c>
      <c r="F514" s="39">
        <v>251</v>
      </c>
      <c r="G514" s="62">
        <v>1.2759447801929937</v>
      </c>
      <c r="H514" s="62">
        <v>3.3816680991708301E-2</v>
      </c>
      <c r="I514" s="9">
        <v>2</v>
      </c>
      <c r="J514" s="62">
        <v>2.9060569934916014</v>
      </c>
      <c r="K514" s="9"/>
      <c r="L514" s="9">
        <v>2</v>
      </c>
      <c r="M514" s="9"/>
      <c r="N514" s="9"/>
      <c r="O514" s="9"/>
      <c r="R514" s="9"/>
      <c r="S514" s="9"/>
      <c r="T514" s="9"/>
      <c r="U514" s="9" t="s">
        <v>399</v>
      </c>
      <c r="V514" s="9"/>
    </row>
    <row r="515" spans="1:22" s="39" customFormat="1" ht="15.5" x14ac:dyDescent="0.35">
      <c r="A515" s="9" t="s">
        <v>4</v>
      </c>
      <c r="B515" s="9" t="s">
        <v>398</v>
      </c>
      <c r="C515" s="39">
        <v>7</v>
      </c>
      <c r="D515" s="75">
        <v>-11.9999</v>
      </c>
      <c r="E515" s="75">
        <v>-84</v>
      </c>
      <c r="F515" s="39">
        <v>350.2</v>
      </c>
      <c r="G515" s="62">
        <v>1.1923728729505436</v>
      </c>
      <c r="H515" s="62">
        <v>3.4287025262695399E-2</v>
      </c>
      <c r="I515" s="9">
        <v>2</v>
      </c>
      <c r="J515" s="62">
        <v>3.2063485697616341</v>
      </c>
      <c r="K515" s="9"/>
      <c r="L515" s="9">
        <v>2</v>
      </c>
      <c r="M515" s="9"/>
      <c r="N515" s="9"/>
      <c r="O515" s="9"/>
      <c r="R515" s="9"/>
      <c r="S515" s="9"/>
      <c r="T515" s="9"/>
      <c r="U515" s="9" t="s">
        <v>399</v>
      </c>
      <c r="V515" s="9"/>
    </row>
    <row r="516" spans="1:22" s="39" customFormat="1" ht="15.5" x14ac:dyDescent="0.35">
      <c r="A516" s="9" t="s">
        <v>4</v>
      </c>
      <c r="B516" s="9" t="s">
        <v>398</v>
      </c>
      <c r="C516" s="39">
        <v>7</v>
      </c>
      <c r="D516" s="75">
        <v>-11.9999</v>
      </c>
      <c r="E516" s="75">
        <v>-84</v>
      </c>
      <c r="F516" s="39">
        <v>399.1</v>
      </c>
      <c r="G516" s="62">
        <v>1.2658477044754208</v>
      </c>
      <c r="H516" s="62">
        <v>3.5597541952407101E-2</v>
      </c>
      <c r="I516" s="9">
        <v>2</v>
      </c>
      <c r="J516" s="62">
        <v>3.2399927865115146</v>
      </c>
      <c r="K516" s="9"/>
      <c r="L516" s="9">
        <v>2</v>
      </c>
      <c r="M516" s="9"/>
      <c r="N516" s="9"/>
      <c r="O516" s="9"/>
      <c r="R516" s="9"/>
      <c r="S516" s="9"/>
      <c r="T516" s="9"/>
      <c r="U516" s="9" t="s">
        <v>399</v>
      </c>
      <c r="V516" s="9"/>
    </row>
    <row r="517" spans="1:22" s="39" customFormat="1" ht="15.5" x14ac:dyDescent="0.35">
      <c r="A517" s="9" t="s">
        <v>4</v>
      </c>
      <c r="B517" s="9" t="s">
        <v>398</v>
      </c>
      <c r="C517" s="39">
        <v>7</v>
      </c>
      <c r="D517" s="75">
        <v>-11.9999</v>
      </c>
      <c r="E517" s="75">
        <v>-84</v>
      </c>
      <c r="F517" s="39">
        <v>401</v>
      </c>
      <c r="G517" s="62">
        <v>1.2522056012930709</v>
      </c>
      <c r="H517" s="62">
        <v>4.9783453484521303E-2</v>
      </c>
      <c r="I517" s="9">
        <v>2</v>
      </c>
      <c r="J517" s="62">
        <v>3.2699612976368067</v>
      </c>
      <c r="K517" s="9"/>
      <c r="L517" s="9">
        <v>2</v>
      </c>
      <c r="M517" s="9"/>
      <c r="N517" s="9"/>
      <c r="O517" s="9"/>
      <c r="R517" s="9"/>
      <c r="S517" s="9"/>
      <c r="T517" s="9"/>
      <c r="U517" s="9" t="s">
        <v>399</v>
      </c>
      <c r="V517" s="9"/>
    </row>
    <row r="518" spans="1:22" s="39" customFormat="1" ht="15.5" x14ac:dyDescent="0.35">
      <c r="A518" s="9" t="s">
        <v>4</v>
      </c>
      <c r="B518" s="9" t="s">
        <v>398</v>
      </c>
      <c r="C518" s="39">
        <v>7</v>
      </c>
      <c r="D518" s="75">
        <v>-11.9999</v>
      </c>
      <c r="E518" s="75">
        <v>-84</v>
      </c>
      <c r="F518" s="39">
        <v>499.4</v>
      </c>
      <c r="G518" s="62">
        <v>1.1934900489201761</v>
      </c>
      <c r="H518" s="62">
        <v>3.7680769604218699E-2</v>
      </c>
      <c r="I518" s="9">
        <v>2</v>
      </c>
      <c r="J518" s="62">
        <v>3.4149633227048821</v>
      </c>
      <c r="K518" s="9"/>
      <c r="L518" s="9">
        <v>2</v>
      </c>
      <c r="M518" s="9"/>
      <c r="N518" s="9"/>
      <c r="O518" s="9"/>
      <c r="R518" s="9"/>
      <c r="S518" s="9"/>
      <c r="T518" s="9"/>
      <c r="U518" s="9" t="s">
        <v>399</v>
      </c>
      <c r="V518" s="9"/>
    </row>
    <row r="519" spans="1:22" s="39" customFormat="1" ht="15.5" x14ac:dyDescent="0.35">
      <c r="A519" s="9" t="s">
        <v>4</v>
      </c>
      <c r="B519" s="9" t="s">
        <v>398</v>
      </c>
      <c r="C519" s="39">
        <v>7</v>
      </c>
      <c r="D519" s="75">
        <v>-11.9999</v>
      </c>
      <c r="E519" s="75">
        <v>-84</v>
      </c>
      <c r="F519" s="39">
        <v>749.4</v>
      </c>
      <c r="G519" s="62">
        <v>1.0304615189456112</v>
      </c>
      <c r="H519" s="62">
        <v>5.15396724313789E-2</v>
      </c>
      <c r="I519" s="9">
        <v>2</v>
      </c>
      <c r="J519" s="62">
        <v>3.824728109457467</v>
      </c>
      <c r="K519" s="9"/>
      <c r="L519" s="9">
        <v>2</v>
      </c>
      <c r="M519" s="9"/>
      <c r="N519" s="9"/>
      <c r="O519" s="9"/>
      <c r="R519" s="9"/>
      <c r="S519" s="9"/>
      <c r="T519" s="9"/>
      <c r="U519" s="9" t="s">
        <v>399</v>
      </c>
      <c r="V519" s="9"/>
    </row>
    <row r="520" spans="1:22" s="39" customFormat="1" ht="15.5" x14ac:dyDescent="0.35">
      <c r="A520" s="9" t="s">
        <v>4</v>
      </c>
      <c r="B520" s="9" t="s">
        <v>398</v>
      </c>
      <c r="C520" s="39">
        <v>7</v>
      </c>
      <c r="D520" s="75">
        <v>-11.9999</v>
      </c>
      <c r="E520" s="75">
        <v>-84</v>
      </c>
      <c r="F520" s="39">
        <v>1249.4000000000001</v>
      </c>
      <c r="G520" s="62">
        <v>1.0490786572452411</v>
      </c>
      <c r="H520" s="62">
        <v>4.5071314758275902E-2</v>
      </c>
      <c r="I520" s="9">
        <v>2</v>
      </c>
      <c r="J520" s="62">
        <v>4.3831025883648644</v>
      </c>
      <c r="K520" s="9"/>
      <c r="L520" s="9">
        <v>2</v>
      </c>
      <c r="M520" s="9"/>
      <c r="N520" s="9"/>
      <c r="O520" s="9"/>
      <c r="R520" s="9"/>
      <c r="S520" s="9"/>
      <c r="T520" s="9"/>
      <c r="U520" s="9" t="s">
        <v>399</v>
      </c>
      <c r="V520" s="9"/>
    </row>
    <row r="521" spans="1:22" s="39" customFormat="1" ht="15.5" x14ac:dyDescent="0.35">
      <c r="A521" s="9" t="s">
        <v>4</v>
      </c>
      <c r="B521" s="9" t="s">
        <v>398</v>
      </c>
      <c r="C521" s="39">
        <v>7</v>
      </c>
      <c r="D521" s="75">
        <v>-11.9999</v>
      </c>
      <c r="E521" s="75">
        <v>-84</v>
      </c>
      <c r="F521" s="39">
        <v>2996</v>
      </c>
      <c r="G521" s="62">
        <v>0.86053650545582483</v>
      </c>
      <c r="H521" s="62">
        <v>3.2383884715772103E-2</v>
      </c>
      <c r="I521" s="9">
        <v>2</v>
      </c>
      <c r="J521" s="62">
        <v>5.2496697473643543</v>
      </c>
      <c r="K521" s="9"/>
      <c r="L521" s="9">
        <v>2</v>
      </c>
      <c r="M521" s="9"/>
      <c r="N521" s="9"/>
      <c r="O521" s="9"/>
      <c r="R521" s="9"/>
      <c r="S521" s="9"/>
      <c r="T521" s="9"/>
      <c r="U521" s="9" t="s">
        <v>399</v>
      </c>
      <c r="V521" s="9"/>
    </row>
    <row r="522" spans="1:22" s="39" customFormat="1" ht="15.5" x14ac:dyDescent="0.35">
      <c r="A522" s="9" t="s">
        <v>4</v>
      </c>
      <c r="B522" s="9" t="s">
        <v>398</v>
      </c>
      <c r="C522" s="39">
        <v>7</v>
      </c>
      <c r="D522" s="75">
        <v>-11.9999</v>
      </c>
      <c r="E522" s="75">
        <v>-84</v>
      </c>
      <c r="F522" s="39">
        <v>4367.1000000000004</v>
      </c>
      <c r="G522" s="62">
        <v>0.88005905602974477</v>
      </c>
      <c r="H522" s="62">
        <v>4.2472729228657698E-2</v>
      </c>
      <c r="I522" s="9">
        <v>2</v>
      </c>
      <c r="J522" s="62">
        <v>5.4014616307843619</v>
      </c>
      <c r="K522" s="9"/>
      <c r="L522" s="9">
        <v>2</v>
      </c>
      <c r="M522" s="9"/>
      <c r="N522" s="9"/>
      <c r="O522" s="9"/>
      <c r="R522" s="9"/>
      <c r="S522" s="9"/>
      <c r="T522" s="9"/>
      <c r="U522" s="9" t="s">
        <v>399</v>
      </c>
      <c r="V522" s="9"/>
    </row>
    <row r="523" spans="1:22" s="39" customFormat="1" x14ac:dyDescent="0.35">
      <c r="A523" s="9" t="s">
        <v>4</v>
      </c>
      <c r="B523" s="9" t="s">
        <v>398</v>
      </c>
      <c r="C523" s="39">
        <v>13</v>
      </c>
      <c r="D523" s="39">
        <v>-14</v>
      </c>
      <c r="E523" s="39">
        <v>-99</v>
      </c>
      <c r="F523" s="39">
        <v>3.5</v>
      </c>
      <c r="G523" s="62">
        <v>1.2958751425973707</v>
      </c>
      <c r="H523" s="62">
        <v>4.9297446132894003E-2</v>
      </c>
      <c r="I523" s="9">
        <v>2</v>
      </c>
      <c r="J523" s="62">
        <v>2.9973917549747626</v>
      </c>
      <c r="K523" s="9"/>
      <c r="L523" s="9">
        <v>2</v>
      </c>
      <c r="M523" s="9"/>
      <c r="N523" s="9"/>
      <c r="O523" s="9"/>
      <c r="R523" s="9"/>
      <c r="S523" s="9"/>
      <c r="T523" s="9"/>
      <c r="U523" s="9" t="s">
        <v>399</v>
      </c>
      <c r="V523" s="9"/>
    </row>
    <row r="524" spans="1:22" s="39" customFormat="1" x14ac:dyDescent="0.35">
      <c r="A524" s="9" t="s">
        <v>4</v>
      </c>
      <c r="B524" s="9" t="s">
        <v>398</v>
      </c>
      <c r="C524" s="39">
        <v>13</v>
      </c>
      <c r="D524" s="39">
        <v>-14</v>
      </c>
      <c r="E524" s="39">
        <v>-99</v>
      </c>
      <c r="F524" s="39">
        <v>19.399999999999999</v>
      </c>
      <c r="G524" s="62">
        <v>1.3052207865345509</v>
      </c>
      <c r="H524" s="62">
        <v>3.9650963588412101E-2</v>
      </c>
      <c r="I524" s="9">
        <v>2</v>
      </c>
      <c r="J524" s="62">
        <v>2.999315788334604</v>
      </c>
      <c r="K524" s="9"/>
      <c r="L524" s="9">
        <v>2</v>
      </c>
      <c r="M524" s="9"/>
      <c r="N524" s="9"/>
      <c r="O524" s="9"/>
      <c r="R524" s="9"/>
      <c r="S524" s="9"/>
      <c r="T524" s="9"/>
      <c r="U524" s="9" t="s">
        <v>399</v>
      </c>
      <c r="V524" s="9"/>
    </row>
    <row r="525" spans="1:22" s="39" customFormat="1" x14ac:dyDescent="0.35">
      <c r="A525" s="9" t="s">
        <v>4</v>
      </c>
      <c r="B525" s="9" t="s">
        <v>398</v>
      </c>
      <c r="C525" s="39">
        <v>13</v>
      </c>
      <c r="D525" s="39">
        <v>-14</v>
      </c>
      <c r="E525" s="39">
        <v>-99</v>
      </c>
      <c r="F525" s="39">
        <v>59.5</v>
      </c>
      <c r="G525" s="62">
        <v>1.3683593697235308</v>
      </c>
      <c r="H525" s="62">
        <v>6.1101510149164297E-2</v>
      </c>
      <c r="I525" s="9">
        <v>2</v>
      </c>
      <c r="J525" s="62">
        <v>2.9904698365578977</v>
      </c>
      <c r="K525" s="9"/>
      <c r="L525" s="9">
        <v>2</v>
      </c>
      <c r="M525" s="9"/>
      <c r="N525" s="9"/>
      <c r="O525" s="9"/>
      <c r="R525" s="9"/>
      <c r="S525" s="9"/>
      <c r="T525" s="9"/>
      <c r="U525" s="9" t="s">
        <v>399</v>
      </c>
      <c r="V525" s="9"/>
    </row>
    <row r="526" spans="1:22" s="39" customFormat="1" x14ac:dyDescent="0.35">
      <c r="A526" s="9" t="s">
        <v>4</v>
      </c>
      <c r="B526" s="9" t="s">
        <v>398</v>
      </c>
      <c r="C526" s="39">
        <v>13</v>
      </c>
      <c r="D526" s="39">
        <v>-14</v>
      </c>
      <c r="E526" s="39">
        <v>-99</v>
      </c>
      <c r="F526" s="39">
        <v>108.9</v>
      </c>
      <c r="G526" s="62">
        <v>1.1237013645116007</v>
      </c>
      <c r="H526" s="62">
        <v>3.8382711387671603E-2</v>
      </c>
      <c r="I526" s="9">
        <v>2</v>
      </c>
      <c r="J526" s="62">
        <v>3.0083306959234601</v>
      </c>
      <c r="K526" s="9"/>
      <c r="L526" s="9">
        <v>2</v>
      </c>
      <c r="M526" s="9"/>
      <c r="N526" s="9"/>
      <c r="O526" s="9"/>
      <c r="R526" s="9"/>
      <c r="S526" s="9"/>
      <c r="T526" s="9"/>
      <c r="U526" s="9" t="s">
        <v>399</v>
      </c>
      <c r="V526" s="9"/>
    </row>
    <row r="527" spans="1:22" s="39" customFormat="1" x14ac:dyDescent="0.35">
      <c r="A527" s="9" t="s">
        <v>4</v>
      </c>
      <c r="B527" s="9" t="s">
        <v>398</v>
      </c>
      <c r="C527" s="39">
        <v>13</v>
      </c>
      <c r="D527" s="39">
        <v>-14</v>
      </c>
      <c r="E527" s="39">
        <v>-99</v>
      </c>
      <c r="F527" s="39">
        <v>199.2</v>
      </c>
      <c r="G527" s="62">
        <v>1.1776115113533008</v>
      </c>
      <c r="H527" s="62">
        <v>3.5049291960690301E-2</v>
      </c>
      <c r="I527" s="9">
        <v>2</v>
      </c>
      <c r="J527" s="62">
        <v>2.669407611480461</v>
      </c>
      <c r="K527" s="9"/>
      <c r="L527" s="9">
        <v>2</v>
      </c>
      <c r="M527" s="9"/>
      <c r="N527" s="9"/>
      <c r="O527" s="9"/>
      <c r="R527" s="9"/>
      <c r="S527" s="9"/>
      <c r="T527" s="9"/>
      <c r="U527" s="9" t="s">
        <v>399</v>
      </c>
      <c r="V527" s="9"/>
    </row>
    <row r="528" spans="1:22" s="39" customFormat="1" x14ac:dyDescent="0.35">
      <c r="A528" s="9" t="s">
        <v>4</v>
      </c>
      <c r="B528" s="9" t="s">
        <v>398</v>
      </c>
      <c r="C528" s="39">
        <v>13</v>
      </c>
      <c r="D528" s="39">
        <v>-14</v>
      </c>
      <c r="E528" s="39">
        <v>-99</v>
      </c>
      <c r="F528" s="39">
        <v>248.9</v>
      </c>
      <c r="G528" s="62">
        <v>1.3024274761222507</v>
      </c>
      <c r="H528" s="62">
        <v>3.9651024759652397E-2</v>
      </c>
      <c r="I528" s="9">
        <v>2</v>
      </c>
      <c r="J528" s="62">
        <v>2.6535307128737688</v>
      </c>
      <c r="K528" s="9"/>
      <c r="L528" s="9">
        <v>2</v>
      </c>
      <c r="M528" s="9"/>
      <c r="N528" s="9"/>
      <c r="O528" s="9"/>
      <c r="R528" s="9"/>
      <c r="S528" s="9"/>
      <c r="T528" s="9"/>
      <c r="U528" s="9" t="s">
        <v>399</v>
      </c>
      <c r="V528" s="9"/>
    </row>
    <row r="529" spans="1:23" s="39" customFormat="1" x14ac:dyDescent="0.35">
      <c r="A529" s="9" t="s">
        <v>4</v>
      </c>
      <c r="B529" s="9" t="s">
        <v>398</v>
      </c>
      <c r="C529" s="39">
        <v>13</v>
      </c>
      <c r="D529" s="39">
        <v>-14</v>
      </c>
      <c r="E529" s="39">
        <v>-99</v>
      </c>
      <c r="F529" s="39">
        <v>323.39999999999998</v>
      </c>
      <c r="G529" s="62">
        <v>1.1973866901655308</v>
      </c>
      <c r="H529" s="62">
        <v>2.8722202890734901E-2</v>
      </c>
      <c r="I529" s="9">
        <v>2</v>
      </c>
      <c r="J529" s="62">
        <v>3.0306831730333954</v>
      </c>
      <c r="K529" s="9"/>
      <c r="L529" s="9">
        <v>2</v>
      </c>
      <c r="M529" s="9"/>
      <c r="N529" s="9"/>
      <c r="O529" s="9"/>
      <c r="R529" s="9"/>
      <c r="S529" s="9"/>
      <c r="T529" s="9"/>
      <c r="U529" s="9" t="s">
        <v>399</v>
      </c>
      <c r="V529" s="9"/>
    </row>
    <row r="530" spans="1:23" s="39" customFormat="1" x14ac:dyDescent="0.35">
      <c r="A530" s="9" t="s">
        <v>4</v>
      </c>
      <c r="B530" s="9" t="s">
        <v>398</v>
      </c>
      <c r="C530" s="39">
        <v>13</v>
      </c>
      <c r="D530" s="39">
        <v>-14</v>
      </c>
      <c r="E530" s="39">
        <v>-99</v>
      </c>
      <c r="F530" s="39">
        <v>398.3</v>
      </c>
      <c r="G530" s="62">
        <v>1.1497997722314308</v>
      </c>
      <c r="H530" s="62">
        <v>6.1618877333874403E-2</v>
      </c>
      <c r="I530" s="9">
        <v>2</v>
      </c>
      <c r="J530" s="62">
        <v>3.2902168596866757</v>
      </c>
      <c r="K530" s="9"/>
      <c r="L530" s="9">
        <v>2</v>
      </c>
      <c r="M530" s="9"/>
      <c r="N530" s="9"/>
      <c r="O530" s="9"/>
      <c r="R530" s="9"/>
      <c r="S530" s="9"/>
      <c r="T530" s="9"/>
      <c r="U530" s="9" t="s">
        <v>399</v>
      </c>
      <c r="V530" s="9"/>
    </row>
    <row r="531" spans="1:23" s="39" customFormat="1" x14ac:dyDescent="0.35">
      <c r="A531" s="9" t="s">
        <v>4</v>
      </c>
      <c r="B531" s="9" t="s">
        <v>398</v>
      </c>
      <c r="C531" s="39">
        <v>13</v>
      </c>
      <c r="D531" s="39">
        <v>-14</v>
      </c>
      <c r="E531" s="39">
        <v>-99</v>
      </c>
      <c r="F531" s="39">
        <v>596.6</v>
      </c>
      <c r="G531" s="62">
        <v>1.0343842257822409</v>
      </c>
      <c r="H531" s="62">
        <v>4.0592572281103703E-2</v>
      </c>
      <c r="I531" s="9">
        <v>2</v>
      </c>
      <c r="J531" s="62">
        <v>3.5534499825504295</v>
      </c>
      <c r="K531" s="9"/>
      <c r="L531" s="9">
        <v>2</v>
      </c>
      <c r="M531" s="9"/>
      <c r="N531" s="9"/>
      <c r="O531" s="9"/>
      <c r="R531" s="9"/>
      <c r="S531" s="9"/>
      <c r="T531" s="9"/>
      <c r="U531" s="9" t="s">
        <v>399</v>
      </c>
      <c r="V531" s="9"/>
    </row>
    <row r="532" spans="1:23" s="39" customFormat="1" x14ac:dyDescent="0.35">
      <c r="A532" s="9" t="s">
        <v>4</v>
      </c>
      <c r="B532" s="9" t="s">
        <v>398</v>
      </c>
      <c r="C532" s="39">
        <v>13</v>
      </c>
      <c r="D532" s="39">
        <v>-14</v>
      </c>
      <c r="E532" s="39">
        <v>-99</v>
      </c>
      <c r="F532" s="39">
        <v>696.9</v>
      </c>
      <c r="G532" s="62">
        <v>0.97443285895308984</v>
      </c>
      <c r="H532" s="62">
        <v>5.2150048695640203E-2</v>
      </c>
      <c r="I532" s="9">
        <v>2</v>
      </c>
      <c r="J532" s="62">
        <v>3.7097771661922412</v>
      </c>
      <c r="K532" s="9"/>
      <c r="L532" s="9">
        <v>2</v>
      </c>
      <c r="M532" s="9"/>
      <c r="N532" s="9"/>
      <c r="O532" s="9"/>
      <c r="R532" s="9"/>
      <c r="S532" s="9"/>
      <c r="T532" s="9"/>
      <c r="U532" s="9" t="s">
        <v>399</v>
      </c>
      <c r="V532" s="9"/>
    </row>
    <row r="533" spans="1:23" s="39" customFormat="1" x14ac:dyDescent="0.35">
      <c r="A533" s="9" t="s">
        <v>4</v>
      </c>
      <c r="B533" s="9" t="s">
        <v>398</v>
      </c>
      <c r="C533" s="39">
        <v>13</v>
      </c>
      <c r="D533" s="39">
        <v>-14</v>
      </c>
      <c r="E533" s="39">
        <v>-99</v>
      </c>
      <c r="F533" s="39">
        <v>1193</v>
      </c>
      <c r="G533" s="62">
        <v>0.8696934632975668</v>
      </c>
      <c r="H533" s="62">
        <v>3.60800197685286E-2</v>
      </c>
      <c r="I533" s="9">
        <v>2</v>
      </c>
      <c r="J533" s="62">
        <v>4.3032461323041629</v>
      </c>
      <c r="K533" s="9"/>
      <c r="L533" s="9">
        <v>2</v>
      </c>
      <c r="M533" s="9"/>
      <c r="N533" s="9"/>
      <c r="O533" s="9"/>
      <c r="R533" s="9"/>
      <c r="S533" s="9"/>
      <c r="T533" s="9"/>
      <c r="U533" s="9" t="s">
        <v>399</v>
      </c>
      <c r="V533" s="9"/>
    </row>
    <row r="534" spans="1:23" s="39" customFormat="1" x14ac:dyDescent="0.35">
      <c r="A534" s="9" t="s">
        <v>4</v>
      </c>
      <c r="B534" s="9" t="s">
        <v>398</v>
      </c>
      <c r="C534" s="39">
        <v>13</v>
      </c>
      <c r="D534" s="39">
        <v>-14</v>
      </c>
      <c r="E534" s="39">
        <v>-99</v>
      </c>
      <c r="F534" s="39">
        <v>1987.8</v>
      </c>
      <c r="G534" s="62">
        <v>0.77181831881850183</v>
      </c>
      <c r="H534" s="62">
        <v>4.0357533749421699E-2</v>
      </c>
      <c r="I534" s="9">
        <v>2</v>
      </c>
      <c r="J534" s="62">
        <v>4.8517245540130425</v>
      </c>
      <c r="K534" s="9"/>
      <c r="L534" s="9">
        <v>2</v>
      </c>
      <c r="M534" s="9"/>
      <c r="N534" s="9"/>
      <c r="O534" s="9"/>
      <c r="R534" s="9"/>
      <c r="S534" s="9"/>
      <c r="T534" s="9"/>
      <c r="U534" s="9" t="s">
        <v>399</v>
      </c>
      <c r="V534" s="9"/>
    </row>
    <row r="535" spans="1:23" s="39" customFormat="1" x14ac:dyDescent="0.35">
      <c r="A535" s="9" t="s">
        <v>4</v>
      </c>
      <c r="B535" s="9" t="s">
        <v>398</v>
      </c>
      <c r="C535" s="39">
        <v>13</v>
      </c>
      <c r="D535" s="39">
        <v>-14</v>
      </c>
      <c r="E535" s="39">
        <v>-99</v>
      </c>
      <c r="F535" s="39">
        <v>3378.6</v>
      </c>
      <c r="G535" s="62">
        <v>0.76910672249437484</v>
      </c>
      <c r="H535" s="62">
        <v>3.5261417599013703E-2</v>
      </c>
      <c r="I535" s="9">
        <v>2</v>
      </c>
      <c r="J535" s="62">
        <v>5.2346980679676482</v>
      </c>
      <c r="K535" s="9"/>
      <c r="L535" s="9">
        <v>2</v>
      </c>
      <c r="M535" s="9"/>
      <c r="N535" s="9"/>
      <c r="O535" s="9"/>
      <c r="R535" s="9"/>
      <c r="S535" s="9"/>
      <c r="T535" s="9"/>
      <c r="U535" s="9" t="s">
        <v>399</v>
      </c>
      <c r="V535" s="9"/>
    </row>
    <row r="536" spans="1:23" s="39" customFormat="1" x14ac:dyDescent="0.35">
      <c r="A536" s="9" t="s">
        <v>4</v>
      </c>
      <c r="B536" s="9" t="s">
        <v>398</v>
      </c>
      <c r="C536" s="39">
        <v>13</v>
      </c>
      <c r="D536" s="39">
        <v>-14</v>
      </c>
      <c r="E536" s="39">
        <v>-99</v>
      </c>
      <c r="F536" s="39">
        <v>3811.1</v>
      </c>
      <c r="G536" s="62">
        <v>0.7583176027661368</v>
      </c>
      <c r="H536" s="62">
        <v>3.7619417073875699E-2</v>
      </c>
      <c r="I536" s="9">
        <v>2</v>
      </c>
      <c r="J536" s="62">
        <v>5.0881522355012923</v>
      </c>
      <c r="K536" s="9"/>
      <c r="L536" s="9">
        <v>2</v>
      </c>
      <c r="M536" s="9"/>
      <c r="N536" s="9"/>
      <c r="O536" s="9"/>
      <c r="R536" s="9"/>
      <c r="S536" s="9"/>
      <c r="T536" s="9"/>
      <c r="U536" s="9" t="s">
        <v>399</v>
      </c>
      <c r="V536" s="9"/>
    </row>
    <row r="537" spans="1:23" x14ac:dyDescent="0.35">
      <c r="A537" s="6"/>
      <c r="D537" s="10"/>
      <c r="E537" s="10"/>
      <c r="W537" s="2"/>
    </row>
    <row r="538" spans="1:23" x14ac:dyDescent="0.35">
      <c r="A538" s="30" t="s">
        <v>384</v>
      </c>
      <c r="D538" s="10"/>
      <c r="E538" s="10"/>
      <c r="H538" s="2" t="s">
        <v>173</v>
      </c>
      <c r="J538" s="2">
        <f>COUNT(J3:J536)</f>
        <v>476</v>
      </c>
      <c r="P538" s="2">
        <f>COUNT(P3:P536)</f>
        <v>242</v>
      </c>
      <c r="W538" s="2"/>
    </row>
    <row r="539" spans="1:23" x14ac:dyDescent="0.35">
      <c r="D539" s="10"/>
      <c r="E539" s="10"/>
      <c r="W539" s="2"/>
    </row>
    <row r="540" spans="1:23" x14ac:dyDescent="0.35">
      <c r="A540" s="11" t="s">
        <v>202</v>
      </c>
      <c r="B540" s="9"/>
      <c r="C540" s="11" t="s">
        <v>141</v>
      </c>
      <c r="D540" s="4">
        <v>12.833333333333334</v>
      </c>
      <c r="E540" s="4">
        <v>103.93333333333334</v>
      </c>
      <c r="F540" s="11">
        <v>2615</v>
      </c>
      <c r="G540" s="11"/>
      <c r="H540" s="11"/>
      <c r="I540" s="11"/>
      <c r="J540" s="11">
        <v>15.8</v>
      </c>
      <c r="K540" s="11">
        <v>1</v>
      </c>
      <c r="L540" s="11"/>
      <c r="M540" s="11"/>
      <c r="N540" s="11"/>
      <c r="O540" s="11"/>
      <c r="P540" s="11"/>
      <c r="Q540" s="11"/>
      <c r="R540" s="11"/>
      <c r="S540" s="11"/>
      <c r="T540" s="11"/>
      <c r="U540" s="9" t="s">
        <v>142</v>
      </c>
      <c r="V540" s="9" t="s">
        <v>174</v>
      </c>
    </row>
    <row r="541" spans="1:23" x14ac:dyDescent="0.35">
      <c r="A541" s="11" t="s">
        <v>202</v>
      </c>
      <c r="C541" s="11" t="s">
        <v>141</v>
      </c>
      <c r="D541" s="9"/>
      <c r="E541" s="9"/>
      <c r="F541" s="9"/>
      <c r="G541" s="9"/>
      <c r="H541" s="9"/>
      <c r="I541" s="9"/>
      <c r="J541" s="11">
        <v>16.5</v>
      </c>
      <c r="K541" s="9"/>
      <c r="P541" s="9"/>
      <c r="Q541" s="9"/>
      <c r="U541" s="9" t="s">
        <v>142</v>
      </c>
      <c r="V541" s="2" t="s">
        <v>254</v>
      </c>
    </row>
    <row r="542" spans="1:23" s="39" customFormat="1" ht="15.5" x14ac:dyDescent="0.35">
      <c r="A542" s="9" t="s">
        <v>306</v>
      </c>
      <c r="B542" s="44" t="s">
        <v>301</v>
      </c>
      <c r="C542" s="44" t="s">
        <v>307</v>
      </c>
      <c r="D542" s="45">
        <v>-40.299999999999997</v>
      </c>
      <c r="E542" s="45">
        <v>153.5</v>
      </c>
      <c r="F542" s="44">
        <v>3349</v>
      </c>
      <c r="G542" s="44">
        <v>0.76</v>
      </c>
      <c r="H542" s="46">
        <v>0.03</v>
      </c>
      <c r="I542" s="9">
        <v>0</v>
      </c>
      <c r="J542" s="44">
        <v>4.8099999999999996</v>
      </c>
      <c r="K542" s="9">
        <v>0</v>
      </c>
      <c r="L542" s="9"/>
      <c r="M542" s="9"/>
      <c r="N542" s="9"/>
      <c r="O542" s="9"/>
      <c r="P542" s="9"/>
      <c r="Q542" s="9"/>
      <c r="R542" s="9"/>
      <c r="S542" s="9"/>
      <c r="T542" s="9"/>
      <c r="U542" s="9" t="s">
        <v>291</v>
      </c>
      <c r="V542" s="9" t="s">
        <v>308</v>
      </c>
    </row>
  </sheetData>
  <mergeCells count="4">
    <mergeCell ref="M1:O1"/>
    <mergeCell ref="P1:R1"/>
    <mergeCell ref="G1:I1"/>
    <mergeCell ref="J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15"/>
  <sheetViews>
    <sheetView workbookViewId="0">
      <selection activeCell="W307" sqref="W307"/>
    </sheetView>
  </sheetViews>
  <sheetFormatPr defaultColWidth="8.90625" defaultRowHeight="14" x14ac:dyDescent="0.3"/>
  <cols>
    <col min="1" max="1" width="10" style="2" bestFit="1" customWidth="1"/>
    <col min="2" max="2" width="12.36328125" style="2" bestFit="1" customWidth="1"/>
    <col min="3" max="3" width="13.08984375" style="2" bestFit="1" customWidth="1"/>
    <col min="4" max="5" width="6.90625" style="2" bestFit="1" customWidth="1"/>
    <col min="6" max="6" width="6.1796875" style="2" bestFit="1" customWidth="1"/>
    <col min="7" max="8" width="5" style="2" bestFit="1" customWidth="1"/>
    <col min="9" max="9" width="3.6328125" style="2" bestFit="1" customWidth="1"/>
    <col min="10" max="10" width="8.08984375" style="2" bestFit="1" customWidth="1"/>
    <col min="11" max="11" width="5" style="2" bestFit="1" customWidth="1"/>
    <col min="12" max="12" width="3.6328125" style="2" bestFit="1" customWidth="1"/>
    <col min="13" max="13" width="3.54296875" style="2" customWidth="1"/>
    <col min="14" max="14" width="5" style="2" bestFit="1" customWidth="1"/>
    <col min="15" max="15" width="3.08984375" style="2" customWidth="1"/>
    <col min="16" max="16" width="8.08984375" style="2" bestFit="1" customWidth="1"/>
    <col min="17" max="17" width="5" style="2" bestFit="1" customWidth="1"/>
    <col min="18" max="18" width="3.6328125" style="2" bestFit="1" customWidth="1"/>
    <col min="19" max="19" width="8.08984375" style="2" bestFit="1" customWidth="1"/>
    <col min="20" max="20" width="5" style="2" bestFit="1" customWidth="1"/>
    <col min="21" max="21" width="3.6328125" style="2" bestFit="1" customWidth="1"/>
    <col min="22" max="22" width="7.81640625" style="2" bestFit="1" customWidth="1"/>
    <col min="23" max="23" width="23.36328125" style="2" bestFit="1" customWidth="1"/>
    <col min="24" max="24" width="84.81640625" style="2" bestFit="1" customWidth="1"/>
    <col min="25" max="16384" width="8.90625" style="2"/>
  </cols>
  <sheetData>
    <row r="1" spans="1:26" x14ac:dyDescent="0.3">
      <c r="A1" s="7" t="s">
        <v>126</v>
      </c>
      <c r="B1" s="7" t="s">
        <v>127</v>
      </c>
      <c r="C1" s="7" t="s">
        <v>128</v>
      </c>
      <c r="D1" s="7" t="s">
        <v>129</v>
      </c>
      <c r="E1" s="7" t="s">
        <v>130</v>
      </c>
      <c r="F1" s="7" t="s">
        <v>131</v>
      </c>
      <c r="G1" s="78" t="s">
        <v>132</v>
      </c>
      <c r="H1" s="78"/>
      <c r="I1" s="78"/>
      <c r="J1" s="78" t="s">
        <v>115</v>
      </c>
      <c r="K1" s="78"/>
      <c r="L1" s="78"/>
      <c r="M1" s="78"/>
      <c r="N1" s="78"/>
      <c r="O1" s="78"/>
      <c r="P1" s="78" t="s">
        <v>117</v>
      </c>
      <c r="Q1" s="78"/>
      <c r="R1" s="78"/>
      <c r="S1" s="78" t="s">
        <v>337</v>
      </c>
      <c r="T1" s="78"/>
      <c r="U1" s="78"/>
      <c r="V1" s="7" t="s">
        <v>133</v>
      </c>
      <c r="W1" s="7" t="s">
        <v>125</v>
      </c>
      <c r="X1" s="7" t="s">
        <v>118</v>
      </c>
    </row>
    <row r="2" spans="1:26" x14ac:dyDescent="0.3">
      <c r="A2" s="7"/>
      <c r="B2" s="13"/>
      <c r="C2" s="7"/>
      <c r="D2" s="13" t="s">
        <v>134</v>
      </c>
      <c r="E2" s="13" t="s">
        <v>135</v>
      </c>
      <c r="F2" s="7" t="s">
        <v>136</v>
      </c>
      <c r="G2" s="7" t="s">
        <v>137</v>
      </c>
      <c r="H2" s="7" t="s">
        <v>309</v>
      </c>
      <c r="I2" s="7" t="s">
        <v>138</v>
      </c>
      <c r="J2" s="7" t="s">
        <v>62</v>
      </c>
      <c r="K2" s="7" t="s">
        <v>179</v>
      </c>
      <c r="L2" s="7" t="s">
        <v>138</v>
      </c>
      <c r="M2" s="7"/>
      <c r="N2" s="7" t="s">
        <v>115</v>
      </c>
      <c r="O2" s="7"/>
      <c r="P2" s="7" t="s">
        <v>62</v>
      </c>
      <c r="Q2" s="7" t="s">
        <v>179</v>
      </c>
      <c r="R2" s="7" t="s">
        <v>138</v>
      </c>
      <c r="S2" s="7" t="s">
        <v>62</v>
      </c>
      <c r="T2" s="7" t="s">
        <v>179</v>
      </c>
      <c r="U2" s="7" t="s">
        <v>138</v>
      </c>
      <c r="V2" s="7"/>
      <c r="W2" s="7"/>
      <c r="Z2" s="2" t="s">
        <v>217</v>
      </c>
    </row>
    <row r="3" spans="1:26" x14ac:dyDescent="0.3">
      <c r="A3" s="2" t="s">
        <v>28</v>
      </c>
      <c r="B3" s="3" t="s">
        <v>219</v>
      </c>
      <c r="C3" s="3" t="s">
        <v>220</v>
      </c>
      <c r="D3" s="10">
        <v>24</v>
      </c>
      <c r="E3" s="10">
        <v>-42</v>
      </c>
      <c r="F3" s="3">
        <v>10</v>
      </c>
      <c r="J3" s="3">
        <v>3.03</v>
      </c>
      <c r="K3" s="2">
        <v>0.17</v>
      </c>
      <c r="L3" s="3">
        <v>1</v>
      </c>
      <c r="M3" s="3"/>
      <c r="N3" s="3"/>
      <c r="O3" s="3"/>
      <c r="P3" s="3"/>
      <c r="Q3" s="10"/>
      <c r="V3" s="3" t="s">
        <v>24</v>
      </c>
      <c r="W3" s="2" t="s">
        <v>221</v>
      </c>
      <c r="X3" s="20" t="s">
        <v>222</v>
      </c>
    </row>
    <row r="4" spans="1:26" x14ac:dyDescent="0.3">
      <c r="A4" s="2" t="s">
        <v>28</v>
      </c>
      <c r="B4" s="3" t="s">
        <v>219</v>
      </c>
      <c r="C4" s="3" t="s">
        <v>220</v>
      </c>
      <c r="D4" s="10">
        <v>24</v>
      </c>
      <c r="E4" s="10">
        <v>-42</v>
      </c>
      <c r="F4" s="3">
        <v>35</v>
      </c>
      <c r="J4" s="3">
        <v>2.86</v>
      </c>
      <c r="K4" s="2">
        <v>0.17</v>
      </c>
      <c r="L4" s="3">
        <v>1</v>
      </c>
      <c r="M4" s="3"/>
      <c r="N4" s="3"/>
      <c r="O4" s="3"/>
      <c r="P4" s="3"/>
      <c r="Q4" s="10"/>
      <c r="V4" s="3" t="s">
        <v>24</v>
      </c>
      <c r="W4" s="2" t="s">
        <v>221</v>
      </c>
      <c r="X4" s="20" t="s">
        <v>222</v>
      </c>
    </row>
    <row r="5" spans="1:26" x14ac:dyDescent="0.3">
      <c r="A5" s="2" t="s">
        <v>28</v>
      </c>
      <c r="B5" s="3" t="s">
        <v>219</v>
      </c>
      <c r="C5" s="3" t="s">
        <v>220</v>
      </c>
      <c r="D5" s="10">
        <v>24</v>
      </c>
      <c r="E5" s="10">
        <v>-42</v>
      </c>
      <c r="F5" s="3">
        <v>97</v>
      </c>
      <c r="J5" s="3">
        <v>3.06</v>
      </c>
      <c r="K5" s="2">
        <v>0.17</v>
      </c>
      <c r="L5" s="3">
        <v>1</v>
      </c>
      <c r="M5" s="3"/>
      <c r="N5" s="3"/>
      <c r="O5" s="3"/>
      <c r="P5" s="3"/>
      <c r="Q5" s="10"/>
      <c r="V5" s="3" t="s">
        <v>24</v>
      </c>
      <c r="W5" s="2" t="s">
        <v>221</v>
      </c>
      <c r="X5" s="20" t="s">
        <v>222</v>
      </c>
    </row>
    <row r="6" spans="1:26" x14ac:dyDescent="0.3">
      <c r="A6" s="2" t="s">
        <v>28</v>
      </c>
      <c r="B6" s="3" t="s">
        <v>219</v>
      </c>
      <c r="C6" s="3" t="s">
        <v>220</v>
      </c>
      <c r="D6" s="10">
        <v>24</v>
      </c>
      <c r="E6" s="10">
        <v>-42</v>
      </c>
      <c r="F6" s="3">
        <v>199</v>
      </c>
      <c r="J6" s="3">
        <v>2.88</v>
      </c>
      <c r="K6" s="2">
        <v>0.17</v>
      </c>
      <c r="L6" s="3">
        <v>1</v>
      </c>
      <c r="M6" s="3"/>
      <c r="N6" s="3"/>
      <c r="O6" s="3"/>
      <c r="P6" s="3"/>
      <c r="Q6" s="10"/>
      <c r="V6" s="3" t="s">
        <v>24</v>
      </c>
      <c r="W6" s="2" t="s">
        <v>221</v>
      </c>
      <c r="X6" s="20" t="s">
        <v>222</v>
      </c>
    </row>
    <row r="7" spans="1:26" x14ac:dyDescent="0.3">
      <c r="A7" s="2" t="s">
        <v>28</v>
      </c>
      <c r="B7" s="3" t="s">
        <v>219</v>
      </c>
      <c r="C7" s="3" t="s">
        <v>220</v>
      </c>
      <c r="D7" s="10">
        <v>24</v>
      </c>
      <c r="E7" s="10">
        <v>-42</v>
      </c>
      <c r="F7" s="3">
        <v>351</v>
      </c>
      <c r="J7" s="3">
        <v>2.4500000000000002</v>
      </c>
      <c r="K7" s="2">
        <v>0.18</v>
      </c>
      <c r="L7" s="3">
        <v>1</v>
      </c>
      <c r="M7" s="3"/>
      <c r="N7" s="3"/>
      <c r="O7" s="3"/>
      <c r="P7" s="3"/>
      <c r="Q7" s="10"/>
      <c r="V7" s="3" t="s">
        <v>24</v>
      </c>
      <c r="W7" s="2" t="s">
        <v>221</v>
      </c>
      <c r="X7" s="20" t="s">
        <v>222</v>
      </c>
    </row>
    <row r="8" spans="1:26" x14ac:dyDescent="0.3">
      <c r="A8" s="2" t="s">
        <v>28</v>
      </c>
      <c r="B8" s="3" t="s">
        <v>219</v>
      </c>
      <c r="C8" s="3" t="s">
        <v>220</v>
      </c>
      <c r="D8" s="10">
        <v>24</v>
      </c>
      <c r="E8" s="10">
        <v>-42</v>
      </c>
      <c r="F8" s="3">
        <v>502</v>
      </c>
      <c r="J8" s="3">
        <v>2.4700000000000002</v>
      </c>
      <c r="K8" s="2">
        <v>0.19</v>
      </c>
      <c r="L8" s="3">
        <v>1</v>
      </c>
      <c r="M8" s="3"/>
      <c r="N8" s="3"/>
      <c r="O8" s="3"/>
      <c r="P8" s="3"/>
      <c r="Q8" s="10"/>
      <c r="V8" s="3" t="s">
        <v>24</v>
      </c>
      <c r="W8" s="2" t="s">
        <v>221</v>
      </c>
      <c r="X8" s="20" t="s">
        <v>222</v>
      </c>
    </row>
    <row r="9" spans="1:26" x14ac:dyDescent="0.3">
      <c r="A9" s="2" t="s">
        <v>28</v>
      </c>
      <c r="B9" s="3" t="s">
        <v>219</v>
      </c>
      <c r="C9" s="3" t="s">
        <v>220</v>
      </c>
      <c r="D9" s="10">
        <v>24</v>
      </c>
      <c r="E9" s="10">
        <v>-42</v>
      </c>
      <c r="F9" s="3">
        <v>653</v>
      </c>
      <c r="J9" s="3">
        <v>2.95</v>
      </c>
      <c r="K9" s="2">
        <v>0.18</v>
      </c>
      <c r="L9" s="3">
        <v>1</v>
      </c>
      <c r="M9" s="3"/>
      <c r="N9" s="3"/>
      <c r="O9" s="3"/>
      <c r="P9" s="3"/>
      <c r="Q9" s="10"/>
      <c r="V9" s="3" t="s">
        <v>24</v>
      </c>
      <c r="W9" s="2" t="s">
        <v>221</v>
      </c>
      <c r="X9" s="20" t="s">
        <v>222</v>
      </c>
    </row>
    <row r="10" spans="1:26" x14ac:dyDescent="0.3">
      <c r="A10" s="2" t="s">
        <v>28</v>
      </c>
      <c r="B10" s="3" t="s">
        <v>219</v>
      </c>
      <c r="C10" s="3" t="s">
        <v>220</v>
      </c>
      <c r="D10" s="10">
        <v>24</v>
      </c>
      <c r="E10" s="10">
        <v>-42</v>
      </c>
      <c r="F10" s="3">
        <v>806</v>
      </c>
      <c r="J10" s="3">
        <v>2.82</v>
      </c>
      <c r="K10" s="2">
        <v>0.17</v>
      </c>
      <c r="L10" s="3">
        <v>1</v>
      </c>
      <c r="M10" s="3"/>
      <c r="N10" s="3"/>
      <c r="O10" s="3"/>
      <c r="P10" s="3"/>
      <c r="Q10" s="10"/>
      <c r="V10" s="3" t="s">
        <v>24</v>
      </c>
      <c r="W10" s="2" t="s">
        <v>221</v>
      </c>
      <c r="X10" s="20" t="s">
        <v>222</v>
      </c>
    </row>
    <row r="11" spans="1:26" x14ac:dyDescent="0.3">
      <c r="A11" s="2" t="s">
        <v>28</v>
      </c>
      <c r="B11" s="3" t="s">
        <v>219</v>
      </c>
      <c r="C11" s="3" t="s">
        <v>220</v>
      </c>
      <c r="D11" s="10">
        <v>24</v>
      </c>
      <c r="E11" s="10">
        <v>-42</v>
      </c>
      <c r="F11" s="3">
        <v>1005</v>
      </c>
      <c r="J11" s="3">
        <v>3.02</v>
      </c>
      <c r="K11" s="2">
        <v>0.19</v>
      </c>
      <c r="L11" s="3">
        <v>1</v>
      </c>
      <c r="M11" s="3"/>
      <c r="N11" s="3"/>
      <c r="O11" s="3"/>
      <c r="P11" s="3"/>
      <c r="Q11" s="10"/>
      <c r="V11" s="3" t="s">
        <v>24</v>
      </c>
      <c r="W11" s="2" t="s">
        <v>221</v>
      </c>
      <c r="X11" s="20" t="s">
        <v>222</v>
      </c>
    </row>
    <row r="12" spans="1:26" x14ac:dyDescent="0.3">
      <c r="A12" s="2" t="s">
        <v>28</v>
      </c>
      <c r="B12" s="3" t="s">
        <v>219</v>
      </c>
      <c r="C12" s="3" t="s">
        <v>220</v>
      </c>
      <c r="D12" s="10">
        <v>24</v>
      </c>
      <c r="E12" s="10">
        <v>-42</v>
      </c>
      <c r="F12" s="3">
        <v>2016</v>
      </c>
      <c r="J12" s="3">
        <v>2.87</v>
      </c>
      <c r="K12" s="2">
        <v>0.17</v>
      </c>
      <c r="L12" s="3">
        <v>1</v>
      </c>
      <c r="M12" s="3"/>
      <c r="N12" s="3"/>
      <c r="O12" s="3"/>
      <c r="P12" s="3"/>
      <c r="Q12" s="10"/>
      <c r="V12" s="3" t="s">
        <v>24</v>
      </c>
      <c r="W12" s="2" t="s">
        <v>221</v>
      </c>
      <c r="X12" s="20" t="s">
        <v>222</v>
      </c>
    </row>
    <row r="13" spans="1:26" x14ac:dyDescent="0.3">
      <c r="A13" s="2" t="s">
        <v>28</v>
      </c>
      <c r="B13" s="3" t="s">
        <v>219</v>
      </c>
      <c r="C13" s="3" t="s">
        <v>220</v>
      </c>
      <c r="D13" s="10">
        <v>24</v>
      </c>
      <c r="E13" s="10">
        <v>-42</v>
      </c>
      <c r="F13" s="3">
        <v>2998</v>
      </c>
      <c r="J13" s="3">
        <v>3.11</v>
      </c>
      <c r="K13" s="2">
        <v>0.18</v>
      </c>
      <c r="L13" s="3">
        <v>1</v>
      </c>
      <c r="M13" s="3"/>
      <c r="N13" s="3"/>
      <c r="O13" s="3"/>
      <c r="P13" s="3"/>
      <c r="Q13" s="10"/>
      <c r="V13" s="3" t="s">
        <v>24</v>
      </c>
      <c r="W13" s="2" t="s">
        <v>221</v>
      </c>
      <c r="X13" s="20" t="s">
        <v>222</v>
      </c>
    </row>
    <row r="14" spans="1:26" x14ac:dyDescent="0.3">
      <c r="A14" s="2" t="s">
        <v>28</v>
      </c>
      <c r="B14" s="3" t="s">
        <v>219</v>
      </c>
      <c r="C14" s="3" t="s">
        <v>220</v>
      </c>
      <c r="D14" s="10">
        <v>24</v>
      </c>
      <c r="E14" s="10">
        <v>-42</v>
      </c>
      <c r="F14" s="3">
        <v>3495</v>
      </c>
      <c r="J14" s="3">
        <v>3.46</v>
      </c>
      <c r="K14" s="2">
        <v>0.18</v>
      </c>
      <c r="L14" s="3">
        <v>1</v>
      </c>
      <c r="M14" s="3"/>
      <c r="N14" s="3"/>
      <c r="O14" s="3"/>
      <c r="P14" s="3"/>
      <c r="Q14" s="10"/>
      <c r="V14" s="3" t="s">
        <v>24</v>
      </c>
      <c r="W14" s="2" t="s">
        <v>221</v>
      </c>
      <c r="X14" s="20" t="s">
        <v>222</v>
      </c>
    </row>
    <row r="15" spans="1:26" x14ac:dyDescent="0.3">
      <c r="A15" s="2" t="s">
        <v>28</v>
      </c>
      <c r="B15" s="3" t="s">
        <v>219</v>
      </c>
      <c r="C15" s="3" t="s">
        <v>223</v>
      </c>
      <c r="D15" s="10">
        <f t="shared" ref="D15:D312" si="0">25+59/60</f>
        <v>25.983333333333334</v>
      </c>
      <c r="E15" s="10">
        <f t="shared" ref="E15:E312" si="1">-47-8/60</f>
        <v>-47.133333333333333</v>
      </c>
      <c r="F15" s="3">
        <v>10</v>
      </c>
      <c r="J15" s="3">
        <v>2.87</v>
      </c>
      <c r="K15" s="2">
        <v>0.2</v>
      </c>
      <c r="L15" s="3">
        <v>1</v>
      </c>
      <c r="M15" s="3"/>
      <c r="N15" s="3"/>
      <c r="O15" s="3"/>
      <c r="P15" s="3"/>
      <c r="Q15" s="10"/>
      <c r="V15" s="3" t="s">
        <v>24</v>
      </c>
      <c r="W15" s="2" t="s">
        <v>221</v>
      </c>
      <c r="X15" s="20" t="s">
        <v>224</v>
      </c>
    </row>
    <row r="16" spans="1:26" x14ac:dyDescent="0.3">
      <c r="A16" s="2" t="s">
        <v>28</v>
      </c>
      <c r="B16" s="3" t="s">
        <v>219</v>
      </c>
      <c r="C16" s="3" t="s">
        <v>223</v>
      </c>
      <c r="D16" s="10">
        <f t="shared" si="0"/>
        <v>25.983333333333334</v>
      </c>
      <c r="E16" s="10">
        <f t="shared" si="1"/>
        <v>-47.133333333333333</v>
      </c>
      <c r="F16" s="3">
        <v>70</v>
      </c>
      <c r="L16" s="3">
        <v>4</v>
      </c>
      <c r="M16" s="3"/>
      <c r="N16" s="3">
        <v>3.58</v>
      </c>
      <c r="O16" s="3"/>
      <c r="P16" s="3"/>
      <c r="Q16" s="10"/>
      <c r="V16" s="3" t="s">
        <v>24</v>
      </c>
      <c r="W16" s="2" t="s">
        <v>221</v>
      </c>
      <c r="X16" s="20" t="s">
        <v>224</v>
      </c>
    </row>
    <row r="17" spans="1:24" x14ac:dyDescent="0.3">
      <c r="A17" s="2" t="s">
        <v>28</v>
      </c>
      <c r="B17" s="3" t="s">
        <v>219</v>
      </c>
      <c r="C17" s="3" t="s">
        <v>223</v>
      </c>
      <c r="D17" s="10">
        <f t="shared" si="0"/>
        <v>25.983333333333334</v>
      </c>
      <c r="E17" s="10">
        <f t="shared" si="1"/>
        <v>-47.133333333333333</v>
      </c>
      <c r="F17" s="3">
        <v>100</v>
      </c>
      <c r="J17" s="3">
        <v>2.7</v>
      </c>
      <c r="K17" s="2">
        <v>0.13</v>
      </c>
      <c r="L17" s="3">
        <v>1</v>
      </c>
      <c r="M17" s="3"/>
      <c r="N17" s="3"/>
      <c r="O17" s="3"/>
      <c r="P17" s="3"/>
      <c r="Q17" s="10"/>
      <c r="V17" s="3" t="s">
        <v>24</v>
      </c>
      <c r="W17" s="2" t="s">
        <v>221</v>
      </c>
      <c r="X17" s="20" t="s">
        <v>224</v>
      </c>
    </row>
    <row r="18" spans="1:24" x14ac:dyDescent="0.3">
      <c r="A18" s="2" t="s">
        <v>28</v>
      </c>
      <c r="B18" s="3" t="s">
        <v>219</v>
      </c>
      <c r="C18" s="3" t="s">
        <v>223</v>
      </c>
      <c r="D18" s="10">
        <f t="shared" si="0"/>
        <v>25.983333333333334</v>
      </c>
      <c r="E18" s="10">
        <f t="shared" si="1"/>
        <v>-47.133333333333333</v>
      </c>
      <c r="F18" s="3">
        <v>151</v>
      </c>
      <c r="J18" s="3">
        <v>2.76</v>
      </c>
      <c r="K18" s="2">
        <v>0.15</v>
      </c>
      <c r="L18" s="3">
        <v>1</v>
      </c>
      <c r="M18" s="3"/>
      <c r="N18" s="3"/>
      <c r="O18" s="3"/>
      <c r="P18" s="3"/>
      <c r="Q18" s="10"/>
      <c r="V18" s="3" t="s">
        <v>24</v>
      </c>
      <c r="W18" s="2" t="s">
        <v>221</v>
      </c>
      <c r="X18" s="20" t="s">
        <v>224</v>
      </c>
    </row>
    <row r="19" spans="1:24" x14ac:dyDescent="0.3">
      <c r="A19" s="2" t="s">
        <v>28</v>
      </c>
      <c r="B19" s="3" t="s">
        <v>219</v>
      </c>
      <c r="C19" s="3" t="s">
        <v>223</v>
      </c>
      <c r="D19" s="10">
        <f t="shared" si="0"/>
        <v>25.983333333333334</v>
      </c>
      <c r="E19" s="10">
        <f t="shared" si="1"/>
        <v>-47.133333333333333</v>
      </c>
      <c r="F19" s="3">
        <v>199</v>
      </c>
      <c r="J19" s="3">
        <v>2.54</v>
      </c>
      <c r="K19" s="2">
        <v>0.12</v>
      </c>
      <c r="L19" s="3">
        <v>1</v>
      </c>
      <c r="M19" s="3"/>
      <c r="N19" s="3"/>
      <c r="O19" s="3"/>
      <c r="P19" s="3"/>
      <c r="Q19" s="10"/>
      <c r="V19" s="3" t="s">
        <v>24</v>
      </c>
      <c r="W19" s="2" t="s">
        <v>221</v>
      </c>
      <c r="X19" s="20" t="s">
        <v>224</v>
      </c>
    </row>
    <row r="20" spans="1:24" x14ac:dyDescent="0.3">
      <c r="A20" s="2" t="s">
        <v>28</v>
      </c>
      <c r="B20" s="3" t="s">
        <v>219</v>
      </c>
      <c r="C20" s="3" t="s">
        <v>223</v>
      </c>
      <c r="D20" s="10">
        <f t="shared" si="0"/>
        <v>25.983333333333334</v>
      </c>
      <c r="E20" s="10">
        <f t="shared" si="1"/>
        <v>-47.133333333333333</v>
      </c>
      <c r="F20" s="3">
        <v>300</v>
      </c>
      <c r="J20" s="3">
        <v>2.5099999999999998</v>
      </c>
      <c r="K20" s="2">
        <v>0.14000000000000001</v>
      </c>
      <c r="L20" s="3">
        <v>1</v>
      </c>
      <c r="M20" s="3"/>
      <c r="N20" s="3"/>
      <c r="O20" s="3"/>
      <c r="P20" s="3"/>
      <c r="Q20" s="10"/>
      <c r="V20" s="3" t="s">
        <v>24</v>
      </c>
      <c r="W20" s="2" t="s">
        <v>221</v>
      </c>
      <c r="X20" s="20" t="s">
        <v>224</v>
      </c>
    </row>
    <row r="21" spans="1:24" x14ac:dyDescent="0.3">
      <c r="A21" s="2" t="s">
        <v>28</v>
      </c>
      <c r="B21" s="3" t="s">
        <v>219</v>
      </c>
      <c r="C21" s="3" t="s">
        <v>223</v>
      </c>
      <c r="D21" s="10">
        <f t="shared" si="0"/>
        <v>25.983333333333334</v>
      </c>
      <c r="E21" s="10">
        <f t="shared" si="1"/>
        <v>-47.133333333333333</v>
      </c>
      <c r="F21" s="3">
        <v>402</v>
      </c>
      <c r="J21" s="3">
        <v>2.5299999999999998</v>
      </c>
      <c r="K21" s="2">
        <v>0.12</v>
      </c>
      <c r="L21" s="3">
        <v>1</v>
      </c>
      <c r="M21" s="3"/>
      <c r="N21" s="3"/>
      <c r="O21" s="3"/>
      <c r="P21" s="3"/>
      <c r="Q21" s="10"/>
      <c r="V21" s="3" t="s">
        <v>24</v>
      </c>
      <c r="W21" s="2" t="s">
        <v>221</v>
      </c>
      <c r="X21" s="20" t="s">
        <v>224</v>
      </c>
    </row>
    <row r="22" spans="1:24" x14ac:dyDescent="0.3">
      <c r="A22" s="2" t="s">
        <v>28</v>
      </c>
      <c r="B22" s="3" t="s">
        <v>219</v>
      </c>
      <c r="C22" s="3" t="s">
        <v>223</v>
      </c>
      <c r="D22" s="10">
        <f t="shared" si="0"/>
        <v>25.983333333333334</v>
      </c>
      <c r="E22" s="10">
        <f t="shared" si="1"/>
        <v>-47.133333333333333</v>
      </c>
      <c r="F22" s="3">
        <v>501</v>
      </c>
      <c r="J22" s="3">
        <v>2.59</v>
      </c>
      <c r="K22" s="2">
        <v>0.15</v>
      </c>
      <c r="L22" s="3">
        <v>1</v>
      </c>
      <c r="M22" s="3"/>
      <c r="N22" s="3"/>
      <c r="O22" s="3"/>
      <c r="P22" s="3"/>
      <c r="Q22" s="10"/>
      <c r="V22" s="3" t="s">
        <v>24</v>
      </c>
      <c r="W22" s="2" t="s">
        <v>221</v>
      </c>
      <c r="X22" s="20" t="s">
        <v>224</v>
      </c>
    </row>
    <row r="23" spans="1:24" x14ac:dyDescent="0.3">
      <c r="A23" s="2" t="s">
        <v>28</v>
      </c>
      <c r="B23" s="3" t="s">
        <v>219</v>
      </c>
      <c r="C23" s="3" t="s">
        <v>223</v>
      </c>
      <c r="D23" s="10">
        <f t="shared" si="0"/>
        <v>25.983333333333334</v>
      </c>
      <c r="E23" s="10">
        <f t="shared" si="1"/>
        <v>-47.133333333333333</v>
      </c>
      <c r="F23" s="3">
        <v>616</v>
      </c>
      <c r="J23" s="3">
        <v>2.9</v>
      </c>
      <c r="K23" s="2">
        <v>0.14000000000000001</v>
      </c>
      <c r="L23" s="3">
        <v>1</v>
      </c>
      <c r="M23" s="3"/>
      <c r="N23" s="3"/>
      <c r="O23" s="3"/>
      <c r="P23" s="3"/>
      <c r="Q23" s="10"/>
      <c r="V23" s="3" t="s">
        <v>24</v>
      </c>
      <c r="W23" s="2" t="s">
        <v>221</v>
      </c>
      <c r="X23" s="20" t="s">
        <v>224</v>
      </c>
    </row>
    <row r="24" spans="1:24" x14ac:dyDescent="0.3">
      <c r="A24" s="2" t="s">
        <v>28</v>
      </c>
      <c r="B24" s="3" t="s">
        <v>219</v>
      </c>
      <c r="C24" s="3" t="s">
        <v>223</v>
      </c>
      <c r="D24" s="10">
        <f t="shared" si="0"/>
        <v>25.983333333333334</v>
      </c>
      <c r="E24" s="10">
        <f t="shared" si="1"/>
        <v>-47.133333333333333</v>
      </c>
      <c r="F24" s="3">
        <v>704</v>
      </c>
      <c r="L24" s="3">
        <v>4</v>
      </c>
      <c r="M24" s="3"/>
      <c r="N24" s="3">
        <v>3.96</v>
      </c>
      <c r="O24" s="3"/>
      <c r="P24" s="3"/>
      <c r="Q24" s="10"/>
      <c r="V24" s="3" t="s">
        <v>24</v>
      </c>
      <c r="W24" s="2" t="s">
        <v>221</v>
      </c>
      <c r="X24" s="20" t="s">
        <v>224</v>
      </c>
    </row>
    <row r="25" spans="1:24" x14ac:dyDescent="0.3">
      <c r="A25" s="2" t="s">
        <v>28</v>
      </c>
      <c r="B25" s="3" t="s">
        <v>219</v>
      </c>
      <c r="C25" s="3" t="s">
        <v>223</v>
      </c>
      <c r="D25" s="10">
        <f t="shared" si="0"/>
        <v>25.983333333333334</v>
      </c>
      <c r="E25" s="10">
        <f t="shared" si="1"/>
        <v>-47.133333333333333</v>
      </c>
      <c r="F25" s="3">
        <v>850</v>
      </c>
      <c r="L25" s="3">
        <v>4</v>
      </c>
      <c r="M25" s="3"/>
      <c r="N25" s="3">
        <v>4.0599999999999996</v>
      </c>
      <c r="O25" s="3"/>
      <c r="P25" s="3"/>
      <c r="Q25" s="10"/>
      <c r="V25" s="3" t="s">
        <v>24</v>
      </c>
      <c r="W25" s="2" t="s">
        <v>221</v>
      </c>
      <c r="X25" s="20" t="s">
        <v>224</v>
      </c>
    </row>
    <row r="26" spans="1:24" x14ac:dyDescent="0.3">
      <c r="A26" s="2" t="s">
        <v>28</v>
      </c>
      <c r="B26" s="3" t="s">
        <v>219</v>
      </c>
      <c r="C26" s="3" t="s">
        <v>223</v>
      </c>
      <c r="D26" s="10">
        <f t="shared" si="0"/>
        <v>25.983333333333334</v>
      </c>
      <c r="E26" s="10">
        <f t="shared" si="1"/>
        <v>-47.133333333333333</v>
      </c>
      <c r="F26" s="3">
        <v>908</v>
      </c>
      <c r="J26" s="3">
        <v>2.9</v>
      </c>
      <c r="K26" s="2">
        <v>0.14000000000000001</v>
      </c>
      <c r="L26" s="3">
        <v>1</v>
      </c>
      <c r="M26" s="3"/>
      <c r="N26" s="3"/>
      <c r="O26" s="3"/>
      <c r="P26" s="3"/>
      <c r="Q26" s="10"/>
      <c r="V26" s="3" t="s">
        <v>24</v>
      </c>
      <c r="W26" s="2" t="s">
        <v>221</v>
      </c>
      <c r="X26" s="20" t="s">
        <v>224</v>
      </c>
    </row>
    <row r="27" spans="1:24" x14ac:dyDescent="0.3">
      <c r="A27" s="2" t="s">
        <v>28</v>
      </c>
      <c r="B27" s="3" t="s">
        <v>219</v>
      </c>
      <c r="C27" s="3" t="s">
        <v>223</v>
      </c>
      <c r="D27" s="10">
        <f t="shared" si="0"/>
        <v>25.983333333333334</v>
      </c>
      <c r="E27" s="10">
        <f t="shared" si="1"/>
        <v>-47.133333333333333</v>
      </c>
      <c r="F27" s="3">
        <v>998</v>
      </c>
      <c r="J27" s="3">
        <v>2.87</v>
      </c>
      <c r="K27" s="2">
        <v>0.14000000000000001</v>
      </c>
      <c r="L27" s="3">
        <v>1</v>
      </c>
      <c r="M27" s="3"/>
      <c r="N27" s="3"/>
      <c r="O27" s="3"/>
      <c r="P27" s="3"/>
      <c r="Q27" s="10"/>
      <c r="V27" s="3" t="s">
        <v>24</v>
      </c>
      <c r="W27" s="2" t="s">
        <v>221</v>
      </c>
      <c r="X27" s="20" t="s">
        <v>224</v>
      </c>
    </row>
    <row r="28" spans="1:24" x14ac:dyDescent="0.3">
      <c r="A28" s="2" t="s">
        <v>28</v>
      </c>
      <c r="B28" s="3" t="s">
        <v>219</v>
      </c>
      <c r="C28" s="3" t="s">
        <v>223</v>
      </c>
      <c r="D28" s="10">
        <f t="shared" si="0"/>
        <v>25.983333333333334</v>
      </c>
      <c r="E28" s="10">
        <f t="shared" si="1"/>
        <v>-47.133333333333333</v>
      </c>
      <c r="F28" s="3">
        <v>1298</v>
      </c>
      <c r="J28" s="3">
        <v>2.89</v>
      </c>
      <c r="K28" s="2">
        <v>0.14000000000000001</v>
      </c>
      <c r="L28" s="3">
        <v>1</v>
      </c>
      <c r="M28" s="3"/>
      <c r="N28" s="3"/>
      <c r="O28" s="3"/>
      <c r="P28" s="3"/>
      <c r="Q28" s="10"/>
      <c r="V28" s="3" t="s">
        <v>24</v>
      </c>
      <c r="W28" s="2" t="s">
        <v>221</v>
      </c>
      <c r="X28" s="20" t="s">
        <v>224</v>
      </c>
    </row>
    <row r="29" spans="1:24" x14ac:dyDescent="0.3">
      <c r="A29" s="2" t="s">
        <v>28</v>
      </c>
      <c r="B29" s="3" t="s">
        <v>219</v>
      </c>
      <c r="C29" s="3" t="s">
        <v>223</v>
      </c>
      <c r="D29" s="10">
        <f t="shared" si="0"/>
        <v>25.983333333333334</v>
      </c>
      <c r="E29" s="10">
        <f t="shared" si="1"/>
        <v>-47.133333333333333</v>
      </c>
      <c r="F29" s="3">
        <v>1501</v>
      </c>
      <c r="J29" s="3">
        <v>2.65</v>
      </c>
      <c r="K29" s="2">
        <v>0.15</v>
      </c>
      <c r="L29" s="3">
        <v>1</v>
      </c>
      <c r="M29" s="3"/>
      <c r="N29" s="3"/>
      <c r="O29" s="3"/>
      <c r="P29" s="3"/>
      <c r="Q29" s="10"/>
      <c r="V29" s="3" t="s">
        <v>24</v>
      </c>
      <c r="W29" s="2" t="s">
        <v>221</v>
      </c>
      <c r="X29" s="20" t="s">
        <v>224</v>
      </c>
    </row>
    <row r="30" spans="1:24" x14ac:dyDescent="0.3">
      <c r="A30" s="2" t="s">
        <v>28</v>
      </c>
      <c r="B30" s="3" t="s">
        <v>219</v>
      </c>
      <c r="C30" s="3" t="s">
        <v>223</v>
      </c>
      <c r="D30" s="10">
        <f t="shared" si="0"/>
        <v>25.983333333333334</v>
      </c>
      <c r="E30" s="10">
        <f t="shared" si="1"/>
        <v>-47.133333333333333</v>
      </c>
      <c r="F30" s="3">
        <v>1598</v>
      </c>
      <c r="J30" s="3">
        <v>3.03</v>
      </c>
      <c r="K30" s="2">
        <v>0.15</v>
      </c>
      <c r="L30" s="3">
        <v>1</v>
      </c>
      <c r="M30" s="3"/>
      <c r="N30" s="3"/>
      <c r="O30" s="3"/>
      <c r="P30" s="3"/>
      <c r="Q30" s="10"/>
      <c r="V30" s="3" t="s">
        <v>24</v>
      </c>
      <c r="W30" s="2" t="s">
        <v>221</v>
      </c>
      <c r="X30" s="20" t="s">
        <v>224</v>
      </c>
    </row>
    <row r="31" spans="1:24" x14ac:dyDescent="0.3">
      <c r="A31" s="2" t="s">
        <v>28</v>
      </c>
      <c r="B31" s="3" t="s">
        <v>219</v>
      </c>
      <c r="C31" s="3" t="s">
        <v>223</v>
      </c>
      <c r="D31" s="10">
        <f t="shared" si="0"/>
        <v>25.983333333333334</v>
      </c>
      <c r="E31" s="10">
        <f t="shared" si="1"/>
        <v>-47.133333333333333</v>
      </c>
      <c r="F31" s="3">
        <v>1700</v>
      </c>
      <c r="J31" s="3">
        <v>3.05</v>
      </c>
      <c r="K31" s="2">
        <v>0.15</v>
      </c>
      <c r="L31" s="3">
        <v>1</v>
      </c>
      <c r="M31" s="3"/>
      <c r="N31" s="3"/>
      <c r="O31" s="3"/>
      <c r="P31" s="3"/>
      <c r="Q31" s="10"/>
      <c r="V31" s="3" t="s">
        <v>24</v>
      </c>
      <c r="W31" s="2" t="s">
        <v>221</v>
      </c>
      <c r="X31" s="20" t="s">
        <v>224</v>
      </c>
    </row>
    <row r="32" spans="1:24" x14ac:dyDescent="0.3">
      <c r="A32" s="2" t="s">
        <v>28</v>
      </c>
      <c r="B32" s="3" t="s">
        <v>219</v>
      </c>
      <c r="C32" s="3" t="s">
        <v>223</v>
      </c>
      <c r="D32" s="10">
        <f t="shared" si="0"/>
        <v>25.983333333333334</v>
      </c>
      <c r="E32" s="10">
        <f t="shared" si="1"/>
        <v>-47.133333333333333</v>
      </c>
      <c r="F32" s="3">
        <v>1900</v>
      </c>
      <c r="J32" s="3">
        <v>3.05</v>
      </c>
      <c r="K32" s="2">
        <v>0.15</v>
      </c>
      <c r="L32" s="3">
        <v>1</v>
      </c>
      <c r="M32" s="3"/>
      <c r="N32" s="3"/>
      <c r="O32" s="3"/>
      <c r="P32" s="3"/>
      <c r="Q32" s="10"/>
      <c r="V32" s="3" t="s">
        <v>24</v>
      </c>
      <c r="W32" s="2" t="s">
        <v>221</v>
      </c>
      <c r="X32" s="20" t="s">
        <v>224</v>
      </c>
    </row>
    <row r="33" spans="1:26" x14ac:dyDescent="0.3">
      <c r="A33" s="2" t="s">
        <v>28</v>
      </c>
      <c r="B33" s="3" t="s">
        <v>219</v>
      </c>
      <c r="C33" s="3" t="s">
        <v>223</v>
      </c>
      <c r="D33" s="10">
        <f t="shared" si="0"/>
        <v>25.983333333333334</v>
      </c>
      <c r="E33" s="10">
        <f t="shared" si="1"/>
        <v>-47.133333333333333</v>
      </c>
      <c r="F33" s="3">
        <v>2006</v>
      </c>
      <c r="J33" s="3">
        <v>2.99</v>
      </c>
      <c r="K33" s="2">
        <v>0.16</v>
      </c>
      <c r="L33" s="3">
        <v>1</v>
      </c>
      <c r="M33" s="3"/>
      <c r="N33" s="3"/>
      <c r="O33" s="3"/>
      <c r="P33" s="3"/>
      <c r="Q33" s="10"/>
      <c r="V33" s="3" t="s">
        <v>24</v>
      </c>
      <c r="W33" s="2" t="s">
        <v>221</v>
      </c>
      <c r="X33" s="20" t="s">
        <v>224</v>
      </c>
    </row>
    <row r="34" spans="1:26" x14ac:dyDescent="0.3">
      <c r="A34" s="2" t="s">
        <v>28</v>
      </c>
      <c r="B34" s="3" t="s">
        <v>219</v>
      </c>
      <c r="C34" s="3" t="s">
        <v>223</v>
      </c>
      <c r="D34" s="10">
        <f t="shared" si="0"/>
        <v>25.983333333333334</v>
      </c>
      <c r="E34" s="10">
        <f t="shared" si="1"/>
        <v>-47.133333333333333</v>
      </c>
      <c r="F34" s="3">
        <v>2101</v>
      </c>
      <c r="J34" s="3">
        <v>3.08</v>
      </c>
      <c r="K34" s="2">
        <v>0.15</v>
      </c>
      <c r="L34" s="3">
        <v>1</v>
      </c>
      <c r="M34" s="3"/>
      <c r="N34" s="3"/>
      <c r="O34" s="3"/>
      <c r="P34" s="3"/>
      <c r="Q34" s="10"/>
      <c r="V34" s="3" t="s">
        <v>24</v>
      </c>
      <c r="W34" s="2" t="s">
        <v>221</v>
      </c>
      <c r="X34" s="20" t="s">
        <v>224</v>
      </c>
    </row>
    <row r="35" spans="1:26" x14ac:dyDescent="0.3">
      <c r="A35" s="2" t="s">
        <v>28</v>
      </c>
      <c r="B35" s="3" t="s">
        <v>219</v>
      </c>
      <c r="C35" s="3" t="s">
        <v>223</v>
      </c>
      <c r="D35" s="10">
        <f t="shared" si="0"/>
        <v>25.983333333333334</v>
      </c>
      <c r="E35" s="10">
        <f t="shared" si="1"/>
        <v>-47.133333333333333</v>
      </c>
      <c r="F35" s="3">
        <v>2507</v>
      </c>
      <c r="L35" s="3">
        <v>4</v>
      </c>
      <c r="M35" s="3"/>
      <c r="N35" s="3">
        <v>2.74</v>
      </c>
      <c r="O35" s="3"/>
      <c r="P35" s="3"/>
      <c r="Q35" s="10"/>
      <c r="V35" s="3" t="s">
        <v>24</v>
      </c>
      <c r="W35" s="2" t="s">
        <v>221</v>
      </c>
      <c r="X35" s="20" t="s">
        <v>224</v>
      </c>
    </row>
    <row r="36" spans="1:26" x14ac:dyDescent="0.3">
      <c r="A36" s="2" t="s">
        <v>28</v>
      </c>
      <c r="B36" s="3" t="s">
        <v>219</v>
      </c>
      <c r="C36" s="3" t="s">
        <v>223</v>
      </c>
      <c r="D36" s="10">
        <f t="shared" si="0"/>
        <v>25.983333333333334</v>
      </c>
      <c r="E36" s="10">
        <f t="shared" si="1"/>
        <v>-47.133333333333333</v>
      </c>
      <c r="F36" s="3">
        <v>2747</v>
      </c>
      <c r="J36" s="3">
        <v>3.29</v>
      </c>
      <c r="K36" s="2">
        <v>0.2</v>
      </c>
      <c r="L36" s="3">
        <v>1</v>
      </c>
      <c r="M36" s="3"/>
      <c r="N36" s="3"/>
      <c r="O36" s="3"/>
      <c r="P36" s="3"/>
      <c r="Q36" s="10"/>
      <c r="V36" s="3" t="s">
        <v>24</v>
      </c>
      <c r="W36" s="2" t="s">
        <v>221</v>
      </c>
      <c r="X36" s="20" t="s">
        <v>224</v>
      </c>
    </row>
    <row r="37" spans="1:26" x14ac:dyDescent="0.3">
      <c r="A37" s="2" t="s">
        <v>28</v>
      </c>
      <c r="B37" s="3" t="s">
        <v>219</v>
      </c>
      <c r="C37" s="3" t="s">
        <v>223</v>
      </c>
      <c r="D37" s="10">
        <f t="shared" si="0"/>
        <v>25.983333333333334</v>
      </c>
      <c r="E37" s="10">
        <f t="shared" si="1"/>
        <v>-47.133333333333333</v>
      </c>
      <c r="F37" s="3">
        <v>3002</v>
      </c>
      <c r="J37" s="3">
        <v>3.28</v>
      </c>
      <c r="K37" s="2">
        <v>0.2</v>
      </c>
      <c r="L37" s="3">
        <v>1</v>
      </c>
      <c r="M37" s="3"/>
      <c r="N37" s="3"/>
      <c r="O37" s="3"/>
      <c r="P37" s="3"/>
      <c r="Q37" s="10"/>
      <c r="V37" s="3" t="s">
        <v>24</v>
      </c>
      <c r="W37" s="2" t="s">
        <v>221</v>
      </c>
      <c r="X37" s="20" t="s">
        <v>224</v>
      </c>
    </row>
    <row r="38" spans="1:26" x14ac:dyDescent="0.3">
      <c r="A38" s="2" t="s">
        <v>28</v>
      </c>
      <c r="B38" s="3" t="s">
        <v>219</v>
      </c>
      <c r="C38" s="3" t="s">
        <v>223</v>
      </c>
      <c r="D38" s="10">
        <f t="shared" si="0"/>
        <v>25.983333333333334</v>
      </c>
      <c r="E38" s="10">
        <f t="shared" si="1"/>
        <v>-47.133333333333333</v>
      </c>
      <c r="F38" s="3">
        <v>3503</v>
      </c>
      <c r="J38" s="3">
        <v>3.21</v>
      </c>
      <c r="K38" s="2">
        <v>0.2</v>
      </c>
      <c r="L38" s="3">
        <v>1</v>
      </c>
      <c r="M38" s="3"/>
      <c r="N38" s="3"/>
      <c r="O38" s="3"/>
      <c r="P38" s="3"/>
      <c r="Q38" s="10"/>
      <c r="V38" s="3" t="s">
        <v>24</v>
      </c>
      <c r="W38" s="2" t="s">
        <v>221</v>
      </c>
      <c r="X38" s="20" t="s">
        <v>224</v>
      </c>
    </row>
    <row r="39" spans="1:26" x14ac:dyDescent="0.3">
      <c r="A39" s="2" t="s">
        <v>28</v>
      </c>
      <c r="B39" s="3" t="s">
        <v>219</v>
      </c>
      <c r="C39" s="3" t="s">
        <v>225</v>
      </c>
      <c r="D39" s="10">
        <f t="shared" ref="D39:D66" si="2">33+22/60</f>
        <v>33.366666666666667</v>
      </c>
      <c r="E39" s="10">
        <v>-27.5</v>
      </c>
      <c r="F39" s="3">
        <v>10</v>
      </c>
      <c r="J39" s="3">
        <v>3</v>
      </c>
      <c r="K39" s="2">
        <v>0.14000000000000001</v>
      </c>
      <c r="L39" s="3">
        <v>1</v>
      </c>
      <c r="M39" s="3"/>
      <c r="N39" s="3"/>
      <c r="O39" s="3"/>
      <c r="P39" s="3"/>
      <c r="Q39" s="10"/>
      <c r="V39" s="3" t="s">
        <v>24</v>
      </c>
      <c r="W39" s="2" t="s">
        <v>221</v>
      </c>
      <c r="X39" s="20" t="s">
        <v>226</v>
      </c>
    </row>
    <row r="40" spans="1:26" x14ac:dyDescent="0.3">
      <c r="A40" s="2" t="s">
        <v>28</v>
      </c>
      <c r="B40" s="3" t="s">
        <v>219</v>
      </c>
      <c r="C40" s="3" t="s">
        <v>225</v>
      </c>
      <c r="D40" s="10">
        <f t="shared" si="2"/>
        <v>33.366666666666667</v>
      </c>
      <c r="E40" s="10">
        <v>-27.5</v>
      </c>
      <c r="F40" s="3">
        <v>40</v>
      </c>
      <c r="J40" s="3">
        <v>2.73</v>
      </c>
      <c r="K40" s="2">
        <v>0.13</v>
      </c>
      <c r="L40" s="3">
        <v>1</v>
      </c>
      <c r="M40" s="3"/>
      <c r="N40" s="3"/>
      <c r="O40" s="3"/>
      <c r="P40" s="3"/>
      <c r="Q40" s="10"/>
      <c r="V40" s="3" t="s">
        <v>24</v>
      </c>
      <c r="W40" s="2" t="s">
        <v>221</v>
      </c>
      <c r="X40" s="20" t="s">
        <v>226</v>
      </c>
    </row>
    <row r="41" spans="1:26" x14ac:dyDescent="0.3">
      <c r="A41" s="2" t="s">
        <v>28</v>
      </c>
      <c r="B41" s="3" t="s">
        <v>219</v>
      </c>
      <c r="C41" s="3" t="s">
        <v>225</v>
      </c>
      <c r="D41" s="10">
        <f t="shared" si="2"/>
        <v>33.366666666666667</v>
      </c>
      <c r="E41" s="10">
        <v>-27.5</v>
      </c>
      <c r="F41" s="3">
        <v>70</v>
      </c>
      <c r="I41" s="3"/>
      <c r="J41" s="3">
        <v>2.6</v>
      </c>
      <c r="K41" s="3">
        <v>0.13</v>
      </c>
      <c r="L41" s="3">
        <v>1</v>
      </c>
      <c r="M41" s="3"/>
      <c r="N41" s="3"/>
      <c r="O41" s="3"/>
      <c r="P41" s="3">
        <v>0.15</v>
      </c>
      <c r="Q41" s="3">
        <v>0.08</v>
      </c>
      <c r="R41" s="3">
        <v>1</v>
      </c>
      <c r="S41" s="3"/>
      <c r="T41" s="3"/>
      <c r="U41" s="3"/>
      <c r="V41" s="3" t="s">
        <v>24</v>
      </c>
      <c r="W41" s="2" t="s">
        <v>221</v>
      </c>
      <c r="X41" s="20" t="s">
        <v>226</v>
      </c>
    </row>
    <row r="42" spans="1:26" x14ac:dyDescent="0.3">
      <c r="A42" s="2" t="s">
        <v>28</v>
      </c>
      <c r="B42" s="3" t="s">
        <v>219</v>
      </c>
      <c r="C42" s="3" t="s">
        <v>225</v>
      </c>
      <c r="D42" s="10">
        <f t="shared" si="2"/>
        <v>33.366666666666667</v>
      </c>
      <c r="E42" s="10">
        <v>-27.5</v>
      </c>
      <c r="F42" s="3">
        <v>197</v>
      </c>
      <c r="I42" s="3"/>
      <c r="J42" s="3">
        <v>2.41</v>
      </c>
      <c r="K42" s="3">
        <v>0.12</v>
      </c>
      <c r="L42" s="3">
        <v>1</v>
      </c>
      <c r="M42" s="3"/>
      <c r="N42" s="3"/>
      <c r="O42" s="3"/>
      <c r="P42" s="3">
        <v>0.2</v>
      </c>
      <c r="Q42" s="3">
        <v>0.1</v>
      </c>
      <c r="R42" s="3">
        <v>1</v>
      </c>
      <c r="S42" s="3"/>
      <c r="T42" s="3"/>
      <c r="U42" s="3"/>
      <c r="V42" s="3" t="s">
        <v>24</v>
      </c>
      <c r="W42" s="2" t="s">
        <v>221</v>
      </c>
      <c r="X42" s="20" t="s">
        <v>226</v>
      </c>
      <c r="Z42" s="20"/>
    </row>
    <row r="43" spans="1:26" x14ac:dyDescent="0.3">
      <c r="A43" s="2" t="s">
        <v>28</v>
      </c>
      <c r="B43" s="3" t="s">
        <v>219</v>
      </c>
      <c r="C43" s="3" t="s">
        <v>225</v>
      </c>
      <c r="D43" s="10">
        <f t="shared" si="2"/>
        <v>33.366666666666667</v>
      </c>
      <c r="E43" s="10">
        <v>-27.5</v>
      </c>
      <c r="F43" s="3">
        <v>298</v>
      </c>
      <c r="I43" s="3"/>
      <c r="K43" s="3"/>
      <c r="L43" s="3">
        <v>4</v>
      </c>
      <c r="M43" s="3"/>
      <c r="N43" s="3">
        <v>2.02</v>
      </c>
      <c r="O43" s="3"/>
      <c r="P43" s="3"/>
      <c r="Q43" s="3"/>
      <c r="R43" s="3"/>
      <c r="S43" s="3"/>
      <c r="T43" s="3"/>
      <c r="U43" s="3"/>
      <c r="V43" s="3" t="s">
        <v>24</v>
      </c>
      <c r="W43" s="2" t="s">
        <v>221</v>
      </c>
      <c r="X43" s="20" t="s">
        <v>226</v>
      </c>
      <c r="Z43" s="20"/>
    </row>
    <row r="44" spans="1:26" x14ac:dyDescent="0.3">
      <c r="A44" s="2" t="s">
        <v>28</v>
      </c>
      <c r="B44" s="3" t="s">
        <v>219</v>
      </c>
      <c r="C44" s="3" t="s">
        <v>225</v>
      </c>
      <c r="D44" s="10">
        <f t="shared" si="2"/>
        <v>33.366666666666667</v>
      </c>
      <c r="E44" s="10">
        <v>-27.5</v>
      </c>
      <c r="F44" s="3">
        <v>399</v>
      </c>
      <c r="I44" s="3"/>
      <c r="J44" s="3">
        <v>3.03</v>
      </c>
      <c r="K44" s="3">
        <v>0.15</v>
      </c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 t="s">
        <v>24</v>
      </c>
      <c r="W44" s="2" t="s">
        <v>221</v>
      </c>
      <c r="X44" s="20" t="s">
        <v>226</v>
      </c>
      <c r="Z44" s="20"/>
    </row>
    <row r="45" spans="1:26" x14ac:dyDescent="0.3">
      <c r="A45" s="2" t="s">
        <v>28</v>
      </c>
      <c r="B45" s="3" t="s">
        <v>219</v>
      </c>
      <c r="C45" s="3" t="s">
        <v>225</v>
      </c>
      <c r="D45" s="10">
        <f t="shared" si="2"/>
        <v>33.366666666666667</v>
      </c>
      <c r="E45" s="10">
        <v>-27.5</v>
      </c>
      <c r="F45" s="3">
        <v>596</v>
      </c>
      <c r="I45" s="3"/>
      <c r="J45" s="3">
        <v>2.5499999999999998</v>
      </c>
      <c r="K45" s="3">
        <v>0.3</v>
      </c>
      <c r="L45" s="3">
        <v>1</v>
      </c>
      <c r="M45" s="3"/>
      <c r="N45" s="3"/>
      <c r="O45" s="3"/>
      <c r="P45" s="3">
        <v>0.1</v>
      </c>
      <c r="Q45" s="3">
        <v>7.0000000000000007E-2</v>
      </c>
      <c r="R45" s="3">
        <v>1</v>
      </c>
      <c r="S45" s="3"/>
      <c r="T45" s="3"/>
      <c r="U45" s="3"/>
      <c r="V45" s="3" t="s">
        <v>24</v>
      </c>
      <c r="W45" s="2" t="s">
        <v>221</v>
      </c>
      <c r="X45" s="20" t="s">
        <v>226</v>
      </c>
      <c r="Z45" s="20"/>
    </row>
    <row r="46" spans="1:26" x14ac:dyDescent="0.3">
      <c r="A46" s="2" t="s">
        <v>28</v>
      </c>
      <c r="B46" s="3" t="s">
        <v>219</v>
      </c>
      <c r="C46" s="3" t="s">
        <v>225</v>
      </c>
      <c r="D46" s="10">
        <f t="shared" si="2"/>
        <v>33.366666666666667</v>
      </c>
      <c r="E46" s="10">
        <v>-27.5</v>
      </c>
      <c r="F46" s="3">
        <v>799</v>
      </c>
      <c r="I46" s="3"/>
      <c r="J46" s="3">
        <v>3.1</v>
      </c>
      <c r="K46" s="3">
        <v>0.15</v>
      </c>
      <c r="L46" s="3">
        <v>1</v>
      </c>
      <c r="M46" s="3"/>
      <c r="N46" s="3"/>
      <c r="O46" s="3"/>
      <c r="R46" s="3">
        <v>4</v>
      </c>
      <c r="S46" s="3">
        <v>1.6</v>
      </c>
      <c r="T46" s="3">
        <v>0.3</v>
      </c>
      <c r="U46" s="3"/>
      <c r="V46" s="3" t="s">
        <v>24</v>
      </c>
      <c r="W46" s="2" t="s">
        <v>221</v>
      </c>
      <c r="X46" s="20" t="s">
        <v>226</v>
      </c>
      <c r="Z46" s="20"/>
    </row>
    <row r="47" spans="1:26" x14ac:dyDescent="0.3">
      <c r="A47" s="2" t="s">
        <v>28</v>
      </c>
      <c r="B47" s="3" t="s">
        <v>219</v>
      </c>
      <c r="C47" s="3" t="s">
        <v>225</v>
      </c>
      <c r="D47" s="10">
        <f t="shared" si="2"/>
        <v>33.366666666666667</v>
      </c>
      <c r="E47" s="10">
        <v>-27.5</v>
      </c>
      <c r="F47" s="3">
        <v>850</v>
      </c>
      <c r="I47" s="3"/>
      <c r="J47" s="3">
        <v>3</v>
      </c>
      <c r="K47" s="3">
        <v>0.15</v>
      </c>
      <c r="L47" s="3">
        <v>1</v>
      </c>
      <c r="M47" s="3"/>
      <c r="N47" s="3"/>
      <c r="O47" s="3"/>
      <c r="R47" s="3">
        <v>1</v>
      </c>
      <c r="S47" s="3">
        <v>0.5</v>
      </c>
      <c r="T47" s="3">
        <v>0.2</v>
      </c>
      <c r="U47" s="3"/>
      <c r="V47" s="3" t="s">
        <v>24</v>
      </c>
      <c r="W47" s="2" t="s">
        <v>221</v>
      </c>
      <c r="X47" s="20" t="s">
        <v>226</v>
      </c>
      <c r="Z47" s="20"/>
    </row>
    <row r="48" spans="1:26" x14ac:dyDescent="0.3">
      <c r="A48" s="2" t="s">
        <v>28</v>
      </c>
      <c r="B48" s="3" t="s">
        <v>219</v>
      </c>
      <c r="C48" s="3" t="s">
        <v>225</v>
      </c>
      <c r="D48" s="10">
        <f t="shared" si="2"/>
        <v>33.366666666666667</v>
      </c>
      <c r="E48" s="10">
        <v>-27.5</v>
      </c>
      <c r="F48" s="3">
        <v>900</v>
      </c>
      <c r="I48" s="3"/>
      <c r="J48" s="3">
        <v>2.7</v>
      </c>
      <c r="K48" s="3">
        <v>0.15</v>
      </c>
      <c r="L48" s="3">
        <v>1</v>
      </c>
      <c r="M48" s="3"/>
      <c r="N48" s="3"/>
      <c r="O48" s="3"/>
      <c r="R48" s="3">
        <v>1</v>
      </c>
      <c r="S48" s="3">
        <v>0.5</v>
      </c>
      <c r="T48" s="3">
        <v>0.2</v>
      </c>
      <c r="U48" s="3"/>
      <c r="V48" s="3" t="s">
        <v>24</v>
      </c>
      <c r="W48" s="2" t="s">
        <v>221</v>
      </c>
      <c r="X48" s="20" t="s">
        <v>226</v>
      </c>
      <c r="Z48" s="20"/>
    </row>
    <row r="49" spans="1:26" x14ac:dyDescent="0.3">
      <c r="A49" s="2" t="s">
        <v>28</v>
      </c>
      <c r="B49" s="3" t="s">
        <v>219</v>
      </c>
      <c r="C49" s="3" t="s">
        <v>225</v>
      </c>
      <c r="D49" s="10">
        <f t="shared" si="2"/>
        <v>33.366666666666667</v>
      </c>
      <c r="E49" s="10">
        <v>-27.5</v>
      </c>
      <c r="F49" s="3">
        <v>999</v>
      </c>
      <c r="I49" s="3"/>
      <c r="J49" s="3">
        <v>3</v>
      </c>
      <c r="K49" s="3">
        <v>0.15</v>
      </c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 t="s">
        <v>24</v>
      </c>
      <c r="W49" s="2" t="s">
        <v>221</v>
      </c>
      <c r="X49" s="20" t="s">
        <v>226</v>
      </c>
      <c r="Z49" s="20"/>
    </row>
    <row r="50" spans="1:26" x14ac:dyDescent="0.3">
      <c r="A50" s="2" t="s">
        <v>28</v>
      </c>
      <c r="B50" s="3" t="s">
        <v>219</v>
      </c>
      <c r="C50" s="3" t="s">
        <v>225</v>
      </c>
      <c r="D50" s="10">
        <f t="shared" si="2"/>
        <v>33.366666666666667</v>
      </c>
      <c r="E50" s="10">
        <v>-27.5</v>
      </c>
      <c r="F50" s="3">
        <v>1098</v>
      </c>
      <c r="I50" s="3"/>
      <c r="J50" s="3">
        <v>2.4700000000000002</v>
      </c>
      <c r="K50" s="3">
        <v>0.12</v>
      </c>
      <c r="L50" s="3">
        <v>1</v>
      </c>
      <c r="M50" s="3"/>
      <c r="N50" s="3"/>
      <c r="O50" s="3"/>
      <c r="P50" s="3">
        <v>0.1</v>
      </c>
      <c r="Q50" s="3">
        <v>0.05</v>
      </c>
      <c r="R50" s="3">
        <v>1</v>
      </c>
      <c r="S50" s="3"/>
      <c r="T50" s="3"/>
      <c r="U50" s="3"/>
      <c r="V50" s="3" t="s">
        <v>24</v>
      </c>
      <c r="W50" s="2" t="s">
        <v>221</v>
      </c>
      <c r="X50" s="20" t="s">
        <v>226</v>
      </c>
      <c r="Z50" s="20"/>
    </row>
    <row r="51" spans="1:26" x14ac:dyDescent="0.3">
      <c r="A51" s="2" t="s">
        <v>28</v>
      </c>
      <c r="B51" s="3" t="s">
        <v>219</v>
      </c>
      <c r="C51" s="3" t="s">
        <v>225</v>
      </c>
      <c r="D51" s="10">
        <f t="shared" si="2"/>
        <v>33.366666666666667</v>
      </c>
      <c r="E51" s="10">
        <v>-27.5</v>
      </c>
      <c r="F51" s="3">
        <v>1198</v>
      </c>
      <c r="I51" s="3"/>
      <c r="J51" s="3">
        <v>3.05</v>
      </c>
      <c r="K51" s="3">
        <v>0.15</v>
      </c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 t="s">
        <v>24</v>
      </c>
      <c r="W51" s="2" t="s">
        <v>221</v>
      </c>
      <c r="X51" s="20" t="s">
        <v>226</v>
      </c>
      <c r="Z51" s="20"/>
    </row>
    <row r="52" spans="1:26" x14ac:dyDescent="0.3">
      <c r="A52" s="2" t="s">
        <v>28</v>
      </c>
      <c r="B52" s="3" t="s">
        <v>219</v>
      </c>
      <c r="C52" s="3" t="s">
        <v>225</v>
      </c>
      <c r="D52" s="10">
        <f t="shared" si="2"/>
        <v>33.366666666666667</v>
      </c>
      <c r="E52" s="10">
        <v>-27.5</v>
      </c>
      <c r="F52" s="3">
        <v>1299</v>
      </c>
      <c r="J52" s="3">
        <v>2.82</v>
      </c>
      <c r="K52" s="3">
        <v>0.14000000000000001</v>
      </c>
      <c r="L52" s="3">
        <v>1</v>
      </c>
      <c r="M52" s="3"/>
      <c r="N52" s="3"/>
      <c r="O52" s="3"/>
      <c r="P52" s="3">
        <v>0.2</v>
      </c>
      <c r="Q52" s="3">
        <v>0.1</v>
      </c>
      <c r="R52" s="3">
        <v>1</v>
      </c>
      <c r="V52" s="3" t="s">
        <v>24</v>
      </c>
      <c r="W52" s="2" t="s">
        <v>221</v>
      </c>
      <c r="X52" s="20" t="s">
        <v>226</v>
      </c>
      <c r="Z52" s="20"/>
    </row>
    <row r="53" spans="1:26" x14ac:dyDescent="0.3">
      <c r="A53" s="2" t="s">
        <v>28</v>
      </c>
      <c r="B53" s="3" t="s">
        <v>219</v>
      </c>
      <c r="C53" s="3" t="s">
        <v>225</v>
      </c>
      <c r="D53" s="10">
        <f t="shared" si="2"/>
        <v>33.366666666666667</v>
      </c>
      <c r="E53" s="10">
        <v>-27.5</v>
      </c>
      <c r="F53" s="3">
        <v>1498</v>
      </c>
      <c r="J53" s="3">
        <v>2.99</v>
      </c>
      <c r="K53" s="3">
        <v>0.15</v>
      </c>
      <c r="L53" s="3">
        <v>1</v>
      </c>
      <c r="M53" s="3"/>
      <c r="N53" s="3"/>
      <c r="O53" s="3"/>
      <c r="P53" s="3"/>
      <c r="Q53" s="3"/>
      <c r="R53" s="3"/>
      <c r="V53" s="3" t="s">
        <v>24</v>
      </c>
      <c r="W53" s="2" t="s">
        <v>221</v>
      </c>
      <c r="X53" s="20" t="s">
        <v>226</v>
      </c>
      <c r="Z53" s="20"/>
    </row>
    <row r="54" spans="1:26" x14ac:dyDescent="0.3">
      <c r="A54" s="2" t="s">
        <v>28</v>
      </c>
      <c r="B54" s="3" t="s">
        <v>219</v>
      </c>
      <c r="C54" s="3" t="s">
        <v>225</v>
      </c>
      <c r="D54" s="10">
        <f t="shared" si="2"/>
        <v>33.366666666666667</v>
      </c>
      <c r="E54" s="10">
        <v>-27.5</v>
      </c>
      <c r="F54" s="3">
        <v>1501</v>
      </c>
      <c r="I54" s="3"/>
      <c r="J54" s="3">
        <v>2.8</v>
      </c>
      <c r="K54" s="3">
        <v>0.15</v>
      </c>
      <c r="L54" s="3">
        <v>1</v>
      </c>
      <c r="M54" s="3"/>
      <c r="N54" s="3"/>
      <c r="O54" s="3"/>
      <c r="R54" s="3">
        <v>4</v>
      </c>
      <c r="S54" s="3">
        <v>0.6</v>
      </c>
      <c r="T54" s="3">
        <v>0.2</v>
      </c>
      <c r="U54" s="3"/>
      <c r="V54" s="3" t="s">
        <v>24</v>
      </c>
      <c r="W54" s="2" t="s">
        <v>221</v>
      </c>
      <c r="X54" s="20" t="s">
        <v>340</v>
      </c>
      <c r="Z54" s="20"/>
    </row>
    <row r="55" spans="1:26" x14ac:dyDescent="0.3">
      <c r="A55" s="2" t="s">
        <v>28</v>
      </c>
      <c r="B55" s="3" t="s">
        <v>219</v>
      </c>
      <c r="C55" s="3" t="s">
        <v>225</v>
      </c>
      <c r="D55" s="10">
        <f t="shared" si="2"/>
        <v>33.366666666666667</v>
      </c>
      <c r="E55" s="10">
        <v>-27.5</v>
      </c>
      <c r="F55" s="3">
        <v>1599</v>
      </c>
      <c r="I55" s="3"/>
      <c r="K55" s="3"/>
      <c r="L55" s="3">
        <v>4</v>
      </c>
      <c r="M55" s="3"/>
      <c r="N55" s="3">
        <v>3.57</v>
      </c>
      <c r="O55" s="3"/>
      <c r="P55" s="3"/>
      <c r="Q55" s="3"/>
      <c r="R55" s="3"/>
      <c r="S55" s="3"/>
      <c r="T55" s="3"/>
      <c r="U55" s="3"/>
      <c r="V55" s="3" t="s">
        <v>24</v>
      </c>
      <c r="W55" s="2" t="s">
        <v>221</v>
      </c>
      <c r="X55" s="20" t="s">
        <v>226</v>
      </c>
      <c r="Z55" s="20"/>
    </row>
    <row r="56" spans="1:26" x14ac:dyDescent="0.3">
      <c r="A56" s="2" t="s">
        <v>28</v>
      </c>
      <c r="B56" s="3" t="s">
        <v>219</v>
      </c>
      <c r="C56" s="3" t="s">
        <v>225</v>
      </c>
      <c r="D56" s="10">
        <f t="shared" si="2"/>
        <v>33.366666666666667</v>
      </c>
      <c r="E56" s="10">
        <v>-27.5</v>
      </c>
      <c r="F56" s="3">
        <v>1700</v>
      </c>
      <c r="I56" s="3"/>
      <c r="J56" s="3">
        <v>2.99</v>
      </c>
      <c r="K56" s="3">
        <v>0.15</v>
      </c>
      <c r="L56" s="3">
        <v>1</v>
      </c>
      <c r="M56" s="3"/>
      <c r="N56" s="3"/>
      <c r="O56" s="3"/>
      <c r="P56" s="3">
        <v>0.3</v>
      </c>
      <c r="Q56" s="3">
        <v>0.15</v>
      </c>
      <c r="R56" s="3">
        <v>1</v>
      </c>
      <c r="S56" s="3"/>
      <c r="T56" s="3"/>
      <c r="U56" s="3"/>
      <c r="V56" s="3" t="s">
        <v>24</v>
      </c>
      <c r="W56" s="2" t="s">
        <v>221</v>
      </c>
      <c r="X56" s="20" t="s">
        <v>226</v>
      </c>
      <c r="Z56" s="20"/>
    </row>
    <row r="57" spans="1:26" x14ac:dyDescent="0.3">
      <c r="A57" s="2" t="s">
        <v>28</v>
      </c>
      <c r="B57" s="3" t="s">
        <v>219</v>
      </c>
      <c r="C57" s="3" t="s">
        <v>225</v>
      </c>
      <c r="D57" s="10">
        <f t="shared" si="2"/>
        <v>33.366666666666667</v>
      </c>
      <c r="E57" s="10">
        <v>-27.5</v>
      </c>
      <c r="F57" s="3">
        <v>1751</v>
      </c>
      <c r="I57" s="3"/>
      <c r="K57" s="3"/>
      <c r="L57" s="3">
        <v>4</v>
      </c>
      <c r="M57" s="3"/>
      <c r="N57" s="3">
        <v>3.49</v>
      </c>
      <c r="O57" s="3"/>
      <c r="R57" s="3">
        <v>4</v>
      </c>
      <c r="S57" s="3">
        <v>0.4</v>
      </c>
      <c r="T57" s="3">
        <v>0.15</v>
      </c>
      <c r="U57" s="3"/>
      <c r="V57" s="3" t="s">
        <v>24</v>
      </c>
      <c r="W57" s="2" t="s">
        <v>221</v>
      </c>
      <c r="X57" s="20" t="s">
        <v>338</v>
      </c>
      <c r="Z57" s="20"/>
    </row>
    <row r="58" spans="1:26" x14ac:dyDescent="0.3">
      <c r="A58" s="2" t="s">
        <v>28</v>
      </c>
      <c r="B58" s="3" t="s">
        <v>219</v>
      </c>
      <c r="C58" s="3" t="s">
        <v>225</v>
      </c>
      <c r="D58" s="10">
        <f t="shared" si="2"/>
        <v>33.366666666666667</v>
      </c>
      <c r="E58" s="10">
        <v>-27.5</v>
      </c>
      <c r="F58" s="3">
        <v>1898</v>
      </c>
      <c r="I58" s="3"/>
      <c r="J58" s="3">
        <v>2.91</v>
      </c>
      <c r="K58" s="3">
        <v>0.14000000000000001</v>
      </c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3" t="s">
        <v>24</v>
      </c>
      <c r="W58" s="2" t="s">
        <v>221</v>
      </c>
      <c r="X58" s="20" t="s">
        <v>226</v>
      </c>
      <c r="Z58" s="20"/>
    </row>
    <row r="59" spans="1:26" x14ac:dyDescent="0.3">
      <c r="A59" s="2" t="s">
        <v>28</v>
      </c>
      <c r="B59" s="3" t="s">
        <v>219</v>
      </c>
      <c r="C59" s="3" t="s">
        <v>225</v>
      </c>
      <c r="D59" s="10">
        <f t="shared" si="2"/>
        <v>33.366666666666667</v>
      </c>
      <c r="E59" s="10">
        <v>-27.5</v>
      </c>
      <c r="F59" s="3">
        <v>2003</v>
      </c>
      <c r="I59" s="3"/>
      <c r="J59" s="3">
        <v>3.09</v>
      </c>
      <c r="K59" s="3">
        <v>0.15</v>
      </c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 t="s">
        <v>24</v>
      </c>
      <c r="W59" s="2" t="s">
        <v>221</v>
      </c>
      <c r="X59" s="20" t="s">
        <v>226</v>
      </c>
      <c r="Z59" s="20"/>
    </row>
    <row r="60" spans="1:26" x14ac:dyDescent="0.3">
      <c r="A60" s="2" t="s">
        <v>28</v>
      </c>
      <c r="B60" s="3" t="s">
        <v>219</v>
      </c>
      <c r="C60" s="3" t="s">
        <v>225</v>
      </c>
      <c r="D60" s="10">
        <f t="shared" si="2"/>
        <v>33.366666666666667</v>
      </c>
      <c r="E60" s="10">
        <v>-27.5</v>
      </c>
      <c r="F60" s="3">
        <v>2098</v>
      </c>
      <c r="I60" s="3"/>
      <c r="J60" s="3">
        <v>2.97</v>
      </c>
      <c r="K60" s="3">
        <v>0.15</v>
      </c>
      <c r="L60" s="3">
        <v>1</v>
      </c>
      <c r="M60" s="3"/>
      <c r="N60" s="3"/>
      <c r="O60" s="3"/>
      <c r="P60" s="3"/>
      <c r="Q60" s="3"/>
      <c r="R60" s="3"/>
      <c r="S60" s="3"/>
      <c r="T60" s="3"/>
      <c r="U60" s="3"/>
      <c r="V60" s="3" t="s">
        <v>24</v>
      </c>
      <c r="W60" s="2" t="s">
        <v>221</v>
      </c>
      <c r="X60" s="20" t="s">
        <v>226</v>
      </c>
      <c r="Z60" s="20"/>
    </row>
    <row r="61" spans="1:26" x14ac:dyDescent="0.3">
      <c r="A61" s="2" t="s">
        <v>28</v>
      </c>
      <c r="B61" s="3" t="s">
        <v>219</v>
      </c>
      <c r="C61" s="3" t="s">
        <v>225</v>
      </c>
      <c r="D61" s="10">
        <f t="shared" si="2"/>
        <v>33.366666666666667</v>
      </c>
      <c r="E61" s="10">
        <v>-27.5</v>
      </c>
      <c r="F61" s="3">
        <v>2250</v>
      </c>
      <c r="I61" s="3"/>
      <c r="J61" s="3"/>
      <c r="K61" s="3"/>
      <c r="L61" s="3"/>
      <c r="M61" s="3"/>
      <c r="N61" s="3"/>
      <c r="O61" s="3"/>
      <c r="R61" s="3">
        <v>4</v>
      </c>
      <c r="S61" s="3">
        <v>0.6</v>
      </c>
      <c r="T61" s="3">
        <v>0.2</v>
      </c>
      <c r="U61" s="3"/>
      <c r="V61" s="3" t="s">
        <v>24</v>
      </c>
      <c r="W61" s="2" t="s">
        <v>221</v>
      </c>
      <c r="X61" s="20" t="s">
        <v>339</v>
      </c>
      <c r="Z61" s="20"/>
    </row>
    <row r="62" spans="1:26" x14ac:dyDescent="0.3">
      <c r="A62" s="2" t="s">
        <v>28</v>
      </c>
      <c r="B62" s="3" t="s">
        <v>219</v>
      </c>
      <c r="C62" s="3" t="s">
        <v>225</v>
      </c>
      <c r="D62" s="10">
        <f t="shared" si="2"/>
        <v>33.366666666666667</v>
      </c>
      <c r="E62" s="10">
        <v>-27.5</v>
      </c>
      <c r="F62" s="3">
        <v>2496</v>
      </c>
      <c r="I62" s="3"/>
      <c r="J62" s="3">
        <v>2.97</v>
      </c>
      <c r="K62" s="3">
        <v>0.15</v>
      </c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 t="s">
        <v>24</v>
      </c>
      <c r="W62" s="2" t="s">
        <v>221</v>
      </c>
      <c r="X62" s="20" t="s">
        <v>226</v>
      </c>
      <c r="Z62" s="20"/>
    </row>
    <row r="63" spans="1:26" x14ac:dyDescent="0.3">
      <c r="A63" s="2" t="s">
        <v>28</v>
      </c>
      <c r="B63" s="3" t="s">
        <v>219</v>
      </c>
      <c r="C63" s="3" t="s">
        <v>225</v>
      </c>
      <c r="D63" s="10">
        <f t="shared" si="2"/>
        <v>33.366666666666667</v>
      </c>
      <c r="E63" s="10">
        <v>-27.5</v>
      </c>
      <c r="F63" s="3">
        <v>2750</v>
      </c>
      <c r="I63" s="3"/>
      <c r="J63" s="3">
        <v>3.27</v>
      </c>
      <c r="K63" s="3">
        <v>0.1</v>
      </c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 t="s">
        <v>24</v>
      </c>
      <c r="W63" s="2" t="s">
        <v>221</v>
      </c>
      <c r="X63" s="20" t="s">
        <v>226</v>
      </c>
      <c r="Z63" s="20"/>
    </row>
    <row r="64" spans="1:26" x14ac:dyDescent="0.3">
      <c r="A64" s="2" t="s">
        <v>28</v>
      </c>
      <c r="B64" s="3" t="s">
        <v>219</v>
      </c>
      <c r="C64" s="3" t="s">
        <v>225</v>
      </c>
      <c r="D64" s="10">
        <f t="shared" si="2"/>
        <v>33.366666666666667</v>
      </c>
      <c r="E64" s="10">
        <v>-27.5</v>
      </c>
      <c r="F64" s="3">
        <v>3253</v>
      </c>
      <c r="I64" s="3"/>
      <c r="J64" s="3">
        <v>3.62</v>
      </c>
      <c r="K64" s="3">
        <v>0.2</v>
      </c>
      <c r="L64" s="3">
        <v>1</v>
      </c>
      <c r="M64" s="3"/>
      <c r="N64" s="3"/>
      <c r="O64" s="3"/>
      <c r="P64" s="3">
        <v>0.4</v>
      </c>
      <c r="Q64" s="3">
        <v>0.2</v>
      </c>
      <c r="R64" s="3">
        <v>1</v>
      </c>
      <c r="S64" s="3"/>
      <c r="T64" s="3"/>
      <c r="U64" s="3"/>
      <c r="V64" s="3" t="s">
        <v>24</v>
      </c>
      <c r="W64" s="2" t="s">
        <v>221</v>
      </c>
      <c r="X64" s="20" t="s">
        <v>226</v>
      </c>
      <c r="Z64" s="20"/>
    </row>
    <row r="65" spans="1:26" x14ac:dyDescent="0.3">
      <c r="A65" s="2" t="s">
        <v>28</v>
      </c>
      <c r="B65" s="3" t="s">
        <v>219</v>
      </c>
      <c r="C65" s="3" t="s">
        <v>225</v>
      </c>
      <c r="D65" s="10">
        <f t="shared" si="2"/>
        <v>33.366666666666667</v>
      </c>
      <c r="E65" s="10">
        <v>-27.5</v>
      </c>
      <c r="F65" s="3">
        <v>3749</v>
      </c>
      <c r="I65" s="3"/>
      <c r="J65" s="3">
        <v>3.47</v>
      </c>
      <c r="K65" s="3">
        <v>0.17</v>
      </c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 t="s">
        <v>24</v>
      </c>
      <c r="W65" s="2" t="s">
        <v>221</v>
      </c>
      <c r="X65" s="20" t="s">
        <v>226</v>
      </c>
      <c r="Z65" s="20"/>
    </row>
    <row r="66" spans="1:26" x14ac:dyDescent="0.3">
      <c r="A66" s="2" t="s">
        <v>28</v>
      </c>
      <c r="B66" s="3" t="s">
        <v>219</v>
      </c>
      <c r="C66" s="3" t="s">
        <v>225</v>
      </c>
      <c r="D66" s="10">
        <f t="shared" si="2"/>
        <v>33.366666666666667</v>
      </c>
      <c r="E66" s="10">
        <v>-27.5</v>
      </c>
      <c r="F66" s="3">
        <v>3963</v>
      </c>
      <c r="I66" s="3"/>
      <c r="J66" s="3">
        <v>3.81</v>
      </c>
      <c r="K66" s="3">
        <v>0.25</v>
      </c>
      <c r="L66" s="3">
        <v>1</v>
      </c>
      <c r="M66" s="3"/>
      <c r="N66" s="3"/>
      <c r="O66" s="3"/>
      <c r="P66" s="3"/>
      <c r="Q66" s="3"/>
      <c r="R66" s="3"/>
      <c r="S66" s="3"/>
      <c r="T66" s="3"/>
      <c r="U66" s="3"/>
      <c r="V66" s="3" t="s">
        <v>24</v>
      </c>
      <c r="W66" s="2" t="s">
        <v>221</v>
      </c>
      <c r="X66" s="20" t="s">
        <v>226</v>
      </c>
      <c r="Z66" s="20"/>
    </row>
    <row r="67" spans="1:26" x14ac:dyDescent="0.3">
      <c r="A67" s="2" t="s">
        <v>28</v>
      </c>
      <c r="B67" s="3" t="s">
        <v>219</v>
      </c>
      <c r="C67" s="3" t="s">
        <v>229</v>
      </c>
      <c r="D67" s="10">
        <f t="shared" ref="D67:D80" si="3">34+7/60</f>
        <v>34.116666666666667</v>
      </c>
      <c r="E67" s="10">
        <f t="shared" ref="E67:E80" si="4">-41-44/60</f>
        <v>-41.733333333333334</v>
      </c>
      <c r="F67" s="3">
        <v>50</v>
      </c>
      <c r="J67" s="3">
        <v>3.12</v>
      </c>
      <c r="K67" s="3">
        <v>0.18</v>
      </c>
      <c r="L67" s="3">
        <v>1</v>
      </c>
      <c r="M67" s="3"/>
      <c r="N67" s="3"/>
      <c r="O67" s="3"/>
      <c r="P67" s="3">
        <v>2.1000000000000001E-2</v>
      </c>
      <c r="Q67" s="3">
        <v>0.01</v>
      </c>
      <c r="R67" s="3">
        <v>1</v>
      </c>
      <c r="V67" s="3" t="s">
        <v>24</v>
      </c>
      <c r="W67" s="2" t="s">
        <v>221</v>
      </c>
      <c r="X67" s="20" t="s">
        <v>230</v>
      </c>
      <c r="Z67" s="20"/>
    </row>
    <row r="68" spans="1:26" x14ac:dyDescent="0.3">
      <c r="A68" s="2" t="s">
        <v>28</v>
      </c>
      <c r="B68" s="3" t="s">
        <v>219</v>
      </c>
      <c r="C68" s="3" t="s">
        <v>229</v>
      </c>
      <c r="D68" s="10">
        <f t="shared" si="3"/>
        <v>34.116666666666667</v>
      </c>
      <c r="E68" s="10">
        <f t="shared" si="4"/>
        <v>-41.733333333333334</v>
      </c>
      <c r="F68" s="3">
        <v>101</v>
      </c>
      <c r="J68" s="3"/>
      <c r="K68" s="3"/>
      <c r="L68" s="3">
        <v>4</v>
      </c>
      <c r="M68" s="3"/>
      <c r="N68" s="3">
        <v>4.58</v>
      </c>
      <c r="O68" s="3"/>
      <c r="P68" s="3"/>
      <c r="Q68" s="3"/>
      <c r="R68" s="3"/>
      <c r="V68" s="3" t="s">
        <v>24</v>
      </c>
      <c r="W68" s="2" t="s">
        <v>221</v>
      </c>
      <c r="X68" s="20" t="s">
        <v>231</v>
      </c>
      <c r="Z68" s="20"/>
    </row>
    <row r="69" spans="1:26" x14ac:dyDescent="0.3">
      <c r="A69" s="2" t="s">
        <v>28</v>
      </c>
      <c r="B69" s="3" t="s">
        <v>219</v>
      </c>
      <c r="C69" s="3" t="s">
        <v>229</v>
      </c>
      <c r="D69" s="10">
        <f t="shared" si="3"/>
        <v>34.116666666666667</v>
      </c>
      <c r="E69" s="10">
        <f t="shared" si="4"/>
        <v>-41.733333333333334</v>
      </c>
      <c r="F69" s="3">
        <v>125</v>
      </c>
      <c r="J69" s="3">
        <v>2.6</v>
      </c>
      <c r="K69" s="3">
        <v>0.18</v>
      </c>
      <c r="L69" s="3">
        <v>1</v>
      </c>
      <c r="M69" s="3"/>
      <c r="N69" s="3"/>
      <c r="O69" s="3"/>
      <c r="P69" s="3"/>
      <c r="Q69" s="3"/>
      <c r="R69" s="3"/>
      <c r="V69" s="3" t="s">
        <v>24</v>
      </c>
      <c r="W69" s="2" t="s">
        <v>221</v>
      </c>
      <c r="X69" s="20" t="s">
        <v>230</v>
      </c>
      <c r="Z69" s="20"/>
    </row>
    <row r="70" spans="1:26" x14ac:dyDescent="0.3">
      <c r="A70" s="2" t="s">
        <v>28</v>
      </c>
      <c r="B70" s="3" t="s">
        <v>219</v>
      </c>
      <c r="C70" s="3" t="s">
        <v>229</v>
      </c>
      <c r="D70" s="10">
        <f t="shared" si="3"/>
        <v>34.116666666666667</v>
      </c>
      <c r="E70" s="10">
        <f t="shared" si="4"/>
        <v>-41.733333333333334</v>
      </c>
      <c r="F70" s="3">
        <v>196</v>
      </c>
      <c r="I70" s="3"/>
      <c r="J70" s="3">
        <v>3.22</v>
      </c>
      <c r="K70" s="3">
        <v>0.19</v>
      </c>
      <c r="L70" s="3">
        <v>1</v>
      </c>
      <c r="M70" s="3"/>
      <c r="N70" s="3"/>
      <c r="O70" s="3"/>
      <c r="P70" s="3">
        <v>0.04</v>
      </c>
      <c r="Q70" s="3">
        <v>0.01</v>
      </c>
      <c r="R70" s="3">
        <v>1</v>
      </c>
      <c r="S70" s="3"/>
      <c r="T70" s="3"/>
      <c r="U70" s="3"/>
      <c r="V70" s="3" t="s">
        <v>24</v>
      </c>
      <c r="W70" s="2" t="s">
        <v>221</v>
      </c>
      <c r="X70" s="20" t="s">
        <v>230</v>
      </c>
      <c r="Z70" s="20"/>
    </row>
    <row r="71" spans="1:26" x14ac:dyDescent="0.3">
      <c r="A71" s="2" t="s">
        <v>28</v>
      </c>
      <c r="B71" s="3" t="s">
        <v>219</v>
      </c>
      <c r="C71" s="3" t="s">
        <v>229</v>
      </c>
      <c r="D71" s="10">
        <f t="shared" si="3"/>
        <v>34.116666666666667</v>
      </c>
      <c r="E71" s="10">
        <f t="shared" si="4"/>
        <v>-41.733333333333334</v>
      </c>
      <c r="F71" s="3">
        <v>200</v>
      </c>
      <c r="I71" s="3"/>
      <c r="J71" s="3">
        <v>3.29</v>
      </c>
      <c r="K71" s="3">
        <v>0.2</v>
      </c>
      <c r="L71" s="3">
        <v>1</v>
      </c>
      <c r="M71" s="3"/>
      <c r="N71" s="3"/>
      <c r="O71" s="3"/>
      <c r="P71" s="3"/>
      <c r="Q71" s="3"/>
      <c r="R71" s="3"/>
      <c r="S71" s="3"/>
      <c r="T71" s="3"/>
      <c r="U71" s="3"/>
      <c r="V71" s="3" t="s">
        <v>24</v>
      </c>
      <c r="W71" s="2" t="s">
        <v>221</v>
      </c>
      <c r="X71" s="20" t="s">
        <v>230</v>
      </c>
      <c r="Z71" s="20"/>
    </row>
    <row r="72" spans="1:26" x14ac:dyDescent="0.3">
      <c r="A72" s="2" t="s">
        <v>28</v>
      </c>
      <c r="B72" s="3" t="s">
        <v>219</v>
      </c>
      <c r="C72" s="3" t="s">
        <v>229</v>
      </c>
      <c r="D72" s="10">
        <f t="shared" si="3"/>
        <v>34.116666666666667</v>
      </c>
      <c r="E72" s="10">
        <f t="shared" si="4"/>
        <v>-41.733333333333334</v>
      </c>
      <c r="F72" s="3">
        <v>201</v>
      </c>
      <c r="I72" s="3"/>
      <c r="J72" s="3">
        <v>2.91</v>
      </c>
      <c r="K72" s="3">
        <v>0.18</v>
      </c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 t="s">
        <v>24</v>
      </c>
      <c r="W72" s="2" t="s">
        <v>221</v>
      </c>
      <c r="X72" s="20" t="s">
        <v>230</v>
      </c>
      <c r="Z72" s="20"/>
    </row>
    <row r="73" spans="1:26" x14ac:dyDescent="0.3">
      <c r="A73" s="2" t="s">
        <v>28</v>
      </c>
      <c r="B73" s="3" t="s">
        <v>219</v>
      </c>
      <c r="C73" s="3" t="s">
        <v>229</v>
      </c>
      <c r="D73" s="10">
        <f t="shared" si="3"/>
        <v>34.116666666666667</v>
      </c>
      <c r="E73" s="10">
        <f t="shared" si="4"/>
        <v>-41.733333333333334</v>
      </c>
      <c r="F73" s="3">
        <v>350</v>
      </c>
      <c r="I73" s="3"/>
      <c r="J73" s="3">
        <v>2.83</v>
      </c>
      <c r="K73" s="3">
        <v>0.18</v>
      </c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 t="s">
        <v>24</v>
      </c>
      <c r="W73" s="2" t="s">
        <v>221</v>
      </c>
      <c r="X73" s="20" t="s">
        <v>230</v>
      </c>
      <c r="Z73" s="20"/>
    </row>
    <row r="74" spans="1:26" x14ac:dyDescent="0.3">
      <c r="A74" s="2" t="s">
        <v>28</v>
      </c>
      <c r="B74" s="3" t="s">
        <v>219</v>
      </c>
      <c r="C74" s="3" t="s">
        <v>229</v>
      </c>
      <c r="D74" s="10">
        <f t="shared" si="3"/>
        <v>34.116666666666667</v>
      </c>
      <c r="E74" s="10">
        <f t="shared" si="4"/>
        <v>-41.733333333333334</v>
      </c>
      <c r="F74" s="3">
        <v>500</v>
      </c>
      <c r="I74" s="3"/>
      <c r="J74" s="3">
        <v>2.87</v>
      </c>
      <c r="K74" s="3">
        <v>0.18</v>
      </c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 t="s">
        <v>24</v>
      </c>
      <c r="W74" s="2" t="s">
        <v>221</v>
      </c>
      <c r="X74" s="20" t="s">
        <v>230</v>
      </c>
      <c r="Z74" s="20"/>
    </row>
    <row r="75" spans="1:26" x14ac:dyDescent="0.3">
      <c r="A75" s="2" t="s">
        <v>28</v>
      </c>
      <c r="B75" s="3" t="s">
        <v>219</v>
      </c>
      <c r="C75" s="3" t="s">
        <v>229</v>
      </c>
      <c r="D75" s="10">
        <f t="shared" si="3"/>
        <v>34.116666666666667</v>
      </c>
      <c r="E75" s="10">
        <f t="shared" si="4"/>
        <v>-41.733333333333334</v>
      </c>
      <c r="F75" s="3">
        <v>649</v>
      </c>
      <c r="I75" s="3"/>
      <c r="J75" s="3">
        <v>3.16</v>
      </c>
      <c r="K75" s="3">
        <v>0.18</v>
      </c>
      <c r="L75" s="3">
        <v>1</v>
      </c>
      <c r="M75" s="3"/>
      <c r="N75" s="3"/>
      <c r="O75" s="3"/>
      <c r="P75" s="3"/>
      <c r="Q75" s="3"/>
      <c r="R75" s="3">
        <v>4</v>
      </c>
      <c r="S75" s="3">
        <v>1.35</v>
      </c>
      <c r="T75" s="3">
        <v>0.6</v>
      </c>
      <c r="U75" s="3"/>
      <c r="V75" s="3" t="s">
        <v>24</v>
      </c>
      <c r="W75" s="2" t="s">
        <v>221</v>
      </c>
      <c r="X75" s="20" t="s">
        <v>341</v>
      </c>
      <c r="Z75" s="20"/>
    </row>
    <row r="76" spans="1:26" x14ac:dyDescent="0.3">
      <c r="A76" s="2" t="s">
        <v>28</v>
      </c>
      <c r="B76" s="3" t="s">
        <v>219</v>
      </c>
      <c r="C76" s="3" t="s">
        <v>229</v>
      </c>
      <c r="D76" s="10">
        <f t="shared" si="3"/>
        <v>34.116666666666667</v>
      </c>
      <c r="E76" s="10">
        <f t="shared" si="4"/>
        <v>-41.733333333333334</v>
      </c>
      <c r="F76" s="3">
        <v>801</v>
      </c>
      <c r="I76" s="3"/>
      <c r="J76" s="3">
        <v>3.11</v>
      </c>
      <c r="K76" s="3">
        <v>0.18</v>
      </c>
      <c r="L76" s="3">
        <v>1</v>
      </c>
      <c r="M76" s="3"/>
      <c r="N76" s="3"/>
      <c r="O76" s="3"/>
      <c r="P76" s="3"/>
      <c r="Q76" s="3"/>
      <c r="R76" s="3">
        <v>4</v>
      </c>
      <c r="S76" s="3">
        <v>1.7</v>
      </c>
      <c r="T76" s="3">
        <v>0.7</v>
      </c>
      <c r="U76" s="3"/>
      <c r="V76" s="3" t="s">
        <v>24</v>
      </c>
      <c r="W76" s="2" t="s">
        <v>221</v>
      </c>
      <c r="X76" s="20" t="s">
        <v>341</v>
      </c>
      <c r="Z76" s="20"/>
    </row>
    <row r="77" spans="1:26" x14ac:dyDescent="0.3">
      <c r="A77" s="2" t="s">
        <v>28</v>
      </c>
      <c r="B77" s="3" t="s">
        <v>219</v>
      </c>
      <c r="C77" s="3" t="s">
        <v>229</v>
      </c>
      <c r="D77" s="10">
        <f t="shared" si="3"/>
        <v>34.116666666666667</v>
      </c>
      <c r="E77" s="10">
        <f t="shared" si="4"/>
        <v>-41.733333333333334</v>
      </c>
      <c r="F77" s="3">
        <v>1001</v>
      </c>
      <c r="I77" s="3"/>
      <c r="K77" s="3"/>
      <c r="L77" s="3">
        <v>4</v>
      </c>
      <c r="M77" s="3"/>
      <c r="N77" s="3">
        <v>4.2699999999999996</v>
      </c>
      <c r="O77" s="3"/>
      <c r="R77" s="3">
        <v>4</v>
      </c>
      <c r="S77" s="3">
        <v>1</v>
      </c>
      <c r="T77" s="3">
        <v>0.2</v>
      </c>
      <c r="U77" s="3"/>
      <c r="V77" s="3" t="s">
        <v>24</v>
      </c>
      <c r="W77" s="2" t="s">
        <v>221</v>
      </c>
      <c r="X77" s="20" t="s">
        <v>342</v>
      </c>
      <c r="Z77" s="20"/>
    </row>
    <row r="78" spans="1:26" x14ac:dyDescent="0.3">
      <c r="A78" s="2" t="s">
        <v>28</v>
      </c>
      <c r="B78" s="3" t="s">
        <v>219</v>
      </c>
      <c r="C78" s="3" t="s">
        <v>229</v>
      </c>
      <c r="D78" s="10">
        <f t="shared" si="3"/>
        <v>34.116666666666667</v>
      </c>
      <c r="E78" s="10">
        <f t="shared" si="4"/>
        <v>-41.733333333333334</v>
      </c>
      <c r="F78" s="3">
        <v>1994</v>
      </c>
      <c r="I78" s="3"/>
      <c r="J78" s="3">
        <v>3.5</v>
      </c>
      <c r="K78" s="3">
        <v>0.18</v>
      </c>
      <c r="L78" s="3">
        <v>1</v>
      </c>
      <c r="M78" s="3"/>
      <c r="N78" s="3"/>
      <c r="O78" s="3"/>
      <c r="R78" s="3">
        <v>4</v>
      </c>
      <c r="S78" s="3">
        <v>1</v>
      </c>
      <c r="T78" s="3">
        <v>0.1</v>
      </c>
      <c r="U78" s="3"/>
      <c r="V78" s="3" t="s">
        <v>24</v>
      </c>
      <c r="W78" s="2" t="s">
        <v>221</v>
      </c>
      <c r="X78" s="20" t="s">
        <v>343</v>
      </c>
      <c r="Z78" s="20"/>
    </row>
    <row r="79" spans="1:26" x14ac:dyDescent="0.3">
      <c r="A79" s="2" t="s">
        <v>28</v>
      </c>
      <c r="B79" s="3" t="s">
        <v>219</v>
      </c>
      <c r="C79" s="3" t="s">
        <v>229</v>
      </c>
      <c r="D79" s="10">
        <f t="shared" si="3"/>
        <v>34.116666666666667</v>
      </c>
      <c r="E79" s="10">
        <f t="shared" si="4"/>
        <v>-41.733333333333334</v>
      </c>
      <c r="F79" s="3">
        <v>2499</v>
      </c>
      <c r="I79" s="3"/>
      <c r="J79" s="3">
        <v>3.6</v>
      </c>
      <c r="K79" s="3">
        <v>0.2</v>
      </c>
      <c r="L79" s="3">
        <v>1</v>
      </c>
      <c r="M79" s="3"/>
      <c r="N79" s="3"/>
      <c r="O79" s="3"/>
      <c r="R79" s="3">
        <v>4</v>
      </c>
      <c r="S79" s="3">
        <v>0.5</v>
      </c>
      <c r="T79" s="3">
        <v>0.2</v>
      </c>
      <c r="U79" s="3"/>
      <c r="V79" s="3" t="s">
        <v>24</v>
      </c>
      <c r="W79" s="2" t="s">
        <v>221</v>
      </c>
      <c r="X79" s="20" t="s">
        <v>341</v>
      </c>
      <c r="Z79" s="20"/>
    </row>
    <row r="80" spans="1:26" x14ac:dyDescent="0.3">
      <c r="A80" s="2" t="s">
        <v>28</v>
      </c>
      <c r="B80" s="3" t="s">
        <v>219</v>
      </c>
      <c r="C80" s="3" t="s">
        <v>229</v>
      </c>
      <c r="D80" s="10">
        <f t="shared" si="3"/>
        <v>34.116666666666667</v>
      </c>
      <c r="E80" s="10">
        <f t="shared" si="4"/>
        <v>-41.733333333333334</v>
      </c>
      <c r="F80" s="3">
        <v>2996</v>
      </c>
      <c r="I80" s="3"/>
      <c r="K80" s="3"/>
      <c r="L80" s="3">
        <v>4</v>
      </c>
      <c r="M80" s="3"/>
      <c r="N80" s="3">
        <v>4.4000000000000004</v>
      </c>
      <c r="O80" s="3"/>
      <c r="R80" s="3">
        <v>4</v>
      </c>
      <c r="S80" s="3">
        <v>0.5</v>
      </c>
      <c r="T80" s="3">
        <v>0.2</v>
      </c>
      <c r="U80" s="3"/>
      <c r="V80" s="3" t="s">
        <v>24</v>
      </c>
      <c r="W80" s="2" t="s">
        <v>221</v>
      </c>
      <c r="X80" s="20" t="s">
        <v>342</v>
      </c>
      <c r="Z80" s="20"/>
    </row>
    <row r="81" spans="1:26" x14ac:dyDescent="0.3">
      <c r="A81" s="2" t="s">
        <v>28</v>
      </c>
      <c r="B81" s="3" t="s">
        <v>219</v>
      </c>
      <c r="C81" s="3" t="s">
        <v>232</v>
      </c>
      <c r="D81" s="10">
        <f t="shared" ref="D81:D94" si="5">35+42/60</f>
        <v>35.700000000000003</v>
      </c>
      <c r="E81" s="10">
        <f t="shared" ref="E81:E94" si="6">-40-46/60</f>
        <v>-40.766666666666666</v>
      </c>
      <c r="F81" s="3">
        <v>10</v>
      </c>
      <c r="I81" s="3"/>
      <c r="J81" s="3">
        <v>2.85</v>
      </c>
      <c r="K81" s="3">
        <v>0.14000000000000001</v>
      </c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 t="s">
        <v>24</v>
      </c>
      <c r="W81" s="2" t="s">
        <v>221</v>
      </c>
      <c r="X81" s="20" t="s">
        <v>233</v>
      </c>
      <c r="Z81" s="20"/>
    </row>
    <row r="82" spans="1:26" x14ac:dyDescent="0.3">
      <c r="A82" s="2" t="s">
        <v>28</v>
      </c>
      <c r="B82" s="3" t="s">
        <v>219</v>
      </c>
      <c r="C82" s="3" t="s">
        <v>232</v>
      </c>
      <c r="D82" s="10">
        <f t="shared" si="5"/>
        <v>35.700000000000003</v>
      </c>
      <c r="E82" s="10">
        <f t="shared" si="6"/>
        <v>-40.766666666666666</v>
      </c>
      <c r="F82" s="3">
        <v>40</v>
      </c>
      <c r="I82" s="3"/>
      <c r="J82" s="3">
        <v>2.79</v>
      </c>
      <c r="K82" s="3">
        <v>0.16</v>
      </c>
      <c r="L82" s="3">
        <v>1</v>
      </c>
      <c r="M82" s="3"/>
      <c r="N82" s="3"/>
      <c r="O82" s="3"/>
      <c r="P82" s="3"/>
      <c r="Q82" s="3"/>
      <c r="R82" s="3"/>
      <c r="S82" s="3"/>
      <c r="T82" s="3"/>
      <c r="U82" s="3"/>
      <c r="V82" s="3" t="s">
        <v>24</v>
      </c>
      <c r="W82" s="2" t="s">
        <v>221</v>
      </c>
      <c r="X82" s="20" t="s">
        <v>233</v>
      </c>
      <c r="Z82" s="20"/>
    </row>
    <row r="83" spans="1:26" x14ac:dyDescent="0.3">
      <c r="A83" s="2" t="s">
        <v>28</v>
      </c>
      <c r="B83" s="3" t="s">
        <v>219</v>
      </c>
      <c r="C83" s="3" t="s">
        <v>232</v>
      </c>
      <c r="D83" s="10">
        <f t="shared" si="5"/>
        <v>35.700000000000003</v>
      </c>
      <c r="E83" s="10">
        <f t="shared" si="6"/>
        <v>-40.766666666666666</v>
      </c>
      <c r="F83" s="3">
        <v>70</v>
      </c>
      <c r="I83" s="3"/>
      <c r="J83" s="3">
        <v>2.77</v>
      </c>
      <c r="K83" s="3">
        <v>0.18</v>
      </c>
      <c r="L83" s="3">
        <v>1</v>
      </c>
      <c r="M83" s="3"/>
      <c r="N83" s="3"/>
      <c r="O83" s="3"/>
      <c r="P83" s="3"/>
      <c r="Q83" s="3"/>
      <c r="R83" s="3"/>
      <c r="S83" s="3"/>
      <c r="T83" s="3"/>
      <c r="U83" s="3"/>
      <c r="V83" s="3" t="s">
        <v>24</v>
      </c>
      <c r="W83" s="2" t="s">
        <v>221</v>
      </c>
      <c r="X83" s="20" t="s">
        <v>233</v>
      </c>
      <c r="Z83" s="20"/>
    </row>
    <row r="84" spans="1:26" x14ac:dyDescent="0.3">
      <c r="A84" s="2" t="s">
        <v>28</v>
      </c>
      <c r="B84" s="3" t="s">
        <v>219</v>
      </c>
      <c r="C84" s="3" t="s">
        <v>232</v>
      </c>
      <c r="D84" s="10">
        <f t="shared" si="5"/>
        <v>35.700000000000003</v>
      </c>
      <c r="E84" s="10">
        <f t="shared" si="6"/>
        <v>-40.766666666666666</v>
      </c>
      <c r="F84" s="3">
        <v>101</v>
      </c>
      <c r="I84" s="3"/>
      <c r="J84" s="3">
        <v>2.87</v>
      </c>
      <c r="K84" s="3">
        <v>0.17</v>
      </c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 t="s">
        <v>24</v>
      </c>
      <c r="W84" s="2" t="s">
        <v>221</v>
      </c>
      <c r="X84" s="20" t="s">
        <v>233</v>
      </c>
      <c r="Z84" s="20"/>
    </row>
    <row r="85" spans="1:26" x14ac:dyDescent="0.3">
      <c r="A85" s="2" t="s">
        <v>28</v>
      </c>
      <c r="B85" s="3" t="s">
        <v>219</v>
      </c>
      <c r="C85" s="3" t="s">
        <v>232</v>
      </c>
      <c r="D85" s="10">
        <f t="shared" si="5"/>
        <v>35.700000000000003</v>
      </c>
      <c r="E85" s="10">
        <f t="shared" si="6"/>
        <v>-40.766666666666666</v>
      </c>
      <c r="F85" s="3">
        <v>201</v>
      </c>
      <c r="I85" s="3"/>
      <c r="J85" s="3">
        <v>2.78</v>
      </c>
      <c r="K85" s="3">
        <v>0.15</v>
      </c>
      <c r="L85" s="3">
        <v>1</v>
      </c>
      <c r="M85" s="3"/>
      <c r="N85" s="3"/>
      <c r="O85" s="3"/>
      <c r="P85" s="3"/>
      <c r="Q85" s="3"/>
      <c r="R85" s="3"/>
      <c r="S85" s="3"/>
      <c r="T85" s="3"/>
      <c r="U85" s="3"/>
      <c r="V85" s="3" t="s">
        <v>24</v>
      </c>
      <c r="W85" s="2" t="s">
        <v>221</v>
      </c>
      <c r="X85" s="20" t="s">
        <v>233</v>
      </c>
      <c r="Z85" s="20"/>
    </row>
    <row r="86" spans="1:26" x14ac:dyDescent="0.3">
      <c r="A86" s="2" t="s">
        <v>28</v>
      </c>
      <c r="B86" s="3" t="s">
        <v>219</v>
      </c>
      <c r="C86" s="3" t="s">
        <v>232</v>
      </c>
      <c r="D86" s="10">
        <f t="shared" si="5"/>
        <v>35.700000000000003</v>
      </c>
      <c r="E86" s="10">
        <f t="shared" si="6"/>
        <v>-40.766666666666666</v>
      </c>
      <c r="F86" s="3">
        <v>400</v>
      </c>
      <c r="I86" s="3"/>
      <c r="J86" s="3">
        <v>3.09</v>
      </c>
      <c r="K86" s="3">
        <v>0.15</v>
      </c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 t="s">
        <v>24</v>
      </c>
      <c r="W86" s="2" t="s">
        <v>221</v>
      </c>
      <c r="X86" s="20" t="s">
        <v>233</v>
      </c>
      <c r="Z86" s="20"/>
    </row>
    <row r="87" spans="1:26" x14ac:dyDescent="0.3">
      <c r="A87" s="2" t="s">
        <v>28</v>
      </c>
      <c r="B87" s="3" t="s">
        <v>219</v>
      </c>
      <c r="C87" s="3" t="s">
        <v>232</v>
      </c>
      <c r="D87" s="10">
        <f t="shared" si="5"/>
        <v>35.700000000000003</v>
      </c>
      <c r="E87" s="10">
        <f t="shared" si="6"/>
        <v>-40.766666666666666</v>
      </c>
      <c r="F87" s="3">
        <v>599</v>
      </c>
      <c r="I87" s="3"/>
      <c r="J87" s="3">
        <v>3</v>
      </c>
      <c r="K87" s="3">
        <v>0.17</v>
      </c>
      <c r="L87" s="3">
        <v>1</v>
      </c>
      <c r="M87" s="3"/>
      <c r="N87" s="3"/>
      <c r="O87" s="3"/>
      <c r="P87" s="3"/>
      <c r="Q87" s="3"/>
      <c r="R87" s="3"/>
      <c r="S87" s="3"/>
      <c r="T87" s="3"/>
      <c r="U87" s="3"/>
      <c r="V87" s="3" t="s">
        <v>24</v>
      </c>
      <c r="W87" s="2" t="s">
        <v>221</v>
      </c>
      <c r="X87" s="20" t="s">
        <v>233</v>
      </c>
      <c r="Z87" s="20"/>
    </row>
    <row r="88" spans="1:26" x14ac:dyDescent="0.3">
      <c r="A88" s="2" t="s">
        <v>28</v>
      </c>
      <c r="B88" s="3" t="s">
        <v>219</v>
      </c>
      <c r="C88" s="3" t="s">
        <v>232</v>
      </c>
      <c r="D88" s="10">
        <f t="shared" si="5"/>
        <v>35.700000000000003</v>
      </c>
      <c r="E88" s="10">
        <f t="shared" si="6"/>
        <v>-40.766666666666666</v>
      </c>
      <c r="F88" s="3">
        <v>800</v>
      </c>
      <c r="I88" s="3"/>
      <c r="J88" s="3">
        <v>3.08</v>
      </c>
      <c r="K88" s="3">
        <v>0.15</v>
      </c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3" t="s">
        <v>24</v>
      </c>
      <c r="W88" s="2" t="s">
        <v>221</v>
      </c>
      <c r="X88" s="20" t="s">
        <v>233</v>
      </c>
      <c r="Z88" s="20"/>
    </row>
    <row r="89" spans="1:26" x14ac:dyDescent="0.3">
      <c r="A89" s="2" t="s">
        <v>28</v>
      </c>
      <c r="B89" s="3" t="s">
        <v>219</v>
      </c>
      <c r="C89" s="3" t="s">
        <v>232</v>
      </c>
      <c r="D89" s="10">
        <f t="shared" si="5"/>
        <v>35.700000000000003</v>
      </c>
      <c r="E89" s="10">
        <f t="shared" si="6"/>
        <v>-40.766666666666666</v>
      </c>
      <c r="F89" s="3">
        <v>851</v>
      </c>
      <c r="I89" s="3"/>
      <c r="J89" s="3">
        <v>2.86</v>
      </c>
      <c r="K89" s="3">
        <v>0.17</v>
      </c>
      <c r="L89" s="3">
        <v>1</v>
      </c>
      <c r="M89" s="3"/>
      <c r="N89" s="3"/>
      <c r="O89" s="3"/>
      <c r="P89" s="3"/>
      <c r="Q89" s="3"/>
      <c r="R89" s="3"/>
      <c r="S89" s="3"/>
      <c r="T89" s="3"/>
      <c r="U89" s="3"/>
      <c r="V89" s="3" t="s">
        <v>24</v>
      </c>
      <c r="W89" s="2" t="s">
        <v>221</v>
      </c>
      <c r="X89" s="20" t="s">
        <v>233</v>
      </c>
      <c r="Z89" s="20"/>
    </row>
    <row r="90" spans="1:26" x14ac:dyDescent="0.3">
      <c r="A90" s="2" t="s">
        <v>28</v>
      </c>
      <c r="B90" s="3" t="s">
        <v>219</v>
      </c>
      <c r="C90" s="3" t="s">
        <v>232</v>
      </c>
      <c r="D90" s="10">
        <f t="shared" si="5"/>
        <v>35.700000000000003</v>
      </c>
      <c r="E90" s="10">
        <f t="shared" si="6"/>
        <v>-40.766666666666666</v>
      </c>
      <c r="F90" s="3">
        <v>900</v>
      </c>
      <c r="I90" s="3"/>
      <c r="J90" s="3">
        <v>3.04</v>
      </c>
      <c r="K90" s="3">
        <v>0.17</v>
      </c>
      <c r="L90" s="3">
        <v>1</v>
      </c>
      <c r="M90" s="3"/>
      <c r="N90" s="3"/>
      <c r="O90" s="3"/>
      <c r="P90" s="3"/>
      <c r="Q90" s="3"/>
      <c r="R90" s="3"/>
      <c r="S90" s="3"/>
      <c r="T90" s="3"/>
      <c r="U90" s="3"/>
      <c r="V90" s="3" t="s">
        <v>24</v>
      </c>
      <c r="W90" s="2" t="s">
        <v>221</v>
      </c>
      <c r="X90" s="20" t="s">
        <v>233</v>
      </c>
      <c r="Z90" s="20"/>
    </row>
    <row r="91" spans="1:26" x14ac:dyDescent="0.3">
      <c r="A91" s="2" t="s">
        <v>28</v>
      </c>
      <c r="B91" s="3" t="s">
        <v>219</v>
      </c>
      <c r="C91" s="3" t="s">
        <v>232</v>
      </c>
      <c r="D91" s="10">
        <f t="shared" si="5"/>
        <v>35.700000000000003</v>
      </c>
      <c r="E91" s="10">
        <f t="shared" si="6"/>
        <v>-40.766666666666666</v>
      </c>
      <c r="F91" s="3">
        <v>998</v>
      </c>
      <c r="I91" s="3"/>
      <c r="J91" s="3">
        <v>3.03</v>
      </c>
      <c r="K91" s="3">
        <v>0.18</v>
      </c>
      <c r="L91" s="3">
        <v>1</v>
      </c>
      <c r="M91" s="3"/>
      <c r="N91" s="3"/>
      <c r="O91" s="3"/>
      <c r="P91" s="3"/>
      <c r="Q91" s="3"/>
      <c r="R91" s="3"/>
      <c r="S91" s="3"/>
      <c r="T91" s="3"/>
      <c r="U91" s="3"/>
      <c r="V91" s="3" t="s">
        <v>24</v>
      </c>
      <c r="W91" s="2" t="s">
        <v>221</v>
      </c>
      <c r="X91" s="20" t="s">
        <v>233</v>
      </c>
      <c r="Z91" s="20"/>
    </row>
    <row r="92" spans="1:26" x14ac:dyDescent="0.3">
      <c r="A92" s="2" t="s">
        <v>28</v>
      </c>
      <c r="B92" s="3" t="s">
        <v>219</v>
      </c>
      <c r="C92" s="3" t="s">
        <v>232</v>
      </c>
      <c r="D92" s="10">
        <f t="shared" si="5"/>
        <v>35.700000000000003</v>
      </c>
      <c r="E92" s="10">
        <f t="shared" si="6"/>
        <v>-40.766666666666666</v>
      </c>
      <c r="F92" s="3">
        <v>1710</v>
      </c>
      <c r="I92" s="3"/>
      <c r="J92" s="3">
        <v>2.98</v>
      </c>
      <c r="K92" s="3">
        <v>0.18</v>
      </c>
      <c r="L92" s="3">
        <v>1</v>
      </c>
      <c r="M92" s="3"/>
      <c r="N92" s="3"/>
      <c r="O92" s="3"/>
      <c r="P92" s="3"/>
      <c r="Q92" s="3"/>
      <c r="R92" s="3"/>
      <c r="S92" s="3"/>
      <c r="T92" s="3"/>
      <c r="U92" s="3"/>
      <c r="V92" s="3" t="s">
        <v>24</v>
      </c>
      <c r="W92" s="2" t="s">
        <v>221</v>
      </c>
      <c r="X92" s="20" t="s">
        <v>233</v>
      </c>
      <c r="Z92" s="20"/>
    </row>
    <row r="93" spans="1:26" x14ac:dyDescent="0.3">
      <c r="A93" s="2" t="s">
        <v>28</v>
      </c>
      <c r="B93" s="3" t="s">
        <v>219</v>
      </c>
      <c r="C93" s="3" t="s">
        <v>232</v>
      </c>
      <c r="D93" s="10">
        <f t="shared" si="5"/>
        <v>35.700000000000003</v>
      </c>
      <c r="E93" s="10">
        <f t="shared" si="6"/>
        <v>-40.766666666666666</v>
      </c>
      <c r="F93" s="3">
        <v>2750</v>
      </c>
      <c r="I93" s="3"/>
      <c r="J93" s="3">
        <v>3.07</v>
      </c>
      <c r="K93" s="3">
        <v>0.18</v>
      </c>
      <c r="L93" s="3">
        <v>1</v>
      </c>
      <c r="M93" s="3"/>
      <c r="N93" s="3"/>
      <c r="O93" s="3"/>
      <c r="P93" s="3"/>
      <c r="Q93" s="3"/>
      <c r="R93" s="3"/>
      <c r="S93" s="3"/>
      <c r="T93" s="3"/>
      <c r="U93" s="3"/>
      <c r="V93" s="3" t="s">
        <v>24</v>
      </c>
      <c r="W93" s="2" t="s">
        <v>221</v>
      </c>
      <c r="X93" s="20" t="s">
        <v>233</v>
      </c>
      <c r="Z93" s="20"/>
    </row>
    <row r="94" spans="1:26" x14ac:dyDescent="0.3">
      <c r="A94" s="2" t="s">
        <v>28</v>
      </c>
      <c r="B94" s="3" t="s">
        <v>219</v>
      </c>
      <c r="C94" s="3" t="s">
        <v>232</v>
      </c>
      <c r="D94" s="10">
        <f t="shared" si="5"/>
        <v>35.700000000000003</v>
      </c>
      <c r="E94" s="10">
        <f t="shared" si="6"/>
        <v>-40.766666666666666</v>
      </c>
      <c r="F94" s="3">
        <v>3749</v>
      </c>
      <c r="I94" s="3"/>
      <c r="J94" s="3">
        <v>3.34</v>
      </c>
      <c r="K94" s="3">
        <v>0.2</v>
      </c>
      <c r="L94" s="3">
        <v>1</v>
      </c>
      <c r="M94" s="3"/>
      <c r="N94" s="3"/>
      <c r="O94" s="3"/>
      <c r="P94" s="3"/>
      <c r="Q94" s="3"/>
      <c r="R94" s="3"/>
      <c r="S94" s="3"/>
      <c r="T94" s="3"/>
      <c r="U94" s="3"/>
      <c r="V94" s="3" t="s">
        <v>24</v>
      </c>
      <c r="W94" s="2" t="s">
        <v>221</v>
      </c>
      <c r="X94" s="20" t="s">
        <v>233</v>
      </c>
      <c r="Z94" s="20"/>
    </row>
    <row r="95" spans="1:26" x14ac:dyDescent="0.3">
      <c r="A95" s="2" t="s">
        <v>28</v>
      </c>
      <c r="B95" s="3" t="s">
        <v>219</v>
      </c>
      <c r="C95" s="3" t="s">
        <v>234</v>
      </c>
      <c r="D95" s="10">
        <f t="shared" ref="D95:D315" si="7">37+57/60</f>
        <v>37.950000000000003</v>
      </c>
      <c r="E95" s="10">
        <f t="shared" ref="E95:E315" si="8">-31-16/60</f>
        <v>-31.266666666666666</v>
      </c>
      <c r="F95" s="3">
        <v>102</v>
      </c>
      <c r="I95" s="3"/>
      <c r="J95" s="3">
        <v>3.25</v>
      </c>
      <c r="K95" s="3">
        <v>0.16</v>
      </c>
      <c r="L95" s="3">
        <v>1</v>
      </c>
      <c r="M95" s="3"/>
      <c r="N95" s="3"/>
      <c r="O95" s="3"/>
      <c r="P95" s="3"/>
      <c r="Q95" s="3"/>
      <c r="R95" s="3"/>
      <c r="S95" s="3"/>
      <c r="T95" s="3"/>
      <c r="U95" s="3"/>
      <c r="V95" s="3" t="s">
        <v>24</v>
      </c>
      <c r="W95" s="2" t="s">
        <v>221</v>
      </c>
      <c r="X95" s="20" t="s">
        <v>235</v>
      </c>
      <c r="Z95" s="20"/>
    </row>
    <row r="96" spans="1:26" x14ac:dyDescent="0.3">
      <c r="A96" s="2" t="s">
        <v>28</v>
      </c>
      <c r="B96" s="3" t="s">
        <v>219</v>
      </c>
      <c r="C96" s="3" t="s">
        <v>234</v>
      </c>
      <c r="D96" s="10">
        <f t="shared" si="7"/>
        <v>37.950000000000003</v>
      </c>
      <c r="E96" s="10">
        <f t="shared" si="8"/>
        <v>-31.266666666666666</v>
      </c>
      <c r="F96" s="3">
        <v>200</v>
      </c>
      <c r="I96" s="3"/>
      <c r="J96" s="3">
        <v>3.1</v>
      </c>
      <c r="K96" s="3">
        <v>0.15</v>
      </c>
      <c r="L96" s="3">
        <v>1</v>
      </c>
      <c r="M96" s="3"/>
      <c r="N96" s="3"/>
      <c r="O96" s="3"/>
      <c r="P96" s="3"/>
      <c r="Q96" s="3"/>
      <c r="R96" s="3"/>
      <c r="S96" s="3"/>
      <c r="T96" s="3"/>
      <c r="U96" s="3"/>
      <c r="V96" s="3" t="s">
        <v>24</v>
      </c>
      <c r="W96" s="2" t="s">
        <v>221</v>
      </c>
      <c r="X96" s="20" t="s">
        <v>235</v>
      </c>
      <c r="Z96" s="20"/>
    </row>
    <row r="97" spans="1:26" x14ac:dyDescent="0.3">
      <c r="A97" s="2" t="s">
        <v>28</v>
      </c>
      <c r="B97" s="3" t="s">
        <v>219</v>
      </c>
      <c r="C97" s="3" t="s">
        <v>234</v>
      </c>
      <c r="D97" s="10">
        <f t="shared" si="7"/>
        <v>37.950000000000003</v>
      </c>
      <c r="E97" s="10">
        <f t="shared" si="8"/>
        <v>-31.266666666666666</v>
      </c>
      <c r="F97" s="3">
        <v>350</v>
      </c>
      <c r="I97" s="3"/>
      <c r="K97" s="3"/>
      <c r="L97" s="3">
        <v>4</v>
      </c>
      <c r="M97" s="3"/>
      <c r="N97" s="3">
        <v>4.1500000000000004</v>
      </c>
      <c r="O97" s="3"/>
      <c r="P97" s="3"/>
      <c r="Q97" s="3"/>
      <c r="R97" s="3"/>
      <c r="S97" s="3"/>
      <c r="T97" s="3"/>
      <c r="U97" s="3"/>
      <c r="V97" s="3" t="s">
        <v>24</v>
      </c>
      <c r="W97" s="2" t="s">
        <v>221</v>
      </c>
      <c r="X97" s="20" t="s">
        <v>235</v>
      </c>
      <c r="Z97" s="20"/>
    </row>
    <row r="98" spans="1:26" x14ac:dyDescent="0.3">
      <c r="A98" s="2" t="s">
        <v>28</v>
      </c>
      <c r="B98" s="3" t="s">
        <v>219</v>
      </c>
      <c r="C98" s="3" t="s">
        <v>234</v>
      </c>
      <c r="D98" s="10">
        <f t="shared" si="7"/>
        <v>37.950000000000003</v>
      </c>
      <c r="E98" s="10">
        <f t="shared" si="8"/>
        <v>-31.266666666666666</v>
      </c>
      <c r="F98" s="3">
        <v>501</v>
      </c>
      <c r="I98" s="3"/>
      <c r="K98" s="3"/>
      <c r="L98" s="3">
        <v>4</v>
      </c>
      <c r="M98" s="3"/>
      <c r="N98" s="3">
        <v>4.2</v>
      </c>
      <c r="O98" s="3"/>
      <c r="P98" s="3"/>
      <c r="Q98" s="3"/>
      <c r="R98" s="3"/>
      <c r="S98" s="3"/>
      <c r="T98" s="3"/>
      <c r="U98" s="3"/>
      <c r="V98" s="3" t="s">
        <v>24</v>
      </c>
      <c r="W98" s="2" t="s">
        <v>221</v>
      </c>
      <c r="X98" s="20" t="s">
        <v>235</v>
      </c>
      <c r="Z98" s="20"/>
    </row>
    <row r="99" spans="1:26" x14ac:dyDescent="0.3">
      <c r="A99" s="2" t="s">
        <v>28</v>
      </c>
      <c r="B99" s="3" t="s">
        <v>219</v>
      </c>
      <c r="C99" s="3" t="s">
        <v>234</v>
      </c>
      <c r="D99" s="10">
        <f t="shared" si="7"/>
        <v>37.950000000000003</v>
      </c>
      <c r="E99" s="10">
        <f t="shared" si="8"/>
        <v>-31.266666666666666</v>
      </c>
      <c r="F99" s="3">
        <v>650</v>
      </c>
      <c r="I99" s="3"/>
      <c r="J99" s="3">
        <v>3.2</v>
      </c>
      <c r="K99" s="3">
        <v>0.15</v>
      </c>
      <c r="L99" s="3">
        <v>1</v>
      </c>
      <c r="M99" s="3"/>
      <c r="N99" s="3"/>
      <c r="O99" s="3"/>
      <c r="P99" s="3"/>
      <c r="Q99" s="3"/>
      <c r="R99" s="3"/>
      <c r="S99" s="3"/>
      <c r="T99" s="3"/>
      <c r="U99" s="3"/>
      <c r="V99" s="3" t="s">
        <v>24</v>
      </c>
      <c r="W99" s="2" t="s">
        <v>221</v>
      </c>
      <c r="X99" s="20" t="s">
        <v>235</v>
      </c>
      <c r="Z99" s="20"/>
    </row>
    <row r="100" spans="1:26" x14ac:dyDescent="0.3">
      <c r="A100" s="2" t="s">
        <v>28</v>
      </c>
      <c r="B100" s="3" t="s">
        <v>219</v>
      </c>
      <c r="C100" s="3" t="s">
        <v>234</v>
      </c>
      <c r="D100" s="10">
        <f t="shared" si="7"/>
        <v>37.950000000000003</v>
      </c>
      <c r="E100" s="10">
        <f t="shared" si="8"/>
        <v>-31.266666666666666</v>
      </c>
      <c r="F100" s="3">
        <v>801</v>
      </c>
      <c r="I100" s="3"/>
      <c r="J100" s="3">
        <v>2.78</v>
      </c>
      <c r="K100" s="3">
        <v>0.13</v>
      </c>
      <c r="L100" s="3">
        <v>1</v>
      </c>
      <c r="M100" s="3"/>
      <c r="N100" s="3"/>
      <c r="O100" s="3"/>
      <c r="P100" s="3"/>
      <c r="Q100" s="3"/>
      <c r="R100" s="3"/>
      <c r="S100" s="3"/>
      <c r="T100" s="3"/>
      <c r="U100" s="3"/>
      <c r="V100" s="3" t="s">
        <v>24</v>
      </c>
      <c r="W100" s="2" t="s">
        <v>221</v>
      </c>
      <c r="X100" s="20" t="s">
        <v>235</v>
      </c>
      <c r="Z100" s="20"/>
    </row>
    <row r="101" spans="1:26" x14ac:dyDescent="0.3">
      <c r="A101" s="2" t="s">
        <v>28</v>
      </c>
      <c r="B101" s="3" t="s">
        <v>219</v>
      </c>
      <c r="C101" s="3" t="s">
        <v>234</v>
      </c>
      <c r="D101" s="10">
        <f t="shared" si="7"/>
        <v>37.950000000000003</v>
      </c>
      <c r="E101" s="10">
        <f t="shared" si="8"/>
        <v>-31.266666666666666</v>
      </c>
      <c r="F101" s="3">
        <v>1000</v>
      </c>
      <c r="I101" s="3"/>
      <c r="J101" s="3">
        <v>2.9</v>
      </c>
      <c r="K101" s="3">
        <v>0.15</v>
      </c>
      <c r="L101" s="3">
        <v>1</v>
      </c>
      <c r="M101" s="3"/>
      <c r="N101" s="3"/>
      <c r="O101" s="3"/>
      <c r="P101" s="3"/>
      <c r="Q101" s="3"/>
      <c r="R101" s="3"/>
      <c r="S101" s="3"/>
      <c r="T101" s="3"/>
      <c r="U101" s="3"/>
      <c r="V101" s="3" t="s">
        <v>24</v>
      </c>
      <c r="W101" s="2" t="s">
        <v>221</v>
      </c>
      <c r="X101" s="20" t="s">
        <v>235</v>
      </c>
      <c r="Z101" s="20"/>
    </row>
    <row r="102" spans="1:26" x14ac:dyDescent="0.3">
      <c r="A102" s="2" t="s">
        <v>28</v>
      </c>
      <c r="B102" s="3" t="s">
        <v>219</v>
      </c>
      <c r="C102" s="3" t="s">
        <v>234</v>
      </c>
      <c r="D102" s="10">
        <f t="shared" si="7"/>
        <v>37.950000000000003</v>
      </c>
      <c r="E102" s="10">
        <f t="shared" si="8"/>
        <v>-31.266666666666666</v>
      </c>
      <c r="F102" s="3">
        <v>1250</v>
      </c>
      <c r="I102" s="3"/>
      <c r="J102" s="3">
        <v>3.3</v>
      </c>
      <c r="K102" s="3">
        <v>0.16</v>
      </c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 t="s">
        <v>24</v>
      </c>
      <c r="W102" s="2" t="s">
        <v>221</v>
      </c>
      <c r="X102" s="20" t="s">
        <v>235</v>
      </c>
      <c r="Z102" s="20"/>
    </row>
    <row r="103" spans="1:26" x14ac:dyDescent="0.3">
      <c r="A103" s="2" t="s">
        <v>28</v>
      </c>
      <c r="B103" s="3" t="s">
        <v>219</v>
      </c>
      <c r="C103" s="3" t="s">
        <v>234</v>
      </c>
      <c r="D103" s="10">
        <f t="shared" si="7"/>
        <v>37.950000000000003</v>
      </c>
      <c r="E103" s="10">
        <f t="shared" si="8"/>
        <v>-31.266666666666666</v>
      </c>
      <c r="F103" s="3">
        <v>1500</v>
      </c>
      <c r="I103" s="3"/>
      <c r="J103" s="3">
        <v>3</v>
      </c>
      <c r="K103" s="3">
        <v>0.15</v>
      </c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 t="s">
        <v>24</v>
      </c>
      <c r="W103" s="2" t="s">
        <v>221</v>
      </c>
      <c r="X103" s="20" t="s">
        <v>235</v>
      </c>
      <c r="Z103" s="20"/>
    </row>
    <row r="104" spans="1:26" x14ac:dyDescent="0.3">
      <c r="A104" s="2" t="s">
        <v>28</v>
      </c>
      <c r="B104" s="3" t="s">
        <v>219</v>
      </c>
      <c r="C104" s="3" t="s">
        <v>234</v>
      </c>
      <c r="D104" s="10">
        <f t="shared" si="7"/>
        <v>37.950000000000003</v>
      </c>
      <c r="E104" s="10">
        <f t="shared" si="8"/>
        <v>-31.266666666666666</v>
      </c>
      <c r="F104" s="3">
        <v>2000</v>
      </c>
      <c r="I104" s="3"/>
      <c r="J104" s="3">
        <v>2.68</v>
      </c>
      <c r="K104" s="3">
        <v>0.13</v>
      </c>
      <c r="L104" s="3">
        <v>1</v>
      </c>
      <c r="M104" s="3"/>
      <c r="N104" s="3"/>
      <c r="O104" s="3"/>
      <c r="P104" s="3"/>
      <c r="Q104" s="3"/>
      <c r="R104" s="3"/>
      <c r="S104" s="3"/>
      <c r="T104" s="3"/>
      <c r="U104" s="3"/>
      <c r="V104" s="3" t="s">
        <v>24</v>
      </c>
      <c r="W104" s="2" t="s">
        <v>221</v>
      </c>
      <c r="X104" s="20" t="s">
        <v>235</v>
      </c>
      <c r="Z104" s="20"/>
    </row>
    <row r="105" spans="1:26" x14ac:dyDescent="0.3">
      <c r="A105" s="2" t="s">
        <v>28</v>
      </c>
      <c r="B105" s="3" t="s">
        <v>219</v>
      </c>
      <c r="C105" s="3" t="s">
        <v>234</v>
      </c>
      <c r="D105" s="10">
        <f t="shared" si="7"/>
        <v>37.950000000000003</v>
      </c>
      <c r="E105" s="10">
        <f t="shared" si="8"/>
        <v>-31.266666666666666</v>
      </c>
      <c r="F105" s="3">
        <v>2601</v>
      </c>
      <c r="I105" s="3"/>
      <c r="J105" s="3">
        <v>3.15</v>
      </c>
      <c r="K105" s="3">
        <v>0.15</v>
      </c>
      <c r="L105" s="3">
        <v>1</v>
      </c>
      <c r="M105" s="3"/>
      <c r="N105" s="3"/>
      <c r="O105" s="3"/>
      <c r="P105" s="3"/>
      <c r="Q105" s="3"/>
      <c r="R105" s="3"/>
      <c r="S105" s="3"/>
      <c r="T105" s="3"/>
      <c r="U105" s="3"/>
      <c r="V105" s="3" t="s">
        <v>25</v>
      </c>
      <c r="W105" s="2" t="s">
        <v>221</v>
      </c>
      <c r="X105" s="20" t="s">
        <v>236</v>
      </c>
      <c r="Z105" s="20"/>
    </row>
    <row r="106" spans="1:26" x14ac:dyDescent="0.3">
      <c r="A106" s="2" t="s">
        <v>28</v>
      </c>
      <c r="B106" s="3" t="s">
        <v>219</v>
      </c>
      <c r="C106" s="3" t="s">
        <v>237</v>
      </c>
      <c r="D106" s="10">
        <f t="shared" ref="D106:D116" si="9">39+26/60</f>
        <v>39.43333333333333</v>
      </c>
      <c r="E106" s="10">
        <f t="shared" ref="E106:E116" si="10">-23-14/60</f>
        <v>-23.233333333333334</v>
      </c>
      <c r="F106" s="3">
        <v>10</v>
      </c>
      <c r="J106" s="3">
        <v>2.93</v>
      </c>
      <c r="K106" s="3">
        <v>0.15</v>
      </c>
      <c r="L106" s="3">
        <v>1</v>
      </c>
      <c r="M106" s="3"/>
      <c r="N106" s="3"/>
      <c r="O106" s="3"/>
      <c r="P106" s="3"/>
      <c r="Q106" s="10"/>
      <c r="V106" s="3" t="s">
        <v>24</v>
      </c>
      <c r="W106" s="2" t="s">
        <v>221</v>
      </c>
      <c r="X106" s="20" t="s">
        <v>238</v>
      </c>
    </row>
    <row r="107" spans="1:26" x14ac:dyDescent="0.3">
      <c r="A107" s="2" t="s">
        <v>28</v>
      </c>
      <c r="B107" s="3" t="s">
        <v>219</v>
      </c>
      <c r="C107" s="3" t="s">
        <v>237</v>
      </c>
      <c r="D107" s="10">
        <f t="shared" si="9"/>
        <v>39.43333333333333</v>
      </c>
      <c r="E107" s="10">
        <f t="shared" si="10"/>
        <v>-23.233333333333334</v>
      </c>
      <c r="F107" s="3">
        <v>40</v>
      </c>
      <c r="K107" s="3"/>
      <c r="L107" s="3">
        <v>4</v>
      </c>
      <c r="M107" s="3"/>
      <c r="N107" s="3">
        <v>4.01</v>
      </c>
      <c r="O107" s="3"/>
      <c r="P107" s="3"/>
      <c r="Q107" s="10"/>
      <c r="V107" s="3" t="s">
        <v>24</v>
      </c>
      <c r="W107" s="2" t="s">
        <v>221</v>
      </c>
      <c r="X107" s="20" t="s">
        <v>238</v>
      </c>
    </row>
    <row r="108" spans="1:26" x14ac:dyDescent="0.3">
      <c r="A108" s="2" t="s">
        <v>28</v>
      </c>
      <c r="B108" s="3" t="s">
        <v>219</v>
      </c>
      <c r="C108" s="3" t="s">
        <v>237</v>
      </c>
      <c r="D108" s="10">
        <f t="shared" si="9"/>
        <v>39.43333333333333</v>
      </c>
      <c r="E108" s="10">
        <f t="shared" si="10"/>
        <v>-23.233333333333334</v>
      </c>
      <c r="F108" s="3">
        <v>65</v>
      </c>
      <c r="J108" s="3">
        <v>3.1</v>
      </c>
      <c r="K108" s="3">
        <v>0.15</v>
      </c>
      <c r="L108" s="3">
        <v>1</v>
      </c>
      <c r="M108" s="3"/>
      <c r="N108" s="3"/>
      <c r="O108" s="3"/>
      <c r="P108" s="3"/>
      <c r="Q108" s="10"/>
      <c r="V108" s="3" t="s">
        <v>24</v>
      </c>
      <c r="W108" s="2" t="s">
        <v>221</v>
      </c>
      <c r="X108" s="20" t="s">
        <v>238</v>
      </c>
    </row>
    <row r="109" spans="1:26" x14ac:dyDescent="0.3">
      <c r="A109" s="2" t="s">
        <v>28</v>
      </c>
      <c r="B109" s="3" t="s">
        <v>219</v>
      </c>
      <c r="C109" s="3" t="s">
        <v>237</v>
      </c>
      <c r="D109" s="10">
        <f t="shared" si="9"/>
        <v>39.43333333333333</v>
      </c>
      <c r="E109" s="10">
        <f t="shared" si="10"/>
        <v>-23.233333333333334</v>
      </c>
      <c r="F109" s="3">
        <v>198</v>
      </c>
      <c r="J109" s="3">
        <v>2.89</v>
      </c>
      <c r="K109" s="3">
        <v>0.18</v>
      </c>
      <c r="L109" s="3">
        <v>1</v>
      </c>
      <c r="M109" s="3"/>
      <c r="N109" s="3"/>
      <c r="O109" s="3"/>
      <c r="P109" s="3"/>
      <c r="Q109" s="10"/>
      <c r="V109" s="3" t="s">
        <v>24</v>
      </c>
      <c r="W109" s="2" t="s">
        <v>221</v>
      </c>
      <c r="X109" s="20" t="s">
        <v>238</v>
      </c>
    </row>
    <row r="110" spans="1:26" x14ac:dyDescent="0.3">
      <c r="A110" s="2" t="s">
        <v>28</v>
      </c>
      <c r="B110" s="3" t="s">
        <v>219</v>
      </c>
      <c r="C110" s="3" t="s">
        <v>237</v>
      </c>
      <c r="D110" s="10">
        <f t="shared" si="9"/>
        <v>39.43333333333333</v>
      </c>
      <c r="E110" s="10">
        <f t="shared" si="10"/>
        <v>-23.233333333333334</v>
      </c>
      <c r="F110" s="3">
        <v>350</v>
      </c>
      <c r="J110" s="3">
        <v>2.54</v>
      </c>
      <c r="K110" s="3">
        <v>0.15</v>
      </c>
      <c r="L110" s="3">
        <v>1</v>
      </c>
      <c r="M110" s="3"/>
      <c r="N110" s="3"/>
      <c r="O110" s="3"/>
      <c r="P110" s="3"/>
      <c r="Q110" s="10"/>
      <c r="V110" s="3" t="s">
        <v>24</v>
      </c>
      <c r="W110" s="2" t="s">
        <v>221</v>
      </c>
      <c r="X110" s="20" t="s">
        <v>238</v>
      </c>
    </row>
    <row r="111" spans="1:26" x14ac:dyDescent="0.3">
      <c r="A111" s="2" t="s">
        <v>28</v>
      </c>
      <c r="B111" s="3" t="s">
        <v>219</v>
      </c>
      <c r="C111" s="3" t="s">
        <v>237</v>
      </c>
      <c r="D111" s="10">
        <f t="shared" si="9"/>
        <v>39.43333333333333</v>
      </c>
      <c r="E111" s="10">
        <f t="shared" si="10"/>
        <v>-23.233333333333334</v>
      </c>
      <c r="F111" s="3">
        <v>500</v>
      </c>
      <c r="J111" s="3">
        <v>2.75</v>
      </c>
      <c r="K111" s="3">
        <v>0.15</v>
      </c>
      <c r="L111" s="3">
        <v>1</v>
      </c>
      <c r="M111" s="3"/>
      <c r="N111" s="3"/>
      <c r="O111" s="3"/>
      <c r="P111" s="3"/>
      <c r="Q111" s="10"/>
      <c r="V111" s="3" t="s">
        <v>24</v>
      </c>
      <c r="W111" s="2" t="s">
        <v>221</v>
      </c>
      <c r="X111" s="20" t="s">
        <v>238</v>
      </c>
    </row>
    <row r="112" spans="1:26" x14ac:dyDescent="0.3">
      <c r="A112" s="2" t="s">
        <v>28</v>
      </c>
      <c r="B112" s="3" t="s">
        <v>219</v>
      </c>
      <c r="C112" s="3" t="s">
        <v>237</v>
      </c>
      <c r="D112" s="10">
        <f t="shared" si="9"/>
        <v>39.43333333333333</v>
      </c>
      <c r="E112" s="10">
        <f t="shared" si="10"/>
        <v>-23.233333333333334</v>
      </c>
      <c r="F112" s="3">
        <v>650</v>
      </c>
      <c r="J112" s="3">
        <v>2.76</v>
      </c>
      <c r="K112" s="3">
        <v>0.18</v>
      </c>
      <c r="L112" s="3">
        <v>1</v>
      </c>
      <c r="M112" s="3"/>
      <c r="N112" s="3"/>
      <c r="O112" s="3"/>
      <c r="P112" s="3"/>
      <c r="Q112" s="10"/>
      <c r="V112" s="3" t="s">
        <v>24</v>
      </c>
      <c r="W112" s="2" t="s">
        <v>221</v>
      </c>
      <c r="X112" s="20" t="s">
        <v>238</v>
      </c>
    </row>
    <row r="113" spans="1:26" x14ac:dyDescent="0.3">
      <c r="A113" s="2" t="s">
        <v>28</v>
      </c>
      <c r="B113" s="3" t="s">
        <v>219</v>
      </c>
      <c r="C113" s="3" t="s">
        <v>237</v>
      </c>
      <c r="D113" s="10">
        <f t="shared" si="9"/>
        <v>39.43333333333333</v>
      </c>
      <c r="E113" s="10">
        <f t="shared" si="10"/>
        <v>-23.233333333333334</v>
      </c>
      <c r="F113" s="3">
        <v>996</v>
      </c>
      <c r="J113" s="3">
        <v>2.76</v>
      </c>
      <c r="K113" s="3">
        <v>0.16</v>
      </c>
      <c r="L113" s="3">
        <v>1</v>
      </c>
      <c r="M113" s="3"/>
      <c r="N113" s="3"/>
      <c r="O113" s="3"/>
      <c r="P113" s="3"/>
      <c r="Q113" s="10"/>
      <c r="V113" s="3" t="s">
        <v>24</v>
      </c>
      <c r="W113" s="2" t="s">
        <v>221</v>
      </c>
      <c r="X113" s="20" t="s">
        <v>238</v>
      </c>
    </row>
    <row r="114" spans="1:26" x14ac:dyDescent="0.3">
      <c r="A114" s="2" t="s">
        <v>28</v>
      </c>
      <c r="B114" s="3" t="s">
        <v>219</v>
      </c>
      <c r="C114" s="3" t="s">
        <v>237</v>
      </c>
      <c r="D114" s="10">
        <f t="shared" si="9"/>
        <v>39.43333333333333</v>
      </c>
      <c r="E114" s="10">
        <f t="shared" si="10"/>
        <v>-23.233333333333334</v>
      </c>
      <c r="F114" s="3">
        <v>1997</v>
      </c>
      <c r="J114" s="3">
        <v>2.82</v>
      </c>
      <c r="K114" s="3">
        <v>0.17</v>
      </c>
      <c r="L114" s="3">
        <v>1</v>
      </c>
      <c r="M114" s="3"/>
      <c r="N114" s="3"/>
      <c r="O114" s="3"/>
      <c r="P114" s="3"/>
      <c r="Q114" s="10"/>
      <c r="V114" s="3" t="s">
        <v>24</v>
      </c>
      <c r="W114" s="2" t="s">
        <v>221</v>
      </c>
      <c r="X114" s="20" t="s">
        <v>238</v>
      </c>
    </row>
    <row r="115" spans="1:26" x14ac:dyDescent="0.3">
      <c r="A115" s="2" t="s">
        <v>28</v>
      </c>
      <c r="B115" s="3" t="s">
        <v>219</v>
      </c>
      <c r="C115" s="3" t="s">
        <v>237</v>
      </c>
      <c r="D115" s="10">
        <f t="shared" si="9"/>
        <v>39.43333333333333</v>
      </c>
      <c r="E115" s="10">
        <f t="shared" si="10"/>
        <v>-23.233333333333334</v>
      </c>
      <c r="F115" s="3">
        <v>2999</v>
      </c>
      <c r="J115" s="3">
        <v>2.9</v>
      </c>
      <c r="K115" s="3">
        <v>0.17</v>
      </c>
      <c r="L115" s="3">
        <v>1</v>
      </c>
      <c r="M115" s="3"/>
      <c r="N115" s="3"/>
      <c r="O115" s="3"/>
      <c r="P115" s="3"/>
      <c r="Q115" s="10"/>
      <c r="V115" s="3" t="s">
        <v>24</v>
      </c>
      <c r="W115" s="2" t="s">
        <v>221</v>
      </c>
      <c r="X115" s="20" t="s">
        <v>238</v>
      </c>
    </row>
    <row r="116" spans="1:26" x14ac:dyDescent="0.3">
      <c r="A116" s="2" t="s">
        <v>28</v>
      </c>
      <c r="B116" s="3" t="s">
        <v>219</v>
      </c>
      <c r="C116" s="3" t="s">
        <v>237</v>
      </c>
      <c r="D116" s="10">
        <f t="shared" si="9"/>
        <v>39.43333333333333</v>
      </c>
      <c r="E116" s="10">
        <f t="shared" si="10"/>
        <v>-23.233333333333334</v>
      </c>
      <c r="F116" s="3">
        <v>3407</v>
      </c>
      <c r="J116" s="3">
        <v>3.28</v>
      </c>
      <c r="K116" s="3">
        <v>0.19</v>
      </c>
      <c r="L116" s="3">
        <v>1</v>
      </c>
      <c r="M116" s="3"/>
      <c r="N116" s="3"/>
      <c r="O116" s="3"/>
      <c r="P116" s="3"/>
      <c r="Q116" s="10"/>
      <c r="V116" s="3" t="s">
        <v>24</v>
      </c>
      <c r="W116" s="2" t="s">
        <v>221</v>
      </c>
      <c r="X116" s="20" t="s">
        <v>238</v>
      </c>
    </row>
    <row r="117" spans="1:26" x14ac:dyDescent="0.3">
      <c r="A117" s="2" t="s">
        <v>28</v>
      </c>
      <c r="B117" s="3" t="s">
        <v>239</v>
      </c>
      <c r="C117" s="3" t="s">
        <v>240</v>
      </c>
      <c r="D117" s="10">
        <f>32+12/60</f>
        <v>32.200000000000003</v>
      </c>
      <c r="E117" s="10">
        <f>-64-30/60</f>
        <v>-64.5</v>
      </c>
      <c r="F117" s="3">
        <v>0.1</v>
      </c>
      <c r="I117" s="3"/>
      <c r="J117" s="3">
        <v>2.9</v>
      </c>
      <c r="K117" s="3"/>
      <c r="L117" s="3">
        <v>1</v>
      </c>
      <c r="M117" s="3"/>
      <c r="N117" s="3"/>
      <c r="O117" s="3"/>
      <c r="P117" s="3"/>
      <c r="Q117" s="3"/>
      <c r="R117" s="3"/>
      <c r="S117" s="3"/>
      <c r="T117" s="3"/>
      <c r="U117" s="3"/>
      <c r="V117" s="3" t="s">
        <v>102</v>
      </c>
      <c r="W117" s="2" t="s">
        <v>241</v>
      </c>
      <c r="X117" s="20" t="s">
        <v>242</v>
      </c>
      <c r="Z117" s="20"/>
    </row>
    <row r="118" spans="1:26" x14ac:dyDescent="0.3">
      <c r="A118" s="2" t="s">
        <v>28</v>
      </c>
      <c r="C118" s="3"/>
      <c r="D118" s="10">
        <f>54.5</f>
        <v>54.5</v>
      </c>
      <c r="E118" s="3">
        <v>-48.46</v>
      </c>
      <c r="F118" s="3">
        <v>15</v>
      </c>
      <c r="J118" s="12">
        <v>2.6990553306342777</v>
      </c>
      <c r="K118" s="10"/>
      <c r="L118" s="2">
        <v>1</v>
      </c>
      <c r="P118" s="10"/>
      <c r="S118" s="3"/>
      <c r="V118" s="3" t="s">
        <v>62</v>
      </c>
      <c r="W118" s="2" t="s">
        <v>272</v>
      </c>
      <c r="X118" s="2" t="s">
        <v>332</v>
      </c>
    </row>
    <row r="119" spans="1:26" x14ac:dyDescent="0.3">
      <c r="A119" s="2" t="s">
        <v>28</v>
      </c>
      <c r="C119" s="3"/>
      <c r="D119" s="10">
        <f>54.5</f>
        <v>54.5</v>
      </c>
      <c r="E119" s="3">
        <v>-48.46</v>
      </c>
      <c r="F119" s="3">
        <v>30</v>
      </c>
      <c r="J119" s="12">
        <v>2.755285650022492</v>
      </c>
      <c r="K119" s="10"/>
      <c r="L119" s="2">
        <v>1</v>
      </c>
      <c r="P119" s="10"/>
      <c r="S119" s="3"/>
      <c r="V119" s="3" t="s">
        <v>62</v>
      </c>
      <c r="W119" s="2" t="s">
        <v>272</v>
      </c>
      <c r="X119" s="2" t="s">
        <v>332</v>
      </c>
    </row>
    <row r="120" spans="1:26" x14ac:dyDescent="0.3">
      <c r="A120" s="2" t="s">
        <v>28</v>
      </c>
      <c r="C120" s="3"/>
      <c r="D120" s="10">
        <f t="shared" ref="D120:D134" si="11">54.5</f>
        <v>54.5</v>
      </c>
      <c r="E120" s="3">
        <v>-48.46</v>
      </c>
      <c r="F120" s="3">
        <v>45</v>
      </c>
      <c r="J120" s="12">
        <v>2.5865946918578495</v>
      </c>
      <c r="K120" s="10"/>
      <c r="L120" s="2">
        <v>1</v>
      </c>
      <c r="P120" s="10"/>
      <c r="S120" s="3"/>
      <c r="V120" s="3" t="s">
        <v>62</v>
      </c>
      <c r="W120" s="2" t="s">
        <v>272</v>
      </c>
      <c r="X120" s="2" t="s">
        <v>332</v>
      </c>
    </row>
    <row r="121" spans="1:26" x14ac:dyDescent="0.3">
      <c r="A121" s="2" t="s">
        <v>28</v>
      </c>
      <c r="C121" s="3"/>
      <c r="D121" s="10">
        <f t="shared" si="11"/>
        <v>54.5</v>
      </c>
      <c r="E121" s="3">
        <v>-48.46</v>
      </c>
      <c r="F121" s="3">
        <v>75</v>
      </c>
      <c r="J121" s="12"/>
      <c r="K121" s="10"/>
      <c r="L121" s="2">
        <v>4</v>
      </c>
      <c r="P121" s="10"/>
      <c r="S121" s="3"/>
      <c r="V121" s="3" t="s">
        <v>62</v>
      </c>
      <c r="W121" s="2" t="s">
        <v>272</v>
      </c>
      <c r="X121" s="2" t="s">
        <v>318</v>
      </c>
    </row>
    <row r="122" spans="1:26" x14ac:dyDescent="0.3">
      <c r="A122" s="2" t="s">
        <v>28</v>
      </c>
      <c r="C122" s="3"/>
      <c r="D122" s="10">
        <f t="shared" si="11"/>
        <v>54.5</v>
      </c>
      <c r="E122" s="3">
        <v>-48.46</v>
      </c>
      <c r="F122" s="3">
        <v>150</v>
      </c>
      <c r="J122" s="12"/>
      <c r="K122" s="10"/>
      <c r="L122" s="2">
        <v>4</v>
      </c>
      <c r="P122" s="10"/>
      <c r="S122" s="3"/>
      <c r="V122" s="3" t="s">
        <v>62</v>
      </c>
      <c r="W122" s="2" t="s">
        <v>272</v>
      </c>
      <c r="X122" s="2" t="s">
        <v>317</v>
      </c>
    </row>
    <row r="123" spans="1:26" x14ac:dyDescent="0.3">
      <c r="A123" s="2" t="s">
        <v>28</v>
      </c>
      <c r="C123" s="3"/>
      <c r="D123" s="10">
        <f t="shared" si="11"/>
        <v>54.5</v>
      </c>
      <c r="E123" s="3">
        <v>-48.46</v>
      </c>
      <c r="F123" s="3">
        <v>350</v>
      </c>
      <c r="J123" s="12">
        <v>2.5678512520617782</v>
      </c>
      <c r="K123" s="10"/>
      <c r="L123" s="2">
        <v>1</v>
      </c>
      <c r="P123" s="10"/>
      <c r="S123" s="3"/>
      <c r="V123" s="3" t="s">
        <v>62</v>
      </c>
      <c r="W123" s="2" t="s">
        <v>272</v>
      </c>
      <c r="X123" s="2" t="s">
        <v>332</v>
      </c>
    </row>
    <row r="124" spans="1:26" x14ac:dyDescent="0.3">
      <c r="A124" s="2" t="s">
        <v>28</v>
      </c>
      <c r="C124" s="3"/>
      <c r="D124" s="10">
        <f t="shared" si="11"/>
        <v>54.5</v>
      </c>
      <c r="E124" s="3">
        <v>-48.46</v>
      </c>
      <c r="F124" s="3">
        <v>500</v>
      </c>
      <c r="J124" s="12">
        <v>2.6428250112460638</v>
      </c>
      <c r="K124" s="10"/>
      <c r="L124" s="2">
        <v>1</v>
      </c>
      <c r="P124" s="10"/>
      <c r="S124" s="3"/>
      <c r="V124" s="3" t="s">
        <v>62</v>
      </c>
      <c r="W124" s="2" t="s">
        <v>272</v>
      </c>
      <c r="X124" s="2" t="s">
        <v>332</v>
      </c>
    </row>
    <row r="125" spans="1:26" x14ac:dyDescent="0.3">
      <c r="A125" s="2" t="s">
        <v>28</v>
      </c>
      <c r="C125" s="52"/>
      <c r="D125" s="10">
        <f t="shared" si="11"/>
        <v>54.5</v>
      </c>
      <c r="E125" s="3">
        <v>-48.46</v>
      </c>
      <c r="F125" s="3">
        <v>950</v>
      </c>
      <c r="J125" s="12">
        <v>2.6615684510421351</v>
      </c>
      <c r="K125" s="10"/>
      <c r="L125" s="2">
        <v>1</v>
      </c>
      <c r="P125" s="10"/>
      <c r="S125" s="3"/>
      <c r="V125" s="3" t="s">
        <v>62</v>
      </c>
      <c r="W125" s="2" t="s">
        <v>272</v>
      </c>
      <c r="X125" s="2" t="s">
        <v>332</v>
      </c>
    </row>
    <row r="126" spans="1:26" x14ac:dyDescent="0.3">
      <c r="A126" s="2" t="s">
        <v>28</v>
      </c>
      <c r="C126" s="3"/>
      <c r="D126" s="10">
        <f t="shared" si="11"/>
        <v>54.5</v>
      </c>
      <c r="E126" s="3">
        <v>-48.46</v>
      </c>
      <c r="F126" s="3">
        <v>1407</v>
      </c>
      <c r="J126" s="12">
        <v>3.0926675663517766</v>
      </c>
      <c r="K126" s="10"/>
      <c r="L126" s="2">
        <v>1</v>
      </c>
      <c r="P126" s="10"/>
      <c r="S126" s="3"/>
      <c r="V126" s="3" t="s">
        <v>62</v>
      </c>
      <c r="W126" s="2" t="s">
        <v>272</v>
      </c>
      <c r="X126" s="2" t="s">
        <v>332</v>
      </c>
    </row>
    <row r="127" spans="1:26" x14ac:dyDescent="0.3">
      <c r="A127" s="2" t="s">
        <v>28</v>
      </c>
      <c r="C127" s="3"/>
      <c r="D127" s="10">
        <f t="shared" si="11"/>
        <v>54.5</v>
      </c>
      <c r="E127" s="3">
        <v>-48.46</v>
      </c>
      <c r="F127" s="3">
        <v>1698</v>
      </c>
      <c r="J127" s="12">
        <v>3.1676413255360623</v>
      </c>
      <c r="K127" s="10"/>
      <c r="L127" s="2">
        <v>1</v>
      </c>
      <c r="P127" s="10"/>
      <c r="S127" s="3"/>
      <c r="V127" s="3" t="s">
        <v>62</v>
      </c>
      <c r="W127" s="2" t="s">
        <v>272</v>
      </c>
      <c r="X127" s="2" t="s">
        <v>332</v>
      </c>
    </row>
    <row r="128" spans="1:26" x14ac:dyDescent="0.3">
      <c r="A128" s="2" t="s">
        <v>28</v>
      </c>
      <c r="C128" s="3"/>
      <c r="D128" s="10">
        <f t="shared" si="11"/>
        <v>54.5</v>
      </c>
      <c r="E128" s="3">
        <v>-48.46</v>
      </c>
      <c r="F128" s="3">
        <v>1990</v>
      </c>
      <c r="J128" s="12">
        <v>3.0364372469635628</v>
      </c>
      <c r="K128" s="10"/>
      <c r="L128" s="2">
        <v>1</v>
      </c>
      <c r="P128" s="10"/>
      <c r="S128" s="3"/>
      <c r="V128" s="3" t="s">
        <v>62</v>
      </c>
      <c r="W128" s="2" t="s">
        <v>272</v>
      </c>
      <c r="X128" s="2" t="s">
        <v>332</v>
      </c>
    </row>
    <row r="129" spans="1:24" x14ac:dyDescent="0.3">
      <c r="A129" s="2" t="s">
        <v>28</v>
      </c>
      <c r="C129" s="3"/>
      <c r="D129" s="10">
        <f t="shared" si="11"/>
        <v>54.5</v>
      </c>
      <c r="E129" s="3">
        <v>-48.46</v>
      </c>
      <c r="F129" s="3">
        <v>2281</v>
      </c>
      <c r="J129" s="12">
        <v>3.1863847653321336</v>
      </c>
      <c r="K129" s="10"/>
      <c r="L129" s="2">
        <v>1</v>
      </c>
      <c r="P129" s="10"/>
      <c r="S129" s="3"/>
      <c r="V129" s="3" t="s">
        <v>62</v>
      </c>
      <c r="W129" s="2" t="s">
        <v>272</v>
      </c>
      <c r="X129" s="2" t="s">
        <v>332</v>
      </c>
    </row>
    <row r="130" spans="1:24" x14ac:dyDescent="0.3">
      <c r="A130" s="2" t="s">
        <v>28</v>
      </c>
      <c r="C130" s="3"/>
      <c r="D130" s="10">
        <f t="shared" si="11"/>
        <v>54.5</v>
      </c>
      <c r="E130" s="3">
        <v>-48.46</v>
      </c>
      <c r="F130" s="3">
        <v>2573</v>
      </c>
      <c r="J130" s="12">
        <v>3.3550757234967761</v>
      </c>
      <c r="K130" s="10"/>
      <c r="L130" s="2">
        <v>1</v>
      </c>
      <c r="P130" s="10"/>
      <c r="S130" s="3"/>
      <c r="V130" s="3" t="s">
        <v>62</v>
      </c>
      <c r="W130" s="2" t="s">
        <v>272</v>
      </c>
      <c r="X130" s="2" t="s">
        <v>332</v>
      </c>
    </row>
    <row r="131" spans="1:24" x14ac:dyDescent="0.3">
      <c r="A131" s="2" t="s">
        <v>28</v>
      </c>
      <c r="C131" s="3"/>
      <c r="D131" s="10">
        <f t="shared" si="11"/>
        <v>54.5</v>
      </c>
      <c r="E131" s="3">
        <v>-48.46</v>
      </c>
      <c r="F131" s="3">
        <v>2961</v>
      </c>
      <c r="J131" s="12">
        <v>3.5612535612535612</v>
      </c>
      <c r="K131" s="10"/>
      <c r="L131" s="2">
        <v>1</v>
      </c>
      <c r="P131" s="10"/>
      <c r="S131" s="3"/>
      <c r="V131" s="3" t="s">
        <v>62</v>
      </c>
      <c r="W131" s="2" t="s">
        <v>272</v>
      </c>
      <c r="X131" s="2" t="s">
        <v>332</v>
      </c>
    </row>
    <row r="132" spans="1:24" x14ac:dyDescent="0.3">
      <c r="A132" s="2" t="s">
        <v>28</v>
      </c>
      <c r="C132" s="3"/>
      <c r="D132" s="10">
        <f t="shared" si="11"/>
        <v>54.5</v>
      </c>
      <c r="E132" s="3">
        <v>-48.46</v>
      </c>
      <c r="F132" s="3">
        <v>3398</v>
      </c>
      <c r="J132" s="12"/>
      <c r="K132" s="10"/>
      <c r="L132" s="2">
        <v>4</v>
      </c>
      <c r="P132" s="10"/>
      <c r="S132" s="3"/>
      <c r="V132" s="3" t="s">
        <v>62</v>
      </c>
      <c r="W132" s="2" t="s">
        <v>272</v>
      </c>
      <c r="X132" s="2" t="s">
        <v>331</v>
      </c>
    </row>
    <row r="133" spans="1:24" x14ac:dyDescent="0.3">
      <c r="A133" s="2" t="s">
        <v>28</v>
      </c>
      <c r="C133" s="3"/>
      <c r="D133" s="10">
        <f t="shared" si="11"/>
        <v>54.5</v>
      </c>
      <c r="E133" s="3">
        <v>-48.46</v>
      </c>
      <c r="F133" s="3">
        <v>3593</v>
      </c>
      <c r="J133" s="12"/>
      <c r="K133" s="10"/>
      <c r="L133" s="2">
        <v>4</v>
      </c>
      <c r="P133" s="10"/>
      <c r="S133" s="3"/>
      <c r="V133" s="3" t="s">
        <v>62</v>
      </c>
      <c r="W133" s="2" t="s">
        <v>272</v>
      </c>
      <c r="X133" s="2" t="s">
        <v>333</v>
      </c>
    </row>
    <row r="134" spans="1:24" x14ac:dyDescent="0.3">
      <c r="A134" s="2" t="s">
        <v>28</v>
      </c>
      <c r="C134" s="3"/>
      <c r="D134" s="10">
        <f t="shared" si="11"/>
        <v>54.5</v>
      </c>
      <c r="E134" s="3">
        <v>-48.46</v>
      </c>
      <c r="F134" s="3">
        <v>3682</v>
      </c>
      <c r="J134" s="10"/>
      <c r="K134" s="10"/>
      <c r="L134" s="2">
        <v>4</v>
      </c>
      <c r="P134" s="10"/>
      <c r="S134" s="3"/>
      <c r="V134" s="3" t="s">
        <v>62</v>
      </c>
      <c r="W134" s="2" t="s">
        <v>272</v>
      </c>
      <c r="X134" s="2" t="s">
        <v>330</v>
      </c>
    </row>
    <row r="135" spans="1:24" x14ac:dyDescent="0.3">
      <c r="A135" s="2" t="s">
        <v>28</v>
      </c>
      <c r="B135" s="2" t="s">
        <v>379</v>
      </c>
      <c r="C135" s="2" t="s">
        <v>382</v>
      </c>
      <c r="D135" s="10">
        <f>32+1/6</f>
        <v>32.166666666666664</v>
      </c>
      <c r="E135" s="12">
        <v>-64.5</v>
      </c>
      <c r="F135" s="2">
        <v>0.1</v>
      </c>
      <c r="G135" s="12"/>
      <c r="H135" s="3"/>
      <c r="I135" s="12"/>
      <c r="J135" s="12">
        <v>2.9268292682926829</v>
      </c>
      <c r="K135" s="12">
        <v>0.42526579111944968</v>
      </c>
      <c r="L135" s="2">
        <v>1</v>
      </c>
      <c r="P135" s="12">
        <v>0.67542213883677304</v>
      </c>
      <c r="Q135" s="12">
        <v>0.22514071294559099</v>
      </c>
      <c r="R135" s="2">
        <v>1</v>
      </c>
      <c r="V135" s="3" t="s">
        <v>76</v>
      </c>
      <c r="W135" s="2" t="s">
        <v>381</v>
      </c>
      <c r="X135" s="2" t="s">
        <v>383</v>
      </c>
    </row>
    <row r="136" spans="1:24" x14ac:dyDescent="0.3">
      <c r="A136" s="2" t="s">
        <v>28</v>
      </c>
      <c r="B136" s="2" t="s">
        <v>379</v>
      </c>
      <c r="C136" s="2" t="s">
        <v>382</v>
      </c>
      <c r="D136" s="10">
        <f t="shared" ref="D136:D147" si="12">32+1/6</f>
        <v>32.166666666666664</v>
      </c>
      <c r="E136" s="12">
        <v>-64.5</v>
      </c>
      <c r="F136" s="2">
        <v>10</v>
      </c>
      <c r="G136" s="12"/>
      <c r="H136" s="3"/>
      <c r="I136" s="12"/>
      <c r="J136" s="12">
        <v>2.9518449030644156</v>
      </c>
      <c r="K136" s="12">
        <v>0.62539086929330834</v>
      </c>
      <c r="L136" s="2">
        <v>1</v>
      </c>
      <c r="P136" s="12"/>
      <c r="Q136" s="12">
        <v>0.22514071294559099</v>
      </c>
      <c r="R136" s="2">
        <v>4</v>
      </c>
      <c r="S136" s="12">
        <v>0.32520325203252032</v>
      </c>
      <c r="V136" s="3" t="s">
        <v>76</v>
      </c>
      <c r="W136" s="2" t="s">
        <v>381</v>
      </c>
      <c r="X136" s="2" t="s">
        <v>383</v>
      </c>
    </row>
    <row r="137" spans="1:24" x14ac:dyDescent="0.3">
      <c r="A137" s="2" t="s">
        <v>28</v>
      </c>
      <c r="B137" s="2" t="s">
        <v>379</v>
      </c>
      <c r="C137" s="2" t="s">
        <v>382</v>
      </c>
      <c r="D137" s="10">
        <f t="shared" si="12"/>
        <v>32.166666666666664</v>
      </c>
      <c r="E137" s="12">
        <v>-64.5</v>
      </c>
      <c r="F137" s="2">
        <v>25</v>
      </c>
      <c r="G137" s="12"/>
      <c r="H137" s="3"/>
      <c r="I137" s="12"/>
      <c r="K137" s="12">
        <v>0.97560975609756106</v>
      </c>
      <c r="L137" s="2">
        <v>4</v>
      </c>
      <c r="N137" s="12">
        <v>3.3270794246404005</v>
      </c>
      <c r="P137" s="12">
        <v>0.62539086929330834</v>
      </c>
      <c r="Q137" s="12">
        <v>0.22514071294559099</v>
      </c>
      <c r="R137" s="2">
        <v>1</v>
      </c>
      <c r="S137" s="12"/>
      <c r="V137" s="3" t="s">
        <v>76</v>
      </c>
      <c r="W137" s="2" t="s">
        <v>381</v>
      </c>
      <c r="X137" s="2" t="s">
        <v>383</v>
      </c>
    </row>
    <row r="138" spans="1:24" x14ac:dyDescent="0.3">
      <c r="A138" s="2" t="s">
        <v>28</v>
      </c>
      <c r="B138" s="2" t="s">
        <v>379</v>
      </c>
      <c r="C138" s="2" t="s">
        <v>382</v>
      </c>
      <c r="D138" s="10">
        <f t="shared" si="12"/>
        <v>32.166666666666664</v>
      </c>
      <c r="E138" s="12">
        <v>-64.5</v>
      </c>
      <c r="F138" s="2">
        <v>50</v>
      </c>
      <c r="G138" s="12"/>
      <c r="H138" s="3"/>
      <c r="I138" s="12"/>
      <c r="J138" s="12">
        <v>2.8267667292057532</v>
      </c>
      <c r="K138" s="12">
        <v>0.42526579111944968</v>
      </c>
      <c r="L138" s="2">
        <v>1</v>
      </c>
      <c r="P138" s="12">
        <v>0.67542213883677304</v>
      </c>
      <c r="Q138" s="12">
        <v>0.22514071294559099</v>
      </c>
      <c r="R138" s="2">
        <v>1</v>
      </c>
      <c r="S138" s="12"/>
      <c r="V138" s="3" t="s">
        <v>76</v>
      </c>
      <c r="W138" s="2" t="s">
        <v>381</v>
      </c>
      <c r="X138" s="2" t="s">
        <v>383</v>
      </c>
    </row>
    <row r="139" spans="1:24" x14ac:dyDescent="0.3">
      <c r="A139" s="2" t="s">
        <v>28</v>
      </c>
      <c r="B139" s="2" t="s">
        <v>379</v>
      </c>
      <c r="C139" s="2" t="s">
        <v>382</v>
      </c>
      <c r="D139" s="10">
        <f t="shared" si="12"/>
        <v>32.166666666666664</v>
      </c>
      <c r="E139" s="12">
        <v>-64.5</v>
      </c>
      <c r="F139" s="2">
        <v>75</v>
      </c>
      <c r="G139" s="12"/>
      <c r="H139" s="3"/>
      <c r="I139" s="12"/>
      <c r="K139" s="12">
        <v>0.42526579111944968</v>
      </c>
      <c r="L139" s="2">
        <v>4</v>
      </c>
      <c r="N139" s="12">
        <v>4.0525328330206385</v>
      </c>
      <c r="P139" s="12"/>
      <c r="Q139" s="12">
        <v>0.22514071294559099</v>
      </c>
      <c r="R139" s="2">
        <v>4</v>
      </c>
      <c r="S139" s="12">
        <v>1.5009380863039399</v>
      </c>
      <c r="V139" s="3" t="s">
        <v>76</v>
      </c>
      <c r="W139" s="2" t="s">
        <v>381</v>
      </c>
      <c r="X139" s="2" t="s">
        <v>383</v>
      </c>
    </row>
    <row r="140" spans="1:24" x14ac:dyDescent="0.3">
      <c r="A140" s="2" t="s">
        <v>28</v>
      </c>
      <c r="B140" s="2" t="s">
        <v>379</v>
      </c>
      <c r="C140" s="2" t="s">
        <v>382</v>
      </c>
      <c r="D140" s="10">
        <f t="shared" si="12"/>
        <v>32.166666666666664</v>
      </c>
      <c r="E140" s="12">
        <v>-64.5</v>
      </c>
      <c r="F140" s="2">
        <v>100</v>
      </c>
      <c r="G140" s="12"/>
      <c r="H140" s="3"/>
      <c r="I140" s="12"/>
      <c r="J140" s="12">
        <v>3.1769856160100063</v>
      </c>
      <c r="K140" s="12">
        <v>0.42526579111944968</v>
      </c>
      <c r="L140" s="2">
        <v>1</v>
      </c>
      <c r="P140" s="12">
        <v>0.15009380863039398</v>
      </c>
      <c r="Q140" s="12">
        <v>0.22514071294559099</v>
      </c>
      <c r="R140" s="2">
        <v>1</v>
      </c>
      <c r="S140" s="12"/>
      <c r="V140" s="3" t="s">
        <v>76</v>
      </c>
      <c r="W140" s="2" t="s">
        <v>381</v>
      </c>
      <c r="X140" s="2" t="s">
        <v>383</v>
      </c>
    </row>
    <row r="141" spans="1:24" x14ac:dyDescent="0.3">
      <c r="A141" s="2" t="s">
        <v>28</v>
      </c>
      <c r="B141" s="2" t="s">
        <v>379</v>
      </c>
      <c r="C141" s="2" t="s">
        <v>382</v>
      </c>
      <c r="D141" s="10">
        <f t="shared" si="12"/>
        <v>32.166666666666664</v>
      </c>
      <c r="E141" s="12">
        <v>-64.5</v>
      </c>
      <c r="F141" s="2">
        <v>150</v>
      </c>
      <c r="G141" s="12"/>
      <c r="H141" s="3"/>
      <c r="I141" s="12"/>
      <c r="J141" s="12">
        <v>3.3270794246404005</v>
      </c>
      <c r="K141" s="12">
        <v>0.42526579111944968</v>
      </c>
      <c r="L141" s="2">
        <v>4</v>
      </c>
      <c r="N141" s="12"/>
      <c r="P141" s="12">
        <v>0.25015634771732337</v>
      </c>
      <c r="Q141" s="12">
        <v>0.22514071294559099</v>
      </c>
      <c r="R141" s="2">
        <v>1</v>
      </c>
      <c r="S141" s="12"/>
      <c r="V141" s="3" t="s">
        <v>76</v>
      </c>
      <c r="W141" s="2" t="s">
        <v>381</v>
      </c>
      <c r="X141" s="2" t="s">
        <v>383</v>
      </c>
    </row>
    <row r="142" spans="1:24" x14ac:dyDescent="0.3">
      <c r="A142" s="2" t="s">
        <v>28</v>
      </c>
      <c r="B142" s="2" t="s">
        <v>379</v>
      </c>
      <c r="C142" s="2" t="s">
        <v>382</v>
      </c>
      <c r="D142" s="10">
        <f t="shared" si="12"/>
        <v>32.166666666666664</v>
      </c>
      <c r="E142" s="12">
        <v>-64.5</v>
      </c>
      <c r="F142" s="2">
        <v>200</v>
      </c>
      <c r="G142" s="12"/>
      <c r="H142" s="3"/>
      <c r="I142" s="12"/>
      <c r="J142" s="12">
        <v>2.8767979987492183</v>
      </c>
      <c r="K142" s="12">
        <v>0.42526579111944968</v>
      </c>
      <c r="L142" s="2">
        <v>1</v>
      </c>
      <c r="P142" s="12">
        <v>0.42526579111944968</v>
      </c>
      <c r="Q142" s="12">
        <v>0.22514071294559099</v>
      </c>
      <c r="R142" s="2">
        <v>4</v>
      </c>
      <c r="S142" s="12"/>
      <c r="V142" s="3" t="s">
        <v>76</v>
      </c>
      <c r="W142" s="2" t="s">
        <v>381</v>
      </c>
      <c r="X142" s="2" t="s">
        <v>383</v>
      </c>
    </row>
    <row r="143" spans="1:24" x14ac:dyDescent="0.3">
      <c r="A143" s="2" t="s">
        <v>28</v>
      </c>
      <c r="B143" s="2" t="s">
        <v>379</v>
      </c>
      <c r="C143" s="2" t="s">
        <v>382</v>
      </c>
      <c r="D143" s="10">
        <f t="shared" si="12"/>
        <v>32.166666666666664</v>
      </c>
      <c r="E143" s="12">
        <v>-64.5</v>
      </c>
      <c r="F143" s="2">
        <v>250</v>
      </c>
      <c r="G143" s="12"/>
      <c r="H143" s="3"/>
      <c r="I143" s="12"/>
      <c r="J143" s="12">
        <v>2.8017510944340214</v>
      </c>
      <c r="K143" s="12">
        <v>0.62539086929330834</v>
      </c>
      <c r="L143" s="2">
        <v>1</v>
      </c>
      <c r="P143" s="12">
        <v>0.15009380863039398</v>
      </c>
      <c r="Q143" s="12">
        <v>0.22514071294559099</v>
      </c>
      <c r="R143" s="2">
        <v>1</v>
      </c>
      <c r="S143" s="12"/>
      <c r="V143" s="3" t="s">
        <v>76</v>
      </c>
      <c r="W143" s="2" t="s">
        <v>381</v>
      </c>
      <c r="X143" s="2" t="s">
        <v>383</v>
      </c>
    </row>
    <row r="144" spans="1:24" x14ac:dyDescent="0.3">
      <c r="A144" s="2" t="s">
        <v>28</v>
      </c>
      <c r="B144" s="2" t="s">
        <v>379</v>
      </c>
      <c r="C144" s="2" t="s">
        <v>382</v>
      </c>
      <c r="D144" s="10">
        <f t="shared" si="12"/>
        <v>32.166666666666664</v>
      </c>
      <c r="E144" s="12">
        <v>-64.5</v>
      </c>
      <c r="F144" s="2">
        <v>300</v>
      </c>
      <c r="G144" s="12"/>
      <c r="H144" s="3"/>
      <c r="I144" s="12"/>
      <c r="J144" s="12">
        <v>3.1019387116948094</v>
      </c>
      <c r="K144" s="12">
        <v>0.75046904315196994</v>
      </c>
      <c r="L144" s="2">
        <v>1</v>
      </c>
      <c r="P144" s="12">
        <v>7.5046904315196991E-2</v>
      </c>
      <c r="Q144" s="12">
        <v>0.22514071294559099</v>
      </c>
      <c r="R144" s="2">
        <v>1</v>
      </c>
      <c r="S144" s="12"/>
      <c r="V144" s="3" t="s">
        <v>76</v>
      </c>
      <c r="W144" s="2" t="s">
        <v>381</v>
      </c>
      <c r="X144" s="2" t="s">
        <v>383</v>
      </c>
    </row>
    <row r="145" spans="1:24" x14ac:dyDescent="0.3">
      <c r="A145" s="2" t="s">
        <v>28</v>
      </c>
      <c r="B145" s="2" t="s">
        <v>379</v>
      </c>
      <c r="C145" s="2" t="s">
        <v>382</v>
      </c>
      <c r="D145" s="10">
        <f t="shared" si="12"/>
        <v>32.166666666666664</v>
      </c>
      <c r="E145" s="12">
        <v>-64.5</v>
      </c>
      <c r="F145" s="2">
        <v>350</v>
      </c>
      <c r="G145" s="12"/>
      <c r="H145" s="3"/>
      <c r="I145" s="12"/>
      <c r="J145" s="12">
        <v>2.8767979987492183</v>
      </c>
      <c r="K145" s="12">
        <v>0.42526579111944968</v>
      </c>
      <c r="L145" s="2">
        <v>1</v>
      </c>
      <c r="P145" s="12"/>
      <c r="Q145" s="12">
        <v>0.22514071294559099</v>
      </c>
      <c r="R145" s="2">
        <v>1</v>
      </c>
      <c r="S145" s="12">
        <v>1.0506566604127581</v>
      </c>
      <c r="V145" s="3" t="s">
        <v>76</v>
      </c>
      <c r="W145" s="2" t="s">
        <v>381</v>
      </c>
      <c r="X145" s="2" t="s">
        <v>383</v>
      </c>
    </row>
    <row r="146" spans="1:24" x14ac:dyDescent="0.3">
      <c r="A146" s="2" t="s">
        <v>28</v>
      </c>
      <c r="B146" s="2" t="s">
        <v>379</v>
      </c>
      <c r="C146" s="2" t="s">
        <v>382</v>
      </c>
      <c r="D146" s="10">
        <f t="shared" si="12"/>
        <v>32.166666666666664</v>
      </c>
      <c r="E146" s="12">
        <v>-64.5</v>
      </c>
      <c r="F146" s="2">
        <v>400</v>
      </c>
      <c r="G146" s="12"/>
      <c r="H146" s="3"/>
      <c r="I146" s="12"/>
      <c r="K146" s="12">
        <v>0.75046904315196994</v>
      </c>
      <c r="L146" s="2">
        <v>4</v>
      </c>
      <c r="N146" s="12">
        <v>3.6522826766729204</v>
      </c>
      <c r="P146" s="12"/>
      <c r="Q146" s="12">
        <v>0.22514071294559099</v>
      </c>
      <c r="R146" s="2">
        <v>4</v>
      </c>
      <c r="S146" s="12">
        <v>1.8261413383364602</v>
      </c>
      <c r="V146" s="3" t="s">
        <v>76</v>
      </c>
      <c r="W146" s="2" t="s">
        <v>381</v>
      </c>
      <c r="X146" s="2" t="s">
        <v>383</v>
      </c>
    </row>
    <row r="147" spans="1:24" x14ac:dyDescent="0.3">
      <c r="A147" s="2" t="s">
        <v>28</v>
      </c>
      <c r="B147" s="2" t="s">
        <v>379</v>
      </c>
      <c r="C147" s="2" t="s">
        <v>382</v>
      </c>
      <c r="D147" s="10">
        <f t="shared" si="12"/>
        <v>32.166666666666664</v>
      </c>
      <c r="E147" s="12">
        <v>-64.5</v>
      </c>
      <c r="F147" s="2">
        <v>500</v>
      </c>
      <c r="G147" s="12"/>
      <c r="H147" s="3"/>
      <c r="I147" s="12"/>
      <c r="K147" s="12">
        <v>0.62539086929330834</v>
      </c>
      <c r="L147" s="2">
        <v>4</v>
      </c>
      <c r="N147" s="12">
        <v>3.9274546591619766</v>
      </c>
      <c r="P147" s="12"/>
      <c r="Q147" s="12">
        <v>1.3258286429018138</v>
      </c>
      <c r="R147" s="2">
        <v>4</v>
      </c>
      <c r="S147" s="12">
        <v>2.1263289555972484</v>
      </c>
      <c r="V147" s="3" t="s">
        <v>76</v>
      </c>
      <c r="W147" s="2" t="s">
        <v>381</v>
      </c>
      <c r="X147" s="2" t="s">
        <v>383</v>
      </c>
    </row>
    <row r="148" spans="1:24" x14ac:dyDescent="0.3">
      <c r="A148" s="2" t="s">
        <v>28</v>
      </c>
      <c r="B148" s="3" t="s">
        <v>243</v>
      </c>
      <c r="C148" s="3">
        <v>2</v>
      </c>
      <c r="D148" s="10">
        <v>12.594200000000001</v>
      </c>
      <c r="E148" s="10">
        <v>-17.919899999999998</v>
      </c>
      <c r="F148" s="2">
        <v>200</v>
      </c>
      <c r="G148" s="27">
        <v>1.24</v>
      </c>
      <c r="H148" s="6">
        <v>0.11</v>
      </c>
      <c r="I148" s="3">
        <v>1</v>
      </c>
      <c r="J148" s="8">
        <v>2.4398169999999997</v>
      </c>
      <c r="L148" s="3">
        <v>1</v>
      </c>
      <c r="M148" s="3"/>
      <c r="N148" s="3"/>
      <c r="O148" s="3"/>
      <c r="V148" s="3" t="s">
        <v>244</v>
      </c>
      <c r="W148" s="2" t="s">
        <v>245</v>
      </c>
      <c r="X148" s="2" t="s">
        <v>246</v>
      </c>
    </row>
    <row r="149" spans="1:24" x14ac:dyDescent="0.3">
      <c r="A149" s="2" t="s">
        <v>28</v>
      </c>
      <c r="B149" s="3" t="s">
        <v>243</v>
      </c>
      <c r="C149" s="3">
        <v>2</v>
      </c>
      <c r="D149" s="10">
        <v>12.594200000000001</v>
      </c>
      <c r="E149" s="10">
        <v>-17.919899999999998</v>
      </c>
      <c r="F149" s="2">
        <v>300</v>
      </c>
      <c r="G149" s="27">
        <v>1.24</v>
      </c>
      <c r="H149" s="6">
        <v>0.11</v>
      </c>
      <c r="I149" s="3">
        <v>1</v>
      </c>
      <c r="J149" s="8">
        <v>2.4798139999999997</v>
      </c>
      <c r="L149" s="3">
        <v>1</v>
      </c>
      <c r="M149" s="3"/>
      <c r="N149" s="3"/>
      <c r="O149" s="3"/>
      <c r="V149" s="3" t="s">
        <v>244</v>
      </c>
      <c r="W149" s="2" t="s">
        <v>245</v>
      </c>
      <c r="X149" s="2" t="s">
        <v>246</v>
      </c>
    </row>
    <row r="150" spans="1:24" x14ac:dyDescent="0.3">
      <c r="A150" s="2" t="s">
        <v>28</v>
      </c>
      <c r="B150" s="3" t="s">
        <v>243</v>
      </c>
      <c r="C150" s="3">
        <v>2</v>
      </c>
      <c r="D150" s="10">
        <v>12.594200000000001</v>
      </c>
      <c r="E150" s="10">
        <v>-17.919899999999998</v>
      </c>
      <c r="F150" s="2">
        <v>400</v>
      </c>
      <c r="G150" s="27">
        <v>1.71</v>
      </c>
      <c r="H150" s="6">
        <v>0.11</v>
      </c>
      <c r="I150" s="3">
        <v>1</v>
      </c>
      <c r="J150" s="8">
        <v>2.5398095000000001</v>
      </c>
      <c r="L150" s="3">
        <v>1</v>
      </c>
      <c r="M150" s="3"/>
      <c r="N150" s="3"/>
      <c r="O150" s="3"/>
      <c r="V150" s="3" t="s">
        <v>244</v>
      </c>
      <c r="W150" s="2" t="s">
        <v>245</v>
      </c>
      <c r="X150" s="2" t="s">
        <v>246</v>
      </c>
    </row>
    <row r="151" spans="1:24" x14ac:dyDescent="0.3">
      <c r="A151" s="2" t="s">
        <v>28</v>
      </c>
      <c r="B151" s="3" t="s">
        <v>243</v>
      </c>
      <c r="C151" s="3">
        <v>2</v>
      </c>
      <c r="D151" s="10">
        <v>12.594200000000001</v>
      </c>
      <c r="E151" s="10">
        <v>-17.919899999999998</v>
      </c>
      <c r="F151" s="2">
        <v>500</v>
      </c>
      <c r="G151" s="27">
        <v>1.49</v>
      </c>
      <c r="H151" s="6">
        <v>0.11</v>
      </c>
      <c r="I151" s="3">
        <v>1</v>
      </c>
      <c r="J151" s="8">
        <v>2.5398095000000001</v>
      </c>
      <c r="L151" s="3">
        <v>1</v>
      </c>
      <c r="M151" s="3"/>
      <c r="N151" s="3"/>
      <c r="O151" s="3"/>
      <c r="V151" s="3" t="s">
        <v>244</v>
      </c>
      <c r="W151" s="2" t="s">
        <v>245</v>
      </c>
      <c r="X151" s="2" t="s">
        <v>246</v>
      </c>
    </row>
    <row r="152" spans="1:24" x14ac:dyDescent="0.3">
      <c r="A152" s="2" t="s">
        <v>28</v>
      </c>
      <c r="B152" s="3" t="s">
        <v>243</v>
      </c>
      <c r="C152" s="3">
        <v>2</v>
      </c>
      <c r="D152" s="10">
        <v>12.594200000000001</v>
      </c>
      <c r="E152" s="10">
        <v>-17.919899999999998</v>
      </c>
      <c r="F152" s="2">
        <v>600</v>
      </c>
      <c r="G152" s="27">
        <v>1.1299999999999999</v>
      </c>
      <c r="H152" s="6">
        <v>0.11</v>
      </c>
      <c r="I152" s="3">
        <v>1</v>
      </c>
      <c r="J152" s="8">
        <v>2.4798139999999997</v>
      </c>
      <c r="L152" s="3">
        <v>1</v>
      </c>
      <c r="M152" s="3"/>
      <c r="N152" s="3"/>
      <c r="O152" s="3"/>
      <c r="V152" s="3" t="s">
        <v>244</v>
      </c>
      <c r="W152" s="2" t="s">
        <v>245</v>
      </c>
      <c r="X152" s="2" t="s">
        <v>246</v>
      </c>
    </row>
    <row r="153" spans="1:24" x14ac:dyDescent="0.3">
      <c r="A153" s="2" t="s">
        <v>28</v>
      </c>
      <c r="B153" s="3" t="s">
        <v>243</v>
      </c>
      <c r="C153" s="3">
        <v>2</v>
      </c>
      <c r="D153" s="10">
        <v>12.594200000000001</v>
      </c>
      <c r="E153" s="10">
        <v>-17.919899999999998</v>
      </c>
      <c r="F153" s="2">
        <v>750</v>
      </c>
      <c r="G153" s="27">
        <v>1.18</v>
      </c>
      <c r="H153" s="6">
        <v>0.11</v>
      </c>
      <c r="I153" s="3">
        <v>1</v>
      </c>
      <c r="J153" s="8">
        <v>2.6697997500000001</v>
      </c>
      <c r="L153" s="3">
        <v>1</v>
      </c>
      <c r="M153" s="3"/>
      <c r="N153" s="3"/>
      <c r="O153" s="3"/>
      <c r="V153" s="3" t="s">
        <v>244</v>
      </c>
      <c r="W153" s="2" t="s">
        <v>245</v>
      </c>
      <c r="X153" s="2" t="s">
        <v>246</v>
      </c>
    </row>
    <row r="154" spans="1:24" x14ac:dyDescent="0.3">
      <c r="A154" s="2" t="s">
        <v>28</v>
      </c>
      <c r="B154" s="3" t="s">
        <v>243</v>
      </c>
      <c r="C154" s="3">
        <v>2</v>
      </c>
      <c r="D154" s="10">
        <v>12.594200000000001</v>
      </c>
      <c r="E154" s="10">
        <v>-17.919899999999998</v>
      </c>
      <c r="F154" s="2">
        <v>900</v>
      </c>
      <c r="G154" s="27">
        <v>1.1200000000000001</v>
      </c>
      <c r="H154" s="6">
        <v>0.11</v>
      </c>
      <c r="I154" s="3">
        <v>1</v>
      </c>
      <c r="J154" s="8">
        <v>2.4798139999999997</v>
      </c>
      <c r="L154" s="3">
        <v>1</v>
      </c>
      <c r="M154" s="3"/>
      <c r="N154" s="3"/>
      <c r="O154" s="3"/>
      <c r="V154" s="3" t="s">
        <v>244</v>
      </c>
      <c r="W154" s="2" t="s">
        <v>245</v>
      </c>
      <c r="X154" s="2" t="s">
        <v>246</v>
      </c>
    </row>
    <row r="155" spans="1:24" x14ac:dyDescent="0.3">
      <c r="A155" s="2" t="s">
        <v>28</v>
      </c>
      <c r="B155" s="3" t="s">
        <v>243</v>
      </c>
      <c r="C155" s="3">
        <v>2</v>
      </c>
      <c r="D155" s="10">
        <v>12.594200000000001</v>
      </c>
      <c r="E155" s="10">
        <v>-17.919899999999998</v>
      </c>
      <c r="F155" s="2">
        <v>1700</v>
      </c>
      <c r="G155" s="27">
        <v>1.25</v>
      </c>
      <c r="H155" s="6">
        <v>0.11</v>
      </c>
      <c r="I155" s="3">
        <v>1</v>
      </c>
      <c r="J155" s="8">
        <v>2.5398095000000001</v>
      </c>
      <c r="L155" s="3">
        <v>1</v>
      </c>
      <c r="M155" s="3"/>
      <c r="N155" s="3"/>
      <c r="O155" s="3"/>
      <c r="V155" s="3" t="s">
        <v>244</v>
      </c>
      <c r="W155" s="2" t="s">
        <v>245</v>
      </c>
      <c r="X155" s="2" t="s">
        <v>246</v>
      </c>
    </row>
    <row r="156" spans="1:24" x14ac:dyDescent="0.3">
      <c r="A156" s="2" t="s">
        <v>28</v>
      </c>
      <c r="B156" s="3" t="s">
        <v>243</v>
      </c>
      <c r="C156" s="3">
        <v>2</v>
      </c>
      <c r="D156" s="10">
        <v>12.594200000000001</v>
      </c>
      <c r="E156" s="10">
        <v>-17.919899999999998</v>
      </c>
      <c r="F156" s="2">
        <v>2625</v>
      </c>
      <c r="G156" s="27">
        <v>1.45</v>
      </c>
      <c r="H156" s="6">
        <v>0.11</v>
      </c>
      <c r="I156" s="3">
        <v>1</v>
      </c>
      <c r="J156" s="8">
        <v>2.7097967499999998</v>
      </c>
      <c r="L156" s="3">
        <v>1</v>
      </c>
      <c r="M156" s="3"/>
      <c r="N156" s="3"/>
      <c r="O156" s="3"/>
      <c r="V156" s="3" t="s">
        <v>244</v>
      </c>
      <c r="W156" s="2" t="s">
        <v>245</v>
      </c>
      <c r="X156" s="2" t="s">
        <v>246</v>
      </c>
    </row>
    <row r="157" spans="1:24" x14ac:dyDescent="0.3">
      <c r="A157" s="2" t="s">
        <v>28</v>
      </c>
      <c r="B157" s="3" t="s">
        <v>243</v>
      </c>
      <c r="C157" s="3">
        <v>3</v>
      </c>
      <c r="D157" s="10">
        <v>12.61</v>
      </c>
      <c r="E157" s="10">
        <v>-17.715699999999998</v>
      </c>
      <c r="F157" s="2">
        <v>200</v>
      </c>
      <c r="G157" s="27">
        <v>1.28</v>
      </c>
      <c r="H157" s="6">
        <v>0.11</v>
      </c>
      <c r="I157" s="3">
        <v>1</v>
      </c>
      <c r="J157" s="8">
        <v>2.4998125</v>
      </c>
      <c r="L157" s="3">
        <v>1</v>
      </c>
      <c r="M157" s="3"/>
      <c r="N157" s="3"/>
      <c r="O157" s="3"/>
      <c r="V157" s="3" t="s">
        <v>244</v>
      </c>
      <c r="W157" s="2" t="s">
        <v>245</v>
      </c>
      <c r="X157" s="2" t="s">
        <v>247</v>
      </c>
    </row>
    <row r="158" spans="1:24" x14ac:dyDescent="0.3">
      <c r="A158" s="2" t="s">
        <v>28</v>
      </c>
      <c r="B158" s="3" t="s">
        <v>243</v>
      </c>
      <c r="C158" s="3">
        <v>3</v>
      </c>
      <c r="D158" s="10">
        <v>12.61</v>
      </c>
      <c r="E158" s="10">
        <v>-17.715699999999998</v>
      </c>
      <c r="F158" s="2">
        <v>300</v>
      </c>
      <c r="G158" s="27">
        <v>1.3</v>
      </c>
      <c r="H158" s="6">
        <v>0.11</v>
      </c>
      <c r="I158" s="3">
        <v>1</v>
      </c>
      <c r="J158" s="8">
        <v>2.5398095000000001</v>
      </c>
      <c r="L158" s="3">
        <v>1</v>
      </c>
      <c r="M158" s="3"/>
      <c r="N158" s="3"/>
      <c r="O158" s="3"/>
      <c r="V158" s="3" t="s">
        <v>244</v>
      </c>
      <c r="W158" s="2" t="s">
        <v>245</v>
      </c>
      <c r="X158" s="2" t="s">
        <v>247</v>
      </c>
    </row>
    <row r="159" spans="1:24" x14ac:dyDescent="0.3">
      <c r="A159" s="2" t="s">
        <v>28</v>
      </c>
      <c r="B159" s="3" t="s">
        <v>243</v>
      </c>
      <c r="C159" s="3">
        <v>3</v>
      </c>
      <c r="D159" s="10">
        <v>12.61</v>
      </c>
      <c r="E159" s="10">
        <v>-17.715699999999998</v>
      </c>
      <c r="F159" s="2">
        <v>400</v>
      </c>
      <c r="G159" s="27">
        <v>1.23</v>
      </c>
      <c r="H159" s="6">
        <v>0.11</v>
      </c>
      <c r="I159" s="3">
        <v>1</v>
      </c>
      <c r="J159" s="8">
        <v>2.5398095000000001</v>
      </c>
      <c r="L159" s="3">
        <v>1</v>
      </c>
      <c r="M159" s="3"/>
      <c r="N159" s="3"/>
      <c r="O159" s="3"/>
      <c r="V159" s="3" t="s">
        <v>244</v>
      </c>
      <c r="W159" s="2" t="s">
        <v>245</v>
      </c>
      <c r="X159" s="2" t="s">
        <v>247</v>
      </c>
    </row>
    <row r="160" spans="1:24" x14ac:dyDescent="0.3">
      <c r="A160" s="2" t="s">
        <v>28</v>
      </c>
      <c r="B160" s="3" t="s">
        <v>243</v>
      </c>
      <c r="C160" s="3">
        <v>3</v>
      </c>
      <c r="D160" s="10">
        <v>12.61</v>
      </c>
      <c r="E160" s="10">
        <v>-17.715699999999998</v>
      </c>
      <c r="F160" s="2">
        <v>500</v>
      </c>
      <c r="G160" s="27">
        <v>1.1499999999999999</v>
      </c>
      <c r="H160" s="6">
        <v>0.11</v>
      </c>
      <c r="I160" s="3">
        <v>1</v>
      </c>
      <c r="J160" s="8">
        <v>2.6198035000000002</v>
      </c>
      <c r="L160" s="3">
        <v>1</v>
      </c>
      <c r="M160" s="3"/>
      <c r="N160" s="3"/>
      <c r="O160" s="3"/>
      <c r="V160" s="3" t="s">
        <v>244</v>
      </c>
      <c r="W160" s="2" t="s">
        <v>245</v>
      </c>
      <c r="X160" s="2" t="s">
        <v>247</v>
      </c>
    </row>
    <row r="161" spans="1:24" x14ac:dyDescent="0.3">
      <c r="A161" s="2" t="s">
        <v>28</v>
      </c>
      <c r="B161" s="3" t="s">
        <v>243</v>
      </c>
      <c r="C161" s="3">
        <v>3</v>
      </c>
      <c r="D161" s="10">
        <v>12.61</v>
      </c>
      <c r="E161" s="10">
        <v>-17.715699999999998</v>
      </c>
      <c r="F161" s="2">
        <v>600</v>
      </c>
      <c r="G161" s="27">
        <v>1.24</v>
      </c>
      <c r="H161" s="6">
        <v>0.11</v>
      </c>
      <c r="I161" s="3">
        <v>1</v>
      </c>
      <c r="J161" s="8">
        <v>2.5598079999999999</v>
      </c>
      <c r="L161" s="3">
        <v>1</v>
      </c>
      <c r="M161" s="3"/>
      <c r="N161" s="3"/>
      <c r="O161" s="3"/>
      <c r="V161" s="3" t="s">
        <v>244</v>
      </c>
      <c r="W161" s="2" t="s">
        <v>245</v>
      </c>
      <c r="X161" s="2" t="s">
        <v>247</v>
      </c>
    </row>
    <row r="162" spans="1:24" x14ac:dyDescent="0.3">
      <c r="A162" s="2" t="s">
        <v>28</v>
      </c>
      <c r="B162" s="3" t="s">
        <v>243</v>
      </c>
      <c r="C162" s="3">
        <v>3</v>
      </c>
      <c r="D162" s="10">
        <v>12.61</v>
      </c>
      <c r="E162" s="10">
        <v>-17.715699999999998</v>
      </c>
      <c r="F162" s="2">
        <v>700</v>
      </c>
      <c r="G162" s="27">
        <v>1.1599999999999999</v>
      </c>
      <c r="H162" s="6">
        <v>0.11</v>
      </c>
      <c r="I162" s="3">
        <v>1</v>
      </c>
      <c r="J162" s="8">
        <v>2.5398095000000001</v>
      </c>
      <c r="L162" s="3">
        <v>1</v>
      </c>
      <c r="M162" s="3"/>
      <c r="N162" s="3"/>
      <c r="O162" s="3"/>
      <c r="V162" s="3" t="s">
        <v>244</v>
      </c>
      <c r="W162" s="2" t="s">
        <v>245</v>
      </c>
      <c r="X162" s="2" t="s">
        <v>247</v>
      </c>
    </row>
    <row r="163" spans="1:24" x14ac:dyDescent="0.3">
      <c r="A163" s="2" t="s">
        <v>28</v>
      </c>
      <c r="B163" s="3" t="s">
        <v>243</v>
      </c>
      <c r="C163" s="3">
        <v>3</v>
      </c>
      <c r="D163" s="10">
        <v>12.61</v>
      </c>
      <c r="E163" s="10">
        <v>-17.715699999999998</v>
      </c>
      <c r="F163" s="2">
        <v>900</v>
      </c>
      <c r="G163" s="27">
        <v>1.1200000000000001</v>
      </c>
      <c r="H163" s="6">
        <v>0.11</v>
      </c>
      <c r="I163" s="3">
        <v>1</v>
      </c>
      <c r="J163" s="8">
        <v>2.7097967499999998</v>
      </c>
      <c r="L163" s="3">
        <v>1</v>
      </c>
      <c r="M163" s="3"/>
      <c r="N163" s="3"/>
      <c r="O163" s="3"/>
      <c r="V163" s="3" t="s">
        <v>244</v>
      </c>
      <c r="W163" s="2" t="s">
        <v>245</v>
      </c>
      <c r="X163" s="2" t="s">
        <v>247</v>
      </c>
    </row>
    <row r="164" spans="1:24" x14ac:dyDescent="0.3">
      <c r="A164" s="2" t="s">
        <v>28</v>
      </c>
      <c r="B164" s="3" t="s">
        <v>243</v>
      </c>
      <c r="C164" s="3">
        <v>4</v>
      </c>
      <c r="D164" s="10">
        <v>12.612</v>
      </c>
      <c r="E164" s="10">
        <v>-17.572800000000001</v>
      </c>
      <c r="F164" s="2">
        <v>38</v>
      </c>
      <c r="G164" s="27">
        <v>1.28</v>
      </c>
      <c r="H164" s="6">
        <v>0.11</v>
      </c>
      <c r="I164" s="3">
        <v>1</v>
      </c>
      <c r="J164" s="8">
        <v>2.12984025</v>
      </c>
      <c r="L164" s="3">
        <v>1</v>
      </c>
      <c r="M164" s="3"/>
      <c r="N164" s="3"/>
      <c r="O164" s="3"/>
      <c r="V164" s="3" t="s">
        <v>244</v>
      </c>
      <c r="W164" s="2" t="s">
        <v>245</v>
      </c>
      <c r="X164" s="2" t="s">
        <v>248</v>
      </c>
    </row>
    <row r="165" spans="1:24" x14ac:dyDescent="0.3">
      <c r="A165" s="2" t="s">
        <v>28</v>
      </c>
      <c r="B165" s="3" t="s">
        <v>243</v>
      </c>
      <c r="C165" s="3">
        <v>4</v>
      </c>
      <c r="D165" s="10">
        <v>12.612</v>
      </c>
      <c r="E165" s="10">
        <v>-17.572800000000001</v>
      </c>
      <c r="F165" s="2">
        <v>40</v>
      </c>
      <c r="G165" s="27">
        <v>1.21</v>
      </c>
      <c r="H165" s="6">
        <v>0.11</v>
      </c>
      <c r="I165" s="3">
        <v>1</v>
      </c>
      <c r="J165" s="8">
        <v>2.1898357499999999</v>
      </c>
      <c r="L165" s="3">
        <v>1</v>
      </c>
      <c r="M165" s="3"/>
      <c r="N165" s="3"/>
      <c r="O165" s="3"/>
      <c r="V165" s="3" t="s">
        <v>244</v>
      </c>
      <c r="W165" s="2" t="s">
        <v>245</v>
      </c>
      <c r="X165" s="2" t="s">
        <v>248</v>
      </c>
    </row>
    <row r="166" spans="1:24" x14ac:dyDescent="0.3">
      <c r="A166" s="2" t="s">
        <v>28</v>
      </c>
      <c r="B166" s="3" t="s">
        <v>243</v>
      </c>
      <c r="C166" s="3">
        <v>4</v>
      </c>
      <c r="D166" s="10">
        <v>12.612</v>
      </c>
      <c r="E166" s="10">
        <v>-17.572800000000001</v>
      </c>
      <c r="F166" s="2">
        <v>49</v>
      </c>
      <c r="G166" s="27">
        <v>1.52</v>
      </c>
      <c r="H166" s="6">
        <v>0.12</v>
      </c>
      <c r="I166" s="3">
        <v>1</v>
      </c>
      <c r="J166" s="8">
        <v>2.2498312500000002</v>
      </c>
      <c r="L166" s="3">
        <v>1</v>
      </c>
      <c r="M166" s="3"/>
      <c r="N166" s="3"/>
      <c r="O166" s="3"/>
      <c r="V166" s="3" t="s">
        <v>244</v>
      </c>
      <c r="W166" s="2" t="s">
        <v>245</v>
      </c>
      <c r="X166" s="2" t="s">
        <v>248</v>
      </c>
    </row>
    <row r="167" spans="1:24" x14ac:dyDescent="0.3">
      <c r="A167" s="2" t="s">
        <v>28</v>
      </c>
      <c r="B167" s="3" t="s">
        <v>243</v>
      </c>
      <c r="C167" s="3">
        <v>5</v>
      </c>
      <c r="D167" s="10">
        <v>12.588200000000001</v>
      </c>
      <c r="E167" s="10">
        <v>-17.572399999999998</v>
      </c>
      <c r="F167" s="2">
        <v>26</v>
      </c>
      <c r="G167" s="27">
        <v>1.32</v>
      </c>
      <c r="H167" s="6">
        <v>0.11</v>
      </c>
      <c r="I167" s="3">
        <v>1</v>
      </c>
      <c r="J167" s="8">
        <v>2.1198410000000001</v>
      </c>
      <c r="L167" s="3">
        <v>1</v>
      </c>
      <c r="M167" s="3"/>
      <c r="N167" s="3"/>
      <c r="O167" s="3"/>
      <c r="V167" s="3" t="s">
        <v>244</v>
      </c>
      <c r="W167" s="2" t="s">
        <v>245</v>
      </c>
      <c r="X167" s="2" t="s">
        <v>249</v>
      </c>
    </row>
    <row r="168" spans="1:24" x14ac:dyDescent="0.3">
      <c r="A168" s="2" t="s">
        <v>28</v>
      </c>
      <c r="B168" s="3" t="s">
        <v>243</v>
      </c>
      <c r="C168" s="3">
        <v>5</v>
      </c>
      <c r="D168" s="10">
        <v>12.588200000000001</v>
      </c>
      <c r="E168" s="10">
        <v>-17.572399999999998</v>
      </c>
      <c r="F168" s="2">
        <v>36</v>
      </c>
      <c r="G168" s="27">
        <v>1.38</v>
      </c>
      <c r="H168" s="6">
        <v>0.11</v>
      </c>
      <c r="I168" s="3">
        <v>1</v>
      </c>
      <c r="J168" s="8">
        <v>2.1698372500000001</v>
      </c>
      <c r="L168" s="3">
        <v>1</v>
      </c>
      <c r="M168" s="3"/>
      <c r="N168" s="3"/>
      <c r="O168" s="3"/>
      <c r="V168" s="3" t="s">
        <v>244</v>
      </c>
      <c r="W168" s="2" t="s">
        <v>245</v>
      </c>
      <c r="X168" s="2" t="s">
        <v>249</v>
      </c>
    </row>
    <row r="169" spans="1:24" x14ac:dyDescent="0.3">
      <c r="A169" s="2" t="s">
        <v>28</v>
      </c>
      <c r="B169" s="3" t="s">
        <v>243</v>
      </c>
      <c r="C169" s="3">
        <v>5</v>
      </c>
      <c r="D169" s="10">
        <v>12.588200000000001</v>
      </c>
      <c r="E169" s="10">
        <v>-17.572399999999998</v>
      </c>
      <c r="F169" s="2">
        <v>51</v>
      </c>
      <c r="G169" s="27">
        <v>1.4</v>
      </c>
      <c r="H169" s="6">
        <v>0.11</v>
      </c>
      <c r="I169" s="3">
        <v>1</v>
      </c>
      <c r="J169" s="8">
        <v>2.2098342499999997</v>
      </c>
      <c r="L169" s="3">
        <v>1</v>
      </c>
      <c r="M169" s="3"/>
      <c r="N169" s="3"/>
      <c r="O169" s="3"/>
      <c r="V169" s="3" t="s">
        <v>244</v>
      </c>
      <c r="W169" s="2" t="s">
        <v>245</v>
      </c>
      <c r="X169" s="2" t="s">
        <v>249</v>
      </c>
    </row>
    <row r="170" spans="1:24" x14ac:dyDescent="0.3">
      <c r="A170" s="2" t="s">
        <v>28</v>
      </c>
      <c r="B170" s="3" t="s">
        <v>243</v>
      </c>
      <c r="C170" s="3">
        <v>5</v>
      </c>
      <c r="D170" s="10">
        <v>12.588200000000001</v>
      </c>
      <c r="E170" s="10">
        <v>-17.572399999999998</v>
      </c>
      <c r="F170" s="2">
        <v>66</v>
      </c>
      <c r="G170" s="27">
        <v>1.62</v>
      </c>
      <c r="H170" s="6">
        <v>0.11</v>
      </c>
      <c r="I170" s="3">
        <v>1</v>
      </c>
      <c r="J170" s="8">
        <v>2.2098342499999997</v>
      </c>
      <c r="L170" s="3">
        <v>1</v>
      </c>
      <c r="M170" s="3"/>
      <c r="N170" s="3"/>
      <c r="O170" s="3"/>
      <c r="V170" s="3" t="s">
        <v>244</v>
      </c>
      <c r="W170" s="2" t="s">
        <v>245</v>
      </c>
      <c r="X170" s="2" t="s">
        <v>249</v>
      </c>
    </row>
    <row r="171" spans="1:24" x14ac:dyDescent="0.3">
      <c r="A171" s="2" t="s">
        <v>28</v>
      </c>
      <c r="B171" s="3" t="s">
        <v>243</v>
      </c>
      <c r="C171" s="3">
        <v>5</v>
      </c>
      <c r="D171" s="10">
        <v>12.588200000000001</v>
      </c>
      <c r="E171" s="10">
        <v>-17.572399999999998</v>
      </c>
      <c r="F171" s="2">
        <v>80</v>
      </c>
      <c r="G171" s="27">
        <v>1.58</v>
      </c>
      <c r="H171" s="6">
        <v>0.11</v>
      </c>
      <c r="I171" s="3">
        <v>1</v>
      </c>
      <c r="J171" s="8">
        <v>2.2098342499999997</v>
      </c>
      <c r="L171" s="3">
        <v>1</v>
      </c>
      <c r="M171" s="3"/>
      <c r="N171" s="3"/>
      <c r="O171" s="3"/>
      <c r="V171" s="3" t="s">
        <v>244</v>
      </c>
      <c r="W171" s="2" t="s">
        <v>245</v>
      </c>
      <c r="X171" s="2" t="s">
        <v>249</v>
      </c>
    </row>
    <row r="172" spans="1:24" x14ac:dyDescent="0.3">
      <c r="A172" s="2" t="s">
        <v>28</v>
      </c>
      <c r="B172" s="3" t="s">
        <v>243</v>
      </c>
      <c r="C172" s="3">
        <v>5</v>
      </c>
      <c r="D172" s="10">
        <v>12.588200000000001</v>
      </c>
      <c r="E172" s="10">
        <v>-17.572399999999998</v>
      </c>
      <c r="F172" s="2">
        <v>107</v>
      </c>
      <c r="G172" s="27">
        <v>1.34</v>
      </c>
      <c r="H172" s="6">
        <v>0.11</v>
      </c>
      <c r="I172" s="3">
        <v>1</v>
      </c>
      <c r="J172" s="8">
        <v>2.3698222499999999</v>
      </c>
      <c r="L172" s="3">
        <v>1</v>
      </c>
      <c r="M172" s="3"/>
      <c r="N172" s="3"/>
      <c r="O172" s="3"/>
      <c r="V172" s="3" t="s">
        <v>244</v>
      </c>
      <c r="W172" s="2" t="s">
        <v>245</v>
      </c>
      <c r="X172" s="2" t="s">
        <v>249</v>
      </c>
    </row>
    <row r="173" spans="1:24" x14ac:dyDescent="0.3">
      <c r="A173" s="2" t="s">
        <v>28</v>
      </c>
      <c r="B173" s="3" t="s">
        <v>243</v>
      </c>
      <c r="C173" s="28">
        <v>11.5</v>
      </c>
      <c r="D173" s="10">
        <v>-2.9624999999999999</v>
      </c>
      <c r="E173" s="10">
        <v>-25.614799999999999</v>
      </c>
      <c r="F173" s="2">
        <v>25</v>
      </c>
      <c r="G173" s="27">
        <v>1.1000000000000001</v>
      </c>
      <c r="H173" s="6">
        <v>0.11</v>
      </c>
      <c r="I173" s="3">
        <v>1</v>
      </c>
      <c r="J173" s="8">
        <v>2.3998200000000001</v>
      </c>
      <c r="L173" s="3">
        <v>1</v>
      </c>
      <c r="M173" s="3"/>
      <c r="N173" s="3"/>
      <c r="O173" s="3"/>
      <c r="V173" s="3" t="s">
        <v>244</v>
      </c>
      <c r="W173" s="2" t="s">
        <v>245</v>
      </c>
      <c r="X173" s="2" t="s">
        <v>250</v>
      </c>
    </row>
    <row r="174" spans="1:24" x14ac:dyDescent="0.3">
      <c r="A174" s="2" t="s">
        <v>28</v>
      </c>
      <c r="B174" s="3" t="s">
        <v>243</v>
      </c>
      <c r="C174" s="3">
        <v>11.5</v>
      </c>
      <c r="D174" s="10">
        <v>-2.9624999999999999</v>
      </c>
      <c r="E174" s="10">
        <v>-25.614799999999999</v>
      </c>
      <c r="F174" s="2">
        <v>75</v>
      </c>
      <c r="G174" s="27">
        <v>1.23</v>
      </c>
      <c r="H174" s="6">
        <v>0.11</v>
      </c>
      <c r="I174" s="3">
        <v>1</v>
      </c>
      <c r="J174" s="8">
        <v>2.4798139999999997</v>
      </c>
      <c r="L174" s="3">
        <v>1</v>
      </c>
      <c r="M174" s="3"/>
      <c r="N174" s="3"/>
      <c r="O174" s="3"/>
      <c r="V174" s="3" t="s">
        <v>244</v>
      </c>
      <c r="W174" s="2" t="s">
        <v>245</v>
      </c>
      <c r="X174" s="2" t="s">
        <v>250</v>
      </c>
    </row>
    <row r="175" spans="1:24" x14ac:dyDescent="0.3">
      <c r="A175" s="2" t="s">
        <v>28</v>
      </c>
      <c r="B175" s="3" t="s">
        <v>243</v>
      </c>
      <c r="C175" s="28">
        <v>11.5</v>
      </c>
      <c r="D175" s="10">
        <v>-2.9624999999999999</v>
      </c>
      <c r="E175" s="10">
        <v>-25.614799999999999</v>
      </c>
      <c r="F175" s="2">
        <v>100</v>
      </c>
      <c r="G175" s="27">
        <v>1.22</v>
      </c>
      <c r="H175" s="6">
        <v>0.11</v>
      </c>
      <c r="I175" s="3">
        <v>1</v>
      </c>
      <c r="J175" s="8">
        <v>2.4998125</v>
      </c>
      <c r="L175" s="3">
        <v>1</v>
      </c>
      <c r="M175" s="3"/>
      <c r="N175" s="3"/>
      <c r="O175" s="3"/>
      <c r="V175" s="3" t="s">
        <v>244</v>
      </c>
      <c r="W175" s="2" t="s">
        <v>245</v>
      </c>
      <c r="X175" s="2" t="s">
        <v>250</v>
      </c>
    </row>
    <row r="176" spans="1:24" x14ac:dyDescent="0.3">
      <c r="A176" s="2" t="s">
        <v>28</v>
      </c>
      <c r="B176" s="3" t="s">
        <v>243</v>
      </c>
      <c r="C176" s="3">
        <v>11.5</v>
      </c>
      <c r="D176" s="10">
        <v>-2.9624999999999999</v>
      </c>
      <c r="E176" s="10">
        <v>-25.614799999999999</v>
      </c>
      <c r="F176" s="2">
        <v>200</v>
      </c>
      <c r="G176" s="27">
        <v>1.2</v>
      </c>
      <c r="H176" s="6">
        <v>0.11</v>
      </c>
      <c r="I176" s="3">
        <v>1</v>
      </c>
      <c r="J176" s="8">
        <v>2.5398095000000001</v>
      </c>
      <c r="L176" s="3">
        <v>1</v>
      </c>
      <c r="M176" s="3"/>
      <c r="N176" s="3"/>
      <c r="O176" s="3"/>
      <c r="V176" s="3" t="s">
        <v>244</v>
      </c>
      <c r="W176" s="2" t="s">
        <v>245</v>
      </c>
      <c r="X176" s="2" t="s">
        <v>250</v>
      </c>
    </row>
    <row r="177" spans="1:24" x14ac:dyDescent="0.3">
      <c r="A177" s="2" t="s">
        <v>28</v>
      </c>
      <c r="B177" s="3" t="s">
        <v>243</v>
      </c>
      <c r="C177" s="28">
        <v>11.5</v>
      </c>
      <c r="D177" s="10">
        <v>-2.9624999999999999</v>
      </c>
      <c r="E177" s="10">
        <v>-25.614799999999999</v>
      </c>
      <c r="F177" s="2">
        <v>400</v>
      </c>
      <c r="G177" s="27">
        <v>1.08</v>
      </c>
      <c r="H177" s="6">
        <v>0.11</v>
      </c>
      <c r="I177" s="3">
        <v>1</v>
      </c>
      <c r="J177" s="8">
        <v>2.7897907499999999</v>
      </c>
      <c r="L177" s="3">
        <v>1</v>
      </c>
      <c r="M177" s="3"/>
      <c r="N177" s="3"/>
      <c r="O177" s="3"/>
      <c r="V177" s="3" t="s">
        <v>244</v>
      </c>
      <c r="W177" s="2" t="s">
        <v>245</v>
      </c>
      <c r="X177" s="2" t="s">
        <v>250</v>
      </c>
    </row>
    <row r="178" spans="1:24" x14ac:dyDescent="0.3">
      <c r="A178" s="2" t="s">
        <v>28</v>
      </c>
      <c r="B178" s="3" t="s">
        <v>243</v>
      </c>
      <c r="C178" s="3">
        <v>11.5</v>
      </c>
      <c r="D178" s="10">
        <v>-2.9624999999999999</v>
      </c>
      <c r="E178" s="10">
        <v>-25.614799999999999</v>
      </c>
      <c r="F178" s="2">
        <v>855</v>
      </c>
      <c r="G178" s="27">
        <v>1.21</v>
      </c>
      <c r="H178" s="6">
        <v>0.11</v>
      </c>
      <c r="I178" s="3">
        <v>1</v>
      </c>
      <c r="J178" s="8">
        <v>2.8997825000000002</v>
      </c>
      <c r="L178" s="3">
        <v>1</v>
      </c>
      <c r="M178" s="3"/>
      <c r="N178" s="3"/>
      <c r="O178" s="3"/>
      <c r="V178" s="3" t="s">
        <v>244</v>
      </c>
      <c r="W178" s="2" t="s">
        <v>245</v>
      </c>
      <c r="X178" s="2" t="s">
        <v>250</v>
      </c>
    </row>
    <row r="179" spans="1:24" x14ac:dyDescent="0.3">
      <c r="A179" s="2" t="s">
        <v>28</v>
      </c>
      <c r="B179" s="3" t="s">
        <v>243</v>
      </c>
      <c r="C179" s="28">
        <v>11.5</v>
      </c>
      <c r="D179" s="10">
        <v>-2.9624999999999999</v>
      </c>
      <c r="E179" s="10">
        <v>-25.614799999999999</v>
      </c>
      <c r="F179" s="2">
        <v>1110</v>
      </c>
      <c r="G179" s="27">
        <v>1.72</v>
      </c>
      <c r="H179" s="6">
        <v>0.11</v>
      </c>
      <c r="I179" s="3">
        <v>1</v>
      </c>
      <c r="J179" s="8">
        <v>2.7097967499999998</v>
      </c>
      <c r="L179" s="3">
        <v>1</v>
      </c>
      <c r="M179" s="3"/>
      <c r="N179" s="3"/>
      <c r="O179" s="3"/>
      <c r="V179" s="3" t="s">
        <v>244</v>
      </c>
      <c r="W179" s="2" t="s">
        <v>245</v>
      </c>
      <c r="X179" s="2" t="s">
        <v>250</v>
      </c>
    </row>
    <row r="180" spans="1:24" x14ac:dyDescent="0.3">
      <c r="A180" s="2" t="s">
        <v>28</v>
      </c>
      <c r="B180" s="3" t="s">
        <v>243</v>
      </c>
      <c r="C180" s="3">
        <v>11.5</v>
      </c>
      <c r="D180" s="10">
        <v>-2.9624999999999999</v>
      </c>
      <c r="E180" s="10">
        <v>-25.614799999999999</v>
      </c>
      <c r="F180" s="2">
        <v>1515</v>
      </c>
      <c r="G180" s="27">
        <v>1.2</v>
      </c>
      <c r="H180" s="6">
        <v>0.11</v>
      </c>
      <c r="I180" s="3">
        <v>1</v>
      </c>
      <c r="J180" s="8">
        <v>2.4998125</v>
      </c>
      <c r="L180" s="3">
        <v>1</v>
      </c>
      <c r="M180" s="3"/>
      <c r="N180" s="3"/>
      <c r="O180" s="3"/>
      <c r="V180" s="3" t="s">
        <v>244</v>
      </c>
      <c r="W180" s="2" t="s">
        <v>245</v>
      </c>
      <c r="X180" s="2" t="s">
        <v>250</v>
      </c>
    </row>
    <row r="181" spans="1:24" x14ac:dyDescent="0.3">
      <c r="A181" s="2" t="s">
        <v>28</v>
      </c>
      <c r="B181" s="3" t="s">
        <v>243</v>
      </c>
      <c r="C181" s="28">
        <v>11.5</v>
      </c>
      <c r="D181" s="10">
        <v>-2.9624999999999999</v>
      </c>
      <c r="E181" s="10">
        <v>-25.614799999999999</v>
      </c>
      <c r="F181" s="2">
        <v>2020</v>
      </c>
      <c r="G181" s="27">
        <v>1.1499999999999999</v>
      </c>
      <c r="H181" s="6">
        <v>0.11</v>
      </c>
      <c r="I181" s="3">
        <v>1</v>
      </c>
      <c r="J181" s="8">
        <v>2.5398095000000001</v>
      </c>
      <c r="L181" s="3">
        <v>1</v>
      </c>
      <c r="M181" s="3"/>
      <c r="N181" s="3"/>
      <c r="O181" s="3"/>
      <c r="V181" s="3" t="s">
        <v>244</v>
      </c>
      <c r="W181" s="2" t="s">
        <v>245</v>
      </c>
      <c r="X181" s="2" t="s">
        <v>250</v>
      </c>
    </row>
    <row r="182" spans="1:24" x14ac:dyDescent="0.3">
      <c r="A182" s="2" t="s">
        <v>28</v>
      </c>
      <c r="B182" s="3" t="s">
        <v>243</v>
      </c>
      <c r="C182" s="3">
        <v>18</v>
      </c>
      <c r="D182" s="10">
        <v>12.032500000000001</v>
      </c>
      <c r="E182" s="10">
        <v>-28.980499999999999</v>
      </c>
      <c r="F182" s="2">
        <v>30</v>
      </c>
      <c r="G182" s="27">
        <v>1.18</v>
      </c>
      <c r="H182" s="6">
        <v>0.11</v>
      </c>
      <c r="I182" s="3">
        <v>1</v>
      </c>
      <c r="J182" s="8">
        <v>2.4798139999999997</v>
      </c>
      <c r="L182" s="3">
        <v>1</v>
      </c>
      <c r="M182" s="3"/>
      <c r="N182" s="3"/>
      <c r="O182" s="3"/>
      <c r="V182" s="3" t="s">
        <v>244</v>
      </c>
      <c r="W182" s="2" t="s">
        <v>245</v>
      </c>
      <c r="X182" s="2" t="s">
        <v>251</v>
      </c>
    </row>
    <row r="183" spans="1:24" x14ac:dyDescent="0.3">
      <c r="A183" s="2" t="s">
        <v>28</v>
      </c>
      <c r="B183" s="3" t="s">
        <v>243</v>
      </c>
      <c r="C183" s="3">
        <v>18</v>
      </c>
      <c r="D183" s="10">
        <v>12.032500000000001</v>
      </c>
      <c r="E183" s="10">
        <v>-28.980499999999999</v>
      </c>
      <c r="F183" s="2">
        <v>90</v>
      </c>
      <c r="G183" s="27">
        <v>1.19</v>
      </c>
      <c r="H183" s="6">
        <v>0.11</v>
      </c>
      <c r="I183" s="3">
        <v>1</v>
      </c>
      <c r="J183" s="8">
        <v>2.5398095000000001</v>
      </c>
      <c r="L183" s="3">
        <v>1</v>
      </c>
      <c r="M183" s="3"/>
      <c r="N183" s="3"/>
      <c r="O183" s="3"/>
      <c r="V183" s="3" t="s">
        <v>244</v>
      </c>
      <c r="W183" s="2" t="s">
        <v>245</v>
      </c>
      <c r="X183" s="2" t="s">
        <v>251</v>
      </c>
    </row>
    <row r="184" spans="1:24" x14ac:dyDescent="0.3">
      <c r="A184" s="2" t="s">
        <v>28</v>
      </c>
      <c r="B184" s="3" t="s">
        <v>243</v>
      </c>
      <c r="C184" s="3">
        <v>18</v>
      </c>
      <c r="D184" s="10">
        <v>12.032500000000001</v>
      </c>
      <c r="E184" s="10">
        <v>-28.980499999999999</v>
      </c>
      <c r="F184" s="2">
        <v>225</v>
      </c>
      <c r="G184" s="27">
        <v>1.1399999999999999</v>
      </c>
      <c r="H184" s="6">
        <v>0.11</v>
      </c>
      <c r="I184" s="3">
        <v>1</v>
      </c>
      <c r="J184" s="8">
        <v>2.5798064999999997</v>
      </c>
      <c r="L184" s="3">
        <v>1</v>
      </c>
      <c r="M184" s="3"/>
      <c r="N184" s="3"/>
      <c r="O184" s="3"/>
      <c r="V184" s="3" t="s">
        <v>244</v>
      </c>
      <c r="W184" s="2" t="s">
        <v>245</v>
      </c>
      <c r="X184" s="2" t="s">
        <v>251</v>
      </c>
    </row>
    <row r="185" spans="1:24" x14ac:dyDescent="0.3">
      <c r="A185" s="2" t="s">
        <v>28</v>
      </c>
      <c r="B185" s="3" t="s">
        <v>243</v>
      </c>
      <c r="C185" s="3">
        <v>18</v>
      </c>
      <c r="D185" s="10">
        <v>12.032500000000001</v>
      </c>
      <c r="E185" s="10">
        <v>-28.980499999999999</v>
      </c>
      <c r="F185" s="2">
        <v>400</v>
      </c>
      <c r="G185" s="27">
        <v>1.1499999999999999</v>
      </c>
      <c r="H185" s="6">
        <v>0.11</v>
      </c>
      <c r="I185" s="3">
        <v>1</v>
      </c>
      <c r="J185" s="8">
        <v>2.5998050000000004</v>
      </c>
      <c r="L185" s="3">
        <v>1</v>
      </c>
      <c r="M185" s="3"/>
      <c r="N185" s="3"/>
      <c r="O185" s="3"/>
      <c r="V185" s="3" t="s">
        <v>244</v>
      </c>
      <c r="W185" s="2" t="s">
        <v>245</v>
      </c>
      <c r="X185" s="2" t="s">
        <v>251</v>
      </c>
    </row>
    <row r="186" spans="1:24" x14ac:dyDescent="0.3">
      <c r="A186" s="2" t="s">
        <v>28</v>
      </c>
      <c r="B186" s="3" t="s">
        <v>243</v>
      </c>
      <c r="C186" s="3">
        <v>18</v>
      </c>
      <c r="D186" s="10">
        <v>12.032500000000001</v>
      </c>
      <c r="E186" s="10">
        <v>-28.980499999999999</v>
      </c>
      <c r="F186" s="2">
        <v>600</v>
      </c>
      <c r="G186" s="27">
        <v>1.26</v>
      </c>
      <c r="H186" s="6">
        <v>0.11</v>
      </c>
      <c r="I186" s="3">
        <v>1</v>
      </c>
      <c r="J186" s="8">
        <v>2.6198035000000002</v>
      </c>
      <c r="L186" s="3">
        <v>1</v>
      </c>
      <c r="M186" s="3"/>
      <c r="N186" s="3"/>
      <c r="O186" s="3"/>
      <c r="V186" s="3" t="s">
        <v>244</v>
      </c>
      <c r="W186" s="2" t="s">
        <v>245</v>
      </c>
      <c r="X186" s="2" t="s">
        <v>251</v>
      </c>
    </row>
    <row r="187" spans="1:24" x14ac:dyDescent="0.3">
      <c r="A187" s="2" t="s">
        <v>28</v>
      </c>
      <c r="B187" s="3" t="s">
        <v>243</v>
      </c>
      <c r="C187" s="3">
        <v>18</v>
      </c>
      <c r="D187" s="10">
        <v>12.032500000000001</v>
      </c>
      <c r="E187" s="10">
        <v>-28.980499999999999</v>
      </c>
      <c r="F187" s="2">
        <v>960</v>
      </c>
      <c r="G187" s="27">
        <v>1.0900000000000001</v>
      </c>
      <c r="H187" s="6">
        <v>0.11</v>
      </c>
      <c r="I187" s="3">
        <v>1</v>
      </c>
      <c r="J187" s="8">
        <v>2.6897982499999999</v>
      </c>
      <c r="L187" s="3">
        <v>1</v>
      </c>
      <c r="M187" s="3"/>
      <c r="N187" s="3"/>
      <c r="O187" s="3"/>
      <c r="V187" s="3" t="s">
        <v>244</v>
      </c>
      <c r="W187" s="2" t="s">
        <v>245</v>
      </c>
      <c r="X187" s="2" t="s">
        <v>251</v>
      </c>
    </row>
    <row r="188" spans="1:24" x14ac:dyDescent="0.3">
      <c r="A188" s="2" t="s">
        <v>28</v>
      </c>
      <c r="B188" s="3" t="s">
        <v>243</v>
      </c>
      <c r="C188" s="3">
        <v>18</v>
      </c>
      <c r="D188" s="10">
        <v>12.032500000000001</v>
      </c>
      <c r="E188" s="10">
        <v>-28.980499999999999</v>
      </c>
      <c r="F188" s="2">
        <v>2020</v>
      </c>
      <c r="G188" s="27">
        <v>1.1299999999999999</v>
      </c>
      <c r="H188" s="6">
        <v>0.11</v>
      </c>
      <c r="I188" s="3">
        <v>1</v>
      </c>
      <c r="J188" s="8">
        <v>2.5398095000000001</v>
      </c>
      <c r="L188" s="3">
        <v>1</v>
      </c>
      <c r="M188" s="3"/>
      <c r="N188" s="3"/>
      <c r="O188" s="3"/>
      <c r="V188" s="3" t="s">
        <v>244</v>
      </c>
      <c r="W188" s="2" t="s">
        <v>245</v>
      </c>
      <c r="X188" s="2" t="s">
        <v>251</v>
      </c>
    </row>
    <row r="189" spans="1:24" x14ac:dyDescent="0.3">
      <c r="A189" s="2" t="s">
        <v>28</v>
      </c>
      <c r="B189" s="3" t="s">
        <v>243</v>
      </c>
      <c r="C189" s="3">
        <v>18</v>
      </c>
      <c r="D189" s="10">
        <v>12.032500000000001</v>
      </c>
      <c r="E189" s="10">
        <v>-28.980499999999999</v>
      </c>
      <c r="F189" s="2">
        <v>3550</v>
      </c>
      <c r="G189" s="27">
        <v>1.2</v>
      </c>
      <c r="H189" s="6">
        <v>0.11</v>
      </c>
      <c r="I189" s="3">
        <v>1</v>
      </c>
      <c r="J189" s="8">
        <v>2.5598079999999999</v>
      </c>
      <c r="L189" s="3">
        <v>1</v>
      </c>
      <c r="M189" s="3"/>
      <c r="N189" s="3"/>
      <c r="O189" s="3"/>
      <c r="V189" s="3" t="s">
        <v>244</v>
      </c>
      <c r="W189" s="2" t="s">
        <v>245</v>
      </c>
      <c r="X189" s="2" t="s">
        <v>251</v>
      </c>
    </row>
    <row r="190" spans="1:24" x14ac:dyDescent="0.3">
      <c r="A190" s="2" t="s">
        <v>28</v>
      </c>
      <c r="B190" s="3" t="s">
        <v>243</v>
      </c>
      <c r="C190" s="3">
        <v>18</v>
      </c>
      <c r="D190" s="10">
        <v>12.032500000000001</v>
      </c>
      <c r="E190" s="10">
        <v>-28.980499999999999</v>
      </c>
      <c r="F190" s="2">
        <v>5740</v>
      </c>
      <c r="G190" s="27">
        <v>1.08</v>
      </c>
      <c r="H190" s="6">
        <v>0.11</v>
      </c>
      <c r="I190" s="3">
        <v>1</v>
      </c>
      <c r="J190" s="8">
        <v>2.8497862500000002</v>
      </c>
      <c r="L190" s="3">
        <v>1</v>
      </c>
      <c r="M190" s="3"/>
      <c r="N190" s="3"/>
      <c r="O190" s="3"/>
      <c r="V190" s="3" t="s">
        <v>244</v>
      </c>
      <c r="W190" s="2" t="s">
        <v>245</v>
      </c>
      <c r="X190" s="2" t="s">
        <v>251</v>
      </c>
    </row>
    <row r="191" spans="1:24" x14ac:dyDescent="0.3">
      <c r="A191" s="2" t="s">
        <v>81</v>
      </c>
      <c r="B191" s="40" t="s">
        <v>297</v>
      </c>
      <c r="C191" s="40">
        <v>62</v>
      </c>
      <c r="D191" s="41">
        <v>-41.9</v>
      </c>
      <c r="E191" s="41">
        <v>-35.43</v>
      </c>
      <c r="F191" s="40">
        <v>400</v>
      </c>
      <c r="G191" s="40">
        <v>0.96</v>
      </c>
      <c r="H191" s="41">
        <v>0.03</v>
      </c>
      <c r="J191" s="40">
        <v>2.92</v>
      </c>
      <c r="V191" s="2" t="s">
        <v>90</v>
      </c>
      <c r="W191" s="2" t="s">
        <v>296</v>
      </c>
    </row>
    <row r="192" spans="1:24" x14ac:dyDescent="0.3">
      <c r="A192" s="2" t="s">
        <v>81</v>
      </c>
      <c r="B192" s="40" t="s">
        <v>297</v>
      </c>
      <c r="C192" s="40">
        <v>62</v>
      </c>
      <c r="D192" s="41">
        <v>-41.9</v>
      </c>
      <c r="E192" s="41">
        <v>-35.43</v>
      </c>
      <c r="F192" s="40">
        <v>600</v>
      </c>
      <c r="G192" s="40">
        <v>0.89</v>
      </c>
      <c r="H192" s="41">
        <v>0.03</v>
      </c>
      <c r="J192" s="40">
        <v>2.92</v>
      </c>
      <c r="V192" s="2" t="s">
        <v>90</v>
      </c>
      <c r="W192" s="2" t="s">
        <v>296</v>
      </c>
    </row>
    <row r="193" spans="1:24" x14ac:dyDescent="0.3">
      <c r="A193" s="2" t="s">
        <v>81</v>
      </c>
      <c r="B193" s="40" t="s">
        <v>297</v>
      </c>
      <c r="C193" s="40">
        <v>60</v>
      </c>
      <c r="D193" s="41">
        <v>-40.36</v>
      </c>
      <c r="E193" s="41">
        <v>-31.04</v>
      </c>
      <c r="F193" s="40">
        <v>400</v>
      </c>
      <c r="G193" s="40">
        <v>0.92</v>
      </c>
      <c r="H193" s="41">
        <v>0.03</v>
      </c>
      <c r="J193" s="40">
        <v>3.09</v>
      </c>
      <c r="V193" s="2" t="s">
        <v>90</v>
      </c>
      <c r="W193" s="2" t="s">
        <v>296</v>
      </c>
    </row>
    <row r="194" spans="1:24" x14ac:dyDescent="0.3">
      <c r="A194" s="2" t="s">
        <v>81</v>
      </c>
      <c r="B194" s="40" t="s">
        <v>297</v>
      </c>
      <c r="C194" s="40">
        <v>60</v>
      </c>
      <c r="D194" s="41">
        <v>-40.36</v>
      </c>
      <c r="E194" s="41">
        <v>-31.04</v>
      </c>
      <c r="F194" s="40">
        <v>600</v>
      </c>
      <c r="G194" s="40">
        <v>1.01</v>
      </c>
      <c r="H194" s="41">
        <v>0.02</v>
      </c>
      <c r="J194" s="40">
        <v>3.22</v>
      </c>
      <c r="V194" s="2" t="s">
        <v>90</v>
      </c>
      <c r="W194" s="2" t="s">
        <v>296</v>
      </c>
    </row>
    <row r="195" spans="1:24" x14ac:dyDescent="0.3">
      <c r="A195" s="2" t="s">
        <v>298</v>
      </c>
      <c r="B195" s="40" t="s">
        <v>297</v>
      </c>
      <c r="C195" s="40">
        <v>45</v>
      </c>
      <c r="D195" s="41">
        <v>-10.67</v>
      </c>
      <c r="E195" s="41">
        <v>-25.01</v>
      </c>
      <c r="F195" s="40">
        <v>700</v>
      </c>
      <c r="G195" s="40">
        <v>0.97</v>
      </c>
      <c r="H195" s="41">
        <v>0.03</v>
      </c>
      <c r="J195" s="40">
        <v>3.17</v>
      </c>
      <c r="V195" s="2" t="s">
        <v>90</v>
      </c>
      <c r="W195" s="2" t="s">
        <v>296</v>
      </c>
    </row>
    <row r="196" spans="1:24" x14ac:dyDescent="0.3">
      <c r="A196" s="2" t="s">
        <v>298</v>
      </c>
      <c r="B196" s="40" t="s">
        <v>297</v>
      </c>
      <c r="C196" s="40">
        <v>40</v>
      </c>
      <c r="D196" s="41">
        <v>-8.41</v>
      </c>
      <c r="E196" s="41">
        <v>-24.98</v>
      </c>
      <c r="F196" s="40">
        <v>800</v>
      </c>
      <c r="G196" s="40">
        <v>0.95</v>
      </c>
      <c r="H196" s="41">
        <v>0.03</v>
      </c>
      <c r="J196" s="40">
        <v>3.25</v>
      </c>
      <c r="V196" s="2" t="s">
        <v>90</v>
      </c>
      <c r="W196" s="2" t="s">
        <v>296</v>
      </c>
    </row>
    <row r="197" spans="1:24" x14ac:dyDescent="0.3">
      <c r="A197" s="2" t="s">
        <v>298</v>
      </c>
      <c r="B197" s="40" t="s">
        <v>297</v>
      </c>
      <c r="C197" s="40">
        <v>33</v>
      </c>
      <c r="D197" s="41">
        <v>1.68</v>
      </c>
      <c r="E197" s="41">
        <v>-25.01</v>
      </c>
      <c r="F197" s="40">
        <v>800</v>
      </c>
      <c r="G197" s="40">
        <v>1.07</v>
      </c>
      <c r="H197" s="41">
        <v>0.04</v>
      </c>
      <c r="J197" s="40">
        <v>2.9</v>
      </c>
      <c r="V197" s="2" t="s">
        <v>90</v>
      </c>
      <c r="W197" s="2" t="s">
        <v>296</v>
      </c>
    </row>
    <row r="198" spans="1:24" s="9" customFormat="1" x14ac:dyDescent="0.3">
      <c r="A198" s="9" t="s">
        <v>28</v>
      </c>
      <c r="B198" s="11" t="s">
        <v>297</v>
      </c>
      <c r="C198" s="64">
        <v>3</v>
      </c>
      <c r="D198" s="65">
        <v>47.243400000000001</v>
      </c>
      <c r="E198" s="65">
        <v>-9.3318833333333302</v>
      </c>
      <c r="F198" s="67">
        <v>8.3569999999999993</v>
      </c>
      <c r="J198" s="74">
        <v>2.8188925936282647</v>
      </c>
      <c r="L198" s="9">
        <v>2</v>
      </c>
      <c r="V198" s="11" t="s">
        <v>90</v>
      </c>
      <c r="W198" s="9" t="s">
        <v>428</v>
      </c>
      <c r="X198" s="9" t="s">
        <v>397</v>
      </c>
    </row>
    <row r="199" spans="1:24" s="9" customFormat="1" x14ac:dyDescent="0.3">
      <c r="A199" s="9" t="s">
        <v>28</v>
      </c>
      <c r="B199" s="11" t="s">
        <v>297</v>
      </c>
      <c r="C199" s="64">
        <v>3</v>
      </c>
      <c r="D199" s="65">
        <v>47.243400000000001</v>
      </c>
      <c r="E199" s="65">
        <v>-9.3318833333333302</v>
      </c>
      <c r="F199" s="67">
        <v>16.677</v>
      </c>
      <c r="J199" s="74">
        <v>2.8503843845101615</v>
      </c>
      <c r="L199" s="9">
        <v>2</v>
      </c>
      <c r="V199" s="11" t="s">
        <v>90</v>
      </c>
      <c r="W199" s="9" t="s">
        <v>428</v>
      </c>
      <c r="X199" s="9" t="s">
        <v>397</v>
      </c>
    </row>
    <row r="200" spans="1:24" s="9" customFormat="1" x14ac:dyDescent="0.3">
      <c r="A200" s="9" t="s">
        <v>28</v>
      </c>
      <c r="B200" s="11" t="s">
        <v>297</v>
      </c>
      <c r="C200" s="64">
        <v>3</v>
      </c>
      <c r="D200" s="65">
        <v>47.243400000000001</v>
      </c>
      <c r="E200" s="65">
        <v>-9.3318833333333302</v>
      </c>
      <c r="F200" s="67">
        <v>22.276</v>
      </c>
      <c r="J200" s="74">
        <v>2.7401067462625766</v>
      </c>
      <c r="L200" s="9">
        <v>2</v>
      </c>
      <c r="V200" s="11" t="s">
        <v>90</v>
      </c>
      <c r="W200" s="9" t="s">
        <v>428</v>
      </c>
      <c r="X200" s="9" t="s">
        <v>397</v>
      </c>
    </row>
    <row r="201" spans="1:24" s="9" customFormat="1" x14ac:dyDescent="0.3">
      <c r="A201" s="9" t="s">
        <v>28</v>
      </c>
      <c r="B201" s="11" t="s">
        <v>297</v>
      </c>
      <c r="C201" s="64">
        <v>3</v>
      </c>
      <c r="D201" s="65">
        <v>47.243400000000001</v>
      </c>
      <c r="E201" s="65">
        <v>-9.3318833333333302</v>
      </c>
      <c r="F201" s="67">
        <v>36.820999999999998</v>
      </c>
      <c r="J201" s="74">
        <v>2.783082976906551</v>
      </c>
      <c r="L201" s="9">
        <v>2</v>
      </c>
      <c r="V201" s="11" t="s">
        <v>90</v>
      </c>
      <c r="W201" s="9" t="s">
        <v>428</v>
      </c>
      <c r="X201" s="9" t="s">
        <v>397</v>
      </c>
    </row>
    <row r="202" spans="1:24" s="9" customFormat="1" x14ac:dyDescent="0.3">
      <c r="A202" s="9" t="s">
        <v>28</v>
      </c>
      <c r="B202" s="11" t="s">
        <v>297</v>
      </c>
      <c r="C202" s="64">
        <v>3</v>
      </c>
      <c r="D202" s="65">
        <v>47.243400000000001</v>
      </c>
      <c r="E202" s="65">
        <v>-9.3318833333333302</v>
      </c>
      <c r="F202" s="67">
        <v>51.866999999999997</v>
      </c>
      <c r="J202" s="74">
        <v>2.7997254204938855</v>
      </c>
      <c r="L202" s="9">
        <v>2</v>
      </c>
      <c r="V202" s="11" t="s">
        <v>90</v>
      </c>
      <c r="W202" s="9" t="s">
        <v>428</v>
      </c>
      <c r="X202" s="9" t="s">
        <v>397</v>
      </c>
    </row>
    <row r="203" spans="1:24" s="9" customFormat="1" x14ac:dyDescent="0.3">
      <c r="A203" s="9" t="s">
        <v>28</v>
      </c>
      <c r="B203" s="11" t="s">
        <v>297</v>
      </c>
      <c r="C203" s="64">
        <v>3</v>
      </c>
      <c r="D203" s="65">
        <v>47.243400000000001</v>
      </c>
      <c r="E203" s="65">
        <v>-9.3318833333333302</v>
      </c>
      <c r="F203" s="67">
        <v>82.570999999999998</v>
      </c>
      <c r="J203" s="74">
        <v>2.9664763974095063</v>
      </c>
      <c r="L203" s="9">
        <v>2</v>
      </c>
      <c r="V203" s="11" t="s">
        <v>90</v>
      </c>
      <c r="W203" s="9" t="s">
        <v>428</v>
      </c>
      <c r="X203" s="9" t="s">
        <v>397</v>
      </c>
    </row>
    <row r="204" spans="1:24" s="9" customFormat="1" x14ac:dyDescent="0.3">
      <c r="A204" s="9" t="s">
        <v>28</v>
      </c>
      <c r="B204" s="11" t="s">
        <v>297</v>
      </c>
      <c r="C204" s="64">
        <v>3</v>
      </c>
      <c r="D204" s="65">
        <v>47.243400000000001</v>
      </c>
      <c r="E204" s="65">
        <v>-9.3318833333333302</v>
      </c>
      <c r="F204" s="67">
        <v>102.831</v>
      </c>
      <c r="J204" s="74">
        <v>3.062317131441266</v>
      </c>
      <c r="L204" s="9">
        <v>2</v>
      </c>
      <c r="V204" s="11" t="s">
        <v>90</v>
      </c>
      <c r="W204" s="9" t="s">
        <v>428</v>
      </c>
      <c r="X204" s="9" t="s">
        <v>397</v>
      </c>
    </row>
    <row r="205" spans="1:24" s="9" customFormat="1" x14ac:dyDescent="0.3">
      <c r="A205" s="9" t="s">
        <v>28</v>
      </c>
      <c r="B205" s="11" t="s">
        <v>297</v>
      </c>
      <c r="C205" s="64">
        <v>3</v>
      </c>
      <c r="D205" s="65">
        <v>47.243400000000001</v>
      </c>
      <c r="E205" s="65">
        <v>-9.3318833333333302</v>
      </c>
      <c r="F205" s="67">
        <v>151.76300000000001</v>
      </c>
      <c r="J205" s="64"/>
      <c r="V205" s="11" t="s">
        <v>90</v>
      </c>
      <c r="W205" s="9" t="s">
        <v>428</v>
      </c>
      <c r="X205" s="9" t="s">
        <v>397</v>
      </c>
    </row>
    <row r="206" spans="1:24" s="9" customFormat="1" x14ac:dyDescent="0.3">
      <c r="A206" s="9" t="s">
        <v>28</v>
      </c>
      <c r="B206" s="11" t="s">
        <v>297</v>
      </c>
      <c r="C206" s="64">
        <v>3</v>
      </c>
      <c r="D206" s="65">
        <v>47.243400000000001</v>
      </c>
      <c r="E206" s="65">
        <v>-9.3318833333333302</v>
      </c>
      <c r="F206" s="67">
        <v>304.33699999999999</v>
      </c>
      <c r="J206" s="74">
        <v>2.7227328386988066</v>
      </c>
      <c r="L206" s="9">
        <v>2</v>
      </c>
      <c r="V206" s="11" t="s">
        <v>90</v>
      </c>
      <c r="W206" s="9" t="s">
        <v>428</v>
      </c>
      <c r="X206" s="9" t="s">
        <v>397</v>
      </c>
    </row>
    <row r="207" spans="1:24" s="9" customFormat="1" x14ac:dyDescent="0.3">
      <c r="A207" s="9" t="s">
        <v>28</v>
      </c>
      <c r="B207" s="11" t="s">
        <v>297</v>
      </c>
      <c r="C207" s="64">
        <v>3</v>
      </c>
      <c r="D207" s="65">
        <v>47.243400000000001</v>
      </c>
      <c r="E207" s="65">
        <v>-9.3318833333333302</v>
      </c>
      <c r="F207" s="67">
        <v>507.66800000000001</v>
      </c>
      <c r="J207" s="74">
        <v>2.7009925432114241</v>
      </c>
      <c r="L207" s="9">
        <v>2</v>
      </c>
      <c r="V207" s="11" t="s">
        <v>90</v>
      </c>
      <c r="W207" s="9" t="s">
        <v>428</v>
      </c>
      <c r="X207" s="9" t="s">
        <v>397</v>
      </c>
    </row>
    <row r="208" spans="1:24" s="9" customFormat="1" x14ac:dyDescent="0.3">
      <c r="A208" s="9" t="s">
        <v>28</v>
      </c>
      <c r="B208" s="11" t="s">
        <v>297</v>
      </c>
      <c r="C208" s="64">
        <v>7</v>
      </c>
      <c r="D208" s="65">
        <v>42.241816666666665</v>
      </c>
      <c r="E208" s="65">
        <v>-19.196100000000001</v>
      </c>
      <c r="F208" s="67">
        <v>7.6470000000000002</v>
      </c>
      <c r="J208" s="4">
        <v>2.8250998184494405</v>
      </c>
      <c r="L208" s="9">
        <v>2</v>
      </c>
      <c r="V208" s="11" t="s">
        <v>90</v>
      </c>
      <c r="W208" s="9" t="s">
        <v>428</v>
      </c>
      <c r="X208" s="9" t="s">
        <v>397</v>
      </c>
    </row>
    <row r="209" spans="1:24" s="9" customFormat="1" x14ac:dyDescent="0.3">
      <c r="A209" s="9" t="s">
        <v>28</v>
      </c>
      <c r="B209" s="11" t="s">
        <v>297</v>
      </c>
      <c r="C209" s="64">
        <v>7</v>
      </c>
      <c r="D209" s="65">
        <v>42.241816666666665</v>
      </c>
      <c r="E209" s="65">
        <v>-19.196100000000001</v>
      </c>
      <c r="F209" s="67">
        <v>12.893000000000001</v>
      </c>
      <c r="J209" s="4">
        <v>2.8006159139477762</v>
      </c>
      <c r="L209" s="9">
        <v>2</v>
      </c>
      <c r="V209" s="11" t="s">
        <v>90</v>
      </c>
      <c r="W209" s="9" t="s">
        <v>428</v>
      </c>
      <c r="X209" s="9" t="s">
        <v>397</v>
      </c>
    </row>
    <row r="210" spans="1:24" s="9" customFormat="1" x14ac:dyDescent="0.3">
      <c r="A210" s="9" t="s">
        <v>28</v>
      </c>
      <c r="B210" s="11" t="s">
        <v>297</v>
      </c>
      <c r="C210" s="64">
        <v>7</v>
      </c>
      <c r="D210" s="65">
        <v>42.241816666666665</v>
      </c>
      <c r="E210" s="65">
        <v>-19.196100000000001</v>
      </c>
      <c r="F210" s="67">
        <v>38.253999999999998</v>
      </c>
      <c r="J210" s="4">
        <v>2.9242988960671923</v>
      </c>
      <c r="L210" s="9">
        <v>2</v>
      </c>
      <c r="V210" s="11" t="s">
        <v>90</v>
      </c>
      <c r="W210" s="9" t="s">
        <v>428</v>
      </c>
      <c r="X210" s="9" t="s">
        <v>397</v>
      </c>
    </row>
    <row r="211" spans="1:24" s="9" customFormat="1" x14ac:dyDescent="0.3">
      <c r="A211" s="9" t="s">
        <v>28</v>
      </c>
      <c r="B211" s="11" t="s">
        <v>297</v>
      </c>
      <c r="C211" s="64">
        <v>7</v>
      </c>
      <c r="D211" s="65">
        <v>42.241816666666665</v>
      </c>
      <c r="E211" s="65">
        <v>-19.196100000000001</v>
      </c>
      <c r="F211" s="67">
        <v>47.341999999999999</v>
      </c>
      <c r="J211" s="4">
        <v>2.7767581354549344</v>
      </c>
      <c r="L211" s="9">
        <v>2</v>
      </c>
      <c r="V211" s="11" t="s">
        <v>90</v>
      </c>
      <c r="W211" s="9" t="s">
        <v>428</v>
      </c>
      <c r="X211" s="9" t="s">
        <v>397</v>
      </c>
    </row>
    <row r="212" spans="1:24" s="9" customFormat="1" x14ac:dyDescent="0.3">
      <c r="A212" s="9" t="s">
        <v>28</v>
      </c>
      <c r="B212" s="11" t="s">
        <v>297</v>
      </c>
      <c r="C212" s="64">
        <v>7</v>
      </c>
      <c r="D212" s="65">
        <v>42.241816666666665</v>
      </c>
      <c r="E212" s="65">
        <v>-19.196100000000001</v>
      </c>
      <c r="F212" s="67">
        <v>82.656999999999996</v>
      </c>
      <c r="J212" s="4">
        <v>2.7901373517758303</v>
      </c>
      <c r="L212" s="9">
        <v>2</v>
      </c>
      <c r="V212" s="11" t="s">
        <v>90</v>
      </c>
      <c r="W212" s="9" t="s">
        <v>428</v>
      </c>
      <c r="X212" s="9" t="s">
        <v>397</v>
      </c>
    </row>
    <row r="213" spans="1:24" s="9" customFormat="1" x14ac:dyDescent="0.3">
      <c r="A213" s="9" t="s">
        <v>28</v>
      </c>
      <c r="B213" s="11" t="s">
        <v>297</v>
      </c>
      <c r="C213" s="64">
        <v>7</v>
      </c>
      <c r="D213" s="65">
        <v>42.241816666666665</v>
      </c>
      <c r="E213" s="65">
        <v>-19.196100000000001</v>
      </c>
      <c r="F213" s="67">
        <v>102.634</v>
      </c>
      <c r="J213" s="4">
        <v>2.6987602790331269</v>
      </c>
      <c r="L213" s="9">
        <v>2</v>
      </c>
      <c r="V213" s="11" t="s">
        <v>90</v>
      </c>
      <c r="W213" s="9" t="s">
        <v>428</v>
      </c>
      <c r="X213" s="9" t="s">
        <v>397</v>
      </c>
    </row>
    <row r="214" spans="1:24" s="9" customFormat="1" x14ac:dyDescent="0.3">
      <c r="A214" s="9" t="s">
        <v>28</v>
      </c>
      <c r="B214" s="11" t="s">
        <v>297</v>
      </c>
      <c r="C214" s="64">
        <v>7</v>
      </c>
      <c r="D214" s="65">
        <v>42.241816666666665</v>
      </c>
      <c r="E214" s="65">
        <v>-19.196100000000001</v>
      </c>
      <c r="F214" s="67">
        <v>122.779</v>
      </c>
      <c r="J214" s="73">
        <v>2.7025054869681844</v>
      </c>
      <c r="L214" s="9">
        <v>2</v>
      </c>
      <c r="V214" s="11" t="s">
        <v>90</v>
      </c>
      <c r="W214" s="9" t="s">
        <v>428</v>
      </c>
      <c r="X214" s="9" t="s">
        <v>397</v>
      </c>
    </row>
    <row r="215" spans="1:24" s="9" customFormat="1" x14ac:dyDescent="0.3">
      <c r="A215" s="9" t="s">
        <v>28</v>
      </c>
      <c r="B215" s="11" t="s">
        <v>297</v>
      </c>
      <c r="C215" s="64">
        <v>7</v>
      </c>
      <c r="D215" s="65">
        <v>42.241816666666665</v>
      </c>
      <c r="E215" s="65">
        <v>-19.196100000000001</v>
      </c>
      <c r="F215" s="67">
        <v>203.63200000000001</v>
      </c>
      <c r="J215" s="4">
        <v>2.6639519013869037</v>
      </c>
      <c r="L215" s="9">
        <v>2</v>
      </c>
      <c r="V215" s="11" t="s">
        <v>90</v>
      </c>
      <c r="W215" s="9" t="s">
        <v>428</v>
      </c>
      <c r="X215" s="9" t="s">
        <v>397</v>
      </c>
    </row>
    <row r="216" spans="1:24" s="9" customFormat="1" x14ac:dyDescent="0.3">
      <c r="A216" s="9" t="s">
        <v>28</v>
      </c>
      <c r="B216" s="11" t="s">
        <v>297</v>
      </c>
      <c r="C216" s="64">
        <v>7</v>
      </c>
      <c r="D216" s="65">
        <v>42.241816666666665</v>
      </c>
      <c r="E216" s="65">
        <v>-19.196100000000001</v>
      </c>
      <c r="F216" s="67">
        <v>304.33800000000002</v>
      </c>
      <c r="J216" s="4">
        <v>2.7076556362288082</v>
      </c>
      <c r="L216" s="9">
        <v>2</v>
      </c>
      <c r="V216" s="11" t="s">
        <v>90</v>
      </c>
      <c r="W216" s="9" t="s">
        <v>428</v>
      </c>
      <c r="X216" s="9" t="s">
        <v>397</v>
      </c>
    </row>
    <row r="217" spans="1:24" s="9" customFormat="1" x14ac:dyDescent="0.3">
      <c r="A217" s="9" t="s">
        <v>28</v>
      </c>
      <c r="B217" s="11" t="s">
        <v>297</v>
      </c>
      <c r="C217" s="64">
        <v>7</v>
      </c>
      <c r="D217" s="65">
        <v>42.241816666666665</v>
      </c>
      <c r="E217" s="65">
        <v>-19.196100000000001</v>
      </c>
      <c r="F217" s="67">
        <v>507.93900000000002</v>
      </c>
      <c r="J217" s="4">
        <v>2.8093506095102549</v>
      </c>
      <c r="L217" s="9">
        <v>2</v>
      </c>
      <c r="V217" s="11" t="s">
        <v>90</v>
      </c>
      <c r="W217" s="9" t="s">
        <v>428</v>
      </c>
      <c r="X217" s="9" t="s">
        <v>397</v>
      </c>
    </row>
    <row r="218" spans="1:24" s="9" customFormat="1" x14ac:dyDescent="0.3">
      <c r="A218" s="9" t="s">
        <v>28</v>
      </c>
      <c r="B218" s="11" t="s">
        <v>297</v>
      </c>
      <c r="C218" s="64">
        <v>10</v>
      </c>
      <c r="D218" s="65">
        <v>35.922833333333337</v>
      </c>
      <c r="E218" s="65">
        <v>-26.879266666666666</v>
      </c>
      <c r="F218" s="67">
        <v>4.7149999999999999</v>
      </c>
      <c r="J218" s="72">
        <v>2.8246827597669406</v>
      </c>
      <c r="L218" s="9">
        <v>2</v>
      </c>
      <c r="V218" s="11" t="s">
        <v>90</v>
      </c>
      <c r="W218" s="9" t="s">
        <v>428</v>
      </c>
      <c r="X218" s="9" t="s">
        <v>397</v>
      </c>
    </row>
    <row r="219" spans="1:24" s="9" customFormat="1" x14ac:dyDescent="0.3">
      <c r="A219" s="9" t="s">
        <v>28</v>
      </c>
      <c r="B219" s="11" t="s">
        <v>297</v>
      </c>
      <c r="C219" s="64">
        <v>10</v>
      </c>
      <c r="D219" s="65">
        <v>35.922833333333337</v>
      </c>
      <c r="E219" s="65">
        <v>-26.879266666666666</v>
      </c>
      <c r="F219" s="67">
        <v>37.793999999999997</v>
      </c>
      <c r="J219" s="72">
        <v>2.8246270919035554</v>
      </c>
      <c r="L219" s="9">
        <v>2</v>
      </c>
      <c r="V219" s="11" t="s">
        <v>90</v>
      </c>
      <c r="W219" s="9" t="s">
        <v>428</v>
      </c>
      <c r="X219" s="9" t="s">
        <v>397</v>
      </c>
    </row>
    <row r="220" spans="1:24" s="9" customFormat="1" x14ac:dyDescent="0.3">
      <c r="A220" s="9" t="s">
        <v>28</v>
      </c>
      <c r="B220" s="11" t="s">
        <v>297</v>
      </c>
      <c r="C220" s="64">
        <v>10</v>
      </c>
      <c r="D220" s="65">
        <v>35.922833333333337</v>
      </c>
      <c r="E220" s="65">
        <v>-26.879266666666666</v>
      </c>
      <c r="F220" s="67">
        <v>52.570999999999998</v>
      </c>
      <c r="J220" s="72">
        <v>2.7915388336030591</v>
      </c>
      <c r="L220" s="9">
        <v>2</v>
      </c>
      <c r="V220" s="11" t="s">
        <v>90</v>
      </c>
      <c r="W220" s="9" t="s">
        <v>428</v>
      </c>
      <c r="X220" s="9" t="s">
        <v>397</v>
      </c>
    </row>
    <row r="221" spans="1:24" s="9" customFormat="1" x14ac:dyDescent="0.3">
      <c r="A221" s="9" t="s">
        <v>28</v>
      </c>
      <c r="B221" s="11" t="s">
        <v>297</v>
      </c>
      <c r="C221" s="64">
        <v>10</v>
      </c>
      <c r="D221" s="65">
        <v>35.922833333333337</v>
      </c>
      <c r="E221" s="65">
        <v>-26.879266666666666</v>
      </c>
      <c r="F221" s="67">
        <v>88.912000000000006</v>
      </c>
      <c r="J221" s="72">
        <v>2.8538081374391693</v>
      </c>
      <c r="L221" s="9">
        <v>2</v>
      </c>
      <c r="V221" s="11" t="s">
        <v>90</v>
      </c>
      <c r="W221" s="9" t="s">
        <v>428</v>
      </c>
      <c r="X221" s="9" t="s">
        <v>397</v>
      </c>
    </row>
    <row r="222" spans="1:24" s="9" customFormat="1" x14ac:dyDescent="0.3">
      <c r="A222" s="9" t="s">
        <v>28</v>
      </c>
      <c r="B222" s="11" t="s">
        <v>297</v>
      </c>
      <c r="C222" s="64">
        <v>10</v>
      </c>
      <c r="D222" s="65">
        <v>35.922833333333337</v>
      </c>
      <c r="E222" s="65">
        <v>-26.879266666666666</v>
      </c>
      <c r="F222" s="67">
        <v>132.845</v>
      </c>
      <c r="J222" s="72">
        <v>2.7534363478694948</v>
      </c>
      <c r="L222" s="9">
        <v>2</v>
      </c>
      <c r="V222" s="11" t="s">
        <v>90</v>
      </c>
      <c r="W222" s="9" t="s">
        <v>428</v>
      </c>
      <c r="X222" s="9" t="s">
        <v>397</v>
      </c>
    </row>
    <row r="223" spans="1:24" s="9" customFormat="1" x14ac:dyDescent="0.3">
      <c r="A223" s="9" t="s">
        <v>28</v>
      </c>
      <c r="B223" s="11" t="s">
        <v>297</v>
      </c>
      <c r="C223" s="64">
        <v>10</v>
      </c>
      <c r="D223" s="65">
        <v>35.922833333333337</v>
      </c>
      <c r="E223" s="65">
        <v>-26.879266666666666</v>
      </c>
      <c r="F223" s="67">
        <v>203.80099999999999</v>
      </c>
      <c r="J223" s="72">
        <v>2.5679340763880298</v>
      </c>
      <c r="L223" s="9">
        <v>2</v>
      </c>
      <c r="V223" s="11" t="s">
        <v>90</v>
      </c>
      <c r="W223" s="9" t="s">
        <v>428</v>
      </c>
      <c r="X223" s="9" t="s">
        <v>397</v>
      </c>
    </row>
    <row r="224" spans="1:24" s="9" customFormat="1" x14ac:dyDescent="0.3">
      <c r="A224" s="9" t="s">
        <v>28</v>
      </c>
      <c r="B224" s="11" t="s">
        <v>297</v>
      </c>
      <c r="C224" s="64">
        <v>10</v>
      </c>
      <c r="D224" s="65">
        <v>35.922833333333337</v>
      </c>
      <c r="E224" s="65">
        <v>-26.879266666666666</v>
      </c>
      <c r="F224" s="67">
        <v>304.85599999999999</v>
      </c>
      <c r="J224" s="72">
        <v>2.3787660299718763</v>
      </c>
      <c r="L224" s="9">
        <v>2</v>
      </c>
      <c r="V224" s="11" t="s">
        <v>90</v>
      </c>
      <c r="W224" s="9" t="s">
        <v>428</v>
      </c>
      <c r="X224" s="9" t="s">
        <v>397</v>
      </c>
    </row>
    <row r="225" spans="1:24" s="9" customFormat="1" x14ac:dyDescent="0.3">
      <c r="A225" s="9" t="s">
        <v>28</v>
      </c>
      <c r="B225" s="11" t="s">
        <v>297</v>
      </c>
      <c r="C225" s="64">
        <v>10</v>
      </c>
      <c r="D225" s="65">
        <v>35.922833333333337</v>
      </c>
      <c r="E225" s="65">
        <v>-26.879266666666666</v>
      </c>
      <c r="F225" s="67">
        <v>507.18400000000003</v>
      </c>
      <c r="J225" s="74">
        <v>2.2497289241105354</v>
      </c>
      <c r="L225" s="9">
        <v>2</v>
      </c>
      <c r="V225" s="11" t="s">
        <v>90</v>
      </c>
      <c r="W225" s="9" t="s">
        <v>428</v>
      </c>
      <c r="X225" s="9" t="s">
        <v>397</v>
      </c>
    </row>
    <row r="226" spans="1:24" s="9" customFormat="1" x14ac:dyDescent="0.3">
      <c r="A226" s="9" t="s">
        <v>28</v>
      </c>
      <c r="B226" s="11" t="s">
        <v>297</v>
      </c>
      <c r="C226" s="64">
        <v>17</v>
      </c>
      <c r="D226" s="66">
        <v>26.14</v>
      </c>
      <c r="E226" s="65">
        <v>-35.194833333333335</v>
      </c>
      <c r="F226" s="67">
        <v>6.6059999999999999</v>
      </c>
      <c r="J226" s="4">
        <v>2.9682803742657251</v>
      </c>
      <c r="L226" s="9">
        <v>2</v>
      </c>
      <c r="V226" s="11" t="s">
        <v>90</v>
      </c>
      <c r="W226" s="9" t="s">
        <v>428</v>
      </c>
      <c r="X226" s="9" t="s">
        <v>397</v>
      </c>
    </row>
    <row r="227" spans="1:24" s="9" customFormat="1" x14ac:dyDescent="0.3">
      <c r="A227" s="9" t="s">
        <v>28</v>
      </c>
      <c r="B227" s="11" t="s">
        <v>297</v>
      </c>
      <c r="C227" s="64">
        <v>17</v>
      </c>
      <c r="D227" s="65">
        <v>26.14</v>
      </c>
      <c r="E227" s="65">
        <v>-35.194833333333335</v>
      </c>
      <c r="F227" s="67">
        <v>58.764000000000003</v>
      </c>
      <c r="J227" s="4">
        <v>2.9540657529879235</v>
      </c>
      <c r="L227" s="9">
        <v>2</v>
      </c>
      <c r="V227" s="11" t="s">
        <v>90</v>
      </c>
      <c r="W227" s="9" t="s">
        <v>428</v>
      </c>
      <c r="X227" s="9" t="s">
        <v>397</v>
      </c>
    </row>
    <row r="228" spans="1:24" s="9" customFormat="1" x14ac:dyDescent="0.3">
      <c r="A228" s="9" t="s">
        <v>28</v>
      </c>
      <c r="B228" s="11" t="s">
        <v>297</v>
      </c>
      <c r="C228" s="64">
        <v>17</v>
      </c>
      <c r="D228" s="65">
        <v>26.14</v>
      </c>
      <c r="E228" s="65">
        <v>-35.194833333333335</v>
      </c>
      <c r="F228" s="67">
        <v>78.915999999999997</v>
      </c>
      <c r="J228" s="73">
        <v>2.9212105499766294</v>
      </c>
      <c r="L228" s="9">
        <v>2</v>
      </c>
      <c r="V228" s="11" t="s">
        <v>90</v>
      </c>
      <c r="W228" s="9" t="s">
        <v>428</v>
      </c>
      <c r="X228" s="9" t="s">
        <v>397</v>
      </c>
    </row>
    <row r="229" spans="1:24" s="9" customFormat="1" x14ac:dyDescent="0.3">
      <c r="A229" s="9" t="s">
        <v>28</v>
      </c>
      <c r="B229" s="11" t="s">
        <v>297</v>
      </c>
      <c r="C229" s="64">
        <v>17</v>
      </c>
      <c r="D229" s="65">
        <v>26.14</v>
      </c>
      <c r="E229" s="65">
        <v>-35.194833333333335</v>
      </c>
      <c r="F229" s="67">
        <v>116.46899999999999</v>
      </c>
      <c r="J229" s="4">
        <v>2.9569183679414603</v>
      </c>
      <c r="L229" s="9">
        <v>2</v>
      </c>
      <c r="V229" s="11" t="s">
        <v>90</v>
      </c>
      <c r="W229" s="9" t="s">
        <v>428</v>
      </c>
      <c r="X229" s="9" t="s">
        <v>397</v>
      </c>
    </row>
    <row r="230" spans="1:24" s="9" customFormat="1" x14ac:dyDescent="0.3">
      <c r="A230" s="9" t="s">
        <v>28</v>
      </c>
      <c r="B230" s="11" t="s">
        <v>297</v>
      </c>
      <c r="C230" s="64">
        <v>17</v>
      </c>
      <c r="D230" s="65">
        <v>26.14</v>
      </c>
      <c r="E230" s="65">
        <v>-35.194833333333335</v>
      </c>
      <c r="F230" s="67">
        <v>173.00200000000001</v>
      </c>
      <c r="J230" s="4">
        <v>2.8387356460494479</v>
      </c>
      <c r="L230" s="9">
        <v>2</v>
      </c>
      <c r="V230" s="11" t="s">
        <v>90</v>
      </c>
      <c r="W230" s="9" t="s">
        <v>428</v>
      </c>
      <c r="X230" s="9" t="s">
        <v>397</v>
      </c>
    </row>
    <row r="231" spans="1:24" s="9" customFormat="1" x14ac:dyDescent="0.3">
      <c r="A231" s="9" t="s">
        <v>28</v>
      </c>
      <c r="B231" s="11" t="s">
        <v>297</v>
      </c>
      <c r="C231" s="64">
        <v>17</v>
      </c>
      <c r="D231" s="65">
        <v>26.14</v>
      </c>
      <c r="E231" s="65">
        <v>-35.194833333333335</v>
      </c>
      <c r="F231" s="67">
        <v>201.40799999999999</v>
      </c>
      <c r="J231" s="4">
        <v>2.9744174559495522</v>
      </c>
      <c r="L231" s="9">
        <v>2</v>
      </c>
      <c r="V231" s="11" t="s">
        <v>90</v>
      </c>
      <c r="W231" s="9" t="s">
        <v>428</v>
      </c>
      <c r="X231" s="9" t="s">
        <v>397</v>
      </c>
    </row>
    <row r="232" spans="1:24" s="9" customFormat="1" x14ac:dyDescent="0.3">
      <c r="A232" s="9" t="s">
        <v>28</v>
      </c>
      <c r="B232" s="11" t="s">
        <v>297</v>
      </c>
      <c r="C232" s="64">
        <v>17</v>
      </c>
      <c r="D232" s="65">
        <v>26.14</v>
      </c>
      <c r="E232" s="65">
        <v>-35.194833333333335</v>
      </c>
      <c r="F232" s="67">
        <v>303.75599999999997</v>
      </c>
      <c r="J232" s="4">
        <v>2.4064682490702718</v>
      </c>
      <c r="L232" s="9">
        <v>2</v>
      </c>
      <c r="V232" s="11" t="s">
        <v>90</v>
      </c>
      <c r="W232" s="9" t="s">
        <v>428</v>
      </c>
      <c r="X232" s="9" t="s">
        <v>397</v>
      </c>
    </row>
    <row r="233" spans="1:24" s="9" customFormat="1" x14ac:dyDescent="0.3">
      <c r="A233" s="9" t="s">
        <v>28</v>
      </c>
      <c r="B233" s="11" t="s">
        <v>297</v>
      </c>
      <c r="C233" s="64">
        <v>17</v>
      </c>
      <c r="D233" s="65">
        <v>26.14</v>
      </c>
      <c r="E233" s="65">
        <v>-35.194833333333335</v>
      </c>
      <c r="F233" s="67">
        <v>505.80099999999999</v>
      </c>
      <c r="J233" s="4">
        <v>2.4795196708883869</v>
      </c>
      <c r="L233" s="9">
        <v>2</v>
      </c>
      <c r="V233" s="11" t="s">
        <v>90</v>
      </c>
      <c r="W233" s="9" t="s">
        <v>428</v>
      </c>
      <c r="X233" s="9" t="s">
        <v>397</v>
      </c>
    </row>
    <row r="234" spans="1:24" s="9" customFormat="1" x14ac:dyDescent="0.3">
      <c r="A234" s="9" t="s">
        <v>28</v>
      </c>
      <c r="B234" s="11" t="s">
        <v>297</v>
      </c>
      <c r="C234" s="64">
        <v>23</v>
      </c>
      <c r="D234" s="65">
        <v>17.278933333333335</v>
      </c>
      <c r="E234" s="65">
        <v>-32.151183333333336</v>
      </c>
      <c r="F234" s="67">
        <v>7.585</v>
      </c>
      <c r="G234" s="58"/>
      <c r="H234" s="58"/>
      <c r="J234" s="4">
        <v>2.9628665016728393</v>
      </c>
      <c r="L234" s="9">
        <v>2</v>
      </c>
      <c r="V234" s="11" t="s">
        <v>90</v>
      </c>
      <c r="W234" s="9" t="s">
        <v>428</v>
      </c>
      <c r="X234" s="9" t="s">
        <v>397</v>
      </c>
    </row>
    <row r="235" spans="1:24" s="9" customFormat="1" x14ac:dyDescent="0.3">
      <c r="A235" s="9" t="s">
        <v>28</v>
      </c>
      <c r="B235" s="11" t="s">
        <v>297</v>
      </c>
      <c r="C235" s="64">
        <v>23</v>
      </c>
      <c r="D235" s="65">
        <v>17.278933333333335</v>
      </c>
      <c r="E235" s="65">
        <v>-32.151183333333336</v>
      </c>
      <c r="F235" s="67">
        <v>41.89</v>
      </c>
      <c r="J235" s="4">
        <v>2.9510787717479263</v>
      </c>
      <c r="L235" s="9">
        <v>2</v>
      </c>
      <c r="V235" s="11" t="s">
        <v>90</v>
      </c>
      <c r="W235" s="9" t="s">
        <v>428</v>
      </c>
      <c r="X235" s="9" t="s">
        <v>397</v>
      </c>
    </row>
    <row r="236" spans="1:24" s="9" customFormat="1" x14ac:dyDescent="0.3">
      <c r="A236" s="9" t="s">
        <v>28</v>
      </c>
      <c r="B236" s="11" t="s">
        <v>297</v>
      </c>
      <c r="C236" s="64">
        <v>23</v>
      </c>
      <c r="D236" s="65">
        <v>17.278933333333335</v>
      </c>
      <c r="E236" s="65">
        <v>-32.151183333333336</v>
      </c>
      <c r="F236" s="67">
        <v>62.1</v>
      </c>
      <c r="J236" s="4">
        <v>2.9177902676057581</v>
      </c>
      <c r="L236" s="9">
        <v>2</v>
      </c>
      <c r="V236" s="11" t="s">
        <v>90</v>
      </c>
      <c r="W236" s="9" t="s">
        <v>428</v>
      </c>
      <c r="X236" s="9" t="s">
        <v>397</v>
      </c>
    </row>
    <row r="237" spans="1:24" s="9" customFormat="1" x14ac:dyDescent="0.3">
      <c r="A237" s="9" t="s">
        <v>28</v>
      </c>
      <c r="B237" s="11" t="s">
        <v>297</v>
      </c>
      <c r="C237" s="64">
        <v>23</v>
      </c>
      <c r="D237" s="65">
        <v>17.278933333333335</v>
      </c>
      <c r="E237" s="65">
        <v>-32.151183333333336</v>
      </c>
      <c r="F237" s="67">
        <v>81.161000000000001</v>
      </c>
      <c r="J237" s="4">
        <v>2.8337320107467621</v>
      </c>
      <c r="L237" s="9">
        <v>2</v>
      </c>
      <c r="V237" s="11" t="s">
        <v>90</v>
      </c>
      <c r="W237" s="9" t="s">
        <v>428</v>
      </c>
      <c r="X237" s="9" t="s">
        <v>397</v>
      </c>
    </row>
    <row r="238" spans="1:24" s="9" customFormat="1" x14ac:dyDescent="0.3">
      <c r="A238" s="9" t="s">
        <v>28</v>
      </c>
      <c r="B238" s="11" t="s">
        <v>297</v>
      </c>
      <c r="C238" s="64">
        <v>23</v>
      </c>
      <c r="D238" s="65">
        <v>17.278933333333335</v>
      </c>
      <c r="E238" s="65">
        <v>-32.151183333333336</v>
      </c>
      <c r="F238" s="67">
        <v>102.093</v>
      </c>
      <c r="J238" s="4">
        <v>2.650134640611459</v>
      </c>
      <c r="L238" s="9">
        <v>2</v>
      </c>
      <c r="V238" s="11" t="s">
        <v>90</v>
      </c>
      <c r="W238" s="9" t="s">
        <v>428</v>
      </c>
      <c r="X238" s="9" t="s">
        <v>397</v>
      </c>
    </row>
    <row r="239" spans="1:24" s="9" customFormat="1" x14ac:dyDescent="0.3">
      <c r="A239" s="9" t="s">
        <v>28</v>
      </c>
      <c r="B239" s="11" t="s">
        <v>297</v>
      </c>
      <c r="C239" s="64">
        <v>23</v>
      </c>
      <c r="D239" s="65">
        <v>17.278933333333335</v>
      </c>
      <c r="E239" s="65">
        <v>-32.151183333333336</v>
      </c>
      <c r="F239" s="67">
        <v>162.37299999999999</v>
      </c>
      <c r="J239" s="4">
        <v>2.6790270952114952</v>
      </c>
      <c r="L239" s="9">
        <v>2</v>
      </c>
      <c r="V239" s="11" t="s">
        <v>90</v>
      </c>
      <c r="W239" s="9" t="s">
        <v>428</v>
      </c>
      <c r="X239" s="9" t="s">
        <v>397</v>
      </c>
    </row>
    <row r="240" spans="1:24" s="9" customFormat="1" x14ac:dyDescent="0.3">
      <c r="A240" s="9" t="s">
        <v>28</v>
      </c>
      <c r="B240" s="11" t="s">
        <v>297</v>
      </c>
      <c r="C240" s="64">
        <v>23</v>
      </c>
      <c r="D240" s="65">
        <v>17.278933333333335</v>
      </c>
      <c r="E240" s="65">
        <v>-32.151183333333336</v>
      </c>
      <c r="F240" s="67">
        <v>202.447</v>
      </c>
      <c r="J240" s="4">
        <v>2.6606656638051578</v>
      </c>
      <c r="L240" s="9">
        <v>2</v>
      </c>
      <c r="V240" s="11" t="s">
        <v>90</v>
      </c>
      <c r="W240" s="9" t="s">
        <v>428</v>
      </c>
      <c r="X240" s="9" t="s">
        <v>397</v>
      </c>
    </row>
    <row r="241" spans="1:24" s="9" customFormat="1" x14ac:dyDescent="0.3">
      <c r="A241" s="9" t="s">
        <v>28</v>
      </c>
      <c r="B241" s="11" t="s">
        <v>297</v>
      </c>
      <c r="C241" s="64">
        <v>23</v>
      </c>
      <c r="D241" s="65">
        <v>17.278933333333335</v>
      </c>
      <c r="E241" s="65">
        <v>-32.151183333333336</v>
      </c>
      <c r="F241" s="67">
        <v>404.21199999999999</v>
      </c>
      <c r="J241" s="4">
        <v>2.6116220224323263</v>
      </c>
      <c r="L241" s="9">
        <v>2</v>
      </c>
      <c r="V241" s="11" t="s">
        <v>90</v>
      </c>
      <c r="W241" s="9" t="s">
        <v>428</v>
      </c>
      <c r="X241" s="9" t="s">
        <v>397</v>
      </c>
    </row>
    <row r="242" spans="1:24" s="9" customFormat="1" x14ac:dyDescent="0.3">
      <c r="A242" s="9" t="s">
        <v>28</v>
      </c>
      <c r="B242" s="11" t="s">
        <v>297</v>
      </c>
      <c r="C242" s="64">
        <v>23</v>
      </c>
      <c r="D242" s="65">
        <v>17.278933333333335</v>
      </c>
      <c r="E242" s="65">
        <v>-32.151183333333336</v>
      </c>
      <c r="F242" s="67">
        <v>860.31299999999999</v>
      </c>
      <c r="J242" s="4">
        <v>2.8622610772556243</v>
      </c>
      <c r="L242" s="9">
        <v>2</v>
      </c>
      <c r="V242" s="11" t="s">
        <v>90</v>
      </c>
      <c r="W242" s="9" t="s">
        <v>428</v>
      </c>
      <c r="X242" s="9" t="s">
        <v>397</v>
      </c>
    </row>
    <row r="243" spans="1:24" s="9" customFormat="1" x14ac:dyDescent="0.3">
      <c r="A243" s="9" t="s">
        <v>28</v>
      </c>
      <c r="B243" s="11" t="s">
        <v>297</v>
      </c>
      <c r="C243" s="64">
        <v>23</v>
      </c>
      <c r="D243" s="65">
        <v>17.278933333333335</v>
      </c>
      <c r="E243" s="65">
        <v>-32.151183333333336</v>
      </c>
      <c r="F243" s="67">
        <v>1011.623</v>
      </c>
      <c r="J243" s="4">
        <v>2.7950150377347258</v>
      </c>
      <c r="L243" s="9">
        <v>2</v>
      </c>
      <c r="V243" s="11" t="s">
        <v>90</v>
      </c>
      <c r="W243" s="9" t="s">
        <v>428</v>
      </c>
      <c r="X243" s="9" t="s">
        <v>397</v>
      </c>
    </row>
    <row r="244" spans="1:24" s="9" customFormat="1" x14ac:dyDescent="0.3">
      <c r="A244" s="9" t="s">
        <v>28</v>
      </c>
      <c r="B244" s="11" t="s">
        <v>297</v>
      </c>
      <c r="C244" s="64">
        <v>23</v>
      </c>
      <c r="D244" s="65">
        <v>17.278933333333335</v>
      </c>
      <c r="E244" s="65">
        <v>-32.151183333333336</v>
      </c>
      <c r="F244" s="67">
        <v>1518.1869999999999</v>
      </c>
      <c r="J244" s="4">
        <v>2.7993362213873381</v>
      </c>
      <c r="L244" s="9">
        <v>2</v>
      </c>
      <c r="V244" s="11" t="s">
        <v>90</v>
      </c>
      <c r="W244" s="9" t="s">
        <v>428</v>
      </c>
      <c r="X244" s="9" t="s">
        <v>397</v>
      </c>
    </row>
    <row r="245" spans="1:24" s="9" customFormat="1" x14ac:dyDescent="0.3">
      <c r="A245" s="9" t="s">
        <v>28</v>
      </c>
      <c r="B245" s="11" t="s">
        <v>297</v>
      </c>
      <c r="C245" s="64">
        <v>23</v>
      </c>
      <c r="D245" s="65">
        <v>17.278933333333335</v>
      </c>
      <c r="E245" s="65">
        <v>-32.151183333333336</v>
      </c>
      <c r="F245" s="67">
        <v>2029.5419999999999</v>
      </c>
      <c r="J245" s="4">
        <v>2.7741840585547268</v>
      </c>
      <c r="L245" s="9">
        <v>2</v>
      </c>
      <c r="V245" s="11" t="s">
        <v>90</v>
      </c>
      <c r="W245" s="9" t="s">
        <v>428</v>
      </c>
      <c r="X245" s="9" t="s">
        <v>397</v>
      </c>
    </row>
    <row r="246" spans="1:24" s="9" customFormat="1" x14ac:dyDescent="0.3">
      <c r="A246" s="9" t="s">
        <v>28</v>
      </c>
      <c r="B246" s="11" t="s">
        <v>297</v>
      </c>
      <c r="C246" s="64">
        <v>26</v>
      </c>
      <c r="D246" s="65">
        <v>12.743666666666666</v>
      </c>
      <c r="E246" s="65">
        <v>-28.5015</v>
      </c>
      <c r="F246" s="67">
        <v>5.1749999999999998</v>
      </c>
      <c r="J246" s="4">
        <v>2.9837767432028484</v>
      </c>
      <c r="L246" s="9">
        <v>2</v>
      </c>
      <c r="V246" s="11" t="s">
        <v>90</v>
      </c>
      <c r="W246" s="9" t="s">
        <v>428</v>
      </c>
      <c r="X246" s="9" t="s">
        <v>397</v>
      </c>
    </row>
    <row r="247" spans="1:24" s="9" customFormat="1" x14ac:dyDescent="0.3">
      <c r="A247" s="9" t="s">
        <v>28</v>
      </c>
      <c r="B247" s="11" t="s">
        <v>297</v>
      </c>
      <c r="C247" s="64">
        <v>26</v>
      </c>
      <c r="D247" s="65">
        <v>12.743666666666666</v>
      </c>
      <c r="E247" s="65">
        <v>-28.5015</v>
      </c>
      <c r="F247" s="67">
        <v>25.245000000000001</v>
      </c>
      <c r="J247" s="4">
        <v>2.9737347527851314</v>
      </c>
      <c r="L247" s="9">
        <v>2</v>
      </c>
      <c r="V247" s="11" t="s">
        <v>90</v>
      </c>
      <c r="W247" s="9" t="s">
        <v>428</v>
      </c>
      <c r="X247" s="9" t="s">
        <v>397</v>
      </c>
    </row>
    <row r="248" spans="1:24" s="9" customFormat="1" x14ac:dyDescent="0.3">
      <c r="A248" s="9" t="s">
        <v>28</v>
      </c>
      <c r="B248" s="11" t="s">
        <v>297</v>
      </c>
      <c r="C248" s="64">
        <v>26</v>
      </c>
      <c r="D248" s="65">
        <v>12.743666666666666</v>
      </c>
      <c r="E248" s="65">
        <v>-28.5015</v>
      </c>
      <c r="F248" s="67">
        <v>42.692</v>
      </c>
      <c r="J248" s="4">
        <v>2.763773752666149</v>
      </c>
      <c r="L248" s="9">
        <v>2</v>
      </c>
      <c r="V248" s="11" t="s">
        <v>90</v>
      </c>
      <c r="W248" s="9" t="s">
        <v>428</v>
      </c>
      <c r="X248" s="9" t="s">
        <v>397</v>
      </c>
    </row>
    <row r="249" spans="1:24" s="9" customFormat="1" x14ac:dyDescent="0.3">
      <c r="A249" s="9" t="s">
        <v>28</v>
      </c>
      <c r="B249" s="11" t="s">
        <v>297</v>
      </c>
      <c r="C249" s="64">
        <v>26</v>
      </c>
      <c r="D249" s="65">
        <v>12.743666666666666</v>
      </c>
      <c r="E249" s="65">
        <v>-28.5015</v>
      </c>
      <c r="F249" s="67">
        <v>48.308</v>
      </c>
      <c r="J249" s="4">
        <v>2.9301423929285382</v>
      </c>
      <c r="L249" s="9">
        <v>2</v>
      </c>
      <c r="V249" s="11" t="s">
        <v>90</v>
      </c>
      <c r="W249" s="9" t="s">
        <v>428</v>
      </c>
      <c r="X249" s="9" t="s">
        <v>397</v>
      </c>
    </row>
    <row r="250" spans="1:24" s="9" customFormat="1" x14ac:dyDescent="0.3">
      <c r="A250" s="9" t="s">
        <v>28</v>
      </c>
      <c r="B250" s="11" t="s">
        <v>297</v>
      </c>
      <c r="C250" s="64">
        <v>26</v>
      </c>
      <c r="D250" s="65">
        <v>12.743666666666666</v>
      </c>
      <c r="E250" s="65">
        <v>-28.5015</v>
      </c>
      <c r="F250" s="67">
        <v>61.584000000000003</v>
      </c>
      <c r="J250" s="4">
        <v>2.77836420947457</v>
      </c>
      <c r="L250" s="9">
        <v>2</v>
      </c>
      <c r="V250" s="11" t="s">
        <v>90</v>
      </c>
      <c r="W250" s="9" t="s">
        <v>428</v>
      </c>
      <c r="X250" s="9" t="s">
        <v>397</v>
      </c>
    </row>
    <row r="251" spans="1:24" s="9" customFormat="1" x14ac:dyDescent="0.3">
      <c r="A251" s="9" t="s">
        <v>28</v>
      </c>
      <c r="B251" s="11" t="s">
        <v>297</v>
      </c>
      <c r="C251" s="64">
        <v>26</v>
      </c>
      <c r="D251" s="65">
        <v>12.743666666666666</v>
      </c>
      <c r="E251" s="65">
        <v>-28.5015</v>
      </c>
      <c r="F251" s="67">
        <v>103.492</v>
      </c>
      <c r="J251" s="73">
        <v>3.1633471529327188</v>
      </c>
      <c r="L251" s="9">
        <v>2</v>
      </c>
      <c r="V251" s="11" t="s">
        <v>90</v>
      </c>
      <c r="W251" s="9" t="s">
        <v>428</v>
      </c>
      <c r="X251" s="9" t="s">
        <v>397</v>
      </c>
    </row>
    <row r="252" spans="1:24" s="9" customFormat="1" x14ac:dyDescent="0.3">
      <c r="A252" s="9" t="s">
        <v>28</v>
      </c>
      <c r="B252" s="11" t="s">
        <v>297</v>
      </c>
      <c r="C252" s="64">
        <v>26</v>
      </c>
      <c r="D252" s="65">
        <v>12.743666666666666</v>
      </c>
      <c r="E252" s="65">
        <v>-28.5015</v>
      </c>
      <c r="F252" s="67">
        <v>204.19200000000001</v>
      </c>
      <c r="J252" s="4">
        <v>3.0939655396805068</v>
      </c>
      <c r="L252" s="9">
        <v>2</v>
      </c>
      <c r="V252" s="11" t="s">
        <v>90</v>
      </c>
      <c r="W252" s="9" t="s">
        <v>428</v>
      </c>
      <c r="X252" s="9" t="s">
        <v>397</v>
      </c>
    </row>
    <row r="253" spans="1:24" s="9" customFormat="1" x14ac:dyDescent="0.3">
      <c r="A253" s="9" t="s">
        <v>28</v>
      </c>
      <c r="B253" s="11" t="s">
        <v>297</v>
      </c>
      <c r="C253" s="64">
        <v>26</v>
      </c>
      <c r="D253" s="65">
        <v>12.743666666666666</v>
      </c>
      <c r="E253" s="65">
        <v>-28.5015</v>
      </c>
      <c r="F253" s="67">
        <v>305.22399999999999</v>
      </c>
      <c r="J253" s="4">
        <v>2.7213633848656067</v>
      </c>
      <c r="L253" s="9">
        <v>2</v>
      </c>
      <c r="V253" s="11" t="s">
        <v>90</v>
      </c>
      <c r="W253" s="9" t="s">
        <v>428</v>
      </c>
      <c r="X253" s="9" t="s">
        <v>397</v>
      </c>
    </row>
    <row r="254" spans="1:24" s="9" customFormat="1" x14ac:dyDescent="0.3">
      <c r="A254" s="9" t="s">
        <v>28</v>
      </c>
      <c r="B254" s="11" t="s">
        <v>297</v>
      </c>
      <c r="C254" s="64">
        <v>26</v>
      </c>
      <c r="D254" s="65">
        <v>12.743666666666666</v>
      </c>
      <c r="E254" s="65">
        <v>-28.5015</v>
      </c>
      <c r="F254" s="67">
        <v>508.45499999999998</v>
      </c>
      <c r="J254" s="4">
        <v>2.2406123147929837</v>
      </c>
      <c r="L254" s="9">
        <v>2</v>
      </c>
      <c r="V254" s="11" t="s">
        <v>90</v>
      </c>
      <c r="W254" s="9" t="s">
        <v>428</v>
      </c>
      <c r="X254" s="9" t="s">
        <v>397</v>
      </c>
    </row>
    <row r="255" spans="1:24" s="9" customFormat="1" x14ac:dyDescent="0.3">
      <c r="A255" s="9" t="s">
        <v>28</v>
      </c>
      <c r="B255" s="11" t="s">
        <v>297</v>
      </c>
      <c r="C255" s="64">
        <v>33</v>
      </c>
      <c r="D255" s="56">
        <v>1.68</v>
      </c>
      <c r="E255" s="56">
        <v>-25.01</v>
      </c>
      <c r="F255" s="67">
        <v>4.3559999999999999</v>
      </c>
      <c r="J255" s="74">
        <v>2.8724406903339603</v>
      </c>
      <c r="L255" s="9">
        <v>2</v>
      </c>
      <c r="V255" s="11" t="s">
        <v>90</v>
      </c>
      <c r="W255" s="9" t="s">
        <v>428</v>
      </c>
      <c r="X255" s="9" t="s">
        <v>397</v>
      </c>
    </row>
    <row r="256" spans="1:24" s="9" customFormat="1" x14ac:dyDescent="0.3">
      <c r="A256" s="9" t="s">
        <v>28</v>
      </c>
      <c r="B256" s="11" t="s">
        <v>297</v>
      </c>
      <c r="C256" s="64">
        <v>33</v>
      </c>
      <c r="D256" s="56">
        <v>1.68</v>
      </c>
      <c r="E256" s="56">
        <v>-25.01</v>
      </c>
      <c r="F256" s="67">
        <v>34.347000000000001</v>
      </c>
      <c r="J256" s="74">
        <v>2.933594425421524</v>
      </c>
      <c r="L256" s="9">
        <v>2</v>
      </c>
      <c r="V256" s="11" t="s">
        <v>90</v>
      </c>
      <c r="W256" s="9" t="s">
        <v>428</v>
      </c>
      <c r="X256" s="9" t="s">
        <v>397</v>
      </c>
    </row>
    <row r="257" spans="1:24" s="9" customFormat="1" x14ac:dyDescent="0.3">
      <c r="A257" s="9" t="s">
        <v>28</v>
      </c>
      <c r="B257" s="11" t="s">
        <v>297</v>
      </c>
      <c r="C257" s="64">
        <v>33</v>
      </c>
      <c r="D257" s="56">
        <v>1.68</v>
      </c>
      <c r="E257" s="56">
        <v>-25.01</v>
      </c>
      <c r="F257" s="67">
        <v>57.4</v>
      </c>
      <c r="J257" s="74">
        <v>2.7101158551758169</v>
      </c>
      <c r="L257" s="9">
        <v>2</v>
      </c>
      <c r="V257" s="11" t="s">
        <v>90</v>
      </c>
      <c r="W257" s="9" t="s">
        <v>428</v>
      </c>
      <c r="X257" s="9" t="s">
        <v>397</v>
      </c>
    </row>
    <row r="258" spans="1:24" s="9" customFormat="1" x14ac:dyDescent="0.3">
      <c r="A258" s="9" t="s">
        <v>28</v>
      </c>
      <c r="B258" s="11" t="s">
        <v>297</v>
      </c>
      <c r="C258" s="64">
        <v>33</v>
      </c>
      <c r="D258" s="56">
        <v>1.68</v>
      </c>
      <c r="E258" s="56">
        <v>-25.01</v>
      </c>
      <c r="F258" s="67">
        <v>78.385999999999996</v>
      </c>
      <c r="J258" s="74">
        <v>2.6963896593482697</v>
      </c>
      <c r="L258" s="9">
        <v>2</v>
      </c>
      <c r="V258" s="11" t="s">
        <v>90</v>
      </c>
      <c r="W258" s="9" t="s">
        <v>428</v>
      </c>
      <c r="X258" s="9" t="s">
        <v>397</v>
      </c>
    </row>
    <row r="259" spans="1:24" s="9" customFormat="1" x14ac:dyDescent="0.3">
      <c r="A259" s="9" t="s">
        <v>28</v>
      </c>
      <c r="B259" s="11" t="s">
        <v>297</v>
      </c>
      <c r="C259" s="64">
        <v>33</v>
      </c>
      <c r="D259" s="56">
        <v>1.68</v>
      </c>
      <c r="E259" s="56">
        <v>-25.01</v>
      </c>
      <c r="F259" s="67">
        <v>152.28100000000001</v>
      </c>
      <c r="J259" s="74">
        <v>2.5166709226571551</v>
      </c>
      <c r="L259" s="9">
        <v>2</v>
      </c>
      <c r="V259" s="11" t="s">
        <v>90</v>
      </c>
      <c r="W259" s="9" t="s">
        <v>428</v>
      </c>
      <c r="X259" s="9" t="s">
        <v>397</v>
      </c>
    </row>
    <row r="260" spans="1:24" s="9" customFormat="1" x14ac:dyDescent="0.3">
      <c r="A260" s="9" t="s">
        <v>28</v>
      </c>
      <c r="B260" s="11" t="s">
        <v>297</v>
      </c>
      <c r="C260" s="64">
        <v>33</v>
      </c>
      <c r="D260" s="56">
        <v>1.68</v>
      </c>
      <c r="E260" s="56">
        <v>-25.01</v>
      </c>
      <c r="F260" s="67">
        <v>303.32600000000002</v>
      </c>
      <c r="J260" s="74">
        <v>2.7168805265049802</v>
      </c>
      <c r="L260" s="9">
        <v>2</v>
      </c>
      <c r="V260" s="11" t="s">
        <v>90</v>
      </c>
      <c r="W260" s="9" t="s">
        <v>428</v>
      </c>
      <c r="X260" s="9" t="s">
        <v>397</v>
      </c>
    </row>
    <row r="261" spans="1:24" s="9" customFormat="1" x14ac:dyDescent="0.3">
      <c r="A261" s="9" t="s">
        <v>28</v>
      </c>
      <c r="B261" s="11" t="s">
        <v>297</v>
      </c>
      <c r="C261" s="64">
        <v>33</v>
      </c>
      <c r="D261" s="56">
        <v>1.68</v>
      </c>
      <c r="E261" s="56">
        <v>-25.01</v>
      </c>
      <c r="F261" s="67">
        <v>404.637</v>
      </c>
      <c r="J261" s="74">
        <v>2.4070492471108023</v>
      </c>
      <c r="L261" s="9">
        <v>2</v>
      </c>
      <c r="V261" s="11" t="s">
        <v>90</v>
      </c>
      <c r="W261" s="9" t="s">
        <v>428</v>
      </c>
      <c r="X261" s="9" t="s">
        <v>397</v>
      </c>
    </row>
    <row r="262" spans="1:24" s="9" customFormat="1" x14ac:dyDescent="0.3">
      <c r="A262" s="9" t="s">
        <v>28</v>
      </c>
      <c r="B262" s="11" t="s">
        <v>297</v>
      </c>
      <c r="C262" s="64">
        <v>33</v>
      </c>
      <c r="D262" s="56">
        <v>1.68</v>
      </c>
      <c r="E262" s="56">
        <v>-25.01</v>
      </c>
      <c r="F262" s="67">
        <v>1518.7940000000001</v>
      </c>
      <c r="J262" s="74">
        <v>2.8650344399979364</v>
      </c>
      <c r="L262" s="9">
        <v>2</v>
      </c>
      <c r="V262" s="11" t="s">
        <v>90</v>
      </c>
      <c r="W262" s="9" t="s">
        <v>428</v>
      </c>
      <c r="X262" s="9" t="s">
        <v>397</v>
      </c>
    </row>
    <row r="263" spans="1:24" s="9" customFormat="1" x14ac:dyDescent="0.3">
      <c r="A263" s="9" t="s">
        <v>28</v>
      </c>
      <c r="B263" s="11" t="s">
        <v>297</v>
      </c>
      <c r="C263" s="64">
        <v>33</v>
      </c>
      <c r="D263" s="56">
        <v>1.68</v>
      </c>
      <c r="E263" s="56">
        <v>-25.01</v>
      </c>
      <c r="F263" s="67">
        <v>2029.6089999999999</v>
      </c>
      <c r="J263" s="74">
        <v>2.6745673643722778</v>
      </c>
      <c r="L263" s="9">
        <v>2</v>
      </c>
      <c r="V263" s="11" t="s">
        <v>90</v>
      </c>
      <c r="W263" s="9" t="s">
        <v>428</v>
      </c>
      <c r="X263" s="9" t="s">
        <v>397</v>
      </c>
    </row>
    <row r="264" spans="1:24" s="9" customFormat="1" x14ac:dyDescent="0.3">
      <c r="A264" s="9" t="s">
        <v>81</v>
      </c>
      <c r="B264" s="11" t="s">
        <v>297</v>
      </c>
      <c r="C264" s="66">
        <v>40</v>
      </c>
      <c r="D264" s="56">
        <v>-8.41</v>
      </c>
      <c r="E264" s="56">
        <v>-24.98</v>
      </c>
      <c r="F264" s="67">
        <v>4.5739999999999998</v>
      </c>
      <c r="J264" s="74">
        <v>3.0064362752191665</v>
      </c>
      <c r="L264" s="9">
        <v>2</v>
      </c>
      <c r="V264" s="11" t="s">
        <v>90</v>
      </c>
      <c r="W264" s="9" t="s">
        <v>428</v>
      </c>
      <c r="X264" s="9" t="s">
        <v>397</v>
      </c>
    </row>
    <row r="265" spans="1:24" s="9" customFormat="1" x14ac:dyDescent="0.3">
      <c r="A265" s="9" t="s">
        <v>81</v>
      </c>
      <c r="B265" s="11" t="s">
        <v>297</v>
      </c>
      <c r="C265" s="66">
        <v>40</v>
      </c>
      <c r="D265" s="56">
        <v>-8.41</v>
      </c>
      <c r="E265" s="56">
        <v>-24.98</v>
      </c>
      <c r="F265" s="67">
        <v>45.948</v>
      </c>
      <c r="J265" s="74">
        <v>2.9731360239753823</v>
      </c>
      <c r="L265" s="9">
        <v>2</v>
      </c>
      <c r="V265" s="11" t="s">
        <v>90</v>
      </c>
      <c r="W265" s="9" t="s">
        <v>428</v>
      </c>
      <c r="X265" s="9" t="s">
        <v>397</v>
      </c>
    </row>
    <row r="266" spans="1:24" s="9" customFormat="1" x14ac:dyDescent="0.3">
      <c r="A266" s="9" t="s">
        <v>81</v>
      </c>
      <c r="B266" s="11" t="s">
        <v>297</v>
      </c>
      <c r="C266" s="66">
        <v>40</v>
      </c>
      <c r="D266" s="56">
        <v>-8.41</v>
      </c>
      <c r="E266" s="56">
        <v>-24.98</v>
      </c>
      <c r="F266" s="67">
        <v>79.018000000000001</v>
      </c>
      <c r="J266" s="74">
        <v>3.0364011351808795</v>
      </c>
      <c r="L266" s="9">
        <v>2</v>
      </c>
      <c r="V266" s="11" t="s">
        <v>90</v>
      </c>
      <c r="W266" s="9" t="s">
        <v>428</v>
      </c>
      <c r="X266" s="9" t="s">
        <v>397</v>
      </c>
    </row>
    <row r="267" spans="1:24" s="9" customFormat="1" x14ac:dyDescent="0.3">
      <c r="A267" s="9" t="s">
        <v>81</v>
      </c>
      <c r="B267" s="11" t="s">
        <v>297</v>
      </c>
      <c r="C267" s="66">
        <v>40</v>
      </c>
      <c r="D267" s="56">
        <v>-8.41</v>
      </c>
      <c r="E267" s="56">
        <v>-24.98</v>
      </c>
      <c r="F267" s="67">
        <v>102.48</v>
      </c>
      <c r="J267" s="74">
        <v>3.0148788344161193</v>
      </c>
      <c r="L267" s="9">
        <v>2</v>
      </c>
      <c r="V267" s="11" t="s">
        <v>90</v>
      </c>
      <c r="W267" s="9" t="s">
        <v>428</v>
      </c>
      <c r="X267" s="9" t="s">
        <v>397</v>
      </c>
    </row>
    <row r="268" spans="1:24" s="9" customFormat="1" x14ac:dyDescent="0.3">
      <c r="A268" s="9" t="s">
        <v>81</v>
      </c>
      <c r="B268" s="11" t="s">
        <v>297</v>
      </c>
      <c r="C268" s="66">
        <v>40</v>
      </c>
      <c r="D268" s="56">
        <v>-8.41</v>
      </c>
      <c r="E268" s="56">
        <v>-24.98</v>
      </c>
      <c r="F268" s="67">
        <v>203.23599999999999</v>
      </c>
      <c r="J268" s="74">
        <v>2.619068600779821</v>
      </c>
      <c r="L268" s="9">
        <v>2</v>
      </c>
      <c r="V268" s="11" t="s">
        <v>90</v>
      </c>
      <c r="W268" s="9" t="s">
        <v>428</v>
      </c>
      <c r="X268" s="9" t="s">
        <v>397</v>
      </c>
    </row>
    <row r="269" spans="1:24" s="9" customFormat="1" x14ac:dyDescent="0.3">
      <c r="A269" s="9" t="s">
        <v>81</v>
      </c>
      <c r="B269" s="11" t="s">
        <v>297</v>
      </c>
      <c r="C269" s="66">
        <v>40</v>
      </c>
      <c r="D269" s="56">
        <v>-8.41</v>
      </c>
      <c r="E269" s="56">
        <v>-24.98</v>
      </c>
      <c r="F269" s="67">
        <v>304.09899999999999</v>
      </c>
      <c r="J269" s="74">
        <v>2.7922013048785383</v>
      </c>
      <c r="L269" s="9">
        <v>2</v>
      </c>
      <c r="V269" s="11" t="s">
        <v>90</v>
      </c>
      <c r="W269" s="9" t="s">
        <v>428</v>
      </c>
      <c r="X269" s="9" t="s">
        <v>397</v>
      </c>
    </row>
    <row r="270" spans="1:24" s="9" customFormat="1" x14ac:dyDescent="0.3">
      <c r="A270" s="9" t="s">
        <v>81</v>
      </c>
      <c r="B270" s="11" t="s">
        <v>297</v>
      </c>
      <c r="C270" s="66">
        <v>40</v>
      </c>
      <c r="D270" s="56">
        <v>-8.41</v>
      </c>
      <c r="E270" s="56">
        <v>-24.98</v>
      </c>
      <c r="F270" s="67">
        <v>405.31299999999999</v>
      </c>
      <c r="J270" s="74">
        <v>2.7940887585389427</v>
      </c>
      <c r="L270" s="9">
        <v>2</v>
      </c>
      <c r="V270" s="11" t="s">
        <v>90</v>
      </c>
      <c r="W270" s="9" t="s">
        <v>428</v>
      </c>
      <c r="X270" s="9" t="s">
        <v>397</v>
      </c>
    </row>
    <row r="271" spans="1:24" s="9" customFormat="1" x14ac:dyDescent="0.3">
      <c r="A271" s="9" t="s">
        <v>81</v>
      </c>
      <c r="B271" s="11" t="s">
        <v>297</v>
      </c>
      <c r="C271" s="66">
        <v>40</v>
      </c>
      <c r="D271" s="56">
        <v>-8.41</v>
      </c>
      <c r="E271" s="56">
        <v>-24.98</v>
      </c>
      <c r="F271" s="67">
        <v>507.363</v>
      </c>
      <c r="J271" s="74">
        <v>2.7137386691883543</v>
      </c>
      <c r="L271" s="9">
        <v>2</v>
      </c>
      <c r="V271" s="11" t="s">
        <v>90</v>
      </c>
      <c r="W271" s="9" t="s">
        <v>428</v>
      </c>
      <c r="X271" s="9" t="s">
        <v>397</v>
      </c>
    </row>
    <row r="272" spans="1:24" s="9" customFormat="1" x14ac:dyDescent="0.3">
      <c r="A272" s="9" t="s">
        <v>81</v>
      </c>
      <c r="B272" s="11" t="s">
        <v>297</v>
      </c>
      <c r="C272" s="66">
        <v>40</v>
      </c>
      <c r="D272" s="56">
        <v>-8.41</v>
      </c>
      <c r="E272" s="56">
        <v>-24.98</v>
      </c>
      <c r="F272" s="67">
        <v>1265.96</v>
      </c>
      <c r="J272" s="74">
        <v>2.8083012277962549</v>
      </c>
      <c r="L272" s="9">
        <v>2</v>
      </c>
      <c r="V272" s="11" t="s">
        <v>90</v>
      </c>
      <c r="W272" s="9" t="s">
        <v>428</v>
      </c>
      <c r="X272" s="9" t="s">
        <v>397</v>
      </c>
    </row>
    <row r="273" spans="1:24" s="9" customFormat="1" x14ac:dyDescent="0.3">
      <c r="A273" s="9" t="s">
        <v>81</v>
      </c>
      <c r="B273" s="11" t="s">
        <v>297</v>
      </c>
      <c r="C273" s="66">
        <v>40</v>
      </c>
      <c r="D273" s="56">
        <v>-8.41</v>
      </c>
      <c r="E273" s="56">
        <v>-24.98</v>
      </c>
      <c r="F273" s="67">
        <v>1519.431</v>
      </c>
      <c r="J273" s="74">
        <v>2.4995524228943697</v>
      </c>
      <c r="L273" s="9">
        <v>2</v>
      </c>
      <c r="V273" s="11" t="s">
        <v>90</v>
      </c>
      <c r="W273" s="9" t="s">
        <v>428</v>
      </c>
      <c r="X273" s="9" t="s">
        <v>397</v>
      </c>
    </row>
    <row r="274" spans="1:24" s="9" customFormat="1" x14ac:dyDescent="0.3">
      <c r="A274" s="9" t="s">
        <v>81</v>
      </c>
      <c r="B274" s="11" t="s">
        <v>297</v>
      </c>
      <c r="C274" s="66">
        <v>40</v>
      </c>
      <c r="D274" s="56">
        <v>-8.41</v>
      </c>
      <c r="E274" s="56">
        <v>-24.98</v>
      </c>
      <c r="F274" s="67">
        <v>2030.57</v>
      </c>
      <c r="J274" s="74">
        <v>2.4499811867441506</v>
      </c>
      <c r="L274" s="9">
        <v>2</v>
      </c>
      <c r="V274" s="11" t="s">
        <v>90</v>
      </c>
      <c r="W274" s="9" t="s">
        <v>428</v>
      </c>
      <c r="X274" s="9" t="s">
        <v>397</v>
      </c>
    </row>
    <row r="275" spans="1:24" s="9" customFormat="1" x14ac:dyDescent="0.3">
      <c r="A275" s="9" t="s">
        <v>81</v>
      </c>
      <c r="B275" s="11" t="s">
        <v>297</v>
      </c>
      <c r="C275" s="66">
        <v>45</v>
      </c>
      <c r="D275" s="56">
        <v>-10.67</v>
      </c>
      <c r="E275" s="56">
        <v>-25.01</v>
      </c>
      <c r="F275" s="67">
        <v>3.94</v>
      </c>
      <c r="J275" s="72">
        <v>2.9235062571191852</v>
      </c>
      <c r="L275" s="9">
        <v>2</v>
      </c>
      <c r="V275" s="11" t="s">
        <v>90</v>
      </c>
      <c r="W275" s="9" t="s">
        <v>428</v>
      </c>
      <c r="X275" s="9" t="s">
        <v>397</v>
      </c>
    </row>
    <row r="276" spans="1:24" s="9" customFormat="1" x14ac:dyDescent="0.3">
      <c r="A276" s="9" t="s">
        <v>81</v>
      </c>
      <c r="B276" s="11" t="s">
        <v>297</v>
      </c>
      <c r="C276" s="66">
        <v>45</v>
      </c>
      <c r="D276" s="56">
        <v>-10.67</v>
      </c>
      <c r="E276" s="56">
        <v>-25.01</v>
      </c>
      <c r="F276" s="67">
        <v>32.311</v>
      </c>
      <c r="J276" s="74">
        <v>3.0107721041919695</v>
      </c>
      <c r="L276" s="9">
        <v>2</v>
      </c>
      <c r="V276" s="11" t="s">
        <v>90</v>
      </c>
      <c r="W276" s="9" t="s">
        <v>428</v>
      </c>
      <c r="X276" s="9" t="s">
        <v>397</v>
      </c>
    </row>
    <row r="277" spans="1:24" s="9" customFormat="1" x14ac:dyDescent="0.3">
      <c r="A277" s="9" t="s">
        <v>81</v>
      </c>
      <c r="B277" s="11" t="s">
        <v>297</v>
      </c>
      <c r="C277" s="66">
        <v>45</v>
      </c>
      <c r="D277" s="56">
        <v>-10.67</v>
      </c>
      <c r="E277" s="56">
        <v>-25.01</v>
      </c>
      <c r="F277" s="67">
        <v>57.353000000000002</v>
      </c>
      <c r="J277" s="74">
        <v>3.0280102034281051</v>
      </c>
      <c r="L277" s="9">
        <v>2</v>
      </c>
      <c r="V277" s="11" t="s">
        <v>90</v>
      </c>
      <c r="W277" s="9" t="s">
        <v>428</v>
      </c>
      <c r="X277" s="9" t="s">
        <v>397</v>
      </c>
    </row>
    <row r="278" spans="1:24" s="9" customFormat="1" x14ac:dyDescent="0.3">
      <c r="A278" s="9" t="s">
        <v>81</v>
      </c>
      <c r="B278" s="11" t="s">
        <v>297</v>
      </c>
      <c r="C278" s="66">
        <v>45</v>
      </c>
      <c r="D278" s="56">
        <v>-10.67</v>
      </c>
      <c r="E278" s="56">
        <v>-25.01</v>
      </c>
      <c r="F278" s="67">
        <v>87.397000000000006</v>
      </c>
      <c r="J278" s="74">
        <v>3.0038377563655252</v>
      </c>
      <c r="L278" s="9">
        <v>2</v>
      </c>
      <c r="V278" s="11" t="s">
        <v>90</v>
      </c>
      <c r="W278" s="9" t="s">
        <v>428</v>
      </c>
      <c r="X278" s="9" t="s">
        <v>397</v>
      </c>
    </row>
    <row r="279" spans="1:24" s="9" customFormat="1" x14ac:dyDescent="0.3">
      <c r="A279" s="9" t="s">
        <v>81</v>
      </c>
      <c r="B279" s="11" t="s">
        <v>297</v>
      </c>
      <c r="C279" s="66">
        <v>45</v>
      </c>
      <c r="D279" s="56">
        <v>-10.67</v>
      </c>
      <c r="E279" s="56">
        <v>-25.01</v>
      </c>
      <c r="F279" s="9">
        <v>142</v>
      </c>
      <c r="J279" s="74">
        <v>2.9717714525935532</v>
      </c>
      <c r="L279" s="9">
        <v>2</v>
      </c>
      <c r="V279" s="11" t="s">
        <v>90</v>
      </c>
      <c r="W279" s="9" t="s">
        <v>428</v>
      </c>
      <c r="X279" s="9" t="s">
        <v>397</v>
      </c>
    </row>
    <row r="280" spans="1:24" s="9" customFormat="1" x14ac:dyDescent="0.3">
      <c r="A280" s="9" t="s">
        <v>81</v>
      </c>
      <c r="B280" s="11" t="s">
        <v>297</v>
      </c>
      <c r="C280" s="66">
        <v>45</v>
      </c>
      <c r="D280" s="56">
        <v>-10.67</v>
      </c>
      <c r="E280" s="56">
        <v>-25.01</v>
      </c>
      <c r="F280" s="67">
        <v>161.77199999999999</v>
      </c>
      <c r="J280" s="74">
        <v>2.9872461800066179</v>
      </c>
      <c r="L280" s="9">
        <v>2</v>
      </c>
      <c r="V280" s="11" t="s">
        <v>90</v>
      </c>
      <c r="W280" s="9" t="s">
        <v>428</v>
      </c>
      <c r="X280" s="9" t="s">
        <v>397</v>
      </c>
    </row>
    <row r="281" spans="1:24" s="9" customFormat="1" x14ac:dyDescent="0.3">
      <c r="A281" s="9" t="s">
        <v>81</v>
      </c>
      <c r="B281" s="11" t="s">
        <v>297</v>
      </c>
      <c r="C281" s="66">
        <v>45</v>
      </c>
      <c r="D281" s="56">
        <v>-10.67</v>
      </c>
      <c r="E281" s="56">
        <v>-25.01</v>
      </c>
      <c r="F281" s="67">
        <v>303.47800000000001</v>
      </c>
      <c r="J281" s="74">
        <v>2.7322172462597205</v>
      </c>
      <c r="L281" s="9">
        <v>2</v>
      </c>
      <c r="V281" s="11" t="s">
        <v>90</v>
      </c>
      <c r="W281" s="9" t="s">
        <v>428</v>
      </c>
      <c r="X281" s="9" t="s">
        <v>397</v>
      </c>
    </row>
    <row r="282" spans="1:24" s="9" customFormat="1" x14ac:dyDescent="0.3">
      <c r="A282" s="9" t="s">
        <v>81</v>
      </c>
      <c r="B282" s="11" t="s">
        <v>297</v>
      </c>
      <c r="C282" s="66">
        <v>45</v>
      </c>
      <c r="D282" s="56">
        <v>-10.67</v>
      </c>
      <c r="E282" s="56">
        <v>-25.01</v>
      </c>
      <c r="F282" s="67">
        <v>405.08699999999999</v>
      </c>
      <c r="J282" s="74">
        <v>2.932595492534531</v>
      </c>
      <c r="L282" s="9">
        <v>2</v>
      </c>
      <c r="V282" s="11" t="s">
        <v>90</v>
      </c>
      <c r="W282" s="9" t="s">
        <v>428</v>
      </c>
      <c r="X282" s="9" t="s">
        <v>397</v>
      </c>
    </row>
    <row r="283" spans="1:24" s="9" customFormat="1" x14ac:dyDescent="0.3">
      <c r="A283" s="9" t="s">
        <v>81</v>
      </c>
      <c r="B283" s="11" t="s">
        <v>297</v>
      </c>
      <c r="C283" s="66">
        <v>45</v>
      </c>
      <c r="D283" s="56">
        <v>-10.67</v>
      </c>
      <c r="E283" s="56">
        <v>-25.01</v>
      </c>
      <c r="F283" s="67">
        <v>1519.001</v>
      </c>
      <c r="J283" s="74">
        <v>2.6792945804663333</v>
      </c>
      <c r="L283" s="9">
        <v>2</v>
      </c>
      <c r="V283" s="11" t="s">
        <v>90</v>
      </c>
      <c r="W283" s="9" t="s">
        <v>428</v>
      </c>
      <c r="X283" s="9" t="s">
        <v>397</v>
      </c>
    </row>
    <row r="284" spans="1:24" s="9" customFormat="1" x14ac:dyDescent="0.3">
      <c r="A284" s="9" t="s">
        <v>81</v>
      </c>
      <c r="B284" s="11" t="s">
        <v>297</v>
      </c>
      <c r="C284" s="66">
        <v>45</v>
      </c>
      <c r="D284" s="56">
        <v>-10.67</v>
      </c>
      <c r="E284" s="56">
        <v>-25.01</v>
      </c>
      <c r="F284" s="67">
        <v>2030.5889999999999</v>
      </c>
      <c r="J284" s="74">
        <v>2.6551964336054428</v>
      </c>
      <c r="L284" s="9">
        <v>2</v>
      </c>
      <c r="V284" s="11" t="s">
        <v>90</v>
      </c>
      <c r="W284" s="9" t="s">
        <v>428</v>
      </c>
      <c r="X284" s="9" t="s">
        <v>397</v>
      </c>
    </row>
    <row r="285" spans="1:24" s="9" customFormat="1" x14ac:dyDescent="0.3">
      <c r="A285" s="9" t="s">
        <v>81</v>
      </c>
      <c r="B285" s="11" t="s">
        <v>297</v>
      </c>
      <c r="C285" s="66">
        <v>50</v>
      </c>
      <c r="D285" s="65">
        <v>-23.725783333333332</v>
      </c>
      <c r="E285" s="65">
        <v>-24.920833333333334</v>
      </c>
      <c r="F285" s="67">
        <v>4.165</v>
      </c>
      <c r="J285" s="72">
        <v>2.9365945108695999</v>
      </c>
      <c r="L285" s="9">
        <v>2</v>
      </c>
      <c r="V285" s="11" t="s">
        <v>90</v>
      </c>
      <c r="W285" s="9" t="s">
        <v>428</v>
      </c>
      <c r="X285" s="9" t="s">
        <v>397</v>
      </c>
    </row>
    <row r="286" spans="1:24" s="9" customFormat="1" x14ac:dyDescent="0.3">
      <c r="A286" s="9" t="s">
        <v>81</v>
      </c>
      <c r="B286" s="11" t="s">
        <v>297</v>
      </c>
      <c r="C286" s="66">
        <v>50</v>
      </c>
      <c r="D286" s="65">
        <v>-23.725783333333332</v>
      </c>
      <c r="E286" s="65">
        <v>-24.920833333333334</v>
      </c>
      <c r="F286" s="67">
        <v>61.332999999999998</v>
      </c>
      <c r="J286" s="72">
        <v>2.9938318665236983</v>
      </c>
      <c r="L286" s="9">
        <v>2</v>
      </c>
      <c r="V286" s="11" t="s">
        <v>90</v>
      </c>
      <c r="W286" s="9" t="s">
        <v>428</v>
      </c>
      <c r="X286" s="9" t="s">
        <v>397</v>
      </c>
    </row>
    <row r="287" spans="1:24" s="9" customFormat="1" x14ac:dyDescent="0.3">
      <c r="A287" s="9" t="s">
        <v>81</v>
      </c>
      <c r="B287" s="11" t="s">
        <v>297</v>
      </c>
      <c r="C287" s="66">
        <v>50</v>
      </c>
      <c r="D287" s="65">
        <v>-23.725783333333332</v>
      </c>
      <c r="E287" s="65">
        <v>-24.920833333333334</v>
      </c>
      <c r="F287" s="67">
        <v>130.99700000000001</v>
      </c>
      <c r="J287" s="74">
        <v>2.9235062571191852</v>
      </c>
      <c r="L287" s="9">
        <v>2</v>
      </c>
      <c r="V287" s="11" t="s">
        <v>90</v>
      </c>
      <c r="W287" s="9" t="s">
        <v>428</v>
      </c>
      <c r="X287" s="9" t="s">
        <v>397</v>
      </c>
    </row>
    <row r="288" spans="1:24" s="9" customFormat="1" x14ac:dyDescent="0.3">
      <c r="A288" s="9" t="s">
        <v>81</v>
      </c>
      <c r="B288" s="11" t="s">
        <v>297</v>
      </c>
      <c r="C288" s="66">
        <v>50</v>
      </c>
      <c r="D288" s="65">
        <v>-23.725783333333332</v>
      </c>
      <c r="E288" s="65">
        <v>-24.920833333333334</v>
      </c>
      <c r="F288" s="67">
        <v>170.63200000000001</v>
      </c>
      <c r="J288" s="72">
        <v>3.0596831372882014</v>
      </c>
      <c r="L288" s="9">
        <v>2</v>
      </c>
      <c r="V288" s="11" t="s">
        <v>90</v>
      </c>
      <c r="W288" s="9" t="s">
        <v>428</v>
      </c>
      <c r="X288" s="9" t="s">
        <v>397</v>
      </c>
    </row>
    <row r="289" spans="1:24" s="9" customFormat="1" x14ac:dyDescent="0.3">
      <c r="A289" s="9" t="s">
        <v>81</v>
      </c>
      <c r="B289" s="11" t="s">
        <v>297</v>
      </c>
      <c r="C289" s="66">
        <v>50</v>
      </c>
      <c r="D289" s="65">
        <v>-23.725783333333332</v>
      </c>
      <c r="E289" s="65">
        <v>-24.920833333333334</v>
      </c>
      <c r="F289" s="67">
        <v>212.995</v>
      </c>
      <c r="J289" s="72">
        <v>2.778948448857546</v>
      </c>
      <c r="L289" s="9">
        <v>2</v>
      </c>
      <c r="V289" s="11" t="s">
        <v>90</v>
      </c>
      <c r="W289" s="9" t="s">
        <v>428</v>
      </c>
      <c r="X289" s="9" t="s">
        <v>397</v>
      </c>
    </row>
    <row r="290" spans="1:24" s="9" customFormat="1" x14ac:dyDescent="0.3">
      <c r="A290" s="9" t="s">
        <v>81</v>
      </c>
      <c r="B290" s="11" t="s">
        <v>297</v>
      </c>
      <c r="C290" s="66">
        <v>50</v>
      </c>
      <c r="D290" s="65">
        <v>-23.725783333333332</v>
      </c>
      <c r="E290" s="65">
        <v>-24.920833333333334</v>
      </c>
      <c r="F290" s="67">
        <v>303.76100000000002</v>
      </c>
      <c r="J290" s="72">
        <v>2.7776400186241634</v>
      </c>
      <c r="L290" s="9">
        <v>2</v>
      </c>
      <c r="V290" s="11" t="s">
        <v>90</v>
      </c>
      <c r="W290" s="9" t="s">
        <v>428</v>
      </c>
      <c r="X290" s="9" t="s">
        <v>397</v>
      </c>
    </row>
    <row r="291" spans="1:24" s="9" customFormat="1" x14ac:dyDescent="0.3">
      <c r="A291" s="9" t="s">
        <v>81</v>
      </c>
      <c r="B291" s="11" t="s">
        <v>297</v>
      </c>
      <c r="C291" s="66">
        <v>50</v>
      </c>
      <c r="D291" s="65">
        <v>-23.725783333333332</v>
      </c>
      <c r="E291" s="65">
        <v>-24.920833333333334</v>
      </c>
      <c r="F291" s="67">
        <v>405.108</v>
      </c>
      <c r="J291" s="72"/>
      <c r="V291" s="11" t="s">
        <v>90</v>
      </c>
      <c r="W291" s="9" t="s">
        <v>428</v>
      </c>
      <c r="X291" s="9" t="s">
        <v>397</v>
      </c>
    </row>
    <row r="292" spans="1:24" s="9" customFormat="1" x14ac:dyDescent="0.3">
      <c r="A292" s="9" t="s">
        <v>81</v>
      </c>
      <c r="B292" s="11" t="s">
        <v>297</v>
      </c>
      <c r="C292" s="66">
        <v>50</v>
      </c>
      <c r="D292" s="65">
        <v>-23.725783333333332</v>
      </c>
      <c r="E292" s="65">
        <v>-24.920833333333334</v>
      </c>
      <c r="F292" s="67">
        <v>507.68</v>
      </c>
      <c r="J292" s="72">
        <v>2.7338322454533923</v>
      </c>
      <c r="L292" s="9">
        <v>2</v>
      </c>
      <c r="V292" s="11" t="s">
        <v>90</v>
      </c>
      <c r="W292" s="9" t="s">
        <v>428</v>
      </c>
      <c r="X292" s="9" t="s">
        <v>397</v>
      </c>
    </row>
    <row r="293" spans="1:24" s="9" customFormat="1" x14ac:dyDescent="0.3">
      <c r="A293" s="9" t="s">
        <v>81</v>
      </c>
      <c r="B293" s="11" t="s">
        <v>297</v>
      </c>
      <c r="C293" s="66">
        <v>60</v>
      </c>
      <c r="D293" s="56">
        <v>-40.36</v>
      </c>
      <c r="E293" s="56">
        <v>-31.04</v>
      </c>
      <c r="F293" s="67">
        <v>4.4770000000000003</v>
      </c>
      <c r="J293" s="4">
        <v>2.8975781246369943</v>
      </c>
      <c r="L293" s="9">
        <v>2</v>
      </c>
      <c r="V293" s="11" t="s">
        <v>90</v>
      </c>
      <c r="W293" s="9" t="s">
        <v>428</v>
      </c>
      <c r="X293" s="9" t="s">
        <v>397</v>
      </c>
    </row>
    <row r="294" spans="1:24" s="9" customFormat="1" x14ac:dyDescent="0.3">
      <c r="A294" s="9" t="s">
        <v>81</v>
      </c>
      <c r="B294" s="11" t="s">
        <v>297</v>
      </c>
      <c r="C294" s="66">
        <v>60</v>
      </c>
      <c r="D294" s="56">
        <v>-40.36</v>
      </c>
      <c r="E294" s="56">
        <v>-31.04</v>
      </c>
      <c r="F294" s="67">
        <v>25.777000000000001</v>
      </c>
      <c r="J294" s="4">
        <v>2.8333904122290594</v>
      </c>
      <c r="L294" s="9">
        <v>2</v>
      </c>
      <c r="V294" s="11" t="s">
        <v>90</v>
      </c>
      <c r="W294" s="9" t="s">
        <v>428</v>
      </c>
      <c r="X294" s="9" t="s">
        <v>397</v>
      </c>
    </row>
    <row r="295" spans="1:24" s="9" customFormat="1" x14ac:dyDescent="0.3">
      <c r="A295" s="9" t="s">
        <v>81</v>
      </c>
      <c r="B295" s="11" t="s">
        <v>297</v>
      </c>
      <c r="C295" s="66">
        <v>60</v>
      </c>
      <c r="D295" s="56">
        <v>-40.36</v>
      </c>
      <c r="E295" s="56">
        <v>-31.04</v>
      </c>
      <c r="F295" s="67">
        <v>40.606999999999999</v>
      </c>
      <c r="J295" s="4">
        <v>2.715067639211564</v>
      </c>
      <c r="L295" s="9">
        <v>2</v>
      </c>
      <c r="V295" s="11" t="s">
        <v>90</v>
      </c>
      <c r="W295" s="9" t="s">
        <v>428</v>
      </c>
      <c r="X295" s="9" t="s">
        <v>397</v>
      </c>
    </row>
    <row r="296" spans="1:24" s="9" customFormat="1" x14ac:dyDescent="0.3">
      <c r="A296" s="9" t="s">
        <v>81</v>
      </c>
      <c r="B296" s="11" t="s">
        <v>297</v>
      </c>
      <c r="C296" s="66">
        <v>60</v>
      </c>
      <c r="D296" s="56">
        <v>-40.36</v>
      </c>
      <c r="E296" s="56">
        <v>-31.04</v>
      </c>
      <c r="F296" s="67">
        <v>101.914</v>
      </c>
      <c r="J296" s="71">
        <v>2.9176557980797333</v>
      </c>
      <c r="L296" s="9">
        <v>2</v>
      </c>
      <c r="V296" s="11" t="s">
        <v>90</v>
      </c>
      <c r="W296" s="9" t="s">
        <v>428</v>
      </c>
      <c r="X296" s="9" t="s">
        <v>397</v>
      </c>
    </row>
    <row r="297" spans="1:24" s="9" customFormat="1" x14ac:dyDescent="0.3">
      <c r="A297" s="9" t="s">
        <v>81</v>
      </c>
      <c r="B297" s="11" t="s">
        <v>297</v>
      </c>
      <c r="C297" s="66">
        <v>60</v>
      </c>
      <c r="D297" s="56">
        <v>-40.36</v>
      </c>
      <c r="E297" s="56">
        <v>-31.04</v>
      </c>
      <c r="F297" s="67">
        <v>202.36</v>
      </c>
      <c r="J297" s="4">
        <v>2.7660538745312118</v>
      </c>
      <c r="L297" s="9">
        <v>2</v>
      </c>
      <c r="V297" s="11" t="s">
        <v>90</v>
      </c>
      <c r="W297" s="9" t="s">
        <v>428</v>
      </c>
      <c r="X297" s="9" t="s">
        <v>397</v>
      </c>
    </row>
    <row r="298" spans="1:24" s="9" customFormat="1" x14ac:dyDescent="0.3">
      <c r="A298" s="9" t="s">
        <v>81</v>
      </c>
      <c r="B298" s="11" t="s">
        <v>297</v>
      </c>
      <c r="C298" s="66">
        <v>60</v>
      </c>
      <c r="D298" s="56">
        <v>-40.36</v>
      </c>
      <c r="E298" s="56">
        <v>-31.04</v>
      </c>
      <c r="F298" s="67">
        <v>1013.0069999999999</v>
      </c>
      <c r="J298" s="4">
        <v>2.9717953274656463</v>
      </c>
      <c r="L298" s="9">
        <v>2</v>
      </c>
      <c r="V298" s="11" t="s">
        <v>90</v>
      </c>
      <c r="W298" s="9" t="s">
        <v>428</v>
      </c>
      <c r="X298" s="9" t="s">
        <v>397</v>
      </c>
    </row>
    <row r="299" spans="1:24" s="9" customFormat="1" x14ac:dyDescent="0.3">
      <c r="A299" s="9" t="s">
        <v>81</v>
      </c>
      <c r="B299" s="11" t="s">
        <v>297</v>
      </c>
      <c r="C299" s="66">
        <v>62</v>
      </c>
      <c r="D299" s="56">
        <v>-41.9</v>
      </c>
      <c r="E299" s="56">
        <v>-35.43</v>
      </c>
      <c r="F299" s="67">
        <v>5.4669999999999996</v>
      </c>
      <c r="J299" s="74">
        <v>2.9235062571191852</v>
      </c>
      <c r="L299" s="9">
        <v>2</v>
      </c>
      <c r="V299" s="11" t="s">
        <v>90</v>
      </c>
      <c r="W299" s="9" t="s">
        <v>428</v>
      </c>
      <c r="X299" s="9" t="s">
        <v>397</v>
      </c>
    </row>
    <row r="300" spans="1:24" s="9" customFormat="1" x14ac:dyDescent="0.3">
      <c r="A300" s="9" t="s">
        <v>81</v>
      </c>
      <c r="B300" s="11" t="s">
        <v>297</v>
      </c>
      <c r="C300" s="66">
        <v>62</v>
      </c>
      <c r="D300" s="56">
        <v>-41.9</v>
      </c>
      <c r="E300" s="56">
        <v>-35.43</v>
      </c>
      <c r="F300" s="67">
        <v>18.131</v>
      </c>
      <c r="J300" s="4">
        <v>3.0312981178677494</v>
      </c>
      <c r="L300" s="9">
        <v>2</v>
      </c>
      <c r="V300" s="11" t="s">
        <v>90</v>
      </c>
      <c r="W300" s="9" t="s">
        <v>428</v>
      </c>
      <c r="X300" s="9" t="s">
        <v>397</v>
      </c>
    </row>
    <row r="301" spans="1:24" s="9" customFormat="1" x14ac:dyDescent="0.3">
      <c r="A301" s="9" t="s">
        <v>81</v>
      </c>
      <c r="B301" s="11" t="s">
        <v>297</v>
      </c>
      <c r="C301" s="66">
        <v>62</v>
      </c>
      <c r="D301" s="56">
        <v>-41.9</v>
      </c>
      <c r="E301" s="56">
        <v>-35.43</v>
      </c>
      <c r="F301" s="67">
        <v>21.763999999999999</v>
      </c>
      <c r="J301" s="4">
        <v>2.9877732544637068</v>
      </c>
      <c r="L301" s="9">
        <v>2</v>
      </c>
      <c r="V301" s="11" t="s">
        <v>90</v>
      </c>
      <c r="W301" s="9" t="s">
        <v>428</v>
      </c>
      <c r="X301" s="9" t="s">
        <v>397</v>
      </c>
    </row>
    <row r="302" spans="1:24" s="9" customFormat="1" x14ac:dyDescent="0.3">
      <c r="A302" s="9" t="s">
        <v>81</v>
      </c>
      <c r="B302" s="11" t="s">
        <v>297</v>
      </c>
      <c r="C302" s="66">
        <v>62</v>
      </c>
      <c r="D302" s="56">
        <v>-41.9</v>
      </c>
      <c r="E302" s="56">
        <v>-35.43</v>
      </c>
      <c r="F302" s="67">
        <v>103.471</v>
      </c>
      <c r="J302" s="4">
        <v>2.7452506918511941</v>
      </c>
      <c r="L302" s="9">
        <v>2</v>
      </c>
      <c r="V302" s="11" t="s">
        <v>90</v>
      </c>
      <c r="W302" s="9" t="s">
        <v>428</v>
      </c>
      <c r="X302" s="9" t="s">
        <v>397</v>
      </c>
    </row>
    <row r="303" spans="1:24" s="9" customFormat="1" x14ac:dyDescent="0.3">
      <c r="A303" s="9" t="s">
        <v>81</v>
      </c>
      <c r="B303" s="11" t="s">
        <v>297</v>
      </c>
      <c r="C303" s="66">
        <v>62</v>
      </c>
      <c r="D303" s="56">
        <v>-41.9</v>
      </c>
      <c r="E303" s="56">
        <v>-35.43</v>
      </c>
      <c r="F303" s="67">
        <v>254.726</v>
      </c>
      <c r="J303" s="4">
        <v>2.7023328652738887</v>
      </c>
      <c r="L303" s="9">
        <v>2</v>
      </c>
      <c r="V303" s="11" t="s">
        <v>90</v>
      </c>
      <c r="W303" s="9" t="s">
        <v>428</v>
      </c>
      <c r="X303" s="9" t="s">
        <v>397</v>
      </c>
    </row>
    <row r="304" spans="1:24" s="9" customFormat="1" x14ac:dyDescent="0.3">
      <c r="A304" s="9" t="s">
        <v>81</v>
      </c>
      <c r="B304" s="11" t="s">
        <v>297</v>
      </c>
      <c r="C304" s="66">
        <v>62</v>
      </c>
      <c r="D304" s="56">
        <v>-41.9</v>
      </c>
      <c r="E304" s="56">
        <v>-35.43</v>
      </c>
      <c r="F304" s="67">
        <v>1013.409</v>
      </c>
      <c r="J304" s="4">
        <v>3.0556459707215287</v>
      </c>
      <c r="L304" s="9">
        <v>2</v>
      </c>
      <c r="V304" s="11" t="s">
        <v>90</v>
      </c>
      <c r="W304" s="9" t="s">
        <v>428</v>
      </c>
      <c r="X304" s="9" t="s">
        <v>397</v>
      </c>
    </row>
    <row r="305" spans="1:26" s="9" customFormat="1" x14ac:dyDescent="0.3">
      <c r="A305" s="9" t="s">
        <v>81</v>
      </c>
      <c r="B305" s="11" t="s">
        <v>297</v>
      </c>
      <c r="C305" s="66">
        <v>62</v>
      </c>
      <c r="D305" s="56">
        <v>-41.9</v>
      </c>
      <c r="E305" s="56">
        <v>-35.43</v>
      </c>
      <c r="F305" s="67">
        <v>1778.345</v>
      </c>
      <c r="J305" s="4">
        <v>3.0023101499489044</v>
      </c>
      <c r="L305" s="9">
        <v>2</v>
      </c>
      <c r="V305" s="11" t="s">
        <v>90</v>
      </c>
      <c r="W305" s="9" t="s">
        <v>428</v>
      </c>
      <c r="X305" s="9" t="s">
        <v>397</v>
      </c>
    </row>
    <row r="306" spans="1:26" s="9" customFormat="1" x14ac:dyDescent="0.3">
      <c r="A306" s="9" t="s">
        <v>81</v>
      </c>
      <c r="B306" s="11" t="s">
        <v>297</v>
      </c>
      <c r="C306" s="66">
        <v>62</v>
      </c>
      <c r="D306" s="56">
        <v>-41.9</v>
      </c>
      <c r="E306" s="56">
        <v>-35.43</v>
      </c>
      <c r="F306" s="67">
        <v>2033.672</v>
      </c>
      <c r="J306" s="74">
        <v>2.760035733582356</v>
      </c>
      <c r="L306" s="9">
        <v>2</v>
      </c>
      <c r="V306" s="11" t="s">
        <v>90</v>
      </c>
      <c r="W306" s="9" t="s">
        <v>428</v>
      </c>
      <c r="X306" s="9" t="s">
        <v>397</v>
      </c>
    </row>
    <row r="308" spans="1:26" x14ac:dyDescent="0.3">
      <c r="A308" s="30" t="s">
        <v>384</v>
      </c>
      <c r="H308" s="2" t="s">
        <v>173</v>
      </c>
      <c r="J308" s="2">
        <f>COUNT(J3:J306)</f>
        <v>279</v>
      </c>
      <c r="P308" s="2">
        <f>COUNT(P3:P306)</f>
        <v>17</v>
      </c>
    </row>
    <row r="309" spans="1:26" x14ac:dyDescent="0.3">
      <c r="A309" s="30"/>
    </row>
    <row r="310" spans="1:26" x14ac:dyDescent="0.3">
      <c r="A310" s="77" t="s">
        <v>335</v>
      </c>
      <c r="B310" s="77"/>
      <c r="C310" s="77"/>
    </row>
    <row r="312" spans="1:26" x14ac:dyDescent="0.3">
      <c r="A312" s="2" t="s">
        <v>28</v>
      </c>
      <c r="B312" s="3" t="s">
        <v>219</v>
      </c>
      <c r="C312" s="3" t="s">
        <v>223</v>
      </c>
      <c r="D312" s="10">
        <f t="shared" si="0"/>
        <v>25.983333333333334</v>
      </c>
      <c r="E312" s="10">
        <f t="shared" si="1"/>
        <v>-47.133333333333333</v>
      </c>
      <c r="F312" s="3">
        <v>3985</v>
      </c>
      <c r="J312" s="3">
        <v>4.3499999999999996</v>
      </c>
      <c r="K312" s="2">
        <v>0.26</v>
      </c>
      <c r="L312" s="3">
        <v>1</v>
      </c>
      <c r="M312" s="3"/>
      <c r="N312" s="3"/>
      <c r="O312" s="3"/>
      <c r="P312" s="3"/>
      <c r="Q312" s="10"/>
      <c r="V312" s="3" t="s">
        <v>24</v>
      </c>
      <c r="W312" s="2" t="s">
        <v>221</v>
      </c>
      <c r="X312" s="20" t="s">
        <v>224</v>
      </c>
    </row>
    <row r="313" spans="1:26" x14ac:dyDescent="0.3">
      <c r="A313" s="2" t="s">
        <v>28</v>
      </c>
      <c r="B313" s="3" t="s">
        <v>219</v>
      </c>
      <c r="C313" s="3" t="s">
        <v>227</v>
      </c>
      <c r="D313" s="10">
        <f>32+40/60</f>
        <v>32.666666666666664</v>
      </c>
      <c r="E313" s="10">
        <f>-29-25/60</f>
        <v>-29.416666666666668</v>
      </c>
      <c r="F313" s="3">
        <v>2450</v>
      </c>
      <c r="I313" s="3"/>
      <c r="J313" s="3">
        <v>4.9000000000000004</v>
      </c>
      <c r="K313" s="3">
        <v>0.3</v>
      </c>
      <c r="L313" s="3">
        <v>4</v>
      </c>
      <c r="M313" s="3"/>
      <c r="N313" s="3"/>
      <c r="O313" s="3"/>
      <c r="P313" s="3">
        <v>0.5</v>
      </c>
      <c r="Q313" s="3"/>
      <c r="R313" s="3">
        <v>1</v>
      </c>
      <c r="S313" s="3"/>
      <c r="T313" s="3"/>
      <c r="U313" s="3"/>
      <c r="V313" s="3" t="s">
        <v>24</v>
      </c>
      <c r="W313" s="2" t="s">
        <v>221</v>
      </c>
      <c r="X313" s="20" t="s">
        <v>228</v>
      </c>
      <c r="Z313" s="20"/>
    </row>
    <row r="314" spans="1:26" x14ac:dyDescent="0.3">
      <c r="A314" s="2" t="s">
        <v>28</v>
      </c>
      <c r="B314" s="3" t="s">
        <v>219</v>
      </c>
      <c r="C314" s="3" t="s">
        <v>227</v>
      </c>
      <c r="D314" s="10">
        <f>32+40/60</f>
        <v>32.666666666666664</v>
      </c>
      <c r="E314" s="10">
        <f>-29-25/60</f>
        <v>-29.416666666666668</v>
      </c>
      <c r="F314" s="3">
        <v>2450</v>
      </c>
      <c r="I314" s="3"/>
      <c r="J314" s="3">
        <v>3.8</v>
      </c>
      <c r="K314" s="3">
        <v>0.2</v>
      </c>
      <c r="L314" s="3">
        <v>1</v>
      </c>
      <c r="M314" s="3"/>
      <c r="N314" s="3"/>
      <c r="O314" s="3"/>
      <c r="P314" s="3">
        <v>0.5</v>
      </c>
      <c r="Q314" s="3"/>
      <c r="R314" s="3">
        <v>1</v>
      </c>
      <c r="S314" s="3"/>
      <c r="T314" s="3"/>
      <c r="U314" s="3"/>
      <c r="V314" s="3" t="s">
        <v>24</v>
      </c>
      <c r="W314" s="2" t="s">
        <v>221</v>
      </c>
      <c r="X314" s="20" t="s">
        <v>228</v>
      </c>
      <c r="Z314" s="20"/>
    </row>
    <row r="315" spans="1:26" x14ac:dyDescent="0.3">
      <c r="A315" s="2" t="s">
        <v>28</v>
      </c>
      <c r="B315" s="3" t="s">
        <v>219</v>
      </c>
      <c r="C315" s="3" t="s">
        <v>234</v>
      </c>
      <c r="D315" s="10">
        <f t="shared" si="7"/>
        <v>37.950000000000003</v>
      </c>
      <c r="E315" s="10">
        <f t="shared" si="8"/>
        <v>-31.266666666666666</v>
      </c>
      <c r="F315" s="3">
        <v>2600</v>
      </c>
      <c r="I315" s="3"/>
      <c r="J315" s="3">
        <v>3.69</v>
      </c>
      <c r="K315" s="3">
        <v>0.18</v>
      </c>
      <c r="L315" s="3">
        <v>1</v>
      </c>
      <c r="M315" s="3"/>
      <c r="N315" s="3"/>
      <c r="O315" s="3"/>
      <c r="P315" s="3"/>
      <c r="Q315" s="3"/>
      <c r="R315" s="3"/>
      <c r="S315" s="3"/>
      <c r="T315" s="3"/>
      <c r="U315" s="3"/>
      <c r="V315" s="3" t="s">
        <v>24</v>
      </c>
      <c r="W315" s="2" t="s">
        <v>221</v>
      </c>
      <c r="X315" s="20" t="s">
        <v>235</v>
      </c>
      <c r="Z315" s="20"/>
    </row>
  </sheetData>
  <mergeCells count="6">
    <mergeCell ref="A310:C310"/>
    <mergeCell ref="S1:U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48"/>
  <sheetViews>
    <sheetView workbookViewId="0">
      <selection activeCell="W99" sqref="W99:W113"/>
    </sheetView>
  </sheetViews>
  <sheetFormatPr defaultRowHeight="14.5" x14ac:dyDescent="0.35"/>
  <cols>
    <col min="1" max="1" width="12" style="2" bestFit="1" customWidth="1"/>
    <col min="2" max="2" width="10.90625" style="2" bestFit="1" customWidth="1"/>
    <col min="3" max="3" width="7.81640625" style="2" bestFit="1" customWidth="1"/>
    <col min="4" max="4" width="6.90625" style="2" bestFit="1" customWidth="1"/>
    <col min="5" max="5" width="7.1796875" style="2" bestFit="1" customWidth="1"/>
    <col min="6" max="6" width="6.1796875" style="2" bestFit="1" customWidth="1"/>
    <col min="7" max="8" width="5.1796875" style="2" bestFit="1" customWidth="1"/>
    <col min="9" max="9" width="3.6328125" style="2" bestFit="1" customWidth="1"/>
    <col min="10" max="10" width="8.08984375" style="2" bestFit="1" customWidth="1"/>
    <col min="11" max="11" width="3.54296875" style="2" bestFit="1" customWidth="1"/>
    <col min="12" max="12" width="3.6328125" style="2" bestFit="1" customWidth="1"/>
    <col min="13" max="13" width="2.81640625" style="2" customWidth="1"/>
    <col min="14" max="14" width="4.54296875" style="2" bestFit="1" customWidth="1"/>
    <col min="15" max="15" width="3.1796875" style="2" bestFit="1" customWidth="1"/>
    <col min="16" max="16" width="8.08984375" style="2" bestFit="1" customWidth="1"/>
    <col min="17" max="17" width="5.1796875" style="2" bestFit="1" customWidth="1"/>
    <col min="18" max="18" width="3.6328125" style="2" bestFit="1" customWidth="1"/>
    <col min="19" max="19" width="8.08984375" style="2" bestFit="1" customWidth="1"/>
    <col min="20" max="20" width="5.1796875" style="2" bestFit="1" customWidth="1"/>
    <col min="21" max="21" width="3.6328125" style="2" bestFit="1" customWidth="1"/>
    <col min="22" max="22" width="7.54296875" style="2" bestFit="1" customWidth="1"/>
    <col min="23" max="23" width="20.1796875" style="2" bestFit="1" customWidth="1"/>
    <col min="24" max="24" width="31.6328125" style="2" bestFit="1" customWidth="1"/>
  </cols>
  <sheetData>
    <row r="1" spans="1:25" x14ac:dyDescent="0.35">
      <c r="A1" s="7" t="s">
        <v>252</v>
      </c>
      <c r="B1" s="7" t="s">
        <v>127</v>
      </c>
      <c r="C1" s="7" t="s">
        <v>128</v>
      </c>
      <c r="D1" s="7" t="s">
        <v>129</v>
      </c>
      <c r="E1" s="7" t="s">
        <v>130</v>
      </c>
      <c r="F1" s="7" t="s">
        <v>131</v>
      </c>
      <c r="G1" s="78" t="s">
        <v>132</v>
      </c>
      <c r="H1" s="78"/>
      <c r="I1" s="78"/>
      <c r="J1" s="78" t="s">
        <v>115</v>
      </c>
      <c r="K1" s="78"/>
      <c r="L1" s="78"/>
      <c r="M1" s="78" t="s">
        <v>346</v>
      </c>
      <c r="N1" s="78"/>
      <c r="O1" s="78"/>
      <c r="P1" s="78" t="s">
        <v>117</v>
      </c>
      <c r="Q1" s="78"/>
      <c r="R1" s="78"/>
      <c r="S1" s="78" t="s">
        <v>349</v>
      </c>
      <c r="T1" s="78"/>
      <c r="U1" s="78"/>
      <c r="V1" s="7" t="s">
        <v>133</v>
      </c>
      <c r="W1" s="7" t="s">
        <v>125</v>
      </c>
      <c r="X1" s="7" t="s">
        <v>118</v>
      </c>
    </row>
    <row r="2" spans="1:25" x14ac:dyDescent="0.35">
      <c r="A2" s="7"/>
      <c r="B2" s="13"/>
      <c r="C2" s="7"/>
      <c r="D2" s="13" t="s">
        <v>134</v>
      </c>
      <c r="E2" s="13" t="s">
        <v>135</v>
      </c>
      <c r="F2" s="7" t="s">
        <v>136</v>
      </c>
      <c r="G2" s="7" t="s">
        <v>137</v>
      </c>
      <c r="H2" s="7" t="s">
        <v>309</v>
      </c>
      <c r="I2" s="7" t="s">
        <v>138</v>
      </c>
      <c r="J2" s="7" t="s">
        <v>62</v>
      </c>
      <c r="K2" s="7" t="s">
        <v>179</v>
      </c>
      <c r="L2" s="7" t="s">
        <v>138</v>
      </c>
      <c r="M2" s="7"/>
      <c r="N2" s="7"/>
      <c r="O2" s="7" t="s">
        <v>115</v>
      </c>
      <c r="P2" s="7" t="s">
        <v>62</v>
      </c>
      <c r="Q2" s="7" t="s">
        <v>179</v>
      </c>
      <c r="R2" s="7" t="s">
        <v>138</v>
      </c>
      <c r="S2" s="7" t="s">
        <v>62</v>
      </c>
      <c r="T2" s="7" t="s">
        <v>179</v>
      </c>
      <c r="U2" s="7" t="s">
        <v>138</v>
      </c>
      <c r="V2" s="7"/>
      <c r="W2" s="7"/>
    </row>
    <row r="3" spans="1:25" x14ac:dyDescent="0.35">
      <c r="A3" s="2" t="s">
        <v>290</v>
      </c>
      <c r="B3" s="40" t="s">
        <v>161</v>
      </c>
      <c r="C3" s="40">
        <v>3</v>
      </c>
      <c r="D3" s="40">
        <v>-50.99</v>
      </c>
      <c r="E3" s="40">
        <v>-72.040000000000006</v>
      </c>
      <c r="F3" s="40">
        <v>125</v>
      </c>
      <c r="G3" s="41">
        <v>0.97</v>
      </c>
      <c r="H3" s="41">
        <v>0.03</v>
      </c>
      <c r="I3" s="40">
        <v>0</v>
      </c>
      <c r="J3" s="41">
        <v>3.71</v>
      </c>
      <c r="L3" s="6">
        <v>0</v>
      </c>
      <c r="V3" s="6" t="s">
        <v>90</v>
      </c>
      <c r="W3" s="5" t="s">
        <v>427</v>
      </c>
    </row>
    <row r="4" spans="1:25" x14ac:dyDescent="0.35">
      <c r="A4" s="2" t="s">
        <v>290</v>
      </c>
      <c r="B4" s="40" t="s">
        <v>161</v>
      </c>
      <c r="C4" s="40">
        <v>5</v>
      </c>
      <c r="D4" s="40">
        <v>-54.83</v>
      </c>
      <c r="E4" s="40">
        <v>-95.68</v>
      </c>
      <c r="F4" s="40">
        <v>100</v>
      </c>
      <c r="G4" s="41">
        <v>0.99</v>
      </c>
      <c r="H4" s="41">
        <v>0.03</v>
      </c>
      <c r="I4" s="40">
        <v>0</v>
      </c>
      <c r="J4" s="41">
        <v>3.58</v>
      </c>
      <c r="L4" s="6">
        <v>0</v>
      </c>
      <c r="V4" s="6" t="s">
        <v>90</v>
      </c>
      <c r="W4" s="5" t="s">
        <v>427</v>
      </c>
    </row>
    <row r="5" spans="1:25" x14ac:dyDescent="0.35">
      <c r="A5" s="2" t="s">
        <v>290</v>
      </c>
      <c r="B5" s="40" t="s">
        <v>161</v>
      </c>
      <c r="C5" s="40">
        <v>5</v>
      </c>
      <c r="D5" s="40">
        <v>-54.83</v>
      </c>
      <c r="E5" s="40">
        <v>-95.68</v>
      </c>
      <c r="F5" s="40">
        <v>150</v>
      </c>
      <c r="G5" s="41">
        <v>0.96</v>
      </c>
      <c r="H5" s="41">
        <v>0.03</v>
      </c>
      <c r="I5" s="40">
        <v>0</v>
      </c>
      <c r="J5" s="41">
        <v>3.59</v>
      </c>
      <c r="L5" s="6">
        <v>0</v>
      </c>
      <c r="V5" s="6" t="s">
        <v>90</v>
      </c>
      <c r="W5" s="5" t="s">
        <v>427</v>
      </c>
    </row>
    <row r="6" spans="1:25" x14ac:dyDescent="0.35">
      <c r="A6" s="2" t="s">
        <v>290</v>
      </c>
      <c r="B6" s="40" t="s">
        <v>161</v>
      </c>
      <c r="C6" s="40">
        <v>5</v>
      </c>
      <c r="D6" s="40">
        <v>-54.83</v>
      </c>
      <c r="E6" s="40">
        <v>-95.68</v>
      </c>
      <c r="F6" s="40">
        <v>300</v>
      </c>
      <c r="G6" s="41">
        <v>0.99</v>
      </c>
      <c r="H6" s="41">
        <v>0.03</v>
      </c>
      <c r="I6" s="40">
        <v>0</v>
      </c>
      <c r="J6" s="41">
        <v>3.64</v>
      </c>
      <c r="L6" s="6">
        <v>0</v>
      </c>
      <c r="V6" s="6" t="s">
        <v>90</v>
      </c>
      <c r="W6" s="5" t="s">
        <v>427</v>
      </c>
    </row>
    <row r="7" spans="1:25" x14ac:dyDescent="0.35">
      <c r="A7" s="2" t="s">
        <v>290</v>
      </c>
      <c r="B7" s="40" t="s">
        <v>161</v>
      </c>
      <c r="C7" s="40">
        <v>5</v>
      </c>
      <c r="D7" s="40">
        <v>-54.83</v>
      </c>
      <c r="E7" s="40">
        <v>-95.68</v>
      </c>
      <c r="F7" s="40">
        <v>500</v>
      </c>
      <c r="G7" s="41">
        <v>1</v>
      </c>
      <c r="H7" s="41">
        <v>0.03</v>
      </c>
      <c r="I7" s="40">
        <v>0</v>
      </c>
      <c r="J7" s="41">
        <v>3.73</v>
      </c>
      <c r="L7" s="6">
        <v>0</v>
      </c>
      <c r="V7" s="6" t="s">
        <v>90</v>
      </c>
      <c r="W7" s="5" t="s">
        <v>427</v>
      </c>
    </row>
    <row r="8" spans="1:25" x14ac:dyDescent="0.35">
      <c r="A8" s="2" t="s">
        <v>290</v>
      </c>
      <c r="B8" s="40" t="s">
        <v>161</v>
      </c>
      <c r="C8" s="40">
        <v>5</v>
      </c>
      <c r="D8" s="40">
        <v>-54.83</v>
      </c>
      <c r="E8" s="40">
        <v>-95.68</v>
      </c>
      <c r="F8" s="40">
        <v>1000</v>
      </c>
      <c r="G8" s="41">
        <v>0.97</v>
      </c>
      <c r="H8" s="41">
        <v>0.02</v>
      </c>
      <c r="I8" s="40">
        <v>0</v>
      </c>
      <c r="J8" s="41">
        <v>3.79</v>
      </c>
      <c r="L8" s="6">
        <v>0</v>
      </c>
      <c r="V8" s="6" t="s">
        <v>90</v>
      </c>
      <c r="W8" s="5" t="s">
        <v>427</v>
      </c>
    </row>
    <row r="9" spans="1:25" x14ac:dyDescent="0.35">
      <c r="A9" s="2" t="s">
        <v>290</v>
      </c>
      <c r="B9" s="40" t="s">
        <v>161</v>
      </c>
      <c r="C9" s="40">
        <v>6</v>
      </c>
      <c r="D9" s="40">
        <v>-53.2</v>
      </c>
      <c r="E9" s="40">
        <v>-118.13</v>
      </c>
      <c r="F9" s="40">
        <v>90</v>
      </c>
      <c r="G9" s="41">
        <v>1.01</v>
      </c>
      <c r="H9" s="41">
        <v>0.03</v>
      </c>
      <c r="I9" s="40">
        <v>0</v>
      </c>
      <c r="J9" s="41">
        <v>3.56</v>
      </c>
      <c r="L9" s="6">
        <v>0</v>
      </c>
      <c r="V9" s="6" t="s">
        <v>90</v>
      </c>
      <c r="W9" s="5" t="s">
        <v>427</v>
      </c>
    </row>
    <row r="10" spans="1:25" x14ac:dyDescent="0.35">
      <c r="A10" s="2" t="s">
        <v>290</v>
      </c>
      <c r="B10" s="40" t="s">
        <v>161</v>
      </c>
      <c r="C10" s="40">
        <v>6</v>
      </c>
      <c r="D10" s="40">
        <v>-53.2</v>
      </c>
      <c r="E10" s="40">
        <v>-118.13</v>
      </c>
      <c r="F10" s="40">
        <v>125</v>
      </c>
      <c r="G10" s="41">
        <v>0.97</v>
      </c>
      <c r="H10" s="41">
        <v>0.03</v>
      </c>
      <c r="I10" s="40">
        <v>0</v>
      </c>
      <c r="J10" s="41">
        <v>3.6</v>
      </c>
      <c r="L10" s="6">
        <v>0</v>
      </c>
      <c r="V10" s="6" t="s">
        <v>90</v>
      </c>
      <c r="W10" s="5" t="s">
        <v>427</v>
      </c>
    </row>
    <row r="11" spans="1:25" x14ac:dyDescent="0.35">
      <c r="A11" s="2" t="s">
        <v>290</v>
      </c>
      <c r="B11" s="40" t="s">
        <v>161</v>
      </c>
      <c r="C11" s="40">
        <v>6</v>
      </c>
      <c r="D11" s="40">
        <v>-53.2</v>
      </c>
      <c r="E11" s="40">
        <v>-118.13</v>
      </c>
      <c r="F11" s="40">
        <v>150</v>
      </c>
      <c r="G11" s="41">
        <v>0.98</v>
      </c>
      <c r="H11" s="41">
        <v>0.02</v>
      </c>
      <c r="I11" s="40">
        <v>0</v>
      </c>
      <c r="J11" s="41">
        <v>3.61</v>
      </c>
      <c r="L11" s="6">
        <v>0</v>
      </c>
      <c r="V11" s="6" t="s">
        <v>90</v>
      </c>
      <c r="W11" s="5" t="s">
        <v>427</v>
      </c>
    </row>
    <row r="12" spans="1:25" x14ac:dyDescent="0.35">
      <c r="A12" s="2" t="s">
        <v>290</v>
      </c>
      <c r="B12" s="40" t="s">
        <v>161</v>
      </c>
      <c r="C12" s="40">
        <v>6</v>
      </c>
      <c r="D12" s="40">
        <v>-53.2</v>
      </c>
      <c r="E12" s="40">
        <v>-118.13</v>
      </c>
      <c r="F12" s="40">
        <v>200</v>
      </c>
      <c r="G12" s="41">
        <v>0.98</v>
      </c>
      <c r="H12" s="41">
        <v>0.03</v>
      </c>
      <c r="I12" s="40">
        <v>0</v>
      </c>
      <c r="J12" s="41">
        <v>3.61</v>
      </c>
      <c r="L12" s="6">
        <v>0</v>
      </c>
      <c r="V12" s="6" t="s">
        <v>90</v>
      </c>
      <c r="W12" s="5" t="s">
        <v>427</v>
      </c>
    </row>
    <row r="13" spans="1:25" x14ac:dyDescent="0.35">
      <c r="A13" s="2" t="s">
        <v>290</v>
      </c>
      <c r="B13" s="40" t="s">
        <v>161</v>
      </c>
      <c r="C13" s="40">
        <v>6</v>
      </c>
      <c r="D13" s="40">
        <v>-53.2</v>
      </c>
      <c r="E13" s="40">
        <v>-118.13</v>
      </c>
      <c r="F13" s="40">
        <v>300</v>
      </c>
      <c r="G13" s="41">
        <v>0.97</v>
      </c>
      <c r="H13" s="41">
        <v>0.02</v>
      </c>
      <c r="I13" s="40">
        <v>0</v>
      </c>
      <c r="J13" s="41">
        <v>3.64</v>
      </c>
      <c r="L13" s="6">
        <v>0</v>
      </c>
      <c r="V13" s="6" t="s">
        <v>90</v>
      </c>
      <c r="W13" s="5" t="s">
        <v>427</v>
      </c>
    </row>
    <row r="14" spans="1:25" x14ac:dyDescent="0.35">
      <c r="A14" s="2" t="s">
        <v>290</v>
      </c>
      <c r="B14" s="40" t="s">
        <v>161</v>
      </c>
      <c r="C14" s="40">
        <v>6</v>
      </c>
      <c r="D14" s="40">
        <v>-53.2</v>
      </c>
      <c r="E14" s="40">
        <v>-118.13</v>
      </c>
      <c r="F14" s="40">
        <v>1000</v>
      </c>
      <c r="G14" s="41">
        <v>0.95</v>
      </c>
      <c r="H14" s="41">
        <v>0.02</v>
      </c>
      <c r="I14" s="40">
        <v>0</v>
      </c>
      <c r="J14" s="41">
        <v>3.78</v>
      </c>
      <c r="L14" s="6">
        <v>0</v>
      </c>
      <c r="V14" s="6" t="s">
        <v>90</v>
      </c>
      <c r="W14" s="5" t="s">
        <v>427</v>
      </c>
    </row>
    <row r="15" spans="1:25" x14ac:dyDescent="0.35">
      <c r="A15" s="21" t="s">
        <v>253</v>
      </c>
      <c r="B15" s="6" t="s">
        <v>161</v>
      </c>
      <c r="C15" s="3">
        <v>7</v>
      </c>
      <c r="D15" s="8">
        <v>-49.905999999999999</v>
      </c>
      <c r="E15" s="10">
        <v>141.93100000000001</v>
      </c>
      <c r="F15" s="6">
        <v>15</v>
      </c>
      <c r="G15" s="8">
        <v>1.02</v>
      </c>
      <c r="H15" s="6">
        <v>0.02</v>
      </c>
      <c r="I15" s="6">
        <v>0</v>
      </c>
      <c r="J15" s="6">
        <v>3.28</v>
      </c>
      <c r="K15" s="6"/>
      <c r="L15" s="6">
        <v>0</v>
      </c>
      <c r="M15" s="6"/>
      <c r="N15" s="6"/>
      <c r="O15" s="6"/>
      <c r="P15" s="6"/>
      <c r="Q15" s="6"/>
      <c r="R15" s="6"/>
      <c r="S15" s="6"/>
      <c r="T15" s="6"/>
      <c r="U15" s="6"/>
      <c r="V15" s="6" t="s">
        <v>90</v>
      </c>
      <c r="W15" s="5" t="s">
        <v>162</v>
      </c>
      <c r="Y15" s="2"/>
    </row>
    <row r="16" spans="1:25" x14ac:dyDescent="0.35">
      <c r="A16" s="21" t="s">
        <v>253</v>
      </c>
      <c r="B16" s="6" t="s">
        <v>161</v>
      </c>
      <c r="C16" s="3">
        <v>7</v>
      </c>
      <c r="D16" s="8">
        <v>-49.905999999999999</v>
      </c>
      <c r="E16" s="10">
        <v>141.93100000000001</v>
      </c>
      <c r="F16" s="6">
        <v>40</v>
      </c>
      <c r="G16" s="8">
        <v>1.04</v>
      </c>
      <c r="H16" s="3">
        <v>0.02</v>
      </c>
      <c r="I16" s="6">
        <v>0</v>
      </c>
      <c r="J16" s="6">
        <v>3.27</v>
      </c>
      <c r="K16" s="6"/>
      <c r="L16" s="6">
        <v>0</v>
      </c>
      <c r="M16" s="6"/>
      <c r="N16" s="6"/>
      <c r="O16" s="6"/>
      <c r="P16" s="6"/>
      <c r="Q16" s="6"/>
      <c r="R16" s="6"/>
      <c r="S16" s="6"/>
      <c r="T16" s="6"/>
      <c r="U16" s="6"/>
      <c r="V16" s="6" t="s">
        <v>90</v>
      </c>
      <c r="W16" s="5" t="s">
        <v>162</v>
      </c>
      <c r="Y16" s="2"/>
    </row>
    <row r="17" spans="1:25" x14ac:dyDescent="0.35">
      <c r="A17" s="21" t="s">
        <v>253</v>
      </c>
      <c r="B17" s="6" t="s">
        <v>161</v>
      </c>
      <c r="C17" s="3">
        <v>7</v>
      </c>
      <c r="D17" s="8">
        <v>-49.905999999999999</v>
      </c>
      <c r="E17" s="10">
        <v>141.93100000000001</v>
      </c>
      <c r="F17" s="6">
        <v>60</v>
      </c>
      <c r="G17" s="8">
        <v>1.05</v>
      </c>
      <c r="H17" s="3">
        <v>0.02</v>
      </c>
      <c r="I17" s="6">
        <v>0</v>
      </c>
      <c r="J17" s="6">
        <v>3.27</v>
      </c>
      <c r="K17" s="6"/>
      <c r="L17" s="6">
        <v>0</v>
      </c>
      <c r="M17" s="6"/>
      <c r="N17" s="6"/>
      <c r="O17" s="6"/>
      <c r="P17" s="6"/>
      <c r="Q17" s="6"/>
      <c r="R17" s="6"/>
      <c r="S17" s="6"/>
      <c r="T17" s="6"/>
      <c r="U17" s="6"/>
      <c r="V17" s="6" t="s">
        <v>90</v>
      </c>
      <c r="W17" s="5" t="s">
        <v>162</v>
      </c>
      <c r="Y17" s="2"/>
    </row>
    <row r="18" spans="1:25" x14ac:dyDescent="0.35">
      <c r="A18" s="21" t="s">
        <v>253</v>
      </c>
      <c r="B18" s="6" t="s">
        <v>161</v>
      </c>
      <c r="C18" s="3">
        <v>7</v>
      </c>
      <c r="D18" s="8">
        <v>-49.905999999999999</v>
      </c>
      <c r="E18" s="10">
        <v>141.93100000000001</v>
      </c>
      <c r="F18" s="6">
        <v>150</v>
      </c>
      <c r="G18" s="8">
        <v>1.06</v>
      </c>
      <c r="H18" s="3">
        <v>0.02</v>
      </c>
      <c r="I18" s="6">
        <v>0</v>
      </c>
      <c r="J18" s="6">
        <v>3.27</v>
      </c>
      <c r="K18" s="6"/>
      <c r="L18" s="6">
        <v>0</v>
      </c>
      <c r="M18" s="6"/>
      <c r="N18" s="6"/>
      <c r="O18" s="6"/>
      <c r="P18" s="6"/>
      <c r="Q18" s="6"/>
      <c r="R18" s="6"/>
      <c r="S18" s="6"/>
      <c r="T18" s="6"/>
      <c r="U18" s="6"/>
      <c r="V18" s="6" t="s">
        <v>90</v>
      </c>
      <c r="W18" s="5" t="s">
        <v>162</v>
      </c>
      <c r="Y18" s="2"/>
    </row>
    <row r="19" spans="1:25" x14ac:dyDescent="0.35">
      <c r="A19" s="21" t="s">
        <v>253</v>
      </c>
      <c r="B19" s="6" t="s">
        <v>161</v>
      </c>
      <c r="C19" s="3">
        <v>7</v>
      </c>
      <c r="D19" s="8">
        <v>-49.905999999999999</v>
      </c>
      <c r="E19" s="10">
        <v>141.93100000000001</v>
      </c>
      <c r="F19" s="6">
        <v>250</v>
      </c>
      <c r="G19" s="8">
        <v>1.05</v>
      </c>
      <c r="H19" s="3">
        <v>0.02</v>
      </c>
      <c r="I19" s="6">
        <v>0</v>
      </c>
      <c r="J19" s="6">
        <v>3.27</v>
      </c>
      <c r="K19" s="6"/>
      <c r="L19" s="6">
        <v>0</v>
      </c>
      <c r="M19" s="6"/>
      <c r="N19" s="6"/>
      <c r="O19" s="6"/>
      <c r="P19" s="6"/>
      <c r="Q19" s="6"/>
      <c r="R19" s="6"/>
      <c r="S19" s="6"/>
      <c r="T19" s="6"/>
      <c r="U19" s="6"/>
      <c r="V19" s="6" t="s">
        <v>90</v>
      </c>
      <c r="W19" s="5" t="s">
        <v>162</v>
      </c>
      <c r="Y19" s="2"/>
    </row>
    <row r="20" spans="1:25" x14ac:dyDescent="0.35">
      <c r="A20" s="21" t="s">
        <v>253</v>
      </c>
      <c r="B20" s="6" t="s">
        <v>161</v>
      </c>
      <c r="C20" s="3">
        <v>7</v>
      </c>
      <c r="D20" s="8">
        <v>-49.905999999999999</v>
      </c>
      <c r="E20" s="10">
        <v>141.93100000000001</v>
      </c>
      <c r="F20" s="6">
        <v>500</v>
      </c>
      <c r="G20" s="8">
        <v>1.03</v>
      </c>
      <c r="H20" s="3">
        <v>0.02</v>
      </c>
      <c r="I20" s="6">
        <v>0</v>
      </c>
      <c r="J20" s="6">
        <v>3.31</v>
      </c>
      <c r="K20" s="6"/>
      <c r="L20" s="6">
        <v>0</v>
      </c>
      <c r="M20" s="6"/>
      <c r="N20" s="6"/>
      <c r="O20" s="6"/>
      <c r="P20" s="6"/>
      <c r="Q20" s="6"/>
      <c r="R20" s="6"/>
      <c r="S20" s="6"/>
      <c r="T20" s="6"/>
      <c r="U20" s="6"/>
      <c r="V20" s="6" t="s">
        <v>90</v>
      </c>
      <c r="W20" s="5" t="s">
        <v>162</v>
      </c>
      <c r="Y20" s="2"/>
    </row>
    <row r="21" spans="1:25" x14ac:dyDescent="0.35">
      <c r="A21" s="21" t="s">
        <v>253</v>
      </c>
      <c r="B21" s="6" t="s">
        <v>161</v>
      </c>
      <c r="C21" s="3">
        <v>7</v>
      </c>
      <c r="D21" s="8">
        <v>-49.905999999999999</v>
      </c>
      <c r="E21" s="10">
        <v>141.93100000000001</v>
      </c>
      <c r="F21" s="6">
        <v>750</v>
      </c>
      <c r="G21" s="8">
        <v>0.99</v>
      </c>
      <c r="H21" s="3">
        <v>0.03</v>
      </c>
      <c r="I21" s="6">
        <v>0</v>
      </c>
      <c r="J21" s="6">
        <v>3.39</v>
      </c>
      <c r="K21" s="6"/>
      <c r="L21" s="6">
        <v>0</v>
      </c>
      <c r="M21" s="6"/>
      <c r="N21" s="6"/>
      <c r="O21" s="6"/>
      <c r="P21" s="6"/>
      <c r="Q21" s="6"/>
      <c r="R21" s="6"/>
      <c r="S21" s="6"/>
      <c r="T21" s="6"/>
      <c r="U21" s="6"/>
      <c r="V21" s="6" t="s">
        <v>90</v>
      </c>
      <c r="W21" s="5" t="s">
        <v>162</v>
      </c>
      <c r="Y21" s="2"/>
    </row>
    <row r="22" spans="1:25" x14ac:dyDescent="0.35">
      <c r="A22" s="21" t="s">
        <v>253</v>
      </c>
      <c r="B22" s="6" t="s">
        <v>161</v>
      </c>
      <c r="C22" s="3">
        <v>7</v>
      </c>
      <c r="D22" s="8">
        <v>-49.905999999999999</v>
      </c>
      <c r="E22" s="10">
        <v>141.93100000000001</v>
      </c>
      <c r="F22" s="6">
        <v>1000</v>
      </c>
      <c r="G22" s="8">
        <v>0.98</v>
      </c>
      <c r="H22" s="3">
        <v>0.02</v>
      </c>
      <c r="I22" s="6">
        <v>0</v>
      </c>
      <c r="J22" s="6">
        <v>3.52</v>
      </c>
      <c r="K22" s="6"/>
      <c r="L22" s="6">
        <v>0</v>
      </c>
      <c r="M22" s="6"/>
      <c r="N22" s="6"/>
      <c r="O22" s="6"/>
      <c r="P22" s="6"/>
      <c r="Q22" s="6"/>
      <c r="R22" s="6"/>
      <c r="S22" s="6"/>
      <c r="T22" s="6"/>
      <c r="U22" s="6"/>
      <c r="V22" s="6" t="s">
        <v>90</v>
      </c>
      <c r="W22" s="5" t="s">
        <v>162</v>
      </c>
      <c r="Y22" s="2"/>
    </row>
    <row r="23" spans="1:25" x14ac:dyDescent="0.35">
      <c r="A23" s="21" t="s">
        <v>253</v>
      </c>
      <c r="B23" s="6" t="s">
        <v>163</v>
      </c>
      <c r="C23" s="3">
        <v>8</v>
      </c>
      <c r="D23" s="8">
        <v>-49.393000000000001</v>
      </c>
      <c r="E23" s="10">
        <v>150.38900000000001</v>
      </c>
      <c r="F23" s="6">
        <v>15</v>
      </c>
      <c r="G23" s="8">
        <v>1.04</v>
      </c>
      <c r="H23" s="3">
        <v>0.02</v>
      </c>
      <c r="I23" s="6">
        <v>0</v>
      </c>
      <c r="J23" s="6">
        <v>3.22</v>
      </c>
      <c r="K23" s="6"/>
      <c r="L23" s="6">
        <v>0</v>
      </c>
      <c r="M23" s="6"/>
      <c r="N23" s="6"/>
      <c r="O23" s="6"/>
      <c r="P23" s="6"/>
      <c r="Q23" s="6"/>
      <c r="R23" s="6"/>
      <c r="S23" s="6"/>
      <c r="T23" s="6"/>
      <c r="U23" s="6"/>
      <c r="V23" s="6" t="s">
        <v>90</v>
      </c>
      <c r="W23" s="5" t="s">
        <v>162</v>
      </c>
      <c r="Y23" s="2"/>
    </row>
    <row r="24" spans="1:25" x14ac:dyDescent="0.35">
      <c r="A24" s="21" t="s">
        <v>253</v>
      </c>
      <c r="B24" s="6" t="s">
        <v>163</v>
      </c>
      <c r="C24" s="3">
        <v>8</v>
      </c>
      <c r="D24" s="8">
        <v>-49.393000000000001</v>
      </c>
      <c r="E24" s="10">
        <v>150.38900000000001</v>
      </c>
      <c r="F24" s="6">
        <v>40</v>
      </c>
      <c r="G24" s="8">
        <v>1.05</v>
      </c>
      <c r="H24" s="3">
        <v>0.03</v>
      </c>
      <c r="I24" s="6">
        <v>0</v>
      </c>
      <c r="J24" s="6">
        <v>3.23</v>
      </c>
      <c r="K24" s="6"/>
      <c r="L24" s="6">
        <v>0</v>
      </c>
      <c r="M24" s="6"/>
      <c r="N24" s="6"/>
      <c r="O24" s="6"/>
      <c r="P24" s="6"/>
      <c r="Q24" s="6"/>
      <c r="R24" s="6"/>
      <c r="S24" s="6"/>
      <c r="T24" s="6"/>
      <c r="U24" s="6"/>
      <c r="V24" s="6" t="s">
        <v>90</v>
      </c>
      <c r="W24" s="5" t="s">
        <v>162</v>
      </c>
      <c r="Y24" s="2"/>
    </row>
    <row r="25" spans="1:25" x14ac:dyDescent="0.35">
      <c r="A25" s="21" t="s">
        <v>253</v>
      </c>
      <c r="B25" s="6" t="s">
        <v>163</v>
      </c>
      <c r="C25" s="3">
        <v>8</v>
      </c>
      <c r="D25" s="8">
        <v>-49.393000000000001</v>
      </c>
      <c r="E25" s="10">
        <v>150.38900000000001</v>
      </c>
      <c r="F25" s="6">
        <v>60</v>
      </c>
      <c r="G25" s="8">
        <v>1.05</v>
      </c>
      <c r="H25" s="3">
        <v>0.03</v>
      </c>
      <c r="I25" s="6">
        <v>0</v>
      </c>
      <c r="J25" s="6">
        <v>3.22</v>
      </c>
      <c r="K25" s="6"/>
      <c r="L25" s="6">
        <v>0</v>
      </c>
      <c r="M25" s="6"/>
      <c r="N25" s="6"/>
      <c r="O25" s="6"/>
      <c r="P25" s="6"/>
      <c r="Q25" s="6"/>
      <c r="R25" s="6"/>
      <c r="S25" s="6"/>
      <c r="T25" s="6"/>
      <c r="U25" s="6"/>
      <c r="V25" s="6" t="s">
        <v>90</v>
      </c>
      <c r="W25" s="5" t="s">
        <v>162</v>
      </c>
      <c r="Y25" s="2"/>
    </row>
    <row r="26" spans="1:25" x14ac:dyDescent="0.35">
      <c r="A26" s="21" t="s">
        <v>253</v>
      </c>
      <c r="B26" s="6" t="s">
        <v>163</v>
      </c>
      <c r="C26" s="3">
        <v>8</v>
      </c>
      <c r="D26" s="8">
        <v>-49.393000000000001</v>
      </c>
      <c r="E26" s="10">
        <v>150.38900000000001</v>
      </c>
      <c r="F26" s="6">
        <v>150</v>
      </c>
      <c r="G26" s="8">
        <v>1.06</v>
      </c>
      <c r="H26" s="3">
        <v>0.02</v>
      </c>
      <c r="I26" s="6">
        <v>0</v>
      </c>
      <c r="J26" s="6">
        <v>3.22</v>
      </c>
      <c r="K26" s="6"/>
      <c r="L26" s="6">
        <v>0</v>
      </c>
      <c r="M26" s="6"/>
      <c r="N26" s="6"/>
      <c r="O26" s="6"/>
      <c r="P26" s="6"/>
      <c r="Q26" s="6"/>
      <c r="R26" s="6"/>
      <c r="S26" s="6"/>
      <c r="T26" s="6"/>
      <c r="U26" s="6"/>
      <c r="V26" s="6" t="s">
        <v>90</v>
      </c>
      <c r="W26" s="5" t="s">
        <v>162</v>
      </c>
      <c r="Y26" s="2"/>
    </row>
    <row r="27" spans="1:25" x14ac:dyDescent="0.35">
      <c r="A27" s="21" t="s">
        <v>253</v>
      </c>
      <c r="B27" s="6" t="s">
        <v>163</v>
      </c>
      <c r="C27" s="3">
        <v>8</v>
      </c>
      <c r="D27" s="8">
        <v>-49.393000000000001</v>
      </c>
      <c r="E27" s="10">
        <v>150.38900000000001</v>
      </c>
      <c r="F27" s="6">
        <v>250</v>
      </c>
      <c r="G27" s="8">
        <v>1.05</v>
      </c>
      <c r="H27" s="3">
        <v>0.02</v>
      </c>
      <c r="I27" s="6">
        <v>0</v>
      </c>
      <c r="J27" s="6">
        <v>3.22</v>
      </c>
      <c r="K27" s="6"/>
      <c r="L27" s="6">
        <v>0</v>
      </c>
      <c r="M27" s="6"/>
      <c r="N27" s="6"/>
      <c r="O27" s="6"/>
      <c r="P27" s="6"/>
      <c r="Q27" s="6"/>
      <c r="R27" s="6"/>
      <c r="S27" s="6"/>
      <c r="T27" s="6"/>
      <c r="U27" s="6"/>
      <c r="V27" s="6" t="s">
        <v>90</v>
      </c>
      <c r="W27" s="5" t="s">
        <v>162</v>
      </c>
      <c r="Y27" s="2"/>
    </row>
    <row r="28" spans="1:25" x14ac:dyDescent="0.35">
      <c r="A28" s="21" t="s">
        <v>253</v>
      </c>
      <c r="B28" s="6" t="s">
        <v>163</v>
      </c>
      <c r="C28" s="3">
        <v>8</v>
      </c>
      <c r="D28" s="8">
        <v>-49.393000000000001</v>
      </c>
      <c r="E28" s="10">
        <v>150.38900000000001</v>
      </c>
      <c r="F28" s="6">
        <v>500</v>
      </c>
      <c r="G28" s="8">
        <v>1.02</v>
      </c>
      <c r="H28" s="3">
        <v>0.02</v>
      </c>
      <c r="I28" s="14">
        <v>0</v>
      </c>
      <c r="J28" s="8">
        <v>3.3</v>
      </c>
      <c r="K28" s="8"/>
      <c r="L28" s="14">
        <v>0</v>
      </c>
      <c r="M28" s="14"/>
      <c r="N28" s="14"/>
      <c r="O28" s="14"/>
      <c r="P28" s="8"/>
      <c r="Q28" s="8"/>
      <c r="R28" s="14"/>
      <c r="S28" s="8"/>
      <c r="T28" s="8"/>
      <c r="U28" s="14"/>
      <c r="V28" s="6" t="s">
        <v>90</v>
      </c>
      <c r="W28" s="5" t="s">
        <v>162</v>
      </c>
      <c r="Y28" s="2"/>
    </row>
    <row r="29" spans="1:25" x14ac:dyDescent="0.35">
      <c r="A29" s="21" t="s">
        <v>253</v>
      </c>
      <c r="B29" s="6" t="s">
        <v>163</v>
      </c>
      <c r="C29" s="3">
        <v>8</v>
      </c>
      <c r="D29" s="8">
        <v>-49.393000000000001</v>
      </c>
      <c r="E29" s="10">
        <v>150.38900000000001</v>
      </c>
      <c r="F29" s="6">
        <v>750</v>
      </c>
      <c r="G29" s="8">
        <v>1.02</v>
      </c>
      <c r="H29" s="3">
        <v>0.02</v>
      </c>
      <c r="I29" s="14">
        <v>0</v>
      </c>
      <c r="J29" s="8">
        <v>3.3</v>
      </c>
      <c r="K29" s="8"/>
      <c r="L29" s="14">
        <v>0</v>
      </c>
      <c r="M29" s="14"/>
      <c r="N29" s="14"/>
      <c r="O29" s="14"/>
      <c r="P29" s="8"/>
      <c r="Q29" s="8"/>
      <c r="R29" s="14"/>
      <c r="S29" s="8"/>
      <c r="T29" s="8"/>
      <c r="U29" s="14"/>
      <c r="V29" s="6" t="s">
        <v>90</v>
      </c>
      <c r="W29" s="5" t="s">
        <v>162</v>
      </c>
      <c r="Y29" s="2"/>
    </row>
    <row r="30" spans="1:25" x14ac:dyDescent="0.35">
      <c r="A30" s="21" t="s">
        <v>101</v>
      </c>
      <c r="B30" s="6" t="s">
        <v>163</v>
      </c>
      <c r="C30" s="3">
        <v>9</v>
      </c>
      <c r="D30" s="12">
        <f>-53.583</f>
        <v>-53.582999999999998</v>
      </c>
      <c r="E30" s="10">
        <v>149.298</v>
      </c>
      <c r="F30" s="3">
        <v>15</v>
      </c>
      <c r="G30" s="10">
        <v>0.99469462680749365</v>
      </c>
      <c r="H30" s="10">
        <v>2.7235704535786501E-2</v>
      </c>
      <c r="I30" s="6">
        <v>0</v>
      </c>
      <c r="J30" s="10">
        <v>3.4542977382312916</v>
      </c>
      <c r="K30" s="10"/>
      <c r="L30" s="6">
        <v>0</v>
      </c>
      <c r="M30" s="6"/>
      <c r="N30" s="6"/>
      <c r="O30" s="6"/>
      <c r="V30" s="6" t="s">
        <v>90</v>
      </c>
      <c r="W30" s="5" t="s">
        <v>162</v>
      </c>
    </row>
    <row r="31" spans="1:25" x14ac:dyDescent="0.35">
      <c r="A31" s="21" t="s">
        <v>101</v>
      </c>
      <c r="B31" s="6" t="s">
        <v>163</v>
      </c>
      <c r="C31" s="3">
        <v>9</v>
      </c>
      <c r="D31" s="12">
        <f>-53.583</f>
        <v>-53.582999999999998</v>
      </c>
      <c r="E31" s="10">
        <v>149.298</v>
      </c>
      <c r="F31" s="3">
        <v>30</v>
      </c>
      <c r="G31" s="10">
        <v>0.98251544590978168</v>
      </c>
      <c r="H31" s="10">
        <v>2.0045620273197399E-2</v>
      </c>
      <c r="I31" s="6">
        <v>0</v>
      </c>
      <c r="J31" s="10">
        <v>3.4399174160737109</v>
      </c>
      <c r="K31" s="10"/>
      <c r="L31" s="6">
        <v>0</v>
      </c>
      <c r="M31" s="6"/>
      <c r="N31" s="6"/>
      <c r="O31" s="6"/>
      <c r="V31" s="6" t="s">
        <v>90</v>
      </c>
      <c r="W31" s="5" t="s">
        <v>162</v>
      </c>
    </row>
    <row r="32" spans="1:25" x14ac:dyDescent="0.35">
      <c r="A32" s="21" t="s">
        <v>101</v>
      </c>
      <c r="B32" s="6" t="s">
        <v>163</v>
      </c>
      <c r="C32" s="3">
        <v>9</v>
      </c>
      <c r="D32" s="12">
        <f t="shared" ref="D32:D39" si="0">-53.583</f>
        <v>-53.582999999999998</v>
      </c>
      <c r="E32" s="10">
        <v>149.298</v>
      </c>
      <c r="F32" s="3">
        <v>50</v>
      </c>
      <c r="G32" s="10">
        <v>0.94768733380855963</v>
      </c>
      <c r="H32" s="10">
        <v>2.5934173934784099E-2</v>
      </c>
      <c r="I32" s="6">
        <v>0</v>
      </c>
      <c r="J32" s="10">
        <v>3.4410096807945676</v>
      </c>
      <c r="K32" s="10"/>
      <c r="L32" s="6">
        <v>0</v>
      </c>
      <c r="M32" s="6"/>
      <c r="N32" s="6"/>
      <c r="O32" s="6"/>
      <c r="V32" s="6" t="s">
        <v>90</v>
      </c>
      <c r="W32" s="5" t="s">
        <v>162</v>
      </c>
    </row>
    <row r="33" spans="1:23" x14ac:dyDescent="0.35">
      <c r="A33" s="21" t="s">
        <v>101</v>
      </c>
      <c r="B33" s="6" t="s">
        <v>163</v>
      </c>
      <c r="C33" s="3">
        <v>9</v>
      </c>
      <c r="D33" s="12">
        <f t="shared" si="0"/>
        <v>-53.582999999999998</v>
      </c>
      <c r="E33" s="10">
        <v>149.298</v>
      </c>
      <c r="F33" s="3">
        <v>80</v>
      </c>
      <c r="G33" s="10">
        <v>0.9872565509409007</v>
      </c>
      <c r="H33" s="10">
        <v>2.8160038985797501E-2</v>
      </c>
      <c r="I33" s="6">
        <v>0</v>
      </c>
      <c r="J33" s="10">
        <v>3.39886936325109</v>
      </c>
      <c r="K33" s="10"/>
      <c r="L33" s="6">
        <v>0</v>
      </c>
      <c r="M33" s="6"/>
      <c r="N33" s="6"/>
      <c r="O33" s="6"/>
      <c r="V33" s="6" t="s">
        <v>90</v>
      </c>
      <c r="W33" s="5" t="s">
        <v>162</v>
      </c>
    </row>
    <row r="34" spans="1:23" x14ac:dyDescent="0.35">
      <c r="A34" s="21" t="s">
        <v>101</v>
      </c>
      <c r="B34" s="6" t="s">
        <v>163</v>
      </c>
      <c r="C34" s="3">
        <v>9</v>
      </c>
      <c r="D34" s="12">
        <f t="shared" si="0"/>
        <v>-53.582999999999998</v>
      </c>
      <c r="E34" s="10">
        <v>149.298</v>
      </c>
      <c r="F34" s="3">
        <v>125</v>
      </c>
      <c r="G34" s="10">
        <v>1.0029858795757316</v>
      </c>
      <c r="H34" s="10">
        <v>2.3774148047513301E-2</v>
      </c>
      <c r="I34" s="6">
        <v>0</v>
      </c>
      <c r="J34" s="10">
        <v>3.3734538051529586</v>
      </c>
      <c r="K34" s="10"/>
      <c r="L34" s="6">
        <v>0</v>
      </c>
      <c r="M34" s="6"/>
      <c r="N34" s="6"/>
      <c r="O34" s="6"/>
      <c r="V34" s="6" t="s">
        <v>90</v>
      </c>
      <c r="W34" s="5" t="s">
        <v>162</v>
      </c>
    </row>
    <row r="35" spans="1:23" x14ac:dyDescent="0.35">
      <c r="A35" s="21" t="s">
        <v>101</v>
      </c>
      <c r="B35" s="6" t="s">
        <v>163</v>
      </c>
      <c r="C35" s="3">
        <v>9</v>
      </c>
      <c r="D35" s="12">
        <f t="shared" si="0"/>
        <v>-53.582999999999998</v>
      </c>
      <c r="E35" s="10">
        <v>149.298</v>
      </c>
      <c r="F35" s="3">
        <v>200</v>
      </c>
      <c r="G35" s="10">
        <v>0.97421936944413967</v>
      </c>
      <c r="H35" s="10">
        <v>1.9932885521286199E-2</v>
      </c>
      <c r="I35" s="6">
        <v>0</v>
      </c>
      <c r="J35" s="10">
        <v>3.4146810641065608</v>
      </c>
      <c r="K35" s="10"/>
      <c r="L35" s="6">
        <v>0</v>
      </c>
      <c r="M35" s="6"/>
      <c r="N35" s="6"/>
      <c r="O35" s="6"/>
      <c r="V35" s="6" t="s">
        <v>90</v>
      </c>
      <c r="W35" s="5" t="s">
        <v>162</v>
      </c>
    </row>
    <row r="36" spans="1:23" x14ac:dyDescent="0.35">
      <c r="A36" s="21" t="s">
        <v>101</v>
      </c>
      <c r="B36" s="6" t="s">
        <v>163</v>
      </c>
      <c r="C36" s="3">
        <v>9</v>
      </c>
      <c r="D36" s="12">
        <f t="shared" si="0"/>
        <v>-53.582999999999998</v>
      </c>
      <c r="E36" s="10">
        <v>149.298</v>
      </c>
      <c r="F36" s="3">
        <v>300</v>
      </c>
      <c r="G36" s="10">
        <v>0.98613437272064008</v>
      </c>
      <c r="H36" s="10">
        <v>2.1757605999999999E-2</v>
      </c>
      <c r="I36" s="6">
        <v>0</v>
      </c>
      <c r="J36" s="10">
        <v>3.4613426965058376</v>
      </c>
      <c r="K36" s="10"/>
      <c r="L36" s="6">
        <v>0</v>
      </c>
      <c r="M36" s="6"/>
      <c r="N36" s="6"/>
      <c r="O36" s="6"/>
      <c r="V36" s="6" t="s">
        <v>90</v>
      </c>
      <c r="W36" s="5" t="s">
        <v>162</v>
      </c>
    </row>
    <row r="37" spans="1:23" x14ac:dyDescent="0.35">
      <c r="A37" s="21" t="s">
        <v>101</v>
      </c>
      <c r="B37" s="6" t="s">
        <v>163</v>
      </c>
      <c r="C37" s="3">
        <v>9</v>
      </c>
      <c r="D37" s="12">
        <f t="shared" si="0"/>
        <v>-53.582999999999998</v>
      </c>
      <c r="E37" s="10">
        <v>149.298</v>
      </c>
      <c r="F37" s="3">
        <v>500</v>
      </c>
      <c r="G37" s="10">
        <v>0.95857864177709973</v>
      </c>
      <c r="H37" s="10">
        <v>2.0133072036193099E-2</v>
      </c>
      <c r="I37" s="6">
        <v>0</v>
      </c>
      <c r="J37" s="10">
        <v>3.5168267992877289</v>
      </c>
      <c r="K37" s="10"/>
      <c r="L37" s="6">
        <v>0</v>
      </c>
      <c r="M37" s="6"/>
      <c r="N37" s="6"/>
      <c r="O37" s="6"/>
      <c r="V37" s="6" t="s">
        <v>90</v>
      </c>
      <c r="W37" s="5" t="s">
        <v>162</v>
      </c>
    </row>
    <row r="38" spans="1:23" x14ac:dyDescent="0.35">
      <c r="A38" s="21" t="s">
        <v>101</v>
      </c>
      <c r="B38" s="6" t="s">
        <v>163</v>
      </c>
      <c r="C38" s="3">
        <v>9</v>
      </c>
      <c r="D38" s="12">
        <f t="shared" si="0"/>
        <v>-53.582999999999998</v>
      </c>
      <c r="E38" s="10">
        <v>149.298</v>
      </c>
      <c r="F38" s="3">
        <v>750</v>
      </c>
      <c r="G38" s="10">
        <v>0.92613437272064014</v>
      </c>
      <c r="H38" s="10">
        <v>1.7845880000000001E-2</v>
      </c>
      <c r="I38" s="6">
        <v>0</v>
      </c>
      <c r="J38" s="10">
        <v>3.6405523285599219</v>
      </c>
      <c r="K38" s="10"/>
      <c r="L38" s="6">
        <v>0</v>
      </c>
      <c r="M38" s="6"/>
      <c r="N38" s="6"/>
      <c r="O38" s="6"/>
      <c r="V38" s="6" t="s">
        <v>90</v>
      </c>
      <c r="W38" s="5" t="s">
        <v>162</v>
      </c>
    </row>
    <row r="39" spans="1:23" x14ac:dyDescent="0.35">
      <c r="A39" s="21" t="s">
        <v>101</v>
      </c>
      <c r="B39" s="6" t="s">
        <v>163</v>
      </c>
      <c r="C39" s="3">
        <v>9</v>
      </c>
      <c r="D39" s="12">
        <f t="shared" si="0"/>
        <v>-53.582999999999998</v>
      </c>
      <c r="E39" s="10">
        <v>149.298</v>
      </c>
      <c r="F39" s="3">
        <v>1000</v>
      </c>
      <c r="G39" s="10">
        <v>0.9038764143952337</v>
      </c>
      <c r="H39" s="10">
        <v>2.1576090764170198E-2</v>
      </c>
      <c r="I39" s="6">
        <v>0</v>
      </c>
      <c r="J39" s="10">
        <v>3.7580928747067621</v>
      </c>
      <c r="K39" s="10"/>
      <c r="L39" s="6">
        <v>0</v>
      </c>
      <c r="M39" s="6"/>
      <c r="N39" s="6"/>
      <c r="O39" s="6"/>
      <c r="V39" s="6" t="s">
        <v>90</v>
      </c>
      <c r="W39" s="5" t="s">
        <v>162</v>
      </c>
    </row>
    <row r="40" spans="1:23" x14ac:dyDescent="0.35">
      <c r="A40" s="21" t="s">
        <v>101</v>
      </c>
      <c r="B40" s="6" t="s">
        <v>163</v>
      </c>
      <c r="C40" s="3">
        <v>10</v>
      </c>
      <c r="D40" s="12">
        <v>-59.610999999999997</v>
      </c>
      <c r="E40" s="10">
        <v>148.63999999999999</v>
      </c>
      <c r="F40" s="3">
        <v>15</v>
      </c>
      <c r="G40" s="10">
        <v>0.92832971487161664</v>
      </c>
      <c r="H40" s="10">
        <v>2.8979727942523299E-2</v>
      </c>
      <c r="I40" s="6">
        <v>0</v>
      </c>
      <c r="J40" s="10">
        <v>3.7146952581805168</v>
      </c>
      <c r="K40" s="10"/>
      <c r="L40" s="6">
        <v>0</v>
      </c>
      <c r="M40" s="6"/>
      <c r="N40" s="6"/>
      <c r="O40" s="6"/>
      <c r="V40" s="6" t="s">
        <v>90</v>
      </c>
      <c r="W40" s="5" t="s">
        <v>162</v>
      </c>
    </row>
    <row r="41" spans="1:23" x14ac:dyDescent="0.35">
      <c r="A41" s="21" t="s">
        <v>101</v>
      </c>
      <c r="B41" s="6" t="s">
        <v>163</v>
      </c>
      <c r="C41" s="3">
        <v>10</v>
      </c>
      <c r="D41" s="12">
        <v>-59.610999999999997</v>
      </c>
      <c r="E41" s="10">
        <v>148.63999999999999</v>
      </c>
      <c r="F41" s="3">
        <v>30</v>
      </c>
      <c r="G41" s="10">
        <v>0.89613437272064012</v>
      </c>
      <c r="H41" s="10">
        <v>1.7432273000000002E-2</v>
      </c>
      <c r="I41" s="6">
        <v>0</v>
      </c>
      <c r="J41" s="10">
        <v>3.7315672992101665</v>
      </c>
      <c r="K41" s="10"/>
      <c r="L41" s="6">
        <v>0</v>
      </c>
      <c r="M41" s="6"/>
      <c r="N41" s="6"/>
      <c r="O41" s="6"/>
      <c r="V41" s="6" t="s">
        <v>90</v>
      </c>
      <c r="W41" s="5" t="s">
        <v>162</v>
      </c>
    </row>
    <row r="42" spans="1:23" x14ac:dyDescent="0.35">
      <c r="A42" s="21" t="s">
        <v>101</v>
      </c>
      <c r="B42" s="6" t="s">
        <v>163</v>
      </c>
      <c r="C42" s="3">
        <v>10</v>
      </c>
      <c r="D42" s="12">
        <v>-59.610999999999997</v>
      </c>
      <c r="E42" s="10">
        <v>148.63999999999999</v>
      </c>
      <c r="F42" s="3">
        <v>50</v>
      </c>
      <c r="G42" s="10">
        <v>0.93094610725665972</v>
      </c>
      <c r="H42" s="10">
        <v>2.6479003474621201E-2</v>
      </c>
      <c r="I42" s="6">
        <v>0</v>
      </c>
      <c r="J42" s="10">
        <v>3.7343241086758172</v>
      </c>
      <c r="K42" s="10"/>
      <c r="L42" s="6">
        <v>0</v>
      </c>
      <c r="M42" s="6"/>
      <c r="N42" s="6"/>
      <c r="O42" s="6"/>
      <c r="V42" s="6" t="s">
        <v>90</v>
      </c>
      <c r="W42" s="5" t="s">
        <v>162</v>
      </c>
    </row>
    <row r="43" spans="1:23" x14ac:dyDescent="0.35">
      <c r="A43" s="21" t="s">
        <v>101</v>
      </c>
      <c r="B43" s="6" t="s">
        <v>163</v>
      </c>
      <c r="C43" s="3">
        <v>10</v>
      </c>
      <c r="D43" s="12">
        <v>-59.610999999999997</v>
      </c>
      <c r="E43" s="10">
        <v>148.63999999999999</v>
      </c>
      <c r="F43" s="3">
        <v>80</v>
      </c>
      <c r="G43" s="10">
        <v>0.90816641821615263</v>
      </c>
      <c r="H43" s="10">
        <v>2.46732185004188E-2</v>
      </c>
      <c r="I43" s="6">
        <v>0</v>
      </c>
      <c r="J43" s="10">
        <v>3.7450490515219546</v>
      </c>
      <c r="K43" s="10"/>
      <c r="L43" s="6">
        <v>0</v>
      </c>
      <c r="M43" s="6"/>
      <c r="N43" s="6"/>
      <c r="O43" s="6"/>
      <c r="V43" s="6" t="s">
        <v>90</v>
      </c>
      <c r="W43" s="5" t="s">
        <v>162</v>
      </c>
    </row>
    <row r="44" spans="1:23" x14ac:dyDescent="0.35">
      <c r="A44" s="21" t="s">
        <v>101</v>
      </c>
      <c r="B44" s="6" t="s">
        <v>163</v>
      </c>
      <c r="C44" s="3">
        <v>10</v>
      </c>
      <c r="D44" s="12">
        <v>-59.610999999999997</v>
      </c>
      <c r="E44" s="10">
        <v>148.63999999999999</v>
      </c>
      <c r="F44" s="3">
        <v>100</v>
      </c>
      <c r="G44" s="10">
        <v>0.93344761676982668</v>
      </c>
      <c r="H44" s="10">
        <v>2.8016999909699698E-2</v>
      </c>
      <c r="I44" s="6">
        <v>0</v>
      </c>
      <c r="J44" s="10">
        <v>3.7445762140927616</v>
      </c>
      <c r="K44" s="10"/>
      <c r="L44" s="6">
        <v>0</v>
      </c>
      <c r="M44" s="6"/>
      <c r="N44" s="6"/>
      <c r="O44" s="6"/>
      <c r="V44" s="6" t="s">
        <v>90</v>
      </c>
      <c r="W44" s="5" t="s">
        <v>162</v>
      </c>
    </row>
    <row r="45" spans="1:23" x14ac:dyDescent="0.35">
      <c r="A45" s="21" t="s">
        <v>101</v>
      </c>
      <c r="B45" s="6" t="s">
        <v>163</v>
      </c>
      <c r="C45" s="3">
        <v>10</v>
      </c>
      <c r="D45" s="12">
        <v>-59.610999999999997</v>
      </c>
      <c r="E45" s="10">
        <v>148.63999999999999</v>
      </c>
      <c r="F45" s="3">
        <v>125</v>
      </c>
      <c r="G45" s="10">
        <v>0.92234461552098568</v>
      </c>
      <c r="H45" s="10">
        <v>2.3045344803495099E-2</v>
      </c>
      <c r="I45" s="6">
        <v>0</v>
      </c>
      <c r="J45" s="10">
        <v>3.7528431997090328</v>
      </c>
      <c r="K45" s="10"/>
      <c r="L45" s="6">
        <v>0</v>
      </c>
      <c r="M45" s="6"/>
      <c r="N45" s="6"/>
      <c r="O45" s="6"/>
      <c r="V45" s="6" t="s">
        <v>90</v>
      </c>
      <c r="W45" s="5" t="s">
        <v>162</v>
      </c>
    </row>
    <row r="46" spans="1:23" x14ac:dyDescent="0.35">
      <c r="A46" s="21" t="s">
        <v>101</v>
      </c>
      <c r="B46" s="6" t="s">
        <v>163</v>
      </c>
      <c r="C46" s="3">
        <v>10</v>
      </c>
      <c r="D46" s="12">
        <v>-59.610999999999997</v>
      </c>
      <c r="E46" s="10">
        <v>148.63999999999999</v>
      </c>
      <c r="F46" s="3">
        <v>150</v>
      </c>
      <c r="G46" s="10">
        <v>0.91581256169455771</v>
      </c>
      <c r="H46" s="10">
        <v>2.1594389090555201E-2</v>
      </c>
      <c r="I46" s="6">
        <v>0</v>
      </c>
      <c r="J46" s="10">
        <v>3.7636914511425803</v>
      </c>
      <c r="K46" s="10"/>
      <c r="L46" s="6">
        <v>0</v>
      </c>
      <c r="M46" s="6"/>
      <c r="N46" s="6"/>
      <c r="O46" s="6"/>
      <c r="V46" s="6" t="s">
        <v>90</v>
      </c>
      <c r="W46" s="5" t="s">
        <v>162</v>
      </c>
    </row>
    <row r="47" spans="1:23" x14ac:dyDescent="0.35">
      <c r="A47" s="21" t="s">
        <v>101</v>
      </c>
      <c r="B47" s="6" t="s">
        <v>163</v>
      </c>
      <c r="C47" s="3">
        <v>10</v>
      </c>
      <c r="D47" s="12">
        <v>-59.610999999999997</v>
      </c>
      <c r="E47" s="10">
        <v>148.63999999999999</v>
      </c>
      <c r="F47" s="3">
        <v>200</v>
      </c>
      <c r="G47" s="10">
        <v>0.90375598540945667</v>
      </c>
      <c r="H47" s="10">
        <v>2.45013030298404E-2</v>
      </c>
      <c r="I47" s="6">
        <v>0</v>
      </c>
      <c r="J47" s="10">
        <v>3.8013780692061219</v>
      </c>
      <c r="K47" s="10"/>
      <c r="L47" s="6">
        <v>0</v>
      </c>
      <c r="M47" s="6"/>
      <c r="N47" s="6"/>
      <c r="O47" s="6"/>
      <c r="V47" s="6" t="s">
        <v>90</v>
      </c>
      <c r="W47" s="5" t="s">
        <v>162</v>
      </c>
    </row>
    <row r="48" spans="1:23" x14ac:dyDescent="0.35">
      <c r="A48" s="21" t="s">
        <v>101</v>
      </c>
      <c r="B48" s="6" t="s">
        <v>163</v>
      </c>
      <c r="C48" s="3">
        <v>10</v>
      </c>
      <c r="D48" s="12">
        <v>-59.610999999999997</v>
      </c>
      <c r="E48" s="10">
        <v>148.63999999999999</v>
      </c>
      <c r="F48" s="3">
        <v>250</v>
      </c>
      <c r="G48" s="10">
        <v>0.93181928720960072</v>
      </c>
      <c r="H48" s="10">
        <v>2.1629785300956401E-2</v>
      </c>
      <c r="I48" s="6">
        <v>0</v>
      </c>
      <c r="J48" s="10">
        <v>3.8135306457927678</v>
      </c>
      <c r="K48" s="10"/>
      <c r="L48" s="6">
        <v>0</v>
      </c>
      <c r="M48" s="6"/>
      <c r="N48" s="6"/>
      <c r="O48" s="6"/>
      <c r="V48" s="6" t="s">
        <v>90</v>
      </c>
      <c r="W48" s="5" t="s">
        <v>162</v>
      </c>
    </row>
    <row r="49" spans="1:23" x14ac:dyDescent="0.35">
      <c r="A49" s="21" t="s">
        <v>101</v>
      </c>
      <c r="B49" s="6" t="s">
        <v>163</v>
      </c>
      <c r="C49" s="3">
        <v>10</v>
      </c>
      <c r="D49" s="12">
        <v>-59.610999999999997</v>
      </c>
      <c r="E49" s="10">
        <v>148.63999999999999</v>
      </c>
      <c r="F49" s="3">
        <v>500</v>
      </c>
      <c r="G49" s="10">
        <v>0.90410534820518063</v>
      </c>
      <c r="H49" s="10">
        <v>2.3148178277921299E-2</v>
      </c>
      <c r="I49" s="6">
        <v>0</v>
      </c>
      <c r="J49" s="10">
        <v>3.8586731376742747</v>
      </c>
      <c r="K49" s="10"/>
      <c r="L49" s="6">
        <v>0</v>
      </c>
      <c r="M49" s="6"/>
      <c r="N49" s="6"/>
      <c r="O49" s="6"/>
      <c r="V49" s="6" t="s">
        <v>90</v>
      </c>
      <c r="W49" s="5" t="s">
        <v>162</v>
      </c>
    </row>
    <row r="50" spans="1:23" x14ac:dyDescent="0.35">
      <c r="A50" s="21" t="s">
        <v>101</v>
      </c>
      <c r="B50" s="6" t="s">
        <v>163</v>
      </c>
      <c r="C50" s="3">
        <v>10</v>
      </c>
      <c r="D50" s="12">
        <v>-59.610999999999997</v>
      </c>
      <c r="E50" s="10">
        <v>148.63999999999999</v>
      </c>
      <c r="F50" s="3">
        <v>750</v>
      </c>
      <c r="G50" s="10">
        <v>0.91448584287620771</v>
      </c>
      <c r="H50" s="10">
        <v>2.2653771146980198E-2</v>
      </c>
      <c r="I50" s="6">
        <v>0</v>
      </c>
      <c r="J50" s="10">
        <v>3.8279494745796288</v>
      </c>
      <c r="K50" s="10"/>
      <c r="L50" s="6">
        <v>0</v>
      </c>
      <c r="M50" s="6"/>
      <c r="N50" s="6"/>
      <c r="O50" s="6"/>
      <c r="V50" s="6" t="s">
        <v>90</v>
      </c>
      <c r="W50" s="5" t="s">
        <v>162</v>
      </c>
    </row>
    <row r="51" spans="1:23" x14ac:dyDescent="0.35">
      <c r="A51" s="21" t="s">
        <v>101</v>
      </c>
      <c r="B51" s="6" t="s">
        <v>163</v>
      </c>
      <c r="C51" s="3">
        <v>10</v>
      </c>
      <c r="D51" s="12">
        <v>-59.610999999999997</v>
      </c>
      <c r="E51" s="10">
        <v>148.63999999999999</v>
      </c>
      <c r="F51" s="3">
        <v>1000</v>
      </c>
      <c r="G51" s="10">
        <v>0.90751885899957663</v>
      </c>
      <c r="H51" s="10">
        <v>2.5746095499434001E-2</v>
      </c>
      <c r="I51" s="6">
        <v>0</v>
      </c>
      <c r="J51" s="10">
        <v>3.8745661510681741</v>
      </c>
      <c r="K51" s="10"/>
      <c r="L51" s="6">
        <v>0</v>
      </c>
      <c r="M51" s="6"/>
      <c r="N51" s="6"/>
      <c r="O51" s="6"/>
      <c r="V51" s="6" t="s">
        <v>90</v>
      </c>
      <c r="W51" s="5" t="s">
        <v>162</v>
      </c>
    </row>
    <row r="52" spans="1:23" x14ac:dyDescent="0.35">
      <c r="A52" s="21" t="s">
        <v>101</v>
      </c>
      <c r="B52" s="6" t="s">
        <v>163</v>
      </c>
      <c r="C52" s="3">
        <v>12</v>
      </c>
      <c r="D52" s="12">
        <v>-67.188999999999993</v>
      </c>
      <c r="E52" s="12">
        <v>145.721</v>
      </c>
      <c r="F52" s="3">
        <v>15</v>
      </c>
      <c r="G52" s="10">
        <v>0.89300000000000002</v>
      </c>
      <c r="H52" s="10">
        <v>1.9838808999999999E-2</v>
      </c>
      <c r="I52" s="6">
        <v>0</v>
      </c>
      <c r="J52" s="10">
        <v>3.6817878021123085</v>
      </c>
      <c r="K52" s="10"/>
      <c r="L52" s="6">
        <v>0</v>
      </c>
      <c r="M52" s="6"/>
      <c r="N52" s="6"/>
      <c r="O52" s="6"/>
      <c r="V52" s="6" t="s">
        <v>90</v>
      </c>
      <c r="W52" s="5" t="s">
        <v>162</v>
      </c>
    </row>
    <row r="53" spans="1:23" x14ac:dyDescent="0.35">
      <c r="A53" s="21" t="s">
        <v>101</v>
      </c>
      <c r="B53" s="6" t="s">
        <v>163</v>
      </c>
      <c r="C53" s="3">
        <v>12</v>
      </c>
      <c r="D53" s="12">
        <v>-67.188999999999993</v>
      </c>
      <c r="E53" s="12">
        <v>145.721</v>
      </c>
      <c r="F53" s="3">
        <v>25</v>
      </c>
      <c r="G53" s="10">
        <v>0.91300000000000003</v>
      </c>
      <c r="H53" s="10">
        <v>2.6027028000000001E-2</v>
      </c>
      <c r="I53" s="6">
        <v>0</v>
      </c>
      <c r="J53" s="10">
        <v>3.6626059200527794</v>
      </c>
      <c r="K53" s="10"/>
      <c r="L53" s="6">
        <v>0</v>
      </c>
      <c r="M53" s="6"/>
      <c r="N53" s="6"/>
      <c r="O53" s="6"/>
      <c r="V53" s="6" t="s">
        <v>90</v>
      </c>
      <c r="W53" s="5" t="s">
        <v>162</v>
      </c>
    </row>
    <row r="54" spans="1:23" x14ac:dyDescent="0.35">
      <c r="A54" s="21" t="s">
        <v>101</v>
      </c>
      <c r="B54" s="6" t="s">
        <v>163</v>
      </c>
      <c r="C54" s="3">
        <v>12</v>
      </c>
      <c r="D54" s="12">
        <v>-67.188999999999993</v>
      </c>
      <c r="E54" s="12">
        <v>145.721</v>
      </c>
      <c r="F54" s="3">
        <v>50</v>
      </c>
      <c r="G54" s="10">
        <v>0.90300000000000002</v>
      </c>
      <c r="H54" s="10">
        <v>2.917995E-2</v>
      </c>
      <c r="I54" s="6">
        <v>0</v>
      </c>
      <c r="J54" s="10">
        <v>3.7754765417447262</v>
      </c>
      <c r="K54" s="10"/>
      <c r="L54" s="6">
        <v>0</v>
      </c>
      <c r="M54" s="6"/>
      <c r="N54" s="6"/>
      <c r="O54" s="6"/>
      <c r="V54" s="6" t="s">
        <v>90</v>
      </c>
      <c r="W54" s="5" t="s">
        <v>162</v>
      </c>
    </row>
    <row r="55" spans="1:23" x14ac:dyDescent="0.35">
      <c r="A55" s="21" t="s">
        <v>101</v>
      </c>
      <c r="B55" s="6" t="s">
        <v>163</v>
      </c>
      <c r="C55" s="3">
        <v>12</v>
      </c>
      <c r="D55" s="12">
        <v>-67.188999999999993</v>
      </c>
      <c r="E55" s="12">
        <v>145.721</v>
      </c>
      <c r="F55" s="3">
        <v>80</v>
      </c>
      <c r="G55" s="10">
        <v>0.89300000000000002</v>
      </c>
      <c r="H55" s="10">
        <v>1.9178756000000002E-2</v>
      </c>
      <c r="I55" s="6">
        <v>0</v>
      </c>
      <c r="J55" s="10">
        <v>3.8212732123863189</v>
      </c>
      <c r="K55" s="10"/>
      <c r="L55" s="6">
        <v>0</v>
      </c>
      <c r="M55" s="6"/>
      <c r="N55" s="6"/>
      <c r="O55" s="6"/>
      <c r="V55" s="6" t="s">
        <v>90</v>
      </c>
      <c r="W55" s="5" t="s">
        <v>162</v>
      </c>
    </row>
    <row r="56" spans="1:23" x14ac:dyDescent="0.35">
      <c r="A56" s="21" t="s">
        <v>101</v>
      </c>
      <c r="B56" s="6" t="s">
        <v>163</v>
      </c>
      <c r="C56" s="3">
        <v>12</v>
      </c>
      <c r="D56" s="12">
        <v>-67.188999999999993</v>
      </c>
      <c r="E56" s="12">
        <v>145.721</v>
      </c>
      <c r="F56" s="3">
        <v>150</v>
      </c>
      <c r="G56" s="10">
        <v>0.89300000000000002</v>
      </c>
      <c r="H56" s="10">
        <v>2.4109927999999999E-2</v>
      </c>
      <c r="I56" s="6">
        <v>0</v>
      </c>
      <c r="J56" s="10">
        <v>3.8337754347976749</v>
      </c>
      <c r="K56" s="10"/>
      <c r="L56" s="6">
        <v>0</v>
      </c>
      <c r="M56" s="6"/>
      <c r="N56" s="6"/>
      <c r="O56" s="6"/>
      <c r="V56" s="6" t="s">
        <v>90</v>
      </c>
      <c r="W56" s="5" t="s">
        <v>162</v>
      </c>
    </row>
    <row r="57" spans="1:23" x14ac:dyDescent="0.35">
      <c r="A57" s="21" t="s">
        <v>101</v>
      </c>
      <c r="B57" s="6" t="s">
        <v>163</v>
      </c>
      <c r="C57" s="3">
        <v>12</v>
      </c>
      <c r="D57" s="12">
        <v>-67.188999999999993</v>
      </c>
      <c r="E57" s="12">
        <v>145.721</v>
      </c>
      <c r="F57" s="3">
        <v>250</v>
      </c>
      <c r="G57" s="10">
        <v>0.92300000000000004</v>
      </c>
      <c r="H57" s="10">
        <v>1.8453785E-2</v>
      </c>
      <c r="I57" s="6">
        <v>0</v>
      </c>
      <c r="J57" s="10">
        <v>3.8302973282807948</v>
      </c>
      <c r="K57" s="10"/>
      <c r="L57" s="6">
        <v>0</v>
      </c>
      <c r="M57" s="6"/>
      <c r="N57" s="6"/>
      <c r="O57" s="6"/>
      <c r="V57" s="6" t="s">
        <v>90</v>
      </c>
      <c r="W57" s="5" t="s">
        <v>162</v>
      </c>
    </row>
    <row r="58" spans="1:23" x14ac:dyDescent="0.35">
      <c r="A58" s="21" t="s">
        <v>101</v>
      </c>
      <c r="B58" s="6" t="s">
        <v>163</v>
      </c>
      <c r="C58" s="3">
        <v>12</v>
      </c>
      <c r="D58" s="12">
        <v>-67.188999999999993</v>
      </c>
      <c r="E58" s="12">
        <v>145.721</v>
      </c>
      <c r="F58" s="3">
        <v>500</v>
      </c>
      <c r="G58" s="10">
        <v>0.90300000000000002</v>
      </c>
      <c r="H58" s="10">
        <v>1.8837423999999998E-2</v>
      </c>
      <c r="I58" s="6">
        <v>0</v>
      </c>
      <c r="J58" s="10">
        <v>3.8618955432596747</v>
      </c>
      <c r="K58" s="10"/>
      <c r="L58" s="6">
        <v>0</v>
      </c>
      <c r="M58" s="6"/>
      <c r="N58" s="6"/>
      <c r="O58" s="6"/>
      <c r="V58" s="6" t="s">
        <v>90</v>
      </c>
      <c r="W58" s="5" t="s">
        <v>162</v>
      </c>
    </row>
    <row r="59" spans="1:23" x14ac:dyDescent="0.35">
      <c r="A59" s="21" t="s">
        <v>101</v>
      </c>
      <c r="B59" s="6" t="s">
        <v>163</v>
      </c>
      <c r="C59" s="3">
        <v>14</v>
      </c>
      <c r="D59" s="12">
        <v>-67.290000000000006</v>
      </c>
      <c r="E59" s="12">
        <v>163.536</v>
      </c>
      <c r="F59" s="3">
        <v>15</v>
      </c>
      <c r="G59" s="10">
        <v>0.92837493724736098</v>
      </c>
      <c r="H59" s="10">
        <v>2.14080978252006E-2</v>
      </c>
      <c r="I59" s="6">
        <v>0</v>
      </c>
      <c r="J59" s="10">
        <v>3.7836691736579802</v>
      </c>
      <c r="K59" s="10"/>
      <c r="L59" s="6">
        <v>0</v>
      </c>
      <c r="M59" s="6"/>
      <c r="N59" s="6"/>
      <c r="O59" s="6"/>
      <c r="V59" s="6" t="s">
        <v>90</v>
      </c>
      <c r="W59" s="5" t="s">
        <v>162</v>
      </c>
    </row>
    <row r="60" spans="1:23" x14ac:dyDescent="0.35">
      <c r="A60" s="21" t="s">
        <v>101</v>
      </c>
      <c r="B60" s="6" t="s">
        <v>163</v>
      </c>
      <c r="C60" s="3">
        <v>14</v>
      </c>
      <c r="D60" s="12">
        <v>-67.290000000000006</v>
      </c>
      <c r="E60" s="12">
        <v>163.536</v>
      </c>
      <c r="F60" s="3">
        <v>40</v>
      </c>
      <c r="G60" s="10">
        <v>0.91704062045911294</v>
      </c>
      <c r="H60" s="10">
        <v>2.2169707916227601E-2</v>
      </c>
      <c r="I60" s="6">
        <v>0</v>
      </c>
      <c r="J60" s="10">
        <v>3.7970021428369449</v>
      </c>
      <c r="K60" s="10"/>
      <c r="L60" s="6">
        <v>0</v>
      </c>
      <c r="M60" s="6"/>
      <c r="N60" s="6"/>
      <c r="O60" s="6"/>
      <c r="V60" s="6" t="s">
        <v>90</v>
      </c>
      <c r="W60" s="5" t="s">
        <v>162</v>
      </c>
    </row>
    <row r="61" spans="1:23" x14ac:dyDescent="0.35">
      <c r="A61" s="21" t="s">
        <v>101</v>
      </c>
      <c r="B61" s="6" t="s">
        <v>163</v>
      </c>
      <c r="C61" s="3">
        <v>14</v>
      </c>
      <c r="D61" s="12">
        <v>-67.290000000000006</v>
      </c>
      <c r="E61" s="12">
        <v>163.536</v>
      </c>
      <c r="F61" s="3">
        <v>100</v>
      </c>
      <c r="G61" s="10">
        <v>0.918888762754555</v>
      </c>
      <c r="H61" s="10">
        <v>2.7059894935076201E-2</v>
      </c>
      <c r="I61" s="6">
        <v>0</v>
      </c>
      <c r="J61" s="10">
        <v>3.8248847861527686</v>
      </c>
      <c r="K61" s="10"/>
      <c r="L61" s="6">
        <v>0</v>
      </c>
      <c r="M61" s="6"/>
      <c r="N61" s="6"/>
      <c r="O61" s="6"/>
      <c r="V61" s="6" t="s">
        <v>90</v>
      </c>
      <c r="W61" s="5" t="s">
        <v>162</v>
      </c>
    </row>
    <row r="62" spans="1:23" x14ac:dyDescent="0.35">
      <c r="A62" s="21" t="s">
        <v>101</v>
      </c>
      <c r="B62" s="6" t="s">
        <v>163</v>
      </c>
      <c r="C62" s="3">
        <v>14</v>
      </c>
      <c r="D62" s="12">
        <v>-67.290000000000006</v>
      </c>
      <c r="E62" s="12">
        <v>163.536</v>
      </c>
      <c r="F62" s="3">
        <v>150</v>
      </c>
      <c r="G62" s="10">
        <v>0.91773872034412896</v>
      </c>
      <c r="H62" s="10">
        <v>2.6483031589021801E-2</v>
      </c>
      <c r="I62" s="6">
        <v>0</v>
      </c>
      <c r="J62" s="10">
        <v>3.8216966625706608</v>
      </c>
      <c r="K62" s="10"/>
      <c r="L62" s="6">
        <v>0</v>
      </c>
      <c r="M62" s="6"/>
      <c r="N62" s="6"/>
      <c r="O62" s="6"/>
      <c r="V62" s="6" t="s">
        <v>90</v>
      </c>
      <c r="W62" s="5" t="s">
        <v>162</v>
      </c>
    </row>
    <row r="63" spans="1:23" x14ac:dyDescent="0.35">
      <c r="A63" s="21" t="s">
        <v>101</v>
      </c>
      <c r="B63" s="6" t="s">
        <v>163</v>
      </c>
      <c r="C63" s="3">
        <v>14</v>
      </c>
      <c r="D63" s="12">
        <v>-67.290000000000006</v>
      </c>
      <c r="E63" s="12">
        <v>163.536</v>
      </c>
      <c r="F63" s="3">
        <v>250</v>
      </c>
      <c r="G63" s="10">
        <v>0.89552561770126005</v>
      </c>
      <c r="H63" s="10">
        <v>2.68354985693268E-2</v>
      </c>
      <c r="I63" s="6">
        <v>0</v>
      </c>
      <c r="J63" s="10">
        <v>3.8709635291692153</v>
      </c>
      <c r="K63" s="10"/>
      <c r="L63" s="6">
        <v>0</v>
      </c>
      <c r="M63" s="6"/>
      <c r="N63" s="6"/>
      <c r="O63" s="6"/>
      <c r="V63" s="6" t="s">
        <v>90</v>
      </c>
      <c r="W63" s="5" t="s">
        <v>162</v>
      </c>
    </row>
    <row r="64" spans="1:23" x14ac:dyDescent="0.35">
      <c r="A64" s="21" t="s">
        <v>101</v>
      </c>
      <c r="B64" s="6" t="s">
        <v>163</v>
      </c>
      <c r="C64" s="3">
        <v>14</v>
      </c>
      <c r="D64" s="12">
        <v>-67.290000000000006</v>
      </c>
      <c r="E64" s="12">
        <v>163.536</v>
      </c>
      <c r="F64" s="3">
        <v>500</v>
      </c>
      <c r="G64" s="10">
        <v>0.897786391945812</v>
      </c>
      <c r="H64" s="10">
        <v>2.9999055923228799E-2</v>
      </c>
      <c r="I64" s="6">
        <v>0</v>
      </c>
      <c r="J64" s="10">
        <v>3.9167227590918112</v>
      </c>
      <c r="K64" s="10"/>
      <c r="L64" s="6">
        <v>0</v>
      </c>
      <c r="M64" s="6"/>
      <c r="N64" s="6"/>
      <c r="O64" s="6"/>
      <c r="V64" s="6" t="s">
        <v>90</v>
      </c>
      <c r="W64" s="5" t="s">
        <v>162</v>
      </c>
    </row>
    <row r="65" spans="1:23" x14ac:dyDescent="0.35">
      <c r="A65" s="21" t="s">
        <v>101</v>
      </c>
      <c r="B65" s="6" t="s">
        <v>163</v>
      </c>
      <c r="C65" s="3">
        <v>15</v>
      </c>
      <c r="D65" s="12">
        <v>-67.099999999999994</v>
      </c>
      <c r="E65" s="12">
        <v>167.36</v>
      </c>
      <c r="F65" s="3">
        <v>15</v>
      </c>
      <c r="G65" s="10">
        <v>0.91034026024339598</v>
      </c>
      <c r="H65" s="10">
        <v>2.08971616152102E-2</v>
      </c>
      <c r="I65" s="6">
        <v>0</v>
      </c>
      <c r="J65" s="10">
        <v>3.7993196016773529</v>
      </c>
      <c r="K65" s="10"/>
      <c r="L65" s="6">
        <v>0</v>
      </c>
      <c r="M65" s="6"/>
      <c r="N65" s="6"/>
      <c r="O65" s="6"/>
      <c r="V65" s="6" t="s">
        <v>90</v>
      </c>
      <c r="W65" s="5" t="s">
        <v>162</v>
      </c>
    </row>
    <row r="66" spans="1:23" x14ac:dyDescent="0.35">
      <c r="A66" s="21" t="s">
        <v>101</v>
      </c>
      <c r="B66" s="6" t="s">
        <v>163</v>
      </c>
      <c r="C66" s="3">
        <v>15</v>
      </c>
      <c r="D66" s="12">
        <v>-67.099999999999994</v>
      </c>
      <c r="E66" s="12">
        <v>167.36</v>
      </c>
      <c r="F66" s="3">
        <v>50</v>
      </c>
      <c r="G66" s="10">
        <v>0.92268013401087701</v>
      </c>
      <c r="H66" s="10">
        <v>2.49865308469772E-2</v>
      </c>
      <c r="I66" s="6">
        <v>0</v>
      </c>
      <c r="J66" s="10">
        <v>3.8043164327161225</v>
      </c>
      <c r="K66" s="10"/>
      <c r="L66" s="6">
        <v>0</v>
      </c>
      <c r="M66" s="6"/>
      <c r="N66" s="6"/>
      <c r="O66" s="6"/>
      <c r="V66" s="6" t="s">
        <v>90</v>
      </c>
      <c r="W66" s="5" t="s">
        <v>162</v>
      </c>
    </row>
    <row r="67" spans="1:23" x14ac:dyDescent="0.35">
      <c r="A67" s="21" t="s">
        <v>101</v>
      </c>
      <c r="B67" s="6" t="s">
        <v>163</v>
      </c>
      <c r="C67" s="3">
        <v>15</v>
      </c>
      <c r="D67" s="12">
        <v>-67.099999999999994</v>
      </c>
      <c r="E67" s="12">
        <v>167.36</v>
      </c>
      <c r="F67" s="3">
        <v>100</v>
      </c>
      <c r="G67" s="10">
        <v>0.92261183375076294</v>
      </c>
      <c r="H67" s="10">
        <v>1.9817471281757499E-2</v>
      </c>
      <c r="I67" s="6">
        <v>0</v>
      </c>
      <c r="J67" s="10">
        <v>3.8524111176879923</v>
      </c>
      <c r="K67" s="10"/>
      <c r="L67" s="6">
        <v>0</v>
      </c>
      <c r="M67" s="6"/>
      <c r="N67" s="6"/>
      <c r="O67" s="6"/>
      <c r="V67" s="6" t="s">
        <v>90</v>
      </c>
      <c r="W67" s="5" t="s">
        <v>162</v>
      </c>
    </row>
    <row r="68" spans="1:23" x14ac:dyDescent="0.35">
      <c r="A68" s="21" t="s">
        <v>101</v>
      </c>
      <c r="B68" s="6" t="s">
        <v>163</v>
      </c>
      <c r="C68" s="3">
        <v>15</v>
      </c>
      <c r="D68" s="12">
        <v>-67.099999999999994</v>
      </c>
      <c r="E68" s="12">
        <v>167.36</v>
      </c>
      <c r="F68" s="3">
        <v>150</v>
      </c>
      <c r="G68" s="10">
        <v>0.89577231488661901</v>
      </c>
      <c r="H68" s="10">
        <v>2.52941292446217E-2</v>
      </c>
      <c r="I68" s="6">
        <v>0</v>
      </c>
      <c r="J68" s="10">
        <v>3.8809556950471418</v>
      </c>
      <c r="K68" s="10"/>
      <c r="L68" s="6">
        <v>0</v>
      </c>
      <c r="M68" s="6"/>
      <c r="N68" s="6"/>
      <c r="O68" s="6"/>
      <c r="V68" s="6" t="s">
        <v>90</v>
      </c>
      <c r="W68" s="5" t="s">
        <v>162</v>
      </c>
    </row>
    <row r="69" spans="1:23" x14ac:dyDescent="0.35">
      <c r="A69" s="21" t="s">
        <v>101</v>
      </c>
      <c r="B69" s="6" t="s">
        <v>163</v>
      </c>
      <c r="C69" s="3">
        <v>15</v>
      </c>
      <c r="D69" s="12">
        <v>-67.099999999999994</v>
      </c>
      <c r="E69" s="12">
        <v>167.36</v>
      </c>
      <c r="F69" s="3">
        <v>500</v>
      </c>
      <c r="G69" s="10">
        <v>0.89198341345886101</v>
      </c>
      <c r="H69" s="10">
        <v>2.94301765286662E-2</v>
      </c>
      <c r="I69" s="6">
        <v>0</v>
      </c>
      <c r="J69" s="10">
        <v>3.95324948131673</v>
      </c>
      <c r="K69" s="10"/>
      <c r="L69" s="6">
        <v>0</v>
      </c>
      <c r="M69" s="6"/>
      <c r="N69" s="6"/>
      <c r="O69" s="6"/>
      <c r="V69" s="6" t="s">
        <v>90</v>
      </c>
      <c r="W69" s="5" t="s">
        <v>162</v>
      </c>
    </row>
    <row r="70" spans="1:23" x14ac:dyDescent="0.35">
      <c r="A70" s="21" t="s">
        <v>101</v>
      </c>
      <c r="B70" s="6" t="s">
        <v>163</v>
      </c>
      <c r="C70" s="3">
        <v>18</v>
      </c>
      <c r="D70" s="12">
        <v>-63.963000000000001</v>
      </c>
      <c r="E70" s="12">
        <v>-66.242000000000004</v>
      </c>
      <c r="F70" s="3">
        <v>15</v>
      </c>
      <c r="G70" s="10">
        <v>0.88945427777467112</v>
      </c>
      <c r="H70" s="10">
        <v>2.4448309883896902E-2</v>
      </c>
      <c r="I70" s="6">
        <v>0</v>
      </c>
      <c r="J70" s="10">
        <v>3.7397942139642937</v>
      </c>
      <c r="K70" s="10"/>
      <c r="L70" s="6">
        <v>0</v>
      </c>
      <c r="M70" s="6"/>
      <c r="N70" s="6"/>
      <c r="O70" s="6"/>
      <c r="V70" s="6" t="s">
        <v>90</v>
      </c>
      <c r="W70" s="5" t="s">
        <v>162</v>
      </c>
    </row>
    <row r="71" spans="1:23" x14ac:dyDescent="0.35">
      <c r="A71" s="21" t="s">
        <v>101</v>
      </c>
      <c r="B71" s="6" t="s">
        <v>163</v>
      </c>
      <c r="C71" s="3">
        <v>18</v>
      </c>
      <c r="D71" s="12">
        <v>-63.963000000000001</v>
      </c>
      <c r="E71" s="12">
        <v>-66.242000000000004</v>
      </c>
      <c r="F71" s="3">
        <v>50</v>
      </c>
      <c r="G71" s="10">
        <v>0.89244877120082611</v>
      </c>
      <c r="H71" s="10">
        <v>2.3282170334680601E-2</v>
      </c>
      <c r="I71" s="6">
        <v>0</v>
      </c>
      <c r="J71" s="10">
        <v>3.7720218717749998</v>
      </c>
      <c r="K71" s="10"/>
      <c r="L71" s="6">
        <v>0</v>
      </c>
      <c r="M71" s="6"/>
      <c r="N71" s="6"/>
      <c r="O71" s="6"/>
      <c r="V71" s="6" t="s">
        <v>90</v>
      </c>
      <c r="W71" s="5" t="s">
        <v>162</v>
      </c>
    </row>
    <row r="72" spans="1:23" x14ac:dyDescent="0.35">
      <c r="A72" s="21" t="s">
        <v>101</v>
      </c>
      <c r="B72" s="6" t="s">
        <v>163</v>
      </c>
      <c r="C72" s="3">
        <v>18</v>
      </c>
      <c r="D72" s="12">
        <v>-63.963000000000001</v>
      </c>
      <c r="E72" s="12">
        <v>-66.242000000000004</v>
      </c>
      <c r="F72" s="3">
        <v>100</v>
      </c>
      <c r="G72" s="10">
        <v>0.8833909437653511</v>
      </c>
      <c r="H72" s="10">
        <v>1.55041370443909E-2</v>
      </c>
      <c r="I72" s="6">
        <v>0</v>
      </c>
      <c r="J72" s="10">
        <v>3.8008436500107794</v>
      </c>
      <c r="K72" s="10"/>
      <c r="L72" s="6">
        <v>0</v>
      </c>
      <c r="M72" s="6"/>
      <c r="N72" s="6"/>
      <c r="O72" s="6"/>
      <c r="V72" s="6" t="s">
        <v>90</v>
      </c>
      <c r="W72" s="5" t="s">
        <v>162</v>
      </c>
    </row>
    <row r="73" spans="1:23" x14ac:dyDescent="0.35">
      <c r="A73" s="21" t="s">
        <v>101</v>
      </c>
      <c r="B73" s="6" t="s">
        <v>163</v>
      </c>
      <c r="C73" s="3">
        <v>18</v>
      </c>
      <c r="D73" s="12">
        <v>-63.963000000000001</v>
      </c>
      <c r="E73" s="12">
        <v>-66.242000000000004</v>
      </c>
      <c r="F73" s="3">
        <v>180</v>
      </c>
      <c r="G73" s="10">
        <v>0.87032403317078211</v>
      </c>
      <c r="H73" s="10">
        <v>1.8504092202113302E-2</v>
      </c>
      <c r="I73" s="6">
        <v>0</v>
      </c>
      <c r="J73" s="10">
        <v>3.8639582404832291</v>
      </c>
      <c r="K73" s="10"/>
      <c r="L73" s="6">
        <v>0</v>
      </c>
      <c r="M73" s="6"/>
      <c r="N73" s="6"/>
      <c r="O73" s="6"/>
      <c r="V73" s="6" t="s">
        <v>90</v>
      </c>
      <c r="W73" s="5" t="s">
        <v>162</v>
      </c>
    </row>
    <row r="74" spans="1:23" x14ac:dyDescent="0.35">
      <c r="A74" s="21" t="s">
        <v>101</v>
      </c>
      <c r="B74" s="6" t="s">
        <v>163</v>
      </c>
      <c r="C74" s="3">
        <v>18</v>
      </c>
      <c r="D74" s="12">
        <v>-63.963000000000001</v>
      </c>
      <c r="E74" s="12">
        <v>-66.242000000000004</v>
      </c>
      <c r="F74" s="3">
        <v>300</v>
      </c>
      <c r="G74" s="10">
        <v>0.91359156620897108</v>
      </c>
      <c r="H74" s="10">
        <v>2.0244374259849599E-2</v>
      </c>
      <c r="I74" s="6">
        <v>0</v>
      </c>
      <c r="J74" s="10">
        <v>3.8799664091976376</v>
      </c>
      <c r="K74" s="10"/>
      <c r="L74" s="6">
        <v>0</v>
      </c>
      <c r="M74" s="6"/>
      <c r="N74" s="6"/>
      <c r="O74" s="6"/>
      <c r="V74" s="6" t="s">
        <v>90</v>
      </c>
      <c r="W74" s="5" t="s">
        <v>162</v>
      </c>
    </row>
    <row r="75" spans="1:23" x14ac:dyDescent="0.35">
      <c r="A75" s="21" t="s">
        <v>101</v>
      </c>
      <c r="B75" s="6" t="s">
        <v>163</v>
      </c>
      <c r="C75" s="3">
        <v>20</v>
      </c>
      <c r="D75" s="12">
        <v>-59.6</v>
      </c>
      <c r="E75" s="12">
        <v>-67.918999999999997</v>
      </c>
      <c r="F75" s="3">
        <v>15</v>
      </c>
      <c r="G75" s="10">
        <v>0.93364115872422115</v>
      </c>
      <c r="H75" s="10">
        <v>1.8938390704738899E-2</v>
      </c>
      <c r="I75" s="6">
        <v>0</v>
      </c>
      <c r="J75" s="10">
        <v>3.6487286930614937</v>
      </c>
      <c r="K75" s="10"/>
      <c r="L75" s="6">
        <v>0</v>
      </c>
      <c r="M75" s="6"/>
      <c r="N75" s="6"/>
      <c r="O75" s="6"/>
      <c r="V75" s="6" t="s">
        <v>90</v>
      </c>
      <c r="W75" s="5" t="s">
        <v>162</v>
      </c>
    </row>
    <row r="76" spans="1:23" x14ac:dyDescent="0.35">
      <c r="A76" s="21" t="s">
        <v>101</v>
      </c>
      <c r="B76" s="6" t="s">
        <v>163</v>
      </c>
      <c r="C76" s="3">
        <v>20</v>
      </c>
      <c r="D76" s="12">
        <v>-59.6</v>
      </c>
      <c r="E76" s="12">
        <v>-67.918999999999997</v>
      </c>
      <c r="F76" s="3">
        <v>60</v>
      </c>
      <c r="G76" s="10">
        <v>0.93509890074236612</v>
      </c>
      <c r="H76" s="10">
        <v>1.9695557100622499E-2</v>
      </c>
      <c r="I76" s="6">
        <v>0</v>
      </c>
      <c r="J76" s="10">
        <v>3.6784841029340987</v>
      </c>
      <c r="K76" s="10"/>
      <c r="L76" s="6">
        <v>0</v>
      </c>
      <c r="M76" s="6"/>
      <c r="N76" s="6"/>
      <c r="O76" s="6"/>
      <c r="V76" s="6" t="s">
        <v>90</v>
      </c>
      <c r="W76" s="5" t="s">
        <v>162</v>
      </c>
    </row>
    <row r="77" spans="1:23" x14ac:dyDescent="0.35">
      <c r="A77" s="21" t="s">
        <v>101</v>
      </c>
      <c r="B77" s="40" t="s">
        <v>163</v>
      </c>
      <c r="C77" s="40">
        <v>20</v>
      </c>
      <c r="D77" s="41">
        <v>-59.6</v>
      </c>
      <c r="E77" s="41">
        <v>-67.92</v>
      </c>
      <c r="F77" s="40">
        <v>70</v>
      </c>
      <c r="G77" s="42">
        <v>0.98</v>
      </c>
      <c r="H77" s="43">
        <v>0.03</v>
      </c>
      <c r="I77" s="6">
        <v>0</v>
      </c>
      <c r="J77" s="3">
        <v>3.63</v>
      </c>
      <c r="L77" s="6">
        <v>0</v>
      </c>
      <c r="V77" s="6" t="s">
        <v>90</v>
      </c>
      <c r="W77" s="5" t="s">
        <v>291</v>
      </c>
    </row>
    <row r="78" spans="1:23" x14ac:dyDescent="0.35">
      <c r="A78" s="21" t="s">
        <v>101</v>
      </c>
      <c r="B78" s="6" t="s">
        <v>163</v>
      </c>
      <c r="C78" s="3">
        <v>20</v>
      </c>
      <c r="D78" s="12">
        <v>-59.6</v>
      </c>
      <c r="E78" s="12">
        <v>-67.918999999999997</v>
      </c>
      <c r="F78" s="3">
        <v>125</v>
      </c>
      <c r="G78" s="10">
        <v>0.93194189046649911</v>
      </c>
      <c r="H78" s="10">
        <v>2.1588116349077299E-2</v>
      </c>
      <c r="I78" s="6">
        <v>0</v>
      </c>
      <c r="J78" s="10">
        <v>3.60950134351148</v>
      </c>
      <c r="K78" s="10"/>
      <c r="L78" s="6">
        <v>0</v>
      </c>
      <c r="M78" s="6"/>
      <c r="N78" s="6"/>
      <c r="O78" s="6"/>
      <c r="V78" s="6" t="s">
        <v>90</v>
      </c>
      <c r="W78" s="5" t="s">
        <v>162</v>
      </c>
    </row>
    <row r="79" spans="1:23" x14ac:dyDescent="0.35">
      <c r="A79" s="21" t="s">
        <v>101</v>
      </c>
      <c r="B79" s="6" t="s">
        <v>163</v>
      </c>
      <c r="C79" s="3">
        <v>20</v>
      </c>
      <c r="D79" s="12">
        <v>-59.6</v>
      </c>
      <c r="E79" s="12">
        <v>-67.918999999999997</v>
      </c>
      <c r="F79" s="3">
        <v>250</v>
      </c>
      <c r="G79" s="10">
        <v>0.92531653357926913</v>
      </c>
      <c r="H79" s="10">
        <v>2.24741101301313E-2</v>
      </c>
      <c r="I79" s="6">
        <v>0</v>
      </c>
      <c r="J79" s="10">
        <v>3.662978151257386</v>
      </c>
      <c r="K79" s="10"/>
      <c r="L79" s="6">
        <v>0</v>
      </c>
      <c r="M79" s="6"/>
      <c r="N79" s="6"/>
      <c r="O79" s="6"/>
      <c r="V79" s="6" t="s">
        <v>90</v>
      </c>
      <c r="W79" s="5" t="s">
        <v>162</v>
      </c>
    </row>
    <row r="80" spans="1:23" x14ac:dyDescent="0.35">
      <c r="A80" s="21" t="s">
        <v>101</v>
      </c>
      <c r="B80" s="6" t="s">
        <v>163</v>
      </c>
      <c r="C80" s="3">
        <v>20</v>
      </c>
      <c r="D80" s="12">
        <v>-59.6</v>
      </c>
      <c r="E80" s="12">
        <v>-67.918999999999997</v>
      </c>
      <c r="F80" s="3">
        <v>580</v>
      </c>
      <c r="G80" s="10">
        <v>0.90063051151788309</v>
      </c>
      <c r="H80" s="10">
        <v>2.0063302920856799E-2</v>
      </c>
      <c r="I80" s="6">
        <v>0</v>
      </c>
      <c r="J80" s="10">
        <v>3.8009765959258841</v>
      </c>
      <c r="K80" s="10"/>
      <c r="L80" s="6">
        <v>0</v>
      </c>
      <c r="M80" s="6"/>
      <c r="N80" s="6"/>
      <c r="O80" s="6"/>
      <c r="V80" s="6" t="s">
        <v>90</v>
      </c>
      <c r="W80" s="5" t="s">
        <v>162</v>
      </c>
    </row>
    <row r="81" spans="1:24" x14ac:dyDescent="0.35">
      <c r="A81" s="21" t="s">
        <v>101</v>
      </c>
      <c r="B81" s="6" t="s">
        <v>163</v>
      </c>
      <c r="C81" s="3">
        <v>20</v>
      </c>
      <c r="D81" s="12">
        <v>-59.6</v>
      </c>
      <c r="E81" s="12">
        <v>-67.918999999999997</v>
      </c>
      <c r="F81" s="3">
        <v>1000</v>
      </c>
      <c r="G81" s="10">
        <v>0.88886424988677815</v>
      </c>
      <c r="H81" s="10">
        <v>2.4391893512986498E-2</v>
      </c>
      <c r="I81" s="6">
        <v>0</v>
      </c>
      <c r="J81" s="10">
        <v>3.8719161478214179</v>
      </c>
      <c r="K81" s="10"/>
      <c r="L81" s="6">
        <v>0</v>
      </c>
      <c r="M81" s="6"/>
      <c r="N81" s="6"/>
      <c r="O81" s="6"/>
      <c r="V81" s="6" t="s">
        <v>90</v>
      </c>
      <c r="W81" s="5" t="s">
        <v>162</v>
      </c>
    </row>
    <row r="82" spans="1:24" s="39" customFormat="1" x14ac:dyDescent="0.35">
      <c r="A82" s="9" t="s">
        <v>253</v>
      </c>
      <c r="B82" s="9" t="s">
        <v>299</v>
      </c>
      <c r="C82" s="9" t="s">
        <v>300</v>
      </c>
      <c r="D82" s="56">
        <v>-46.97</v>
      </c>
      <c r="E82" s="56">
        <v>141.93</v>
      </c>
      <c r="F82" s="11">
        <v>15</v>
      </c>
      <c r="G82" s="57">
        <v>1.0109731161125564</v>
      </c>
      <c r="H82" s="57">
        <v>2.08775307555359E-2</v>
      </c>
      <c r="I82" s="9"/>
      <c r="J82" s="57">
        <v>2.9666613935976258</v>
      </c>
      <c r="K82" s="9">
        <v>1</v>
      </c>
      <c r="L82" s="9"/>
      <c r="M82" s="9"/>
      <c r="N82" s="9"/>
      <c r="O82" s="9"/>
      <c r="P82" s="4">
        <v>0.14105485568507356</v>
      </c>
      <c r="Q82" s="58">
        <v>6.7813428524833852E-3</v>
      </c>
      <c r="R82" s="9">
        <v>1</v>
      </c>
      <c r="S82" s="9"/>
      <c r="T82" s="9"/>
      <c r="U82" s="9"/>
      <c r="V82" s="59" t="s">
        <v>90</v>
      </c>
      <c r="W82" s="9" t="s">
        <v>374</v>
      </c>
      <c r="X82" s="9" t="s">
        <v>375</v>
      </c>
    </row>
    <row r="83" spans="1:24" s="39" customFormat="1" x14ac:dyDescent="0.35">
      <c r="A83" s="9" t="s">
        <v>253</v>
      </c>
      <c r="B83" s="9" t="s">
        <v>299</v>
      </c>
      <c r="C83" s="9" t="s">
        <v>300</v>
      </c>
      <c r="D83" s="56">
        <v>-46.97</v>
      </c>
      <c r="E83" s="56">
        <v>141.93</v>
      </c>
      <c r="F83" s="11">
        <v>30</v>
      </c>
      <c r="G83" s="57"/>
      <c r="H83" s="57"/>
      <c r="I83" s="9"/>
      <c r="J83" s="57"/>
      <c r="K83" s="9"/>
      <c r="L83" s="9"/>
      <c r="M83" s="9"/>
      <c r="N83" s="9"/>
      <c r="O83" s="9"/>
      <c r="P83" s="4">
        <v>0.14101387194577136</v>
      </c>
      <c r="Q83" s="58">
        <f>P83*0.1</f>
        <v>1.4101387194577137E-2</v>
      </c>
      <c r="R83" s="9">
        <v>1</v>
      </c>
      <c r="S83" s="9"/>
      <c r="T83" s="9"/>
      <c r="U83" s="9"/>
      <c r="V83" s="59" t="s">
        <v>90</v>
      </c>
      <c r="W83" s="9" t="s">
        <v>374</v>
      </c>
      <c r="X83" s="9" t="s">
        <v>375</v>
      </c>
    </row>
    <row r="84" spans="1:24" s="39" customFormat="1" x14ac:dyDescent="0.35">
      <c r="A84" s="9" t="s">
        <v>253</v>
      </c>
      <c r="B84" s="9" t="s">
        <v>299</v>
      </c>
      <c r="C84" s="9" t="s">
        <v>300</v>
      </c>
      <c r="D84" s="56">
        <v>-46.97</v>
      </c>
      <c r="E84" s="56">
        <v>141.93</v>
      </c>
      <c r="F84" s="11">
        <v>40</v>
      </c>
      <c r="G84" s="57">
        <v>1.0052173331736733</v>
      </c>
      <c r="H84" s="57">
        <v>2.79929667768169E-2</v>
      </c>
      <c r="I84" s="9"/>
      <c r="J84" s="57">
        <v>3.0154420256367018</v>
      </c>
      <c r="K84" s="9">
        <v>1</v>
      </c>
      <c r="L84" s="9"/>
      <c r="M84" s="9"/>
      <c r="N84" s="9"/>
      <c r="O84" s="9"/>
      <c r="P84" s="4">
        <v>0.17287815749991009</v>
      </c>
      <c r="Q84" s="58">
        <v>5.6993716002933306E-3</v>
      </c>
      <c r="R84" s="9">
        <v>1</v>
      </c>
      <c r="S84" s="9"/>
      <c r="T84" s="9"/>
      <c r="U84" s="9"/>
      <c r="V84" s="59" t="s">
        <v>90</v>
      </c>
      <c r="W84" s="9" t="s">
        <v>374</v>
      </c>
      <c r="X84" s="9" t="s">
        <v>375</v>
      </c>
    </row>
    <row r="85" spans="1:24" s="39" customFormat="1" x14ac:dyDescent="0.35">
      <c r="A85" s="9" t="s">
        <v>253</v>
      </c>
      <c r="B85" s="9" t="s">
        <v>299</v>
      </c>
      <c r="C85" s="9" t="s">
        <v>300</v>
      </c>
      <c r="D85" s="56">
        <v>-46.97</v>
      </c>
      <c r="E85" s="56">
        <v>141.93</v>
      </c>
      <c r="F85" s="11">
        <v>50</v>
      </c>
      <c r="G85" s="57"/>
      <c r="H85" s="57"/>
      <c r="I85" s="9"/>
      <c r="J85" s="57"/>
      <c r="K85" s="9"/>
      <c r="L85" s="9"/>
      <c r="M85" s="9"/>
      <c r="N85" s="9"/>
      <c r="O85" s="9"/>
      <c r="P85" s="4">
        <v>0.13051387232412587</v>
      </c>
      <c r="Q85" s="58">
        <f>P85*0.1</f>
        <v>1.3051387232412587E-2</v>
      </c>
      <c r="R85" s="9">
        <v>1</v>
      </c>
      <c r="S85" s="9"/>
      <c r="T85" s="9"/>
      <c r="U85" s="9"/>
      <c r="V85" s="59" t="s">
        <v>90</v>
      </c>
      <c r="W85" s="9" t="s">
        <v>374</v>
      </c>
      <c r="X85" s="9" t="s">
        <v>375</v>
      </c>
    </row>
    <row r="86" spans="1:24" s="39" customFormat="1" x14ac:dyDescent="0.35">
      <c r="A86" s="9" t="s">
        <v>253</v>
      </c>
      <c r="B86" s="9" t="s">
        <v>299</v>
      </c>
      <c r="C86" s="9" t="s">
        <v>300</v>
      </c>
      <c r="D86" s="56">
        <v>-46.97</v>
      </c>
      <c r="E86" s="56">
        <v>141.93</v>
      </c>
      <c r="F86" s="11">
        <v>70</v>
      </c>
      <c r="G86" s="57">
        <v>1.0345409702261064</v>
      </c>
      <c r="H86" s="57">
        <v>1.9471264747795099E-2</v>
      </c>
      <c r="I86" s="9"/>
      <c r="J86" s="57">
        <v>2.9169310015819185</v>
      </c>
      <c r="K86" s="9">
        <v>1</v>
      </c>
      <c r="L86" s="9"/>
      <c r="M86" s="9"/>
      <c r="N86" s="9"/>
      <c r="O86" s="9"/>
      <c r="P86" s="4">
        <v>0.15014849347870329</v>
      </c>
      <c r="Q86" s="58">
        <v>4.9328025848468321E-2</v>
      </c>
      <c r="R86" s="9">
        <v>1</v>
      </c>
      <c r="S86" s="9"/>
      <c r="T86" s="9"/>
      <c r="U86" s="9"/>
      <c r="V86" s="59" t="s">
        <v>90</v>
      </c>
      <c r="W86" s="9" t="s">
        <v>374</v>
      </c>
      <c r="X86" s="9" t="s">
        <v>375</v>
      </c>
    </row>
    <row r="87" spans="1:24" s="39" customFormat="1" x14ac:dyDescent="0.35">
      <c r="A87" s="9" t="s">
        <v>253</v>
      </c>
      <c r="B87" s="9" t="s">
        <v>299</v>
      </c>
      <c r="C87" s="9" t="s">
        <v>300</v>
      </c>
      <c r="D87" s="56">
        <v>-46.97</v>
      </c>
      <c r="E87" s="56">
        <v>141.93</v>
      </c>
      <c r="F87" s="11">
        <v>80</v>
      </c>
      <c r="G87" s="57"/>
      <c r="H87" s="57"/>
      <c r="I87" s="9"/>
      <c r="J87" s="57"/>
      <c r="K87" s="9"/>
      <c r="L87" s="9"/>
      <c r="M87" s="9"/>
      <c r="N87" s="9"/>
      <c r="O87" s="9"/>
      <c r="P87" s="4">
        <v>7.6170877069422577E-2</v>
      </c>
      <c r="Q87" s="58">
        <f>P87*0.1</f>
        <v>7.617087706942258E-3</v>
      </c>
      <c r="R87" s="9">
        <v>1</v>
      </c>
      <c r="S87" s="9"/>
      <c r="T87" s="9"/>
      <c r="U87" s="9"/>
      <c r="V87" s="59" t="s">
        <v>90</v>
      </c>
      <c r="W87" s="9" t="s">
        <v>374</v>
      </c>
      <c r="X87" s="9" t="s">
        <v>375</v>
      </c>
    </row>
    <row r="88" spans="1:24" s="39" customFormat="1" x14ac:dyDescent="0.35">
      <c r="A88" s="9" t="s">
        <v>253</v>
      </c>
      <c r="B88" s="9" t="s">
        <v>299</v>
      </c>
      <c r="C88" s="9" t="s">
        <v>300</v>
      </c>
      <c r="D88" s="56">
        <v>-46.97</v>
      </c>
      <c r="E88" s="56">
        <v>141.93</v>
      </c>
      <c r="F88" s="11">
        <v>90</v>
      </c>
      <c r="G88" s="57"/>
      <c r="H88" s="57"/>
      <c r="I88" s="9"/>
      <c r="J88" s="57"/>
      <c r="K88" s="9"/>
      <c r="L88" s="9"/>
      <c r="M88" s="9"/>
      <c r="N88" s="9"/>
      <c r="O88" s="9"/>
      <c r="P88" s="4">
        <v>0.1276047992622123</v>
      </c>
      <c r="Q88" s="58">
        <f>P88*0.1</f>
        <v>1.276047992622123E-2</v>
      </c>
      <c r="R88" s="9">
        <v>1</v>
      </c>
      <c r="S88" s="9"/>
      <c r="T88" s="9"/>
      <c r="U88" s="9"/>
      <c r="V88" s="59" t="s">
        <v>90</v>
      </c>
      <c r="W88" s="9" t="s">
        <v>374</v>
      </c>
      <c r="X88" s="9" t="s">
        <v>375</v>
      </c>
    </row>
    <row r="89" spans="1:24" s="39" customFormat="1" x14ac:dyDescent="0.35">
      <c r="A89" s="9" t="s">
        <v>253</v>
      </c>
      <c r="B89" s="9" t="s">
        <v>299</v>
      </c>
      <c r="C89" s="9" t="s">
        <v>300</v>
      </c>
      <c r="D89" s="56">
        <v>-46.97</v>
      </c>
      <c r="E89" s="56">
        <v>141.93</v>
      </c>
      <c r="F89" s="11">
        <v>100</v>
      </c>
      <c r="G89" s="57">
        <v>1.0458871622380064</v>
      </c>
      <c r="H89" s="57">
        <v>2.10943650968606E-2</v>
      </c>
      <c r="I89" s="9"/>
      <c r="J89" s="57">
        <v>2.8193925226563192</v>
      </c>
      <c r="K89" s="9">
        <v>1</v>
      </c>
      <c r="L89" s="9"/>
      <c r="M89" s="9"/>
      <c r="N89" s="9"/>
      <c r="O89" s="9"/>
      <c r="P89" s="4">
        <v>0.11382070640414878</v>
      </c>
      <c r="Q89" s="58">
        <v>2.359376864564464E-2</v>
      </c>
      <c r="R89" s="9">
        <v>1</v>
      </c>
      <c r="S89" s="9"/>
      <c r="T89" s="9"/>
      <c r="U89" s="9"/>
      <c r="V89" s="59" t="s">
        <v>90</v>
      </c>
      <c r="W89" s="9" t="s">
        <v>374</v>
      </c>
      <c r="X89" s="9" t="s">
        <v>375</v>
      </c>
    </row>
    <row r="90" spans="1:24" s="39" customFormat="1" x14ac:dyDescent="0.35">
      <c r="A90" s="9" t="s">
        <v>253</v>
      </c>
      <c r="B90" s="9" t="s">
        <v>299</v>
      </c>
      <c r="C90" s="9" t="s">
        <v>300</v>
      </c>
      <c r="D90" s="56">
        <v>-46.97</v>
      </c>
      <c r="E90" s="56">
        <v>141.93</v>
      </c>
      <c r="F90" s="11">
        <v>125</v>
      </c>
      <c r="G90" s="57"/>
      <c r="H90" s="57"/>
      <c r="I90" s="9"/>
      <c r="J90" s="57"/>
      <c r="K90" s="9"/>
      <c r="L90" s="9"/>
      <c r="M90" s="9"/>
      <c r="N90" s="9"/>
      <c r="O90" s="9"/>
      <c r="P90" s="4">
        <v>0.13495435788536672</v>
      </c>
      <c r="Q90" s="58">
        <f>P90*0.1</f>
        <v>1.3495435788536674E-2</v>
      </c>
      <c r="R90" s="9">
        <v>1</v>
      </c>
      <c r="S90" s="9"/>
      <c r="T90" s="9"/>
      <c r="U90" s="9"/>
      <c r="V90" s="59" t="s">
        <v>90</v>
      </c>
      <c r="W90" s="9" t="s">
        <v>374</v>
      </c>
      <c r="X90" s="9" t="s">
        <v>375</v>
      </c>
    </row>
    <row r="91" spans="1:24" s="39" customFormat="1" x14ac:dyDescent="0.35">
      <c r="A91" s="9" t="s">
        <v>253</v>
      </c>
      <c r="B91" s="9" t="s">
        <v>299</v>
      </c>
      <c r="C91" s="9" t="s">
        <v>300</v>
      </c>
      <c r="D91" s="56">
        <v>-46.97</v>
      </c>
      <c r="E91" s="56">
        <v>141.93</v>
      </c>
      <c r="F91" s="11">
        <v>150</v>
      </c>
      <c r="G91" s="57">
        <v>1.0610033320639163</v>
      </c>
      <c r="H91" s="57">
        <v>2.3204562155942399E-2</v>
      </c>
      <c r="I91" s="9"/>
      <c r="J91" s="57">
        <v>2.9036239032559035</v>
      </c>
      <c r="K91" s="9">
        <v>1</v>
      </c>
      <c r="L91" s="9"/>
      <c r="M91" s="9"/>
      <c r="N91" s="9"/>
      <c r="O91" s="9"/>
      <c r="P91" s="4">
        <v>0.12663231508064707</v>
      </c>
      <c r="Q91" s="58">
        <v>2.3451188611118105E-2</v>
      </c>
      <c r="R91" s="9">
        <v>1</v>
      </c>
      <c r="S91" s="9"/>
      <c r="T91" s="9"/>
      <c r="U91" s="9"/>
      <c r="V91" s="59" t="s">
        <v>90</v>
      </c>
      <c r="W91" s="9" t="s">
        <v>374</v>
      </c>
      <c r="X91" s="9" t="s">
        <v>375</v>
      </c>
    </row>
    <row r="92" spans="1:24" s="39" customFormat="1" x14ac:dyDescent="0.35">
      <c r="A92" s="9" t="s">
        <v>253</v>
      </c>
      <c r="B92" s="9" t="s">
        <v>299</v>
      </c>
      <c r="C92" s="9" t="s">
        <v>300</v>
      </c>
      <c r="D92" s="56">
        <v>-46.97</v>
      </c>
      <c r="E92" s="56">
        <v>141.93</v>
      </c>
      <c r="F92" s="11">
        <v>200</v>
      </c>
      <c r="G92" s="57">
        <v>1.0482885315668162</v>
      </c>
      <c r="H92" s="57">
        <v>2.68210381054876E-2</v>
      </c>
      <c r="I92" s="9"/>
      <c r="J92" s="57">
        <v>2.8809648017067002</v>
      </c>
      <c r="K92" s="9">
        <v>1</v>
      </c>
      <c r="L92" s="9"/>
      <c r="M92" s="9"/>
      <c r="N92" s="9"/>
      <c r="O92" s="9"/>
      <c r="P92" s="4">
        <v>9.5358230015251233E-2</v>
      </c>
      <c r="Q92" s="58">
        <v>1.0595129952879831E-2</v>
      </c>
      <c r="R92" s="9">
        <v>1</v>
      </c>
      <c r="S92" s="9"/>
      <c r="T92" s="9"/>
      <c r="U92" s="9"/>
      <c r="V92" s="59" t="s">
        <v>90</v>
      </c>
      <c r="W92" s="9" t="s">
        <v>374</v>
      </c>
      <c r="X92" s="9" t="s">
        <v>375</v>
      </c>
    </row>
    <row r="93" spans="1:24" s="39" customFormat="1" x14ac:dyDescent="0.35">
      <c r="A93" s="9" t="s">
        <v>253</v>
      </c>
      <c r="B93" s="9" t="s">
        <v>299</v>
      </c>
      <c r="C93" s="9" t="s">
        <v>300</v>
      </c>
      <c r="D93" s="56">
        <v>-46.97</v>
      </c>
      <c r="E93" s="56">
        <v>141.93</v>
      </c>
      <c r="F93" s="11">
        <v>300</v>
      </c>
      <c r="G93" s="57">
        <v>1.0852509588164763</v>
      </c>
      <c r="H93" s="57">
        <v>3.9926501800124997E-2</v>
      </c>
      <c r="I93" s="9"/>
      <c r="J93" s="57">
        <v>2.8190907944310917</v>
      </c>
      <c r="K93" s="9">
        <v>1</v>
      </c>
      <c r="L93" s="9"/>
      <c r="M93" s="9"/>
      <c r="N93" s="9"/>
      <c r="O93" s="9"/>
      <c r="P93" s="4">
        <v>0.1333462430560034</v>
      </c>
      <c r="Q93" s="58">
        <v>2.3202702290939358E-2</v>
      </c>
      <c r="R93" s="9">
        <v>1</v>
      </c>
      <c r="S93" s="9"/>
      <c r="T93" s="9"/>
      <c r="U93" s="9"/>
      <c r="V93" s="59" t="s">
        <v>90</v>
      </c>
      <c r="W93" s="9" t="s">
        <v>374</v>
      </c>
      <c r="X93" s="9" t="s">
        <v>375</v>
      </c>
    </row>
    <row r="94" spans="1:24" s="39" customFormat="1" x14ac:dyDescent="0.35">
      <c r="A94" s="9" t="s">
        <v>253</v>
      </c>
      <c r="B94" s="9" t="s">
        <v>299</v>
      </c>
      <c r="C94" s="9" t="s">
        <v>300</v>
      </c>
      <c r="D94" s="56">
        <v>-46.97</v>
      </c>
      <c r="E94" s="56">
        <v>141.93</v>
      </c>
      <c r="F94" s="11">
        <v>500</v>
      </c>
      <c r="G94" s="57">
        <v>1.0124418153455064</v>
      </c>
      <c r="H94" s="57">
        <v>2.9436504656368399E-2</v>
      </c>
      <c r="I94" s="9"/>
      <c r="J94" s="57">
        <v>2.8146735780051864</v>
      </c>
      <c r="K94" s="9">
        <v>1</v>
      </c>
      <c r="L94" s="9"/>
      <c r="M94" s="9"/>
      <c r="N94" s="9"/>
      <c r="O94" s="9"/>
      <c r="P94" s="4">
        <v>9.3879739610680024E-2</v>
      </c>
      <c r="Q94" s="58">
        <v>3.3166171336364195E-2</v>
      </c>
      <c r="R94" s="9">
        <v>1</v>
      </c>
      <c r="S94" s="9"/>
      <c r="T94" s="9"/>
      <c r="U94" s="9"/>
      <c r="V94" s="59" t="s">
        <v>90</v>
      </c>
      <c r="W94" s="9" t="s">
        <v>374</v>
      </c>
      <c r="X94" s="9" t="s">
        <v>375</v>
      </c>
    </row>
    <row r="95" spans="1:24" s="39" customFormat="1" x14ac:dyDescent="0.35">
      <c r="A95" s="9" t="s">
        <v>253</v>
      </c>
      <c r="B95" s="9" t="s">
        <v>299</v>
      </c>
      <c r="C95" s="9" t="s">
        <v>300</v>
      </c>
      <c r="D95" s="56">
        <v>-46.97</v>
      </c>
      <c r="E95" s="56">
        <v>141.93</v>
      </c>
      <c r="F95" s="11">
        <v>750</v>
      </c>
      <c r="G95" s="57">
        <v>1.0082546339449163</v>
      </c>
      <c r="H95" s="57">
        <v>3.72565376380843E-2</v>
      </c>
      <c r="I95" s="9"/>
      <c r="J95" s="57">
        <v>2.8389736168435933</v>
      </c>
      <c r="K95" s="9">
        <v>1</v>
      </c>
      <c r="L95" s="9"/>
      <c r="M95" s="9"/>
      <c r="N95" s="9"/>
      <c r="O95" s="9"/>
      <c r="P95" s="4">
        <v>9.1104980829670834E-2</v>
      </c>
      <c r="Q95" s="58">
        <v>2.4793702625629469E-2</v>
      </c>
      <c r="R95" s="9">
        <v>1</v>
      </c>
      <c r="S95" s="9"/>
      <c r="T95" s="9"/>
      <c r="U95" s="9"/>
      <c r="V95" s="59" t="s">
        <v>90</v>
      </c>
      <c r="W95" s="9" t="s">
        <v>374</v>
      </c>
      <c r="X95" s="9" t="s">
        <v>375</v>
      </c>
    </row>
    <row r="96" spans="1:24" x14ac:dyDescent="0.35">
      <c r="A96" s="2" t="s">
        <v>253</v>
      </c>
      <c r="B96" s="40" t="s">
        <v>299</v>
      </c>
      <c r="C96" s="40" t="s">
        <v>300</v>
      </c>
      <c r="D96" s="41">
        <v>-46.97</v>
      </c>
      <c r="E96" s="41">
        <v>141.93</v>
      </c>
      <c r="F96" s="40">
        <v>1000</v>
      </c>
      <c r="G96" s="41">
        <v>1</v>
      </c>
      <c r="H96" s="41">
        <v>0.04</v>
      </c>
      <c r="I96" s="2">
        <v>0</v>
      </c>
      <c r="J96" s="41">
        <v>3.19</v>
      </c>
      <c r="L96" s="2">
        <v>1</v>
      </c>
      <c r="V96" s="2" t="s">
        <v>90</v>
      </c>
      <c r="W96" s="5" t="s">
        <v>427</v>
      </c>
      <c r="X96" s="2" t="s">
        <v>375</v>
      </c>
    </row>
    <row r="97" spans="1:24" x14ac:dyDescent="0.35">
      <c r="A97" s="2" t="s">
        <v>253</v>
      </c>
      <c r="B97" s="40" t="s">
        <v>299</v>
      </c>
      <c r="C97" s="40" t="s">
        <v>300</v>
      </c>
      <c r="D97" s="41">
        <v>-46.97</v>
      </c>
      <c r="E97" s="41">
        <v>141.93</v>
      </c>
      <c r="F97" s="40">
        <v>1250</v>
      </c>
      <c r="G97" s="41">
        <v>0.97</v>
      </c>
      <c r="H97" s="41">
        <v>0.03</v>
      </c>
      <c r="I97" s="2">
        <v>0</v>
      </c>
      <c r="J97" s="41">
        <v>3.21</v>
      </c>
      <c r="L97" s="2">
        <v>1</v>
      </c>
      <c r="V97" s="2" t="s">
        <v>90</v>
      </c>
      <c r="W97" s="5" t="s">
        <v>427</v>
      </c>
      <c r="X97" s="2" t="s">
        <v>375</v>
      </c>
    </row>
    <row r="98" spans="1:24" s="39" customFormat="1" x14ac:dyDescent="0.35">
      <c r="A98" s="9" t="s">
        <v>253</v>
      </c>
      <c r="B98" s="9" t="s">
        <v>299</v>
      </c>
      <c r="C98" s="9" t="s">
        <v>300</v>
      </c>
      <c r="D98" s="56">
        <v>-46.97</v>
      </c>
      <c r="E98" s="56">
        <v>141.93</v>
      </c>
      <c r="F98" s="11">
        <v>1500</v>
      </c>
      <c r="G98" s="57">
        <v>0.8825027391025243</v>
      </c>
      <c r="H98" s="57">
        <v>3.9805519087233003E-2</v>
      </c>
      <c r="I98" s="9"/>
      <c r="J98" s="57">
        <v>3.3100600906753388</v>
      </c>
      <c r="K98" s="9">
        <v>1</v>
      </c>
      <c r="L98" s="9"/>
      <c r="M98" s="9"/>
      <c r="N98" s="9"/>
      <c r="O98" s="9"/>
      <c r="P98" s="4">
        <v>5.2367338833072416E-2</v>
      </c>
      <c r="Q98" s="58">
        <f>P98*0.1</f>
        <v>5.2367338833072419E-3</v>
      </c>
      <c r="R98" s="9">
        <v>1</v>
      </c>
      <c r="S98" s="9"/>
      <c r="T98" s="9"/>
      <c r="U98" s="9"/>
      <c r="V98" s="59" t="s">
        <v>90</v>
      </c>
      <c r="W98" s="9" t="s">
        <v>374</v>
      </c>
      <c r="X98" s="9" t="s">
        <v>375</v>
      </c>
    </row>
    <row r="99" spans="1:24" x14ac:dyDescent="0.35">
      <c r="A99" s="2" t="s">
        <v>253</v>
      </c>
      <c r="B99" s="40" t="s">
        <v>301</v>
      </c>
      <c r="C99" s="40" t="s">
        <v>302</v>
      </c>
      <c r="D99" s="41">
        <v>-47</v>
      </c>
      <c r="E99" s="41">
        <v>141.9</v>
      </c>
      <c r="F99" s="40">
        <v>1000</v>
      </c>
      <c r="G99" s="40">
        <v>0.96</v>
      </c>
      <c r="H99" s="41">
        <v>0.03</v>
      </c>
      <c r="I99" s="2">
        <v>0</v>
      </c>
      <c r="J99" s="40">
        <v>3.4</v>
      </c>
      <c r="L99" s="2">
        <v>0</v>
      </c>
      <c r="V99" s="2" t="s">
        <v>90</v>
      </c>
      <c r="W99" s="5" t="s">
        <v>427</v>
      </c>
    </row>
    <row r="100" spans="1:24" x14ac:dyDescent="0.35">
      <c r="A100" s="2" t="s">
        <v>253</v>
      </c>
      <c r="B100" s="40" t="s">
        <v>301</v>
      </c>
      <c r="C100" s="40" t="s">
        <v>302</v>
      </c>
      <c r="D100" s="41">
        <v>-47</v>
      </c>
      <c r="E100" s="41">
        <v>141.9</v>
      </c>
      <c r="F100" s="40">
        <v>1500</v>
      </c>
      <c r="G100" s="41">
        <v>0.87</v>
      </c>
      <c r="H100" s="41">
        <v>0.02</v>
      </c>
      <c r="I100" s="2">
        <v>0</v>
      </c>
      <c r="J100" s="41">
        <v>3.8</v>
      </c>
      <c r="L100" s="2">
        <v>0</v>
      </c>
      <c r="V100" s="2" t="s">
        <v>90</v>
      </c>
      <c r="W100" s="5" t="s">
        <v>427</v>
      </c>
    </row>
    <row r="101" spans="1:24" x14ac:dyDescent="0.35">
      <c r="A101" s="2" t="s">
        <v>253</v>
      </c>
      <c r="B101" s="40" t="s">
        <v>301</v>
      </c>
      <c r="C101" s="40" t="s">
        <v>302</v>
      </c>
      <c r="D101" s="41">
        <v>-47</v>
      </c>
      <c r="E101" s="41">
        <v>141.9</v>
      </c>
      <c r="F101" s="40">
        <v>2000</v>
      </c>
      <c r="G101" s="41">
        <v>0.86</v>
      </c>
      <c r="H101" s="41">
        <v>0.03</v>
      </c>
      <c r="I101" s="2">
        <v>0</v>
      </c>
      <c r="J101" s="41">
        <v>3.95</v>
      </c>
      <c r="L101" s="2">
        <v>0</v>
      </c>
      <c r="V101" s="2" t="s">
        <v>90</v>
      </c>
      <c r="W101" s="5" t="s">
        <v>427</v>
      </c>
    </row>
    <row r="102" spans="1:24" x14ac:dyDescent="0.35">
      <c r="A102" s="2" t="s">
        <v>253</v>
      </c>
      <c r="B102" s="40" t="s">
        <v>301</v>
      </c>
      <c r="C102" s="40" t="s">
        <v>302</v>
      </c>
      <c r="D102" s="41">
        <v>-47</v>
      </c>
      <c r="E102" s="41">
        <v>141.9</v>
      </c>
      <c r="F102" s="40">
        <v>2500</v>
      </c>
      <c r="G102" s="41">
        <v>0.84</v>
      </c>
      <c r="H102" s="41">
        <v>0.02</v>
      </c>
      <c r="I102" s="2">
        <v>0</v>
      </c>
      <c r="J102" s="41">
        <v>3.94</v>
      </c>
      <c r="L102" s="2">
        <v>0</v>
      </c>
      <c r="V102" s="2" t="s">
        <v>90</v>
      </c>
      <c r="W102" s="5" t="s">
        <v>427</v>
      </c>
    </row>
    <row r="103" spans="1:24" x14ac:dyDescent="0.35">
      <c r="A103" s="2" t="s">
        <v>253</v>
      </c>
      <c r="B103" s="40" t="s">
        <v>301</v>
      </c>
      <c r="C103" s="40" t="s">
        <v>302</v>
      </c>
      <c r="D103" s="41">
        <v>-47</v>
      </c>
      <c r="E103" s="41">
        <v>141.9</v>
      </c>
      <c r="F103" s="40">
        <v>3000</v>
      </c>
      <c r="G103" s="40">
        <v>0.8</v>
      </c>
      <c r="H103" s="41">
        <v>0.02</v>
      </c>
      <c r="I103" s="2">
        <v>0</v>
      </c>
      <c r="J103" s="40">
        <v>4.13</v>
      </c>
      <c r="L103" s="2">
        <v>0</v>
      </c>
      <c r="V103" s="2" t="s">
        <v>90</v>
      </c>
      <c r="W103" s="5" t="s">
        <v>427</v>
      </c>
    </row>
    <row r="104" spans="1:24" x14ac:dyDescent="0.35">
      <c r="A104" s="2" t="s">
        <v>253</v>
      </c>
      <c r="B104" s="40" t="s">
        <v>301</v>
      </c>
      <c r="C104" s="40" t="s">
        <v>302</v>
      </c>
      <c r="D104" s="41">
        <v>-47</v>
      </c>
      <c r="E104" s="41">
        <v>141.9</v>
      </c>
      <c r="F104" s="40">
        <v>3500</v>
      </c>
      <c r="G104" s="40">
        <v>0.83</v>
      </c>
      <c r="H104" s="41">
        <v>0.01</v>
      </c>
      <c r="I104" s="2">
        <v>0</v>
      </c>
      <c r="J104" s="40">
        <v>4</v>
      </c>
      <c r="L104" s="2">
        <v>0</v>
      </c>
      <c r="V104" s="2" t="s">
        <v>90</v>
      </c>
      <c r="W104" s="5" t="s">
        <v>427</v>
      </c>
    </row>
    <row r="105" spans="1:24" x14ac:dyDescent="0.35">
      <c r="A105" s="2" t="s">
        <v>253</v>
      </c>
      <c r="B105" s="40" t="s">
        <v>301</v>
      </c>
      <c r="C105" s="40" t="s">
        <v>302</v>
      </c>
      <c r="D105" s="41">
        <v>-47</v>
      </c>
      <c r="E105" s="41">
        <v>141.9</v>
      </c>
      <c r="F105" s="40">
        <v>4000</v>
      </c>
      <c r="G105" s="40">
        <v>0.82</v>
      </c>
      <c r="H105" s="41">
        <v>0.02</v>
      </c>
      <c r="I105" s="2">
        <v>0</v>
      </c>
      <c r="J105" s="40">
        <v>4.08</v>
      </c>
      <c r="L105" s="2">
        <v>0</v>
      </c>
      <c r="V105" s="2" t="s">
        <v>90</v>
      </c>
      <c r="W105" s="5" t="s">
        <v>427</v>
      </c>
    </row>
    <row r="106" spans="1:24" x14ac:dyDescent="0.35">
      <c r="A106" s="2" t="s">
        <v>253</v>
      </c>
      <c r="B106" s="40" t="s">
        <v>301</v>
      </c>
      <c r="C106" s="40" t="s">
        <v>303</v>
      </c>
      <c r="D106" s="41">
        <v>-45.7</v>
      </c>
      <c r="E106" s="41">
        <v>153.5</v>
      </c>
      <c r="F106" s="40">
        <v>1000</v>
      </c>
      <c r="G106" s="41">
        <v>0.91</v>
      </c>
      <c r="H106" s="41">
        <v>0.03</v>
      </c>
      <c r="I106" s="2">
        <v>0</v>
      </c>
      <c r="J106" s="41">
        <v>3.42</v>
      </c>
      <c r="L106" s="2">
        <v>0</v>
      </c>
      <c r="V106" s="2" t="s">
        <v>90</v>
      </c>
      <c r="W106" s="5" t="s">
        <v>427</v>
      </c>
    </row>
    <row r="107" spans="1:24" x14ac:dyDescent="0.35">
      <c r="A107" s="2" t="s">
        <v>253</v>
      </c>
      <c r="B107" s="40" t="s">
        <v>301</v>
      </c>
      <c r="C107" s="40" t="s">
        <v>303</v>
      </c>
      <c r="D107" s="41">
        <v>-45.7</v>
      </c>
      <c r="E107" s="41">
        <v>153.5</v>
      </c>
      <c r="F107" s="40">
        <v>1500</v>
      </c>
      <c r="G107" s="41">
        <v>0.87</v>
      </c>
      <c r="H107" s="41">
        <v>0.03</v>
      </c>
      <c r="I107" s="2">
        <v>0</v>
      </c>
      <c r="J107" s="41">
        <v>3.8</v>
      </c>
      <c r="L107" s="2">
        <v>0</v>
      </c>
      <c r="V107" s="2" t="s">
        <v>90</v>
      </c>
      <c r="W107" s="5" t="s">
        <v>427</v>
      </c>
    </row>
    <row r="108" spans="1:24" x14ac:dyDescent="0.35">
      <c r="A108" s="2" t="s">
        <v>253</v>
      </c>
      <c r="B108" s="40" t="s">
        <v>301</v>
      </c>
      <c r="C108" s="40" t="s">
        <v>303</v>
      </c>
      <c r="D108" s="41">
        <v>-45.7</v>
      </c>
      <c r="E108" s="41">
        <v>153.5</v>
      </c>
      <c r="F108" s="40">
        <v>2000</v>
      </c>
      <c r="G108" s="41">
        <v>0.89</v>
      </c>
      <c r="H108" s="41">
        <v>0.02</v>
      </c>
      <c r="I108" s="2">
        <v>0</v>
      </c>
      <c r="J108" s="41">
        <v>3.68</v>
      </c>
      <c r="L108" s="2">
        <v>0</v>
      </c>
      <c r="V108" s="2" t="s">
        <v>90</v>
      </c>
      <c r="W108" s="5" t="s">
        <v>427</v>
      </c>
    </row>
    <row r="109" spans="1:24" x14ac:dyDescent="0.35">
      <c r="A109" s="2" t="s">
        <v>253</v>
      </c>
      <c r="B109" s="40" t="s">
        <v>301</v>
      </c>
      <c r="C109" s="40" t="s">
        <v>303</v>
      </c>
      <c r="D109" s="41">
        <v>-45.7</v>
      </c>
      <c r="E109" s="41">
        <v>153.5</v>
      </c>
      <c r="F109" s="40">
        <v>2500</v>
      </c>
      <c r="G109" s="41">
        <v>0.88</v>
      </c>
      <c r="H109" s="41">
        <v>0.02</v>
      </c>
      <c r="I109" s="2">
        <v>0</v>
      </c>
      <c r="J109" s="41">
        <v>3.78</v>
      </c>
      <c r="L109" s="2">
        <v>0</v>
      </c>
      <c r="V109" s="2" t="s">
        <v>90</v>
      </c>
      <c r="W109" s="5" t="s">
        <v>427</v>
      </c>
    </row>
    <row r="110" spans="1:24" x14ac:dyDescent="0.35">
      <c r="A110" s="2" t="s">
        <v>253</v>
      </c>
      <c r="B110" s="40" t="s">
        <v>301</v>
      </c>
      <c r="C110" s="40" t="s">
        <v>303</v>
      </c>
      <c r="D110" s="41">
        <v>-45.7</v>
      </c>
      <c r="E110" s="41">
        <v>153.5</v>
      </c>
      <c r="F110" s="40">
        <v>3000</v>
      </c>
      <c r="G110" s="40">
        <v>0.87</v>
      </c>
      <c r="H110" s="41">
        <v>0.02</v>
      </c>
      <c r="I110" s="2">
        <v>0</v>
      </c>
      <c r="J110" s="40">
        <v>3.91</v>
      </c>
      <c r="L110" s="2">
        <v>0</v>
      </c>
      <c r="V110" s="2" t="s">
        <v>90</v>
      </c>
      <c r="W110" s="5" t="s">
        <v>427</v>
      </c>
    </row>
    <row r="111" spans="1:24" x14ac:dyDescent="0.35">
      <c r="A111" s="2" t="s">
        <v>253</v>
      </c>
      <c r="B111" s="40" t="s">
        <v>301</v>
      </c>
      <c r="C111" s="40" t="s">
        <v>303</v>
      </c>
      <c r="D111" s="41">
        <v>-45.7</v>
      </c>
      <c r="E111" s="41">
        <v>153.5</v>
      </c>
      <c r="F111" s="40">
        <v>3500</v>
      </c>
      <c r="G111" s="40">
        <v>0.83</v>
      </c>
      <c r="H111" s="41">
        <v>0.02</v>
      </c>
      <c r="I111" s="2">
        <v>0</v>
      </c>
      <c r="J111" s="40">
        <v>3.94</v>
      </c>
      <c r="L111" s="2">
        <v>0</v>
      </c>
      <c r="V111" s="2" t="s">
        <v>90</v>
      </c>
      <c r="W111" s="5" t="s">
        <v>427</v>
      </c>
    </row>
    <row r="112" spans="1:24" x14ac:dyDescent="0.35">
      <c r="A112" s="2" t="s">
        <v>253</v>
      </c>
      <c r="B112" s="40" t="s">
        <v>301</v>
      </c>
      <c r="C112" s="40" t="s">
        <v>303</v>
      </c>
      <c r="D112" s="41">
        <v>-45.7</v>
      </c>
      <c r="E112" s="41">
        <v>153.5</v>
      </c>
      <c r="F112" s="40">
        <v>4000</v>
      </c>
      <c r="G112" s="40">
        <v>0.87</v>
      </c>
      <c r="H112" s="41">
        <v>0.02</v>
      </c>
      <c r="I112" s="2">
        <v>0</v>
      </c>
      <c r="J112" s="40">
        <v>4.05</v>
      </c>
      <c r="L112" s="2">
        <v>0</v>
      </c>
      <c r="V112" s="2" t="s">
        <v>90</v>
      </c>
      <c r="W112" s="5" t="s">
        <v>427</v>
      </c>
    </row>
    <row r="113" spans="1:23" x14ac:dyDescent="0.35">
      <c r="A113" s="2" t="s">
        <v>253</v>
      </c>
      <c r="B113" s="40" t="s">
        <v>301</v>
      </c>
      <c r="C113" s="40" t="s">
        <v>303</v>
      </c>
      <c r="D113" s="41">
        <v>-45.7</v>
      </c>
      <c r="E113" s="41">
        <v>153.5</v>
      </c>
      <c r="F113" s="40">
        <v>4500</v>
      </c>
      <c r="G113" s="40">
        <v>0.84</v>
      </c>
      <c r="H113" s="41">
        <v>0.02</v>
      </c>
      <c r="I113" s="2">
        <v>0</v>
      </c>
      <c r="J113" s="40">
        <v>4.08</v>
      </c>
      <c r="L113" s="2">
        <v>0</v>
      </c>
      <c r="V113" s="2" t="s">
        <v>90</v>
      </c>
      <c r="W113" s="5" t="s">
        <v>427</v>
      </c>
    </row>
    <row r="114" spans="1:23" s="39" customFormat="1" x14ac:dyDescent="0.35">
      <c r="A114" s="9" t="s">
        <v>306</v>
      </c>
      <c r="B114" s="9" t="s">
        <v>301</v>
      </c>
      <c r="C114" s="60" t="s">
        <v>302</v>
      </c>
      <c r="D114" s="56">
        <v>-47</v>
      </c>
      <c r="E114" s="56">
        <v>141.9</v>
      </c>
      <c r="F114" s="60">
        <v>15</v>
      </c>
      <c r="G114" s="61">
        <v>1.0591896039011779</v>
      </c>
      <c r="H114" s="61">
        <v>2.7560503844809701E-2</v>
      </c>
      <c r="I114" s="9">
        <v>0</v>
      </c>
      <c r="J114" s="61">
        <v>3.243186862840151</v>
      </c>
      <c r="K114" s="9"/>
      <c r="L114" s="9">
        <v>0</v>
      </c>
      <c r="M114" s="9"/>
      <c r="O114" s="9"/>
      <c r="P114" s="61">
        <v>0.15259102947720982</v>
      </c>
      <c r="Q114" s="58">
        <f t="shared" ref="Q114:Q122" si="1">P114*0.1</f>
        <v>1.5259102947720982E-2</v>
      </c>
      <c r="R114" s="9">
        <v>1</v>
      </c>
      <c r="S114" s="9"/>
      <c r="T114" s="9"/>
      <c r="U114" s="9"/>
      <c r="V114" s="9" t="s">
        <v>90</v>
      </c>
      <c r="W114" s="9" t="s">
        <v>374</v>
      </c>
    </row>
    <row r="115" spans="1:23" s="39" customFormat="1" x14ac:dyDescent="0.35">
      <c r="A115" s="9" t="s">
        <v>306</v>
      </c>
      <c r="B115" s="9" t="s">
        <v>301</v>
      </c>
      <c r="C115" s="60" t="s">
        <v>302</v>
      </c>
      <c r="D115" s="56">
        <v>-47</v>
      </c>
      <c r="E115" s="56">
        <v>141.9</v>
      </c>
      <c r="F115" s="60">
        <v>40</v>
      </c>
      <c r="G115" s="61">
        <v>1.0547358236665878</v>
      </c>
      <c r="H115" s="61">
        <v>1.80397821641432E-2</v>
      </c>
      <c r="I115" s="9">
        <v>0</v>
      </c>
      <c r="J115" s="61">
        <v>3.1877675481379786</v>
      </c>
      <c r="K115" s="9"/>
      <c r="L115" s="9">
        <v>0</v>
      </c>
      <c r="M115" s="9"/>
      <c r="O115" s="9"/>
      <c r="P115" s="61">
        <v>0.14473213945109684</v>
      </c>
      <c r="Q115" s="58">
        <f t="shared" si="1"/>
        <v>1.4473213945109684E-2</v>
      </c>
      <c r="R115" s="9">
        <v>1</v>
      </c>
      <c r="S115" s="9"/>
      <c r="T115" s="9"/>
      <c r="U115" s="9"/>
      <c r="V115" s="9" t="s">
        <v>90</v>
      </c>
      <c r="W115" s="9" t="s">
        <v>374</v>
      </c>
    </row>
    <row r="116" spans="1:23" s="39" customFormat="1" x14ac:dyDescent="0.35">
      <c r="A116" s="9" t="s">
        <v>306</v>
      </c>
      <c r="B116" s="9" t="s">
        <v>301</v>
      </c>
      <c r="C116" s="60" t="s">
        <v>302</v>
      </c>
      <c r="D116" s="56">
        <v>-47</v>
      </c>
      <c r="E116" s="56">
        <v>141.9</v>
      </c>
      <c r="F116" s="60">
        <v>70</v>
      </c>
      <c r="G116" s="61">
        <v>1.0132167664155578</v>
      </c>
      <c r="H116" s="61">
        <v>2.6223681761100199E-2</v>
      </c>
      <c r="I116" s="9">
        <v>0</v>
      </c>
      <c r="J116" s="61">
        <v>3.1712082340971892</v>
      </c>
      <c r="K116" s="9"/>
      <c r="L116" s="9">
        <v>0</v>
      </c>
      <c r="M116" s="9"/>
      <c r="O116" s="9"/>
      <c r="P116" s="61">
        <v>0.14715958052437234</v>
      </c>
      <c r="Q116" s="58">
        <f t="shared" si="1"/>
        <v>1.4715958052437235E-2</v>
      </c>
      <c r="R116" s="9">
        <v>1</v>
      </c>
      <c r="S116" s="9"/>
      <c r="T116" s="9"/>
      <c r="U116" s="9"/>
      <c r="V116" s="9" t="s">
        <v>90</v>
      </c>
      <c r="W116" s="9" t="s">
        <v>374</v>
      </c>
    </row>
    <row r="117" spans="1:23" s="39" customFormat="1" x14ac:dyDescent="0.35">
      <c r="A117" s="9" t="s">
        <v>306</v>
      </c>
      <c r="B117" s="9" t="s">
        <v>301</v>
      </c>
      <c r="C117" s="60" t="s">
        <v>302</v>
      </c>
      <c r="D117" s="56">
        <v>-47</v>
      </c>
      <c r="E117" s="56">
        <v>141.9</v>
      </c>
      <c r="F117" s="60">
        <v>100</v>
      </c>
      <c r="G117" s="61">
        <v>1.0532509076471979</v>
      </c>
      <c r="H117" s="61">
        <v>2.3614061683755998E-2</v>
      </c>
      <c r="I117" s="9">
        <v>0</v>
      </c>
      <c r="J117" s="61">
        <v>3.2456359398828325</v>
      </c>
      <c r="K117" s="9"/>
      <c r="L117" s="9">
        <v>0</v>
      </c>
      <c r="M117" s="9"/>
      <c r="O117" s="9"/>
      <c r="P117" s="61">
        <v>0.1253805299607805</v>
      </c>
      <c r="Q117" s="58">
        <f t="shared" si="1"/>
        <v>1.2538052996078051E-2</v>
      </c>
      <c r="R117" s="9">
        <v>1</v>
      </c>
      <c r="S117" s="9"/>
      <c r="T117" s="9"/>
      <c r="U117" s="9"/>
      <c r="V117" s="9" t="s">
        <v>90</v>
      </c>
      <c r="W117" s="9" t="s">
        <v>374</v>
      </c>
    </row>
    <row r="118" spans="1:23" s="39" customFormat="1" x14ac:dyDescent="0.35">
      <c r="A118" s="9" t="s">
        <v>306</v>
      </c>
      <c r="B118" s="9" t="s">
        <v>301</v>
      </c>
      <c r="C118" s="60" t="s">
        <v>302</v>
      </c>
      <c r="D118" s="56">
        <v>-47</v>
      </c>
      <c r="E118" s="56">
        <v>141.9</v>
      </c>
      <c r="F118" s="60">
        <v>150</v>
      </c>
      <c r="G118" s="61">
        <v>1.0360155370404578</v>
      </c>
      <c r="H118" s="61">
        <v>2.6172676904483501E-2</v>
      </c>
      <c r="I118" s="9">
        <v>0</v>
      </c>
      <c r="J118" s="61">
        <v>3.243186862840151</v>
      </c>
      <c r="K118" s="9"/>
      <c r="L118" s="9">
        <v>0</v>
      </c>
      <c r="M118" s="9"/>
      <c r="O118" s="9"/>
      <c r="P118" s="61">
        <v>0.14758468783507162</v>
      </c>
      <c r="Q118" s="58">
        <f t="shared" si="1"/>
        <v>1.4758468783507162E-2</v>
      </c>
      <c r="R118" s="9">
        <v>1</v>
      </c>
      <c r="S118" s="9"/>
      <c r="T118" s="9"/>
      <c r="U118" s="9"/>
      <c r="V118" s="9" t="s">
        <v>90</v>
      </c>
      <c r="W118" s="9" t="s">
        <v>374</v>
      </c>
    </row>
    <row r="119" spans="1:23" s="39" customFormat="1" x14ac:dyDescent="0.35">
      <c r="A119" s="9" t="s">
        <v>306</v>
      </c>
      <c r="B119" s="9" t="s">
        <v>301</v>
      </c>
      <c r="C119" s="60" t="s">
        <v>302</v>
      </c>
      <c r="D119" s="56">
        <v>-47</v>
      </c>
      <c r="E119" s="56">
        <v>141.9</v>
      </c>
      <c r="F119" s="60">
        <v>200</v>
      </c>
      <c r="G119" s="61">
        <v>1.0325614768862279</v>
      </c>
      <c r="H119" s="61">
        <v>2.17589217980989E-2</v>
      </c>
      <c r="I119" s="9">
        <v>0</v>
      </c>
      <c r="J119" s="61">
        <v>3.2252029140510294</v>
      </c>
      <c r="K119" s="9"/>
      <c r="L119" s="9">
        <v>0</v>
      </c>
      <c r="M119" s="9"/>
      <c r="O119" s="9"/>
      <c r="P119" s="61">
        <v>0.16010192173701071</v>
      </c>
      <c r="Q119" s="58">
        <f t="shared" si="1"/>
        <v>1.601019217370107E-2</v>
      </c>
      <c r="R119" s="9">
        <v>1</v>
      </c>
      <c r="S119" s="9"/>
      <c r="T119" s="9"/>
      <c r="U119" s="9"/>
      <c r="V119" s="9" t="s">
        <v>90</v>
      </c>
      <c r="W119" s="9" t="s">
        <v>374</v>
      </c>
    </row>
    <row r="120" spans="1:23" s="39" customFormat="1" x14ac:dyDescent="0.35">
      <c r="A120" s="9" t="s">
        <v>306</v>
      </c>
      <c r="B120" s="9" t="s">
        <v>301</v>
      </c>
      <c r="C120" s="60" t="s">
        <v>302</v>
      </c>
      <c r="D120" s="56">
        <v>-47</v>
      </c>
      <c r="E120" s="56">
        <v>141.9</v>
      </c>
      <c r="F120" s="60">
        <v>300</v>
      </c>
      <c r="G120" s="61">
        <v>1.0426192690012079</v>
      </c>
      <c r="H120" s="61">
        <v>1.7710833625731701E-2</v>
      </c>
      <c r="I120" s="9">
        <v>0</v>
      </c>
      <c r="J120" s="61">
        <v>3.14515900233225</v>
      </c>
      <c r="K120" s="9"/>
      <c r="L120" s="9">
        <v>0</v>
      </c>
      <c r="M120" s="9"/>
      <c r="O120" s="9"/>
      <c r="P120" s="61">
        <v>0.13719058543070498</v>
      </c>
      <c r="Q120" s="58">
        <f t="shared" si="1"/>
        <v>1.3719058543070498E-2</v>
      </c>
      <c r="R120" s="9">
        <v>1</v>
      </c>
      <c r="S120" s="9"/>
      <c r="T120" s="9"/>
      <c r="U120" s="9"/>
      <c r="V120" s="9" t="s">
        <v>90</v>
      </c>
      <c r="W120" s="9" t="s">
        <v>374</v>
      </c>
    </row>
    <row r="121" spans="1:23" s="39" customFormat="1" x14ac:dyDescent="0.35">
      <c r="A121" s="9" t="s">
        <v>306</v>
      </c>
      <c r="B121" s="9" t="s">
        <v>301</v>
      </c>
      <c r="C121" s="60" t="s">
        <v>302</v>
      </c>
      <c r="D121" s="56">
        <v>-47</v>
      </c>
      <c r="E121" s="56">
        <v>141.9</v>
      </c>
      <c r="F121" s="60">
        <v>500</v>
      </c>
      <c r="G121" s="61">
        <v>0.99856408011945785</v>
      </c>
      <c r="H121" s="61">
        <v>2.10862757833414E-2</v>
      </c>
      <c r="I121" s="9">
        <v>0</v>
      </c>
      <c r="J121" s="61">
        <v>3.1164037146728072</v>
      </c>
      <c r="K121" s="9"/>
      <c r="L121" s="9">
        <v>0</v>
      </c>
      <c r="M121" s="9"/>
      <c r="O121" s="9"/>
      <c r="P121" s="61">
        <v>0.17276466982268315</v>
      </c>
      <c r="Q121" s="58">
        <f t="shared" si="1"/>
        <v>1.7276466982268316E-2</v>
      </c>
      <c r="R121" s="9">
        <v>1</v>
      </c>
      <c r="S121" s="9"/>
      <c r="T121" s="9"/>
      <c r="U121" s="9"/>
      <c r="V121" s="9" t="s">
        <v>90</v>
      </c>
      <c r="W121" s="9" t="s">
        <v>374</v>
      </c>
    </row>
    <row r="122" spans="1:23" s="39" customFormat="1" x14ac:dyDescent="0.35">
      <c r="A122" s="9" t="s">
        <v>306</v>
      </c>
      <c r="B122" s="9" t="s">
        <v>301</v>
      </c>
      <c r="C122" s="60" t="s">
        <v>302</v>
      </c>
      <c r="D122" s="56">
        <v>-47</v>
      </c>
      <c r="E122" s="56">
        <v>141.9</v>
      </c>
      <c r="F122" s="60">
        <v>750</v>
      </c>
      <c r="G122" s="61">
        <v>0.96496324920138177</v>
      </c>
      <c r="H122" s="61">
        <v>2.3411657989395599E-2</v>
      </c>
      <c r="I122" s="9">
        <v>0</v>
      </c>
      <c r="J122" s="61">
        <v>3.357260523225214</v>
      </c>
      <c r="K122" s="9"/>
      <c r="L122" s="9">
        <v>0</v>
      </c>
      <c r="M122" s="9"/>
      <c r="O122" s="9"/>
      <c r="P122" s="61">
        <v>0.13187213034096379</v>
      </c>
      <c r="Q122" s="58">
        <f t="shared" si="1"/>
        <v>1.318721303409638E-2</v>
      </c>
      <c r="R122" s="9">
        <v>1</v>
      </c>
      <c r="S122" s="9"/>
      <c r="T122" s="9"/>
      <c r="U122" s="9"/>
      <c r="V122" s="9" t="s">
        <v>90</v>
      </c>
      <c r="W122" s="9" t="s">
        <v>374</v>
      </c>
    </row>
    <row r="123" spans="1:23" s="39" customFormat="1" x14ac:dyDescent="0.35">
      <c r="A123" s="9" t="s">
        <v>306</v>
      </c>
      <c r="B123" s="9" t="s">
        <v>301</v>
      </c>
      <c r="C123" s="60" t="s">
        <v>302</v>
      </c>
      <c r="D123" s="56">
        <v>-47</v>
      </c>
      <c r="E123" s="56">
        <v>141.9</v>
      </c>
      <c r="F123" s="60">
        <v>1000</v>
      </c>
      <c r="G123" s="61"/>
      <c r="H123" s="61"/>
      <c r="I123" s="9"/>
      <c r="J123" s="61"/>
      <c r="K123" s="9"/>
      <c r="L123" s="9"/>
      <c r="M123" s="9"/>
      <c r="O123" s="9"/>
      <c r="P123" s="9"/>
      <c r="Q123" s="9"/>
      <c r="R123" s="9">
        <v>4</v>
      </c>
      <c r="S123" s="61">
        <v>0.17099702586443932</v>
      </c>
      <c r="T123" s="58">
        <f>S123*0.1</f>
        <v>1.7099702586443933E-2</v>
      </c>
      <c r="U123" s="9"/>
      <c r="V123" s="9" t="s">
        <v>90</v>
      </c>
      <c r="W123" s="9" t="s">
        <v>374</v>
      </c>
    </row>
    <row r="124" spans="1:23" s="39" customFormat="1" x14ac:dyDescent="0.35">
      <c r="A124" s="9" t="s">
        <v>306</v>
      </c>
      <c r="B124" s="9" t="s">
        <v>301</v>
      </c>
      <c r="C124" s="60" t="s">
        <v>302</v>
      </c>
      <c r="D124" s="56">
        <v>-47</v>
      </c>
      <c r="E124" s="56">
        <v>141.9</v>
      </c>
      <c r="F124" s="60">
        <v>1500</v>
      </c>
      <c r="G124" s="61"/>
      <c r="H124" s="61"/>
      <c r="I124" s="9"/>
      <c r="J124" s="61"/>
      <c r="K124" s="9"/>
      <c r="L124" s="9"/>
      <c r="M124" s="9"/>
      <c r="O124" s="9"/>
      <c r="P124" s="61">
        <v>9.0538068591920581E-2</v>
      </c>
      <c r="Q124" s="58">
        <f>P124*0.1</f>
        <v>9.0538068591920588E-3</v>
      </c>
      <c r="R124" s="9">
        <v>1</v>
      </c>
      <c r="S124" s="9"/>
      <c r="T124" s="9"/>
      <c r="U124" s="9"/>
      <c r="V124" s="9" t="s">
        <v>90</v>
      </c>
      <c r="W124" s="9" t="s">
        <v>374</v>
      </c>
    </row>
    <row r="125" spans="1:23" s="39" customFormat="1" x14ac:dyDescent="0.35">
      <c r="A125" s="9" t="s">
        <v>306</v>
      </c>
      <c r="B125" s="9" t="s">
        <v>301</v>
      </c>
      <c r="C125" s="60" t="s">
        <v>302</v>
      </c>
      <c r="D125" s="56">
        <v>-47</v>
      </c>
      <c r="E125" s="56">
        <v>141.9</v>
      </c>
      <c r="F125" s="60">
        <v>2000</v>
      </c>
      <c r="G125" s="61"/>
      <c r="H125" s="61"/>
      <c r="I125" s="9"/>
      <c r="J125" s="61"/>
      <c r="K125" s="9"/>
      <c r="L125" s="9"/>
      <c r="M125" s="9"/>
      <c r="O125" s="9"/>
      <c r="P125" s="61">
        <v>7.0558258338304744E-2</v>
      </c>
      <c r="Q125" s="58">
        <f>P125*0.1</f>
        <v>7.0558258338304751E-3</v>
      </c>
      <c r="R125" s="9">
        <v>1</v>
      </c>
      <c r="S125" s="9"/>
      <c r="T125" s="9"/>
      <c r="U125" s="9"/>
      <c r="V125" s="9" t="s">
        <v>90</v>
      </c>
      <c r="W125" s="9" t="s">
        <v>374</v>
      </c>
    </row>
    <row r="126" spans="1:23" s="39" customFormat="1" x14ac:dyDescent="0.35">
      <c r="A126" s="9" t="s">
        <v>306</v>
      </c>
      <c r="B126" s="9" t="s">
        <v>301</v>
      </c>
      <c r="C126" s="60" t="s">
        <v>302</v>
      </c>
      <c r="D126" s="56">
        <v>-47</v>
      </c>
      <c r="E126" s="56">
        <v>141.9</v>
      </c>
      <c r="F126" s="60">
        <v>2500</v>
      </c>
      <c r="G126" s="61"/>
      <c r="H126" s="61"/>
      <c r="I126" s="9"/>
      <c r="J126" s="61"/>
      <c r="K126" s="9"/>
      <c r="L126" s="9"/>
      <c r="M126" s="9"/>
      <c r="O126" s="9"/>
      <c r="P126" s="61">
        <v>7.6908244701062417E-2</v>
      </c>
      <c r="Q126" s="58">
        <f>P126*0.1</f>
        <v>7.6908244701062419E-3</v>
      </c>
      <c r="R126" s="9">
        <v>1</v>
      </c>
      <c r="S126" s="9"/>
      <c r="T126" s="9"/>
      <c r="U126" s="9"/>
      <c r="V126" s="9" t="s">
        <v>90</v>
      </c>
      <c r="W126" s="9" t="s">
        <v>374</v>
      </c>
    </row>
    <row r="127" spans="1:23" s="39" customFormat="1" x14ac:dyDescent="0.35">
      <c r="A127" s="9" t="s">
        <v>306</v>
      </c>
      <c r="B127" s="9" t="s">
        <v>301</v>
      </c>
      <c r="C127" s="60" t="s">
        <v>302</v>
      </c>
      <c r="D127" s="56">
        <v>-47</v>
      </c>
      <c r="E127" s="56">
        <v>141.9</v>
      </c>
      <c r="F127" s="60">
        <v>3000</v>
      </c>
      <c r="G127" s="61"/>
      <c r="H127" s="61"/>
      <c r="I127" s="9"/>
      <c r="J127" s="61"/>
      <c r="K127" s="9"/>
      <c r="L127" s="9"/>
      <c r="M127" s="9"/>
      <c r="O127" s="9"/>
      <c r="P127" s="61">
        <v>8.2093453436467248E-2</v>
      </c>
      <c r="Q127" s="58">
        <f>P127*0.1</f>
        <v>8.2093453436467255E-3</v>
      </c>
      <c r="R127" s="9">
        <v>1</v>
      </c>
      <c r="S127" s="9"/>
      <c r="T127" s="9"/>
      <c r="U127" s="9"/>
      <c r="V127" s="9" t="s">
        <v>90</v>
      </c>
      <c r="W127" s="9" t="s">
        <v>374</v>
      </c>
    </row>
    <row r="128" spans="1:23" s="39" customFormat="1" x14ac:dyDescent="0.35">
      <c r="A128" s="9" t="s">
        <v>306</v>
      </c>
      <c r="B128" s="9" t="s">
        <v>301</v>
      </c>
      <c r="C128" s="60" t="s">
        <v>302</v>
      </c>
      <c r="D128" s="56">
        <v>-47</v>
      </c>
      <c r="E128" s="56">
        <v>141.9</v>
      </c>
      <c r="F128" s="60">
        <v>3500</v>
      </c>
      <c r="G128" s="61"/>
      <c r="H128" s="61"/>
      <c r="I128" s="9"/>
      <c r="J128" s="61"/>
      <c r="K128" s="9"/>
      <c r="L128" s="9"/>
      <c r="M128" s="9"/>
      <c r="O128" s="9"/>
      <c r="P128" s="9"/>
      <c r="Q128" s="9"/>
      <c r="R128" s="9">
        <v>4</v>
      </c>
      <c r="S128" s="61">
        <v>0.13015082199770941</v>
      </c>
      <c r="T128" s="58">
        <f>S128*0.1</f>
        <v>1.3015082199770942E-2</v>
      </c>
      <c r="U128" s="9"/>
      <c r="V128" s="9" t="s">
        <v>90</v>
      </c>
      <c r="W128" s="9" t="s">
        <v>374</v>
      </c>
    </row>
    <row r="129" spans="1:23" s="39" customFormat="1" x14ac:dyDescent="0.35">
      <c r="A129" s="9" t="s">
        <v>306</v>
      </c>
      <c r="B129" s="9" t="s">
        <v>301</v>
      </c>
      <c r="C129" s="60" t="s">
        <v>302</v>
      </c>
      <c r="D129" s="56">
        <v>-47</v>
      </c>
      <c r="E129" s="56">
        <v>141.9</v>
      </c>
      <c r="F129" s="60">
        <v>4000</v>
      </c>
      <c r="G129" s="61"/>
      <c r="H129" s="61"/>
      <c r="I129" s="9"/>
      <c r="J129" s="61"/>
      <c r="K129" s="9"/>
      <c r="L129" s="9"/>
      <c r="M129" s="9"/>
      <c r="O129" s="9"/>
      <c r="P129" s="61">
        <v>6.1915293014405473E-2</v>
      </c>
      <c r="Q129" s="58">
        <f t="shared" ref="Q129:Q144" si="2">P129*0.1</f>
        <v>6.1915293014405473E-3</v>
      </c>
      <c r="R129" s="9">
        <v>1</v>
      </c>
      <c r="S129" s="9"/>
      <c r="T129" s="9"/>
      <c r="U129" s="9"/>
      <c r="V129" s="9" t="s">
        <v>90</v>
      </c>
      <c r="W129" s="9" t="s">
        <v>374</v>
      </c>
    </row>
    <row r="130" spans="1:23" s="39" customFormat="1" x14ac:dyDescent="0.35">
      <c r="A130" s="9" t="s">
        <v>306</v>
      </c>
      <c r="B130" s="9" t="s">
        <v>301</v>
      </c>
      <c r="C130" s="60" t="s">
        <v>303</v>
      </c>
      <c r="D130" s="41">
        <v>-45.7</v>
      </c>
      <c r="E130" s="41">
        <v>153.5</v>
      </c>
      <c r="F130" s="60">
        <v>15</v>
      </c>
      <c r="G130" s="61">
        <v>1.0410541689501929</v>
      </c>
      <c r="H130" s="61">
        <v>2.5861928615134099E-2</v>
      </c>
      <c r="I130" s="9">
        <v>0</v>
      </c>
      <c r="J130" s="61">
        <v>3.0781078199387495</v>
      </c>
      <c r="K130" s="9"/>
      <c r="L130" s="9">
        <v>0</v>
      </c>
      <c r="M130" s="9"/>
      <c r="O130" s="9"/>
      <c r="P130" s="61">
        <v>0.12961329862720583</v>
      </c>
      <c r="Q130" s="58">
        <f t="shared" si="2"/>
        <v>1.2961329862720583E-2</v>
      </c>
      <c r="R130" s="9">
        <v>1</v>
      </c>
      <c r="S130" s="9"/>
      <c r="T130" s="9"/>
      <c r="U130" s="9"/>
      <c r="V130" s="9" t="s">
        <v>90</v>
      </c>
      <c r="W130" s="9" t="s">
        <v>374</v>
      </c>
    </row>
    <row r="131" spans="1:23" s="39" customFormat="1" x14ac:dyDescent="0.35">
      <c r="A131" s="9" t="s">
        <v>306</v>
      </c>
      <c r="B131" s="9" t="s">
        <v>301</v>
      </c>
      <c r="C131" s="60" t="s">
        <v>303</v>
      </c>
      <c r="D131" s="41">
        <v>-45.7</v>
      </c>
      <c r="E131" s="41">
        <v>153.5</v>
      </c>
      <c r="F131" s="60">
        <v>40</v>
      </c>
      <c r="G131" s="61">
        <v>1.0368984158546879</v>
      </c>
      <c r="H131" s="62">
        <v>2.2750881823721199E-2</v>
      </c>
      <c r="I131" s="9">
        <v>0</v>
      </c>
      <c r="J131" s="61">
        <v>3.0642841753134817</v>
      </c>
      <c r="K131" s="9"/>
      <c r="L131" s="9">
        <v>0</v>
      </c>
      <c r="M131" s="9"/>
      <c r="O131" s="9"/>
      <c r="P131" s="61">
        <v>0.14105224959355361</v>
      </c>
      <c r="Q131" s="58">
        <f t="shared" si="2"/>
        <v>1.4105224959355362E-2</v>
      </c>
      <c r="R131" s="9">
        <v>1</v>
      </c>
      <c r="S131" s="9"/>
      <c r="T131" s="9"/>
      <c r="U131" s="9"/>
      <c r="V131" s="9" t="s">
        <v>90</v>
      </c>
      <c r="W131" s="9" t="s">
        <v>374</v>
      </c>
    </row>
    <row r="132" spans="1:23" s="39" customFormat="1" x14ac:dyDescent="0.35">
      <c r="A132" s="9" t="s">
        <v>306</v>
      </c>
      <c r="B132" s="9" t="s">
        <v>301</v>
      </c>
      <c r="C132" s="60" t="s">
        <v>303</v>
      </c>
      <c r="D132" s="41">
        <v>-45.7</v>
      </c>
      <c r="E132" s="41">
        <v>153.5</v>
      </c>
      <c r="F132" s="60">
        <v>70</v>
      </c>
      <c r="G132" s="61">
        <v>1.0513679173197279</v>
      </c>
      <c r="H132" s="62">
        <v>2.3391439536760601E-2</v>
      </c>
      <c r="I132" s="9">
        <v>0</v>
      </c>
      <c r="J132" s="61">
        <v>3.119382075274332</v>
      </c>
      <c r="K132" s="9"/>
      <c r="L132" s="9">
        <v>0</v>
      </c>
      <c r="M132" s="9"/>
      <c r="O132" s="9"/>
      <c r="P132" s="61">
        <v>0.16398641153891605</v>
      </c>
      <c r="Q132" s="58">
        <f t="shared" si="2"/>
        <v>1.6398641153891606E-2</v>
      </c>
      <c r="R132" s="9">
        <v>1</v>
      </c>
      <c r="S132" s="9"/>
      <c r="T132" s="9"/>
      <c r="U132" s="9"/>
      <c r="V132" s="9" t="s">
        <v>90</v>
      </c>
      <c r="W132" s="9" t="s">
        <v>374</v>
      </c>
    </row>
    <row r="133" spans="1:23" s="39" customFormat="1" x14ac:dyDescent="0.35">
      <c r="A133" s="9" t="s">
        <v>306</v>
      </c>
      <c r="B133" s="9" t="s">
        <v>301</v>
      </c>
      <c r="C133" s="60" t="s">
        <v>303</v>
      </c>
      <c r="D133" s="41">
        <v>-45.7</v>
      </c>
      <c r="E133" s="41">
        <v>153.5</v>
      </c>
      <c r="F133" s="60">
        <v>100</v>
      </c>
      <c r="G133" s="61">
        <v>1.0587648967181829</v>
      </c>
      <c r="H133" s="61">
        <v>2.11350517721321E-2</v>
      </c>
      <c r="I133" s="9">
        <v>0</v>
      </c>
      <c r="J133" s="61">
        <v>3.1407820041541368</v>
      </c>
      <c r="K133" s="9"/>
      <c r="L133" s="9">
        <v>0</v>
      </c>
      <c r="M133" s="9"/>
      <c r="O133" s="9"/>
      <c r="P133" s="61">
        <v>0.12350367165040382</v>
      </c>
      <c r="Q133" s="58">
        <f t="shared" si="2"/>
        <v>1.2350367165040383E-2</v>
      </c>
      <c r="R133" s="9">
        <v>1</v>
      </c>
      <c r="S133" s="9"/>
      <c r="T133" s="9"/>
      <c r="U133" s="9"/>
      <c r="V133" s="9" t="s">
        <v>90</v>
      </c>
      <c r="W133" s="9" t="s">
        <v>374</v>
      </c>
    </row>
    <row r="134" spans="1:23" s="39" customFormat="1" x14ac:dyDescent="0.35">
      <c r="A134" s="9" t="s">
        <v>306</v>
      </c>
      <c r="B134" s="9" t="s">
        <v>301</v>
      </c>
      <c r="C134" s="60" t="s">
        <v>303</v>
      </c>
      <c r="D134" s="41">
        <v>-45.7</v>
      </c>
      <c r="E134" s="41">
        <v>153.5</v>
      </c>
      <c r="F134" s="60">
        <v>150</v>
      </c>
      <c r="G134" s="61">
        <v>1.0096118288117979</v>
      </c>
      <c r="H134" s="62">
        <v>1.8793190805297601E-2</v>
      </c>
      <c r="I134" s="9">
        <v>0</v>
      </c>
      <c r="J134" s="61">
        <v>3.100646587135182</v>
      </c>
      <c r="K134" s="9"/>
      <c r="L134" s="9">
        <v>0</v>
      </c>
      <c r="M134" s="9"/>
      <c r="O134" s="9"/>
      <c r="P134" s="61">
        <v>0.10552368574311263</v>
      </c>
      <c r="Q134" s="58">
        <f t="shared" si="2"/>
        <v>1.0552368574311265E-2</v>
      </c>
      <c r="R134" s="9">
        <v>1</v>
      </c>
      <c r="S134" s="9"/>
      <c r="T134" s="9"/>
      <c r="U134" s="9"/>
      <c r="V134" s="9" t="s">
        <v>90</v>
      </c>
      <c r="W134" s="9" t="s">
        <v>374</v>
      </c>
    </row>
    <row r="135" spans="1:23" s="39" customFormat="1" x14ac:dyDescent="0.35">
      <c r="A135" s="9" t="s">
        <v>306</v>
      </c>
      <c r="B135" s="9" t="s">
        <v>301</v>
      </c>
      <c r="C135" s="60" t="s">
        <v>303</v>
      </c>
      <c r="D135" s="41">
        <v>-45.7</v>
      </c>
      <c r="E135" s="41">
        <v>153.5</v>
      </c>
      <c r="F135" s="60">
        <v>200</v>
      </c>
      <c r="G135" s="61">
        <v>1.0610143728301529</v>
      </c>
      <c r="H135" s="61">
        <v>2.42211255916879E-2</v>
      </c>
      <c r="I135" s="9">
        <v>0</v>
      </c>
      <c r="J135" s="61">
        <v>3.1496708624778522</v>
      </c>
      <c r="K135" s="9"/>
      <c r="L135" s="9">
        <v>0</v>
      </c>
      <c r="M135" s="9"/>
      <c r="O135" s="9"/>
      <c r="P135" s="61">
        <v>0.16110590911743475</v>
      </c>
      <c r="Q135" s="58">
        <f t="shared" si="2"/>
        <v>1.6110590911743477E-2</v>
      </c>
      <c r="R135" s="9">
        <v>1</v>
      </c>
      <c r="S135" s="9"/>
      <c r="T135" s="9"/>
      <c r="U135" s="9"/>
      <c r="V135" s="9" t="s">
        <v>90</v>
      </c>
      <c r="W135" s="9" t="s">
        <v>374</v>
      </c>
    </row>
    <row r="136" spans="1:23" s="39" customFormat="1" x14ac:dyDescent="0.35">
      <c r="A136" s="9" t="s">
        <v>306</v>
      </c>
      <c r="B136" s="9" t="s">
        <v>301</v>
      </c>
      <c r="C136" s="60" t="s">
        <v>303</v>
      </c>
      <c r="D136" s="41">
        <v>-45.7</v>
      </c>
      <c r="E136" s="41">
        <v>153.5</v>
      </c>
      <c r="F136" s="60">
        <v>300</v>
      </c>
      <c r="G136" s="61">
        <v>1.0898804861447629</v>
      </c>
      <c r="H136" s="61">
        <v>2.5311229131872701E-2</v>
      </c>
      <c r="I136" s="9">
        <v>0</v>
      </c>
      <c r="J136" s="61">
        <v>3.2214350626522945</v>
      </c>
      <c r="K136" s="9"/>
      <c r="L136" s="9">
        <v>0</v>
      </c>
      <c r="M136" s="9"/>
      <c r="O136" s="9"/>
      <c r="P136" s="61">
        <v>0.10590331752408058</v>
      </c>
      <c r="Q136" s="58">
        <f t="shared" si="2"/>
        <v>1.0590331752408059E-2</v>
      </c>
      <c r="R136" s="9">
        <v>1</v>
      </c>
      <c r="S136" s="9"/>
      <c r="T136" s="9"/>
      <c r="U136" s="9"/>
      <c r="V136" s="9" t="s">
        <v>90</v>
      </c>
      <c r="W136" s="9" t="s">
        <v>374</v>
      </c>
    </row>
    <row r="137" spans="1:23" s="39" customFormat="1" x14ac:dyDescent="0.35">
      <c r="A137" s="9" t="s">
        <v>306</v>
      </c>
      <c r="B137" s="9" t="s">
        <v>301</v>
      </c>
      <c r="C137" s="60" t="s">
        <v>303</v>
      </c>
      <c r="D137" s="41">
        <v>-45.7</v>
      </c>
      <c r="E137" s="41">
        <v>153.5</v>
      </c>
      <c r="F137" s="60">
        <v>500</v>
      </c>
      <c r="G137" s="61">
        <v>1.0084842881695029</v>
      </c>
      <c r="H137" s="61">
        <v>1.6966029021873299E-2</v>
      </c>
      <c r="I137" s="9">
        <v>0</v>
      </c>
      <c r="J137" s="61">
        <v>3.2049869255332779</v>
      </c>
      <c r="K137" s="9"/>
      <c r="L137" s="9">
        <v>0</v>
      </c>
      <c r="M137" s="9"/>
      <c r="O137" s="9"/>
      <c r="P137" s="61">
        <v>0.11428121946217909</v>
      </c>
      <c r="Q137" s="58">
        <f t="shared" si="2"/>
        <v>1.1428121946217909E-2</v>
      </c>
      <c r="R137" s="9">
        <v>1</v>
      </c>
      <c r="S137" s="9"/>
      <c r="T137" s="9"/>
      <c r="U137" s="9"/>
      <c r="V137" s="9" t="s">
        <v>90</v>
      </c>
      <c r="W137" s="9" t="s">
        <v>374</v>
      </c>
    </row>
    <row r="138" spans="1:23" s="39" customFormat="1" x14ac:dyDescent="0.35">
      <c r="A138" s="9" t="s">
        <v>306</v>
      </c>
      <c r="B138" s="9" t="s">
        <v>301</v>
      </c>
      <c r="C138" s="60" t="s">
        <v>303</v>
      </c>
      <c r="D138" s="41">
        <v>-45.7</v>
      </c>
      <c r="E138" s="41">
        <v>153.5</v>
      </c>
      <c r="F138" s="60">
        <v>750</v>
      </c>
      <c r="G138" s="61">
        <v>1.0397725366639827</v>
      </c>
      <c r="H138" s="61">
        <v>2.65345244093955E-2</v>
      </c>
      <c r="I138" s="9">
        <v>1</v>
      </c>
      <c r="J138" s="61">
        <v>3.1264365751219412</v>
      </c>
      <c r="K138" s="9"/>
      <c r="L138" s="9">
        <v>1</v>
      </c>
      <c r="M138" s="9"/>
      <c r="O138" s="9"/>
      <c r="P138" s="61">
        <v>0.11551218392322983</v>
      </c>
      <c r="Q138" s="58">
        <f t="shared" si="2"/>
        <v>1.1551218392322983E-2</v>
      </c>
      <c r="R138" s="9">
        <v>1</v>
      </c>
      <c r="S138" s="9"/>
      <c r="T138" s="9"/>
      <c r="U138" s="9"/>
      <c r="V138" s="9" t="s">
        <v>90</v>
      </c>
      <c r="W138" s="9" t="s">
        <v>374</v>
      </c>
    </row>
    <row r="139" spans="1:23" s="39" customFormat="1" x14ac:dyDescent="0.35">
      <c r="A139" s="9" t="s">
        <v>306</v>
      </c>
      <c r="B139" s="9" t="s">
        <v>301</v>
      </c>
      <c r="C139" s="60" t="s">
        <v>303</v>
      </c>
      <c r="D139" s="41">
        <v>-45.7</v>
      </c>
      <c r="E139" s="41">
        <v>153.5</v>
      </c>
      <c r="F139" s="60">
        <v>1000</v>
      </c>
      <c r="G139" s="61"/>
      <c r="H139" s="61"/>
      <c r="I139" s="9"/>
      <c r="J139" s="61"/>
      <c r="K139" s="9"/>
      <c r="L139" s="9"/>
      <c r="M139" s="9"/>
      <c r="O139" s="9"/>
      <c r="P139" s="61">
        <v>0.11466083310035415</v>
      </c>
      <c r="Q139" s="58">
        <f t="shared" si="2"/>
        <v>1.1466083310035416E-2</v>
      </c>
      <c r="R139" s="9">
        <v>1</v>
      </c>
      <c r="S139" s="9"/>
      <c r="T139" s="9"/>
      <c r="U139" s="9"/>
      <c r="V139" s="9" t="s">
        <v>90</v>
      </c>
      <c r="W139" s="9" t="s">
        <v>374</v>
      </c>
    </row>
    <row r="140" spans="1:23" s="39" customFormat="1" x14ac:dyDescent="0.35">
      <c r="A140" s="9" t="s">
        <v>306</v>
      </c>
      <c r="B140" s="9" t="s">
        <v>301</v>
      </c>
      <c r="C140" s="60" t="s">
        <v>303</v>
      </c>
      <c r="D140" s="41">
        <v>-45.7</v>
      </c>
      <c r="E140" s="41">
        <v>153.5</v>
      </c>
      <c r="F140" s="60">
        <v>1500</v>
      </c>
      <c r="G140" s="61"/>
      <c r="H140" s="61"/>
      <c r="I140" s="9"/>
      <c r="J140" s="61"/>
      <c r="K140" s="9"/>
      <c r="L140" s="9"/>
      <c r="M140" s="9"/>
      <c r="O140" s="9"/>
      <c r="P140" s="61">
        <v>0.11589740828005327</v>
      </c>
      <c r="Q140" s="58">
        <f t="shared" si="2"/>
        <v>1.1589740828005327E-2</v>
      </c>
      <c r="R140" s="9">
        <v>1</v>
      </c>
      <c r="S140" s="9"/>
      <c r="T140" s="9"/>
      <c r="U140" s="9"/>
      <c r="V140" s="9" t="s">
        <v>90</v>
      </c>
      <c r="W140" s="9" t="s">
        <v>374</v>
      </c>
    </row>
    <row r="141" spans="1:23" s="39" customFormat="1" x14ac:dyDescent="0.35">
      <c r="A141" s="9" t="s">
        <v>306</v>
      </c>
      <c r="B141" s="9" t="s">
        <v>301</v>
      </c>
      <c r="C141" s="60" t="s">
        <v>303</v>
      </c>
      <c r="D141" s="41">
        <v>-45.7</v>
      </c>
      <c r="E141" s="41">
        <v>153.5</v>
      </c>
      <c r="F141" s="60">
        <v>2000</v>
      </c>
      <c r="G141" s="61"/>
      <c r="H141" s="61"/>
      <c r="I141" s="9"/>
      <c r="J141" s="61"/>
      <c r="K141" s="9"/>
      <c r="L141" s="9"/>
      <c r="M141" s="9"/>
      <c r="O141" s="9"/>
      <c r="P141" s="61">
        <v>0.10241010835996385</v>
      </c>
      <c r="Q141" s="58">
        <f t="shared" si="2"/>
        <v>1.0241010835996385E-2</v>
      </c>
      <c r="R141" s="9">
        <v>1</v>
      </c>
      <c r="S141" s="9"/>
      <c r="T141" s="9"/>
      <c r="U141" s="9"/>
      <c r="V141" s="9" t="s">
        <v>90</v>
      </c>
      <c r="W141" s="9" t="s">
        <v>374</v>
      </c>
    </row>
    <row r="142" spans="1:23" s="39" customFormat="1" x14ac:dyDescent="0.35">
      <c r="A142" s="9" t="s">
        <v>306</v>
      </c>
      <c r="B142" s="9" t="s">
        <v>301</v>
      </c>
      <c r="C142" s="60" t="s">
        <v>303</v>
      </c>
      <c r="D142" s="41">
        <v>-45.7</v>
      </c>
      <c r="E142" s="41">
        <v>153.5</v>
      </c>
      <c r="F142" s="60">
        <v>2500</v>
      </c>
      <c r="G142" s="61"/>
      <c r="H142" s="61"/>
      <c r="I142" s="9"/>
      <c r="J142" s="61"/>
      <c r="K142" s="9"/>
      <c r="L142" s="9"/>
      <c r="M142" s="9"/>
      <c r="O142" s="9"/>
      <c r="P142" s="61">
        <v>8.1969902914581533E-2</v>
      </c>
      <c r="Q142" s="58">
        <f t="shared" si="2"/>
        <v>8.196990291458154E-3</v>
      </c>
      <c r="R142" s="9">
        <v>1</v>
      </c>
      <c r="S142" s="9"/>
      <c r="T142" s="9"/>
      <c r="U142" s="9"/>
      <c r="V142" s="9" t="s">
        <v>90</v>
      </c>
      <c r="W142" s="9" t="s">
        <v>374</v>
      </c>
    </row>
    <row r="143" spans="1:23" s="39" customFormat="1" x14ac:dyDescent="0.35">
      <c r="A143" s="9" t="s">
        <v>306</v>
      </c>
      <c r="B143" s="9" t="s">
        <v>301</v>
      </c>
      <c r="C143" s="60" t="s">
        <v>303</v>
      </c>
      <c r="D143" s="41">
        <v>-45.7</v>
      </c>
      <c r="E143" s="41">
        <v>153.5</v>
      </c>
      <c r="F143" s="60">
        <v>3000</v>
      </c>
      <c r="G143" s="61"/>
      <c r="H143" s="61"/>
      <c r="I143" s="9"/>
      <c r="J143" s="61"/>
      <c r="K143" s="9"/>
      <c r="L143" s="9"/>
      <c r="M143" s="9"/>
      <c r="O143" s="9"/>
      <c r="P143" s="61">
        <v>7.1777742813678644E-2</v>
      </c>
      <c r="Q143" s="58">
        <f t="shared" si="2"/>
        <v>7.1777742813678644E-3</v>
      </c>
      <c r="R143" s="9">
        <v>1</v>
      </c>
      <c r="S143" s="9"/>
      <c r="T143" s="9"/>
      <c r="U143" s="9"/>
      <c r="V143" s="9" t="s">
        <v>90</v>
      </c>
      <c r="W143" s="9" t="s">
        <v>374</v>
      </c>
    </row>
    <row r="144" spans="1:23" s="39" customFormat="1" x14ac:dyDescent="0.35">
      <c r="A144" s="9" t="s">
        <v>306</v>
      </c>
      <c r="B144" s="9" t="s">
        <v>301</v>
      </c>
      <c r="C144" s="60" t="s">
        <v>303</v>
      </c>
      <c r="D144" s="41">
        <v>-45.7</v>
      </c>
      <c r="E144" s="41">
        <v>153.5</v>
      </c>
      <c r="F144" s="60">
        <v>3500</v>
      </c>
      <c r="G144" s="61"/>
      <c r="H144" s="61"/>
      <c r="I144" s="9"/>
      <c r="J144" s="61"/>
      <c r="K144" s="9"/>
      <c r="L144" s="9"/>
      <c r="M144" s="9"/>
      <c r="O144" s="9"/>
      <c r="P144" s="61">
        <v>8.9151475455753207E-2</v>
      </c>
      <c r="Q144" s="58">
        <f t="shared" si="2"/>
        <v>8.915147545575321E-3</v>
      </c>
      <c r="R144" s="9">
        <v>1</v>
      </c>
      <c r="S144" s="9"/>
      <c r="T144" s="9"/>
      <c r="U144" s="9"/>
      <c r="V144" s="9" t="s">
        <v>90</v>
      </c>
      <c r="W144" s="9" t="s">
        <v>374</v>
      </c>
    </row>
    <row r="145" spans="1:23" s="39" customFormat="1" x14ac:dyDescent="0.35">
      <c r="A145" s="9" t="s">
        <v>306</v>
      </c>
      <c r="B145" s="9" t="s">
        <v>301</v>
      </c>
      <c r="C145" s="60" t="s">
        <v>303</v>
      </c>
      <c r="D145" s="41">
        <v>-45.7</v>
      </c>
      <c r="E145" s="41">
        <v>153.5</v>
      </c>
      <c r="F145" s="60">
        <v>4000</v>
      </c>
      <c r="G145" s="61"/>
      <c r="H145" s="61"/>
      <c r="I145" s="9"/>
      <c r="J145" s="61"/>
      <c r="K145" s="9"/>
      <c r="L145" s="9"/>
      <c r="M145" s="9"/>
      <c r="O145" s="9"/>
      <c r="P145" s="9"/>
      <c r="Q145" s="9"/>
      <c r="R145" s="9">
        <v>4</v>
      </c>
      <c r="S145" s="61">
        <v>0.10503305636041936</v>
      </c>
      <c r="T145" s="58">
        <f>S145*0.1</f>
        <v>1.0503305636041937E-2</v>
      </c>
      <c r="U145" s="9"/>
      <c r="V145" s="9" t="s">
        <v>90</v>
      </c>
      <c r="W145" s="9" t="s">
        <v>374</v>
      </c>
    </row>
    <row r="146" spans="1:23" s="39" customFormat="1" x14ac:dyDescent="0.35">
      <c r="A146" s="9" t="s">
        <v>306</v>
      </c>
      <c r="B146" s="9" t="s">
        <v>301</v>
      </c>
      <c r="C146" s="60" t="s">
        <v>303</v>
      </c>
      <c r="D146" s="41">
        <v>-45.7</v>
      </c>
      <c r="E146" s="41">
        <v>153.5</v>
      </c>
      <c r="F146" s="60">
        <v>4500</v>
      </c>
      <c r="G146" s="61"/>
      <c r="H146" s="61"/>
      <c r="I146" s="9"/>
      <c r="J146" s="61"/>
      <c r="K146" s="9"/>
      <c r="L146" s="9"/>
      <c r="M146" s="9"/>
      <c r="O146" s="9"/>
      <c r="P146" s="61">
        <v>3.4002089246949689E-2</v>
      </c>
      <c r="Q146" s="58">
        <f>P146*0.1</f>
        <v>3.4002089246949691E-3</v>
      </c>
      <c r="R146" s="9">
        <v>1</v>
      </c>
      <c r="S146" s="9"/>
      <c r="T146" s="9"/>
      <c r="U146" s="9"/>
      <c r="V146" s="9" t="s">
        <v>90</v>
      </c>
      <c r="W146" s="9" t="s">
        <v>374</v>
      </c>
    </row>
    <row r="148" spans="1:23" x14ac:dyDescent="0.35">
      <c r="A148" s="30" t="s">
        <v>384</v>
      </c>
      <c r="H148" s="2" t="s">
        <v>173</v>
      </c>
      <c r="J148" s="2">
        <f>COUNT(J3:J146)</f>
        <v>124</v>
      </c>
      <c r="P148" s="2">
        <f>COUNT(P3:P146)</f>
        <v>45</v>
      </c>
    </row>
  </sheetData>
  <mergeCells count="5">
    <mergeCell ref="S1:U1"/>
    <mergeCell ref="G1:I1"/>
    <mergeCell ref="J1:L1"/>
    <mergeCell ref="M1:O1"/>
    <mergeCell ref="P1:R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54"/>
  <sheetViews>
    <sheetView workbookViewId="0">
      <selection activeCell="Y11" sqref="Y11"/>
    </sheetView>
  </sheetViews>
  <sheetFormatPr defaultRowHeight="14.5" x14ac:dyDescent="0.35"/>
  <cols>
    <col min="1" max="1" width="15.1796875" bestFit="1" customWidth="1"/>
    <col min="2" max="2" width="26.36328125" bestFit="1" customWidth="1"/>
    <col min="3" max="3" width="12.54296875" style="1" bestFit="1" customWidth="1"/>
    <col min="4" max="4" width="5.6328125" bestFit="1" customWidth="1"/>
    <col min="5" max="5" width="7.1796875" bestFit="1" customWidth="1"/>
    <col min="6" max="6" width="6.1796875" style="1" bestFit="1" customWidth="1"/>
    <col min="7" max="7" width="4.54296875" bestFit="1" customWidth="1"/>
    <col min="8" max="8" width="5.08984375" bestFit="1" customWidth="1"/>
    <col min="9" max="9" width="3.08984375" bestFit="1" customWidth="1"/>
    <col min="10" max="10" width="6.6328125" bestFit="1" customWidth="1"/>
    <col min="11" max="11" width="2.90625" bestFit="1" customWidth="1"/>
    <col min="12" max="12" width="3.08984375" bestFit="1" customWidth="1"/>
    <col min="13" max="13" width="5.08984375" customWidth="1"/>
    <col min="14" max="14" width="3.81640625" customWidth="1"/>
    <col min="15" max="15" width="3.1796875" bestFit="1" customWidth="1"/>
    <col min="16" max="16" width="8.08984375" bestFit="1" customWidth="1"/>
    <col min="17" max="17" width="3.54296875" bestFit="1" customWidth="1"/>
    <col min="18" max="18" width="3.6328125" bestFit="1" customWidth="1"/>
    <col min="19" max="19" width="8.08984375" bestFit="1" customWidth="1"/>
    <col min="20" max="20" width="3.54296875" bestFit="1" customWidth="1"/>
    <col min="21" max="21" width="3.6328125" bestFit="1" customWidth="1"/>
    <col min="22" max="22" width="7.54296875" bestFit="1" customWidth="1"/>
    <col min="23" max="23" width="21.08984375" bestFit="1" customWidth="1"/>
    <col min="24" max="24" width="21.81640625" bestFit="1" customWidth="1"/>
  </cols>
  <sheetData>
    <row r="1" spans="1:28" x14ac:dyDescent="0.35">
      <c r="A1" s="7" t="s">
        <v>126</v>
      </c>
      <c r="B1" s="7" t="s">
        <v>127</v>
      </c>
      <c r="C1" s="7" t="s">
        <v>128</v>
      </c>
      <c r="D1" s="7" t="s">
        <v>129</v>
      </c>
      <c r="E1" s="7" t="s">
        <v>130</v>
      </c>
      <c r="F1" s="7" t="s">
        <v>131</v>
      </c>
      <c r="G1" s="78" t="s">
        <v>132</v>
      </c>
      <c r="H1" s="78"/>
      <c r="I1" s="78"/>
      <c r="J1" s="78" t="s">
        <v>115</v>
      </c>
      <c r="K1" s="78"/>
      <c r="L1" s="78"/>
      <c r="M1" s="78" t="s">
        <v>346</v>
      </c>
      <c r="N1" s="78"/>
      <c r="O1" s="78"/>
      <c r="P1" s="78" t="s">
        <v>117</v>
      </c>
      <c r="Q1" s="78"/>
      <c r="R1" s="78"/>
      <c r="S1" s="78" t="s">
        <v>349</v>
      </c>
      <c r="T1" s="78"/>
      <c r="U1" s="78"/>
      <c r="V1" s="7" t="s">
        <v>133</v>
      </c>
      <c r="W1" s="7" t="s">
        <v>125</v>
      </c>
      <c r="X1" s="7" t="s">
        <v>118</v>
      </c>
      <c r="Y1" s="13" t="s">
        <v>258</v>
      </c>
      <c r="Z1" s="13" t="s">
        <v>259</v>
      </c>
    </row>
    <row r="2" spans="1:28" x14ac:dyDescent="0.35">
      <c r="A2" s="7"/>
      <c r="B2" s="13"/>
      <c r="C2" s="7"/>
      <c r="D2" s="25" t="s">
        <v>134</v>
      </c>
      <c r="E2" s="25" t="s">
        <v>135</v>
      </c>
      <c r="F2" s="24" t="s">
        <v>136</v>
      </c>
      <c r="G2" s="24" t="s">
        <v>137</v>
      </c>
      <c r="H2" s="24" t="s">
        <v>257</v>
      </c>
      <c r="I2" s="24" t="s">
        <v>138</v>
      </c>
      <c r="J2" s="24" t="s">
        <v>62</v>
      </c>
      <c r="K2" s="24" t="s">
        <v>179</v>
      </c>
      <c r="L2" s="24" t="s">
        <v>138</v>
      </c>
      <c r="M2" s="7"/>
      <c r="N2" s="7"/>
      <c r="O2" s="7" t="s">
        <v>115</v>
      </c>
      <c r="P2" s="7" t="s">
        <v>62</v>
      </c>
      <c r="Q2" s="7" t="s">
        <v>179</v>
      </c>
      <c r="R2" s="7" t="s">
        <v>138</v>
      </c>
      <c r="S2" s="7" t="s">
        <v>62</v>
      </c>
      <c r="T2" s="7" t="s">
        <v>179</v>
      </c>
      <c r="U2" s="7" t="s">
        <v>138</v>
      </c>
      <c r="V2" s="7"/>
      <c r="W2" s="7"/>
      <c r="X2" s="2"/>
      <c r="Y2" s="2"/>
      <c r="AB2" s="2" t="s">
        <v>217</v>
      </c>
    </row>
    <row r="3" spans="1:28" x14ac:dyDescent="0.35">
      <c r="A3" s="2" t="s">
        <v>268</v>
      </c>
      <c r="B3" s="3" t="s">
        <v>269</v>
      </c>
      <c r="C3" s="6" t="s">
        <v>260</v>
      </c>
      <c r="D3" s="26">
        <v>69.5</v>
      </c>
      <c r="E3" s="26">
        <f>-137-59/60</f>
        <v>-137.98333333333332</v>
      </c>
      <c r="F3" s="6">
        <v>50</v>
      </c>
      <c r="G3" s="8">
        <v>1.49</v>
      </c>
      <c r="H3" s="6">
        <v>0.08</v>
      </c>
      <c r="I3" s="1">
        <v>1</v>
      </c>
      <c r="J3" s="8">
        <v>1.7308990481978457</v>
      </c>
      <c r="L3" s="1">
        <v>1</v>
      </c>
      <c r="V3" s="3" t="s">
        <v>73</v>
      </c>
      <c r="W3" s="2" t="s">
        <v>151</v>
      </c>
      <c r="Y3" s="5">
        <v>31.42</v>
      </c>
    </row>
    <row r="4" spans="1:28" x14ac:dyDescent="0.35">
      <c r="A4" s="2" t="s">
        <v>268</v>
      </c>
      <c r="B4" s="3" t="s">
        <v>269</v>
      </c>
      <c r="C4" s="6" t="s">
        <v>261</v>
      </c>
      <c r="D4">
        <f>69+40/60</f>
        <v>69.666666666666671</v>
      </c>
      <c r="E4">
        <f>-138-9/60</f>
        <v>-138.15</v>
      </c>
      <c r="F4" s="6">
        <v>100</v>
      </c>
      <c r="G4" s="8">
        <v>1.38</v>
      </c>
      <c r="H4" s="6">
        <v>0.06</v>
      </c>
      <c r="I4" s="1">
        <v>1</v>
      </c>
      <c r="J4" s="8">
        <v>1.8847567413709876</v>
      </c>
      <c r="L4" s="1">
        <v>1</v>
      </c>
      <c r="V4" s="3" t="s">
        <v>73</v>
      </c>
      <c r="W4" s="2" t="s">
        <v>151</v>
      </c>
      <c r="Y4" s="5">
        <v>32.020000000000003</v>
      </c>
    </row>
    <row r="5" spans="1:28" x14ac:dyDescent="0.35">
      <c r="A5" s="2" t="s">
        <v>268</v>
      </c>
      <c r="B5" s="3" t="s">
        <v>269</v>
      </c>
      <c r="C5" s="6" t="s">
        <v>262</v>
      </c>
      <c r="D5">
        <f>69+49/60</f>
        <v>69.816666666666663</v>
      </c>
      <c r="E5">
        <f>-138-20/60</f>
        <v>-138.33333333333334</v>
      </c>
      <c r="F5" s="6">
        <v>100</v>
      </c>
      <c r="G5" s="8">
        <v>1.33</v>
      </c>
      <c r="H5" s="6">
        <v>0.06</v>
      </c>
      <c r="I5" s="1">
        <v>1</v>
      </c>
      <c r="J5" s="8">
        <v>1.8270601064310592</v>
      </c>
      <c r="L5" s="1">
        <v>1</v>
      </c>
      <c r="V5" s="3" t="s">
        <v>73</v>
      </c>
      <c r="W5" s="2" t="s">
        <v>151</v>
      </c>
      <c r="Y5" s="5">
        <v>32.08</v>
      </c>
    </row>
    <row r="6" spans="1:28" x14ac:dyDescent="0.35">
      <c r="A6" s="2" t="s">
        <v>268</v>
      </c>
      <c r="B6" s="3" t="s">
        <v>269</v>
      </c>
      <c r="C6" s="6" t="s">
        <v>263</v>
      </c>
      <c r="D6" s="26">
        <v>70</v>
      </c>
      <c r="E6" s="26">
        <v>-138</v>
      </c>
      <c r="F6" s="6">
        <v>100</v>
      </c>
      <c r="G6" s="8">
        <v>1.39</v>
      </c>
      <c r="H6" s="6">
        <v>0.06</v>
      </c>
      <c r="I6" s="1">
        <v>1</v>
      </c>
      <c r="J6" s="8">
        <v>1.9039889530176302</v>
      </c>
      <c r="L6" s="1">
        <v>1</v>
      </c>
      <c r="V6" s="3" t="s">
        <v>73</v>
      </c>
      <c r="W6" s="2" t="s">
        <v>151</v>
      </c>
      <c r="Y6" s="5">
        <v>32.08</v>
      </c>
    </row>
    <row r="7" spans="1:28" x14ac:dyDescent="0.35">
      <c r="A7" t="s">
        <v>267</v>
      </c>
      <c r="B7" s="3" t="s">
        <v>269</v>
      </c>
      <c r="C7" s="6" t="s">
        <v>264</v>
      </c>
      <c r="D7" s="26">
        <f>71+6/60</f>
        <v>71.099999999999994</v>
      </c>
      <c r="E7" s="26">
        <f>-139-1/60</f>
        <v>-139.01666666666668</v>
      </c>
      <c r="F7" s="6">
        <v>10</v>
      </c>
      <c r="G7" s="8">
        <v>1.53</v>
      </c>
      <c r="H7" s="6">
        <v>0.06</v>
      </c>
      <c r="I7" s="1">
        <v>1</v>
      </c>
      <c r="J7" s="8">
        <v>1.4039514502049193</v>
      </c>
      <c r="L7" s="1">
        <v>1</v>
      </c>
      <c r="V7" s="3" t="s">
        <v>73</v>
      </c>
      <c r="W7" s="2" t="s">
        <v>151</v>
      </c>
      <c r="Y7" s="5">
        <v>25.7</v>
      </c>
    </row>
    <row r="8" spans="1:28" x14ac:dyDescent="0.35">
      <c r="A8" t="s">
        <v>267</v>
      </c>
      <c r="B8" s="3" t="s">
        <v>269</v>
      </c>
      <c r="C8" s="6" t="s">
        <v>264</v>
      </c>
      <c r="D8" s="26">
        <f>71+6/60</f>
        <v>71.099999999999994</v>
      </c>
      <c r="E8" s="26">
        <f>-139-1/60</f>
        <v>-139.01666666666668</v>
      </c>
      <c r="F8" s="6">
        <v>10</v>
      </c>
      <c r="G8" s="8">
        <v>1.47</v>
      </c>
      <c r="H8" s="6">
        <v>0.06</v>
      </c>
      <c r="I8" s="1">
        <v>1</v>
      </c>
      <c r="J8" s="8">
        <v>1.2308615453851346</v>
      </c>
      <c r="L8" s="1">
        <v>1</v>
      </c>
      <c r="V8" s="3" t="s">
        <v>73</v>
      </c>
      <c r="W8" s="2" t="s">
        <v>151</v>
      </c>
      <c r="Y8" s="5">
        <v>25.7</v>
      </c>
    </row>
    <row r="9" spans="1:28" x14ac:dyDescent="0.35">
      <c r="A9" t="s">
        <v>267</v>
      </c>
      <c r="B9" s="3" t="s">
        <v>269</v>
      </c>
      <c r="C9" s="6" t="s">
        <v>264</v>
      </c>
      <c r="D9" s="26">
        <f>71+6/60</f>
        <v>71.099999999999994</v>
      </c>
      <c r="E9" s="26">
        <f>-139-1/60</f>
        <v>-139.01666666666668</v>
      </c>
      <c r="F9" s="6">
        <v>300</v>
      </c>
      <c r="G9" s="8">
        <v>1.19</v>
      </c>
      <c r="H9" s="6">
        <v>0.06</v>
      </c>
      <c r="I9" s="1">
        <v>1</v>
      </c>
      <c r="J9" s="8">
        <v>2.5578841490034829</v>
      </c>
      <c r="L9" s="1">
        <v>1</v>
      </c>
      <c r="V9" s="3" t="s">
        <v>73</v>
      </c>
      <c r="W9" s="2" t="s">
        <v>151</v>
      </c>
      <c r="Y9" s="5">
        <v>34.659999999999997</v>
      </c>
    </row>
    <row r="10" spans="1:28" x14ac:dyDescent="0.35">
      <c r="A10" t="s">
        <v>267</v>
      </c>
      <c r="B10" s="3" t="s">
        <v>269</v>
      </c>
      <c r="C10" s="6" t="s">
        <v>264</v>
      </c>
      <c r="D10" s="26">
        <f>71+6/60</f>
        <v>71.099999999999994</v>
      </c>
      <c r="E10" s="26">
        <f>-139-1/60</f>
        <v>-139.01666666666668</v>
      </c>
      <c r="F10" s="6">
        <v>1500</v>
      </c>
      <c r="G10" s="8">
        <v>1.08</v>
      </c>
      <c r="H10" s="6">
        <v>0.06</v>
      </c>
      <c r="I10" s="1">
        <v>1</v>
      </c>
      <c r="J10" s="8">
        <v>2.7886706887631956</v>
      </c>
      <c r="L10" s="1">
        <v>1</v>
      </c>
      <c r="V10" s="3" t="s">
        <v>73</v>
      </c>
      <c r="W10" s="2" t="s">
        <v>151</v>
      </c>
      <c r="Y10" s="5">
        <v>34.909999999999997</v>
      </c>
    </row>
    <row r="11" spans="1:28" x14ac:dyDescent="0.35">
      <c r="A11" t="s">
        <v>267</v>
      </c>
      <c r="B11" s="3" t="s">
        <v>269</v>
      </c>
      <c r="C11" s="6" t="s">
        <v>265</v>
      </c>
      <c r="D11" s="26">
        <f t="shared" ref="D11:D22" si="0">72+31/60</f>
        <v>72.516666666666666</v>
      </c>
      <c r="E11" s="26">
        <f t="shared" ref="E11:E22" si="1">-136-41/60</f>
        <v>-136.68333333333334</v>
      </c>
      <c r="F11" s="6">
        <v>10</v>
      </c>
      <c r="G11" s="8">
        <v>1.47</v>
      </c>
      <c r="H11" s="6">
        <v>0.06</v>
      </c>
      <c r="I11" s="1">
        <v>1</v>
      </c>
      <c r="J11" s="8">
        <v>1.4231836618515621</v>
      </c>
      <c r="L11" s="1">
        <v>1</v>
      </c>
      <c r="V11" s="3" t="s">
        <v>73</v>
      </c>
      <c r="W11" s="2" t="s">
        <v>151</v>
      </c>
      <c r="Y11" s="5">
        <v>25.32</v>
      </c>
    </row>
    <row r="12" spans="1:28" x14ac:dyDescent="0.35">
      <c r="A12" t="s">
        <v>267</v>
      </c>
      <c r="B12" s="3" t="s">
        <v>269</v>
      </c>
      <c r="C12" s="6" t="s">
        <v>265</v>
      </c>
      <c r="D12" s="26">
        <f t="shared" si="0"/>
        <v>72.516666666666666</v>
      </c>
      <c r="E12" s="26">
        <f t="shared" si="1"/>
        <v>-136.68333333333334</v>
      </c>
      <c r="F12" s="6">
        <v>50</v>
      </c>
      <c r="G12" s="8">
        <v>1.47</v>
      </c>
      <c r="H12" s="6">
        <v>0.06</v>
      </c>
      <c r="I12" s="1">
        <v>1</v>
      </c>
      <c r="J12" s="8">
        <v>1.5385769317314184</v>
      </c>
      <c r="L12" s="1">
        <v>1</v>
      </c>
      <c r="V12" s="3" t="s">
        <v>73</v>
      </c>
      <c r="W12" s="2" t="s">
        <v>151</v>
      </c>
      <c r="Y12" s="5">
        <v>29.93</v>
      </c>
    </row>
    <row r="13" spans="1:28" x14ac:dyDescent="0.35">
      <c r="A13" t="s">
        <v>267</v>
      </c>
      <c r="B13" s="3" t="s">
        <v>269</v>
      </c>
      <c r="C13" s="6" t="s">
        <v>265</v>
      </c>
      <c r="D13" s="26">
        <f t="shared" si="0"/>
        <v>72.516666666666666</v>
      </c>
      <c r="E13" s="26">
        <f t="shared" si="1"/>
        <v>-136.68333333333334</v>
      </c>
      <c r="F13" s="6">
        <v>50</v>
      </c>
      <c r="G13" s="8">
        <v>1.49</v>
      </c>
      <c r="H13" s="6">
        <v>0.06</v>
      </c>
      <c r="I13" s="1">
        <v>1</v>
      </c>
      <c r="J13" s="8">
        <v>1.5193447200847756</v>
      </c>
      <c r="L13" s="1">
        <v>1</v>
      </c>
      <c r="V13" s="3" t="s">
        <v>73</v>
      </c>
      <c r="W13" s="2" t="s">
        <v>151</v>
      </c>
      <c r="Y13" s="5">
        <v>29.93</v>
      </c>
    </row>
    <row r="14" spans="1:28" x14ac:dyDescent="0.35">
      <c r="A14" t="s">
        <v>267</v>
      </c>
      <c r="B14" s="3" t="s">
        <v>269</v>
      </c>
      <c r="C14" s="6" t="s">
        <v>265</v>
      </c>
      <c r="D14" s="26">
        <f t="shared" si="0"/>
        <v>72.516666666666666</v>
      </c>
      <c r="E14" s="26">
        <f t="shared" si="1"/>
        <v>-136.68333333333334</v>
      </c>
      <c r="F14" s="6">
        <v>100</v>
      </c>
      <c r="G14" s="8">
        <v>1.55</v>
      </c>
      <c r="H14" s="6">
        <v>0.06</v>
      </c>
      <c r="I14" s="1">
        <v>1</v>
      </c>
      <c r="J14" s="8">
        <v>1.9616855879575583</v>
      </c>
      <c r="L14" s="1">
        <v>1</v>
      </c>
      <c r="V14" s="3" t="s">
        <v>73</v>
      </c>
      <c r="W14" s="2" t="s">
        <v>151</v>
      </c>
      <c r="Y14" s="5">
        <v>31.83</v>
      </c>
    </row>
    <row r="15" spans="1:28" x14ac:dyDescent="0.35">
      <c r="A15" t="s">
        <v>267</v>
      </c>
      <c r="B15" s="3" t="s">
        <v>269</v>
      </c>
      <c r="C15" s="6" t="s">
        <v>265</v>
      </c>
      <c r="D15" s="26">
        <f t="shared" si="0"/>
        <v>72.516666666666666</v>
      </c>
      <c r="E15" s="26">
        <f t="shared" si="1"/>
        <v>-136.68333333333334</v>
      </c>
      <c r="F15" s="6">
        <v>200</v>
      </c>
      <c r="G15" s="8">
        <v>1.35</v>
      </c>
      <c r="H15" s="6">
        <v>0.06</v>
      </c>
      <c r="I15" s="1">
        <v>1</v>
      </c>
      <c r="J15" s="8">
        <v>2.1732399160706284</v>
      </c>
      <c r="L15" s="1">
        <v>1</v>
      </c>
      <c r="V15" s="3" t="s">
        <v>73</v>
      </c>
      <c r="W15" s="2" t="s">
        <v>151</v>
      </c>
      <c r="Y15" s="5">
        <v>33.6</v>
      </c>
    </row>
    <row r="16" spans="1:28" x14ac:dyDescent="0.35">
      <c r="A16" t="s">
        <v>267</v>
      </c>
      <c r="B16" s="3" t="s">
        <v>269</v>
      </c>
      <c r="C16" s="6" t="s">
        <v>265</v>
      </c>
      <c r="D16" s="26">
        <f t="shared" si="0"/>
        <v>72.516666666666666</v>
      </c>
      <c r="E16" s="26">
        <f t="shared" si="1"/>
        <v>-136.68333333333334</v>
      </c>
      <c r="F16" s="6">
        <v>250</v>
      </c>
      <c r="G16" s="8">
        <v>1.2</v>
      </c>
      <c r="H16" s="6">
        <v>0.06</v>
      </c>
      <c r="I16" s="1">
        <v>1</v>
      </c>
      <c r="J16" s="8">
        <v>2.769438477116553</v>
      </c>
      <c r="L16" s="1">
        <v>1</v>
      </c>
      <c r="V16" s="3" t="s">
        <v>73</v>
      </c>
      <c r="W16" s="2" t="s">
        <v>151</v>
      </c>
      <c r="Y16" s="5">
        <v>34.369999999999997</v>
      </c>
    </row>
    <row r="17" spans="1:25" x14ac:dyDescent="0.35">
      <c r="A17" t="s">
        <v>267</v>
      </c>
      <c r="B17" s="3" t="s">
        <v>269</v>
      </c>
      <c r="C17" s="6" t="s">
        <v>265</v>
      </c>
      <c r="D17" s="26">
        <f t="shared" si="0"/>
        <v>72.516666666666666</v>
      </c>
      <c r="E17" s="26">
        <f t="shared" si="1"/>
        <v>-136.68333333333334</v>
      </c>
      <c r="F17" s="6">
        <v>400</v>
      </c>
      <c r="G17" s="8">
        <v>1.17</v>
      </c>
      <c r="H17" s="6">
        <v>0.06</v>
      </c>
      <c r="I17" s="1">
        <v>1</v>
      </c>
      <c r="J17" s="8">
        <v>2.8848317469964093</v>
      </c>
      <c r="L17" s="1">
        <v>1</v>
      </c>
      <c r="V17" s="3" t="s">
        <v>73</v>
      </c>
      <c r="W17" s="2" t="s">
        <v>151</v>
      </c>
      <c r="Y17" s="5">
        <v>34.799999999999997</v>
      </c>
    </row>
    <row r="18" spans="1:25" x14ac:dyDescent="0.35">
      <c r="A18" t="s">
        <v>267</v>
      </c>
      <c r="B18" s="3" t="s">
        <v>269</v>
      </c>
      <c r="C18" s="6" t="s">
        <v>265</v>
      </c>
      <c r="D18" s="26">
        <f t="shared" si="0"/>
        <v>72.516666666666666</v>
      </c>
      <c r="E18" s="26">
        <f t="shared" si="1"/>
        <v>-136.68333333333334</v>
      </c>
      <c r="F18" s="6">
        <v>1000</v>
      </c>
      <c r="G18" s="8">
        <v>1.05</v>
      </c>
      <c r="H18" s="6">
        <v>0.06</v>
      </c>
      <c r="I18" s="1">
        <v>1</v>
      </c>
      <c r="J18" s="8">
        <v>2.9425283819363375</v>
      </c>
      <c r="L18" s="1">
        <v>1</v>
      </c>
      <c r="V18" s="3" t="s">
        <v>73</v>
      </c>
      <c r="W18" s="2" t="s">
        <v>151</v>
      </c>
      <c r="Y18" s="5">
        <v>34.869999999999997</v>
      </c>
    </row>
    <row r="19" spans="1:25" x14ac:dyDescent="0.35">
      <c r="A19" t="s">
        <v>267</v>
      </c>
      <c r="B19" s="3" t="s">
        <v>269</v>
      </c>
      <c r="C19" s="6" t="s">
        <v>265</v>
      </c>
      <c r="D19" s="26">
        <f t="shared" si="0"/>
        <v>72.516666666666666</v>
      </c>
      <c r="E19" s="26">
        <f t="shared" si="1"/>
        <v>-136.68333333333334</v>
      </c>
      <c r="F19" s="6">
        <v>1000</v>
      </c>
      <c r="G19" s="8">
        <v>1.0900000000000001</v>
      </c>
      <c r="H19" s="6">
        <v>0.06</v>
      </c>
      <c r="I19" s="1">
        <v>1</v>
      </c>
      <c r="J19" s="8">
        <v>2.7117418421766248</v>
      </c>
      <c r="L19" s="1">
        <v>1</v>
      </c>
      <c r="V19" s="3" t="s">
        <v>73</v>
      </c>
      <c r="W19" s="2" t="s">
        <v>151</v>
      </c>
      <c r="Y19" s="5">
        <v>34.869999999999997</v>
      </c>
    </row>
    <row r="20" spans="1:25" x14ac:dyDescent="0.35">
      <c r="A20" t="s">
        <v>267</v>
      </c>
      <c r="B20" s="3" t="s">
        <v>269</v>
      </c>
      <c r="C20" s="6" t="s">
        <v>265</v>
      </c>
      <c r="D20" s="26">
        <f t="shared" si="0"/>
        <v>72.516666666666666</v>
      </c>
      <c r="E20" s="26">
        <f t="shared" si="1"/>
        <v>-136.68333333333334</v>
      </c>
      <c r="F20" s="6">
        <v>2000</v>
      </c>
      <c r="G20" s="8">
        <v>1.06</v>
      </c>
      <c r="H20" s="6">
        <v>0.06</v>
      </c>
      <c r="I20" s="1">
        <v>1</v>
      </c>
      <c r="J20" s="8">
        <v>2.9617605935829805</v>
      </c>
      <c r="L20" s="1">
        <v>1</v>
      </c>
      <c r="V20" s="3" t="s">
        <v>73</v>
      </c>
      <c r="W20" s="2" t="s">
        <v>151</v>
      </c>
      <c r="Y20" s="5">
        <v>34.93</v>
      </c>
    </row>
    <row r="21" spans="1:25" x14ac:dyDescent="0.35">
      <c r="A21" t="s">
        <v>267</v>
      </c>
      <c r="B21" s="3" t="s">
        <v>269</v>
      </c>
      <c r="C21" s="6" t="s">
        <v>265</v>
      </c>
      <c r="D21" s="26">
        <f t="shared" si="0"/>
        <v>72.516666666666666</v>
      </c>
      <c r="E21" s="26">
        <f t="shared" si="1"/>
        <v>-136.68333333333334</v>
      </c>
      <c r="F21" s="6">
        <v>2400</v>
      </c>
      <c r="G21" s="8">
        <v>1.05</v>
      </c>
      <c r="H21" s="6">
        <v>0.06</v>
      </c>
      <c r="I21" s="1">
        <v>1</v>
      </c>
      <c r="J21" s="8">
        <v>3.134850498402765</v>
      </c>
      <c r="L21" s="1">
        <v>1</v>
      </c>
      <c r="V21" s="3" t="s">
        <v>73</v>
      </c>
      <c r="W21" s="2" t="s">
        <v>151</v>
      </c>
      <c r="Y21" s="5">
        <v>34.94</v>
      </c>
    </row>
    <row r="22" spans="1:25" x14ac:dyDescent="0.35">
      <c r="A22" t="s">
        <v>267</v>
      </c>
      <c r="B22" s="3" t="s">
        <v>269</v>
      </c>
      <c r="C22" s="6" t="s">
        <v>265</v>
      </c>
      <c r="D22" s="26">
        <f t="shared" si="0"/>
        <v>72.516666666666666</v>
      </c>
      <c r="E22" s="26">
        <f t="shared" si="1"/>
        <v>-136.68333333333334</v>
      </c>
      <c r="F22" s="6">
        <v>2400</v>
      </c>
      <c r="G22" s="8">
        <v>0.99</v>
      </c>
      <c r="H22" s="6">
        <v>0.06</v>
      </c>
      <c r="I22" s="1">
        <v>1</v>
      </c>
      <c r="J22" s="8">
        <v>2.9809928052296231</v>
      </c>
      <c r="L22" s="1">
        <v>1</v>
      </c>
      <c r="V22" s="3" t="s">
        <v>73</v>
      </c>
      <c r="W22" s="2" t="s">
        <v>151</v>
      </c>
      <c r="Y22" s="32">
        <v>34.94</v>
      </c>
    </row>
    <row r="23" spans="1:25" x14ac:dyDescent="0.35">
      <c r="A23" t="s">
        <v>267</v>
      </c>
      <c r="B23" s="3" t="s">
        <v>269</v>
      </c>
      <c r="C23" s="6" t="s">
        <v>266</v>
      </c>
      <c r="D23" s="26">
        <f>74+38/60</f>
        <v>74.63333333333334</v>
      </c>
      <c r="E23" s="26">
        <f>-137-20/60</f>
        <v>-137.33333333333334</v>
      </c>
      <c r="F23" s="6">
        <v>600</v>
      </c>
      <c r="G23" s="8">
        <v>1.1200000000000001</v>
      </c>
      <c r="H23" s="6">
        <v>0.06</v>
      </c>
      <c r="I23" s="1">
        <v>1</v>
      </c>
      <c r="J23" s="8">
        <v>2.8079029004098386</v>
      </c>
      <c r="L23" s="1">
        <v>1</v>
      </c>
      <c r="V23" s="3" t="s">
        <v>73</v>
      </c>
      <c r="W23" s="2" t="s">
        <v>151</v>
      </c>
      <c r="Y23" s="5">
        <v>34.840000000000003</v>
      </c>
    </row>
    <row r="24" spans="1:25" x14ac:dyDescent="0.35">
      <c r="A24" t="s">
        <v>267</v>
      </c>
      <c r="B24" s="3" t="s">
        <v>269</v>
      </c>
      <c r="C24" s="6" t="s">
        <v>266</v>
      </c>
      <c r="D24" s="26">
        <f>74+38/60</f>
        <v>74.63333333333334</v>
      </c>
      <c r="E24" s="26">
        <f>-137-20/60</f>
        <v>-137.33333333333334</v>
      </c>
      <c r="F24" s="6">
        <v>2000</v>
      </c>
      <c r="G24" s="8">
        <v>1.06</v>
      </c>
      <c r="H24" s="6">
        <v>0.06</v>
      </c>
      <c r="I24" s="1">
        <v>1</v>
      </c>
      <c r="J24" s="8">
        <v>2.6925096305299823</v>
      </c>
      <c r="L24" s="1">
        <v>1</v>
      </c>
      <c r="V24" s="3" t="s">
        <v>73</v>
      </c>
      <c r="W24" s="2" t="s">
        <v>151</v>
      </c>
      <c r="Y24" s="5">
        <v>34.93</v>
      </c>
    </row>
    <row r="25" spans="1:25" x14ac:dyDescent="0.35">
      <c r="A25" t="s">
        <v>267</v>
      </c>
      <c r="B25" s="3" t="s">
        <v>269</v>
      </c>
      <c r="C25" s="6" t="s">
        <v>266</v>
      </c>
      <c r="D25" s="26">
        <f>74+38/60</f>
        <v>74.63333333333334</v>
      </c>
      <c r="E25" s="26">
        <f>-137-20/60</f>
        <v>-137.33333333333334</v>
      </c>
      <c r="F25" s="6">
        <v>2500</v>
      </c>
      <c r="G25" s="8">
        <v>1.07</v>
      </c>
      <c r="H25" s="6">
        <v>0.08</v>
      </c>
      <c r="I25" s="1">
        <v>1</v>
      </c>
      <c r="J25" s="8">
        <v>3.0194572285229087</v>
      </c>
      <c r="L25" s="1">
        <v>1</v>
      </c>
      <c r="V25" s="3" t="s">
        <v>73</v>
      </c>
      <c r="W25" s="2" t="s">
        <v>151</v>
      </c>
      <c r="Y25" s="5">
        <v>34.94</v>
      </c>
    </row>
    <row r="26" spans="1:25" x14ac:dyDescent="0.35">
      <c r="A26" t="s">
        <v>68</v>
      </c>
      <c r="B26" s="1" t="s">
        <v>323</v>
      </c>
      <c r="C26">
        <v>43</v>
      </c>
      <c r="D26" s="1">
        <v>85.13</v>
      </c>
      <c r="E26">
        <v>-150.1</v>
      </c>
      <c r="F26">
        <v>19.3</v>
      </c>
      <c r="G26" s="26">
        <v>1.56</v>
      </c>
      <c r="H26" s="6">
        <v>0.06</v>
      </c>
      <c r="I26" s="1">
        <v>1</v>
      </c>
      <c r="J26" s="1">
        <v>1.62</v>
      </c>
      <c r="L26" s="1">
        <v>1</v>
      </c>
      <c r="V26" s="3" t="s">
        <v>90</v>
      </c>
      <c r="W26" s="2" t="s">
        <v>324</v>
      </c>
      <c r="X26" t="s">
        <v>326</v>
      </c>
    </row>
    <row r="27" spans="1:25" x14ac:dyDescent="0.35">
      <c r="A27" t="s">
        <v>68</v>
      </c>
      <c r="B27" s="1" t="s">
        <v>323</v>
      </c>
      <c r="C27">
        <v>43</v>
      </c>
      <c r="D27" s="1">
        <v>85.13</v>
      </c>
      <c r="E27">
        <v>-150.1</v>
      </c>
      <c r="F27">
        <v>34.9</v>
      </c>
      <c r="G27" s="26">
        <v>1.65</v>
      </c>
      <c r="H27" s="6">
        <v>0.06</v>
      </c>
      <c r="I27" s="1">
        <v>1</v>
      </c>
      <c r="J27">
        <v>1.65</v>
      </c>
      <c r="L27" s="1">
        <v>1</v>
      </c>
      <c r="V27" s="3" t="s">
        <v>90</v>
      </c>
      <c r="W27" s="2" t="s">
        <v>324</v>
      </c>
      <c r="X27" t="s">
        <v>326</v>
      </c>
    </row>
    <row r="28" spans="1:25" x14ac:dyDescent="0.35">
      <c r="A28" t="s">
        <v>68</v>
      </c>
      <c r="B28" s="1" t="s">
        <v>323</v>
      </c>
      <c r="C28">
        <v>43</v>
      </c>
      <c r="D28" s="1">
        <v>85.13</v>
      </c>
      <c r="E28">
        <v>-150.1</v>
      </c>
      <c r="F28">
        <v>53.9</v>
      </c>
      <c r="G28" s="26">
        <v>1.33</v>
      </c>
      <c r="H28" s="6">
        <v>0.06</v>
      </c>
      <c r="I28" s="1">
        <v>1</v>
      </c>
      <c r="J28" s="1">
        <v>1.82</v>
      </c>
      <c r="L28" s="1">
        <v>1</v>
      </c>
      <c r="V28" s="3" t="s">
        <v>90</v>
      </c>
      <c r="W28" s="2" t="s">
        <v>324</v>
      </c>
      <c r="X28" t="s">
        <v>326</v>
      </c>
    </row>
    <row r="29" spans="1:25" x14ac:dyDescent="0.35">
      <c r="A29" t="s">
        <v>68</v>
      </c>
      <c r="B29" s="1" t="s">
        <v>323</v>
      </c>
      <c r="C29">
        <v>43</v>
      </c>
      <c r="D29" s="1">
        <v>85.13</v>
      </c>
      <c r="E29">
        <v>-150.1</v>
      </c>
      <c r="F29">
        <v>73.900000000000006</v>
      </c>
      <c r="G29" s="26">
        <v>1.31</v>
      </c>
      <c r="H29" s="6">
        <v>0.06</v>
      </c>
      <c r="I29" s="1">
        <v>1</v>
      </c>
      <c r="J29" s="1">
        <v>1.9</v>
      </c>
      <c r="L29" s="1">
        <v>1</v>
      </c>
      <c r="V29" s="3" t="s">
        <v>90</v>
      </c>
      <c r="W29" s="2" t="s">
        <v>324</v>
      </c>
    </row>
    <row r="30" spans="1:25" x14ac:dyDescent="0.35">
      <c r="A30" t="s">
        <v>68</v>
      </c>
      <c r="B30" s="1" t="s">
        <v>323</v>
      </c>
      <c r="C30">
        <v>43</v>
      </c>
      <c r="D30" s="1">
        <v>85.13</v>
      </c>
      <c r="E30">
        <v>-150.1</v>
      </c>
      <c r="F30">
        <v>99.6</v>
      </c>
      <c r="G30" s="26">
        <v>1.33</v>
      </c>
      <c r="H30" s="6">
        <v>0.06</v>
      </c>
      <c r="I30" s="1">
        <v>1</v>
      </c>
      <c r="J30" s="1">
        <v>1.88</v>
      </c>
      <c r="L30" s="1">
        <v>1</v>
      </c>
      <c r="V30" s="3" t="s">
        <v>90</v>
      </c>
      <c r="W30" s="2" t="s">
        <v>324</v>
      </c>
    </row>
    <row r="31" spans="1:25" x14ac:dyDescent="0.35">
      <c r="A31" t="s">
        <v>68</v>
      </c>
      <c r="B31" s="1" t="s">
        <v>323</v>
      </c>
      <c r="C31">
        <v>43</v>
      </c>
      <c r="D31" s="1">
        <v>85.13</v>
      </c>
      <c r="E31">
        <v>-150.1</v>
      </c>
      <c r="F31">
        <v>138.9</v>
      </c>
      <c r="G31" s="26">
        <v>1.05</v>
      </c>
      <c r="H31" s="6">
        <v>0.06</v>
      </c>
      <c r="I31" s="1">
        <v>1</v>
      </c>
      <c r="J31" s="1">
        <v>2.36</v>
      </c>
      <c r="L31" s="1">
        <v>1</v>
      </c>
      <c r="V31" s="3" t="s">
        <v>90</v>
      </c>
      <c r="W31" s="2" t="s">
        <v>324</v>
      </c>
    </row>
    <row r="32" spans="1:25" x14ac:dyDescent="0.35">
      <c r="A32" t="s">
        <v>68</v>
      </c>
      <c r="B32" s="1" t="s">
        <v>323</v>
      </c>
      <c r="C32">
        <v>43</v>
      </c>
      <c r="D32" s="1">
        <v>85.13</v>
      </c>
      <c r="E32">
        <v>-150.1</v>
      </c>
      <c r="F32">
        <v>173.8</v>
      </c>
      <c r="G32" s="26">
        <v>0.96</v>
      </c>
      <c r="H32" s="6">
        <v>0.06</v>
      </c>
      <c r="I32" s="1">
        <v>1</v>
      </c>
      <c r="J32" s="1">
        <v>2.52</v>
      </c>
      <c r="L32" s="1">
        <v>1</v>
      </c>
      <c r="V32" s="3" t="s">
        <v>90</v>
      </c>
      <c r="W32" s="2" t="s">
        <v>324</v>
      </c>
    </row>
    <row r="33" spans="1:23" x14ac:dyDescent="0.35">
      <c r="A33" t="s">
        <v>68</v>
      </c>
      <c r="B33" s="1" t="s">
        <v>323</v>
      </c>
      <c r="C33">
        <v>43</v>
      </c>
      <c r="D33" s="1">
        <v>85.13</v>
      </c>
      <c r="E33">
        <v>-150.1</v>
      </c>
      <c r="F33">
        <v>224</v>
      </c>
      <c r="G33" s="26">
        <v>0.87</v>
      </c>
      <c r="H33" s="6">
        <v>0.06</v>
      </c>
      <c r="I33" s="1">
        <v>1</v>
      </c>
      <c r="J33" s="1">
        <v>2.58</v>
      </c>
      <c r="L33" s="1">
        <v>1</v>
      </c>
      <c r="V33" s="3" t="s">
        <v>90</v>
      </c>
      <c r="W33" s="2" t="s">
        <v>324</v>
      </c>
    </row>
    <row r="34" spans="1:23" x14ac:dyDescent="0.35">
      <c r="A34" t="s">
        <v>68</v>
      </c>
      <c r="B34" s="1" t="s">
        <v>323</v>
      </c>
      <c r="C34">
        <v>43</v>
      </c>
      <c r="D34" s="1">
        <v>85.13</v>
      </c>
      <c r="E34">
        <v>-150.1</v>
      </c>
      <c r="F34">
        <v>274.39999999999998</v>
      </c>
      <c r="G34" s="26">
        <v>1</v>
      </c>
      <c r="H34" s="6">
        <v>0.06</v>
      </c>
      <c r="I34" s="1">
        <v>1</v>
      </c>
      <c r="J34" s="1">
        <v>2.56</v>
      </c>
      <c r="L34" s="1">
        <v>1</v>
      </c>
      <c r="V34" s="3" t="s">
        <v>90</v>
      </c>
      <c r="W34" s="2" t="s">
        <v>324</v>
      </c>
    </row>
    <row r="35" spans="1:23" x14ac:dyDescent="0.35">
      <c r="A35" t="s">
        <v>68</v>
      </c>
      <c r="B35" s="1" t="s">
        <v>323</v>
      </c>
      <c r="C35">
        <v>43</v>
      </c>
      <c r="D35" s="1">
        <v>85.13</v>
      </c>
      <c r="E35">
        <v>-150.1</v>
      </c>
      <c r="F35">
        <v>414</v>
      </c>
      <c r="G35" s="26">
        <v>0.99</v>
      </c>
      <c r="H35" s="6">
        <v>0.06</v>
      </c>
      <c r="I35" s="1">
        <v>1</v>
      </c>
      <c r="J35" s="1">
        <v>2.64</v>
      </c>
      <c r="L35" s="1">
        <v>1</v>
      </c>
      <c r="V35" s="3" t="s">
        <v>90</v>
      </c>
      <c r="W35" s="2" t="s">
        <v>324</v>
      </c>
    </row>
    <row r="36" spans="1:23" x14ac:dyDescent="0.35">
      <c r="A36" t="s">
        <v>68</v>
      </c>
      <c r="B36" s="1" t="s">
        <v>323</v>
      </c>
      <c r="C36">
        <v>43</v>
      </c>
      <c r="D36" s="1">
        <v>85.13</v>
      </c>
      <c r="E36">
        <v>-150.1</v>
      </c>
      <c r="F36">
        <v>498.9</v>
      </c>
      <c r="G36" s="26">
        <v>0.87</v>
      </c>
      <c r="H36" s="6">
        <v>0.06</v>
      </c>
      <c r="I36" s="1">
        <v>1</v>
      </c>
      <c r="J36" s="1">
        <v>2.58</v>
      </c>
      <c r="L36" s="1">
        <v>1</v>
      </c>
      <c r="V36" s="3" t="s">
        <v>90</v>
      </c>
      <c r="W36" s="2" t="s">
        <v>324</v>
      </c>
    </row>
    <row r="37" spans="1:23" x14ac:dyDescent="0.35">
      <c r="A37" t="s">
        <v>68</v>
      </c>
      <c r="B37" s="1" t="s">
        <v>323</v>
      </c>
      <c r="C37">
        <v>43</v>
      </c>
      <c r="D37" s="1">
        <v>85.13</v>
      </c>
      <c r="E37">
        <v>-150.1</v>
      </c>
      <c r="F37">
        <v>499.2</v>
      </c>
      <c r="G37" s="26">
        <v>0.81</v>
      </c>
      <c r="H37" s="6">
        <v>0.06</v>
      </c>
      <c r="I37" s="1">
        <v>1</v>
      </c>
      <c r="J37" s="1">
        <v>2.5499999999999998</v>
      </c>
      <c r="L37" s="1">
        <v>1</v>
      </c>
      <c r="V37" s="3" t="s">
        <v>90</v>
      </c>
      <c r="W37" s="2" t="s">
        <v>324</v>
      </c>
    </row>
    <row r="38" spans="1:23" x14ac:dyDescent="0.35">
      <c r="A38" t="s">
        <v>68</v>
      </c>
      <c r="B38" s="1" t="s">
        <v>323</v>
      </c>
      <c r="C38">
        <v>43</v>
      </c>
      <c r="D38" s="1">
        <v>85.13</v>
      </c>
      <c r="E38">
        <v>-150.1</v>
      </c>
      <c r="F38">
        <v>599.1</v>
      </c>
      <c r="G38" s="26">
        <v>0.86</v>
      </c>
      <c r="H38" s="6">
        <v>0.06</v>
      </c>
      <c r="I38" s="1">
        <v>1</v>
      </c>
      <c r="J38" s="1">
        <v>2.62</v>
      </c>
      <c r="L38" s="1">
        <v>1</v>
      </c>
      <c r="V38" s="3" t="s">
        <v>90</v>
      </c>
      <c r="W38" s="2" t="s">
        <v>324</v>
      </c>
    </row>
    <row r="39" spans="1:23" x14ac:dyDescent="0.35">
      <c r="A39" t="s">
        <v>68</v>
      </c>
      <c r="B39" s="1" t="s">
        <v>323</v>
      </c>
      <c r="C39">
        <v>43</v>
      </c>
      <c r="D39" s="1">
        <v>85.13</v>
      </c>
      <c r="E39">
        <v>-150.1</v>
      </c>
      <c r="F39">
        <v>698.9</v>
      </c>
      <c r="G39" s="26">
        <v>1.04</v>
      </c>
      <c r="H39" s="6">
        <v>0.06</v>
      </c>
      <c r="I39" s="1">
        <v>1</v>
      </c>
      <c r="J39" s="1">
        <v>2.48</v>
      </c>
      <c r="L39" s="1">
        <v>1</v>
      </c>
      <c r="V39" s="3" t="s">
        <v>90</v>
      </c>
      <c r="W39" s="2" t="s">
        <v>324</v>
      </c>
    </row>
    <row r="40" spans="1:23" x14ac:dyDescent="0.35">
      <c r="A40" t="s">
        <v>68</v>
      </c>
      <c r="B40" s="1" t="s">
        <v>323</v>
      </c>
      <c r="C40">
        <v>43</v>
      </c>
      <c r="D40" s="1">
        <v>85.13</v>
      </c>
      <c r="E40">
        <v>-150.1</v>
      </c>
      <c r="F40">
        <v>848.9</v>
      </c>
      <c r="G40" s="26">
        <v>0.93</v>
      </c>
      <c r="H40" s="6">
        <v>0.06</v>
      </c>
      <c r="I40" s="1">
        <v>1</v>
      </c>
      <c r="J40" s="1">
        <v>2.62</v>
      </c>
      <c r="L40" s="1">
        <v>1</v>
      </c>
      <c r="V40" s="3" t="s">
        <v>90</v>
      </c>
      <c r="W40" s="2" t="s">
        <v>324</v>
      </c>
    </row>
    <row r="41" spans="1:23" x14ac:dyDescent="0.35">
      <c r="A41" t="s">
        <v>68</v>
      </c>
      <c r="B41" s="1" t="s">
        <v>323</v>
      </c>
      <c r="C41">
        <v>43</v>
      </c>
      <c r="D41" s="1">
        <v>85.13</v>
      </c>
      <c r="E41">
        <v>-150.1</v>
      </c>
      <c r="F41">
        <v>998.8</v>
      </c>
      <c r="G41" s="26">
        <v>0.93</v>
      </c>
      <c r="H41" s="6">
        <v>0.06</v>
      </c>
      <c r="I41" s="1">
        <v>1</v>
      </c>
      <c r="J41" s="1">
        <v>2.52</v>
      </c>
      <c r="L41" s="1">
        <v>1</v>
      </c>
      <c r="V41" s="3" t="s">
        <v>90</v>
      </c>
      <c r="W41" s="2" t="s">
        <v>324</v>
      </c>
    </row>
    <row r="42" spans="1:23" x14ac:dyDescent="0.35">
      <c r="A42" t="s">
        <v>68</v>
      </c>
      <c r="B42" s="1" t="s">
        <v>323</v>
      </c>
      <c r="C42">
        <v>43</v>
      </c>
      <c r="D42" s="1">
        <v>85.13</v>
      </c>
      <c r="E42">
        <v>-150.1</v>
      </c>
      <c r="F42">
        <v>1198.8</v>
      </c>
      <c r="G42" s="26">
        <v>0.94</v>
      </c>
      <c r="H42" s="6">
        <v>0.06</v>
      </c>
      <c r="I42" s="1">
        <v>1</v>
      </c>
      <c r="J42" s="1">
        <v>2.74</v>
      </c>
      <c r="L42" s="1">
        <v>1</v>
      </c>
      <c r="V42" s="3" t="s">
        <v>90</v>
      </c>
      <c r="W42" s="2" t="s">
        <v>324</v>
      </c>
    </row>
    <row r="43" spans="1:23" x14ac:dyDescent="0.35">
      <c r="A43" t="s">
        <v>68</v>
      </c>
      <c r="B43" s="1" t="s">
        <v>323</v>
      </c>
      <c r="C43">
        <v>43</v>
      </c>
      <c r="D43" s="1">
        <v>85.13</v>
      </c>
      <c r="E43">
        <v>-150.1</v>
      </c>
      <c r="F43">
        <v>1398.9</v>
      </c>
      <c r="G43" s="26">
        <v>0.84</v>
      </c>
      <c r="H43" s="6">
        <v>0.06</v>
      </c>
      <c r="I43" s="1">
        <v>1</v>
      </c>
      <c r="J43" s="1">
        <v>2.63</v>
      </c>
      <c r="L43" s="1">
        <v>1</v>
      </c>
      <c r="V43" s="3" t="s">
        <v>90</v>
      </c>
      <c r="W43" s="2" t="s">
        <v>324</v>
      </c>
    </row>
    <row r="44" spans="1:23" x14ac:dyDescent="0.35">
      <c r="A44" t="s">
        <v>68</v>
      </c>
      <c r="B44" s="1" t="s">
        <v>323</v>
      </c>
      <c r="C44">
        <v>43</v>
      </c>
      <c r="D44" s="1">
        <v>85.13</v>
      </c>
      <c r="E44">
        <v>-150.1</v>
      </c>
      <c r="F44">
        <v>1598.9</v>
      </c>
      <c r="G44" s="26">
        <v>0.78</v>
      </c>
      <c r="H44" s="6">
        <v>0.06</v>
      </c>
      <c r="I44" s="1">
        <v>1</v>
      </c>
      <c r="J44" s="1">
        <v>3.46</v>
      </c>
      <c r="L44" s="1">
        <v>1</v>
      </c>
      <c r="V44" s="3" t="s">
        <v>90</v>
      </c>
      <c r="W44" s="2" t="s">
        <v>324</v>
      </c>
    </row>
    <row r="45" spans="1:23" x14ac:dyDescent="0.35">
      <c r="A45" t="s">
        <v>68</v>
      </c>
      <c r="B45" s="1" t="s">
        <v>323</v>
      </c>
      <c r="C45">
        <v>43</v>
      </c>
      <c r="D45" s="1">
        <v>85.13</v>
      </c>
      <c r="E45">
        <v>-150.1</v>
      </c>
      <c r="F45">
        <v>1798.8</v>
      </c>
      <c r="G45" s="26">
        <v>0.8</v>
      </c>
      <c r="H45" s="6">
        <v>0.06</v>
      </c>
      <c r="I45" s="1">
        <v>1</v>
      </c>
      <c r="J45" s="1">
        <v>2.66</v>
      </c>
      <c r="L45" s="1">
        <v>1</v>
      </c>
      <c r="V45" s="3" t="s">
        <v>90</v>
      </c>
      <c r="W45" s="2" t="s">
        <v>324</v>
      </c>
    </row>
    <row r="46" spans="1:23" x14ac:dyDescent="0.35">
      <c r="A46" t="s">
        <v>68</v>
      </c>
      <c r="B46" s="1" t="s">
        <v>323</v>
      </c>
      <c r="C46">
        <v>43</v>
      </c>
      <c r="D46" s="1">
        <v>85.13</v>
      </c>
      <c r="E46">
        <v>-150.1</v>
      </c>
      <c r="F46">
        <v>2053.6</v>
      </c>
      <c r="G46" s="26">
        <v>0.77</v>
      </c>
      <c r="H46" s="6">
        <v>0.06</v>
      </c>
      <c r="I46" s="1">
        <v>1</v>
      </c>
      <c r="J46" s="1">
        <v>2.6</v>
      </c>
      <c r="L46" s="1">
        <v>1</v>
      </c>
      <c r="V46" s="3" t="s">
        <v>90</v>
      </c>
      <c r="W46" s="2" t="s">
        <v>324</v>
      </c>
    </row>
    <row r="47" spans="1:23" x14ac:dyDescent="0.35">
      <c r="A47" t="s">
        <v>68</v>
      </c>
      <c r="B47" s="1" t="s">
        <v>323</v>
      </c>
      <c r="C47">
        <v>43</v>
      </c>
      <c r="D47" s="1">
        <v>85.13</v>
      </c>
      <c r="E47">
        <v>-150.1</v>
      </c>
      <c r="F47">
        <v>2153.6999999999998</v>
      </c>
      <c r="G47" s="26">
        <v>0.8</v>
      </c>
      <c r="H47" s="6">
        <v>0.06</v>
      </c>
      <c r="I47" s="1">
        <v>1</v>
      </c>
      <c r="J47" s="1">
        <v>2.69</v>
      </c>
      <c r="L47" s="1">
        <v>1</v>
      </c>
      <c r="V47" s="3" t="s">
        <v>90</v>
      </c>
      <c r="W47" s="2" t="s">
        <v>324</v>
      </c>
    </row>
    <row r="48" spans="1:23" x14ac:dyDescent="0.35">
      <c r="A48" t="s">
        <v>68</v>
      </c>
      <c r="B48" s="1" t="s">
        <v>323</v>
      </c>
      <c r="C48">
        <v>43</v>
      </c>
      <c r="D48" s="1">
        <v>85.13</v>
      </c>
      <c r="E48">
        <v>-150.1</v>
      </c>
      <c r="F48">
        <v>2179</v>
      </c>
      <c r="G48" s="26">
        <v>1</v>
      </c>
      <c r="H48" s="6">
        <v>0.06</v>
      </c>
      <c r="I48" s="1">
        <v>1</v>
      </c>
      <c r="J48" s="1">
        <v>2.73</v>
      </c>
      <c r="L48" s="1">
        <v>1</v>
      </c>
      <c r="V48" s="3" t="s">
        <v>90</v>
      </c>
      <c r="W48" s="2" t="s">
        <v>324</v>
      </c>
    </row>
    <row r="49" spans="1:23" x14ac:dyDescent="0.35">
      <c r="A49" t="s">
        <v>68</v>
      </c>
      <c r="B49" s="1" t="s">
        <v>323</v>
      </c>
      <c r="C49">
        <v>61</v>
      </c>
      <c r="D49">
        <v>72.8</v>
      </c>
      <c r="E49">
        <v>-159.62</v>
      </c>
      <c r="F49">
        <v>1</v>
      </c>
      <c r="G49">
        <v>1.43</v>
      </c>
      <c r="H49" s="6">
        <v>0.06</v>
      </c>
      <c r="I49" s="1">
        <v>1</v>
      </c>
      <c r="J49">
        <v>1.63</v>
      </c>
      <c r="L49" s="1">
        <v>1</v>
      </c>
      <c r="V49" s="3" t="s">
        <v>90</v>
      </c>
      <c r="W49" s="2" t="s">
        <v>324</v>
      </c>
    </row>
    <row r="50" spans="1:23" x14ac:dyDescent="0.35">
      <c r="A50" t="s">
        <v>68</v>
      </c>
      <c r="B50" s="1" t="s">
        <v>323</v>
      </c>
      <c r="C50">
        <v>61</v>
      </c>
      <c r="D50">
        <v>72.8</v>
      </c>
      <c r="E50">
        <v>-159.62</v>
      </c>
      <c r="F50">
        <v>20.399999999999999</v>
      </c>
      <c r="G50">
        <v>1.36</v>
      </c>
      <c r="H50" s="6">
        <v>0.06</v>
      </c>
      <c r="I50" s="1">
        <v>1</v>
      </c>
      <c r="J50" s="1">
        <v>1.95</v>
      </c>
      <c r="L50" s="1">
        <v>1</v>
      </c>
      <c r="V50" s="3" t="s">
        <v>90</v>
      </c>
      <c r="W50" s="2" t="s">
        <v>324</v>
      </c>
    </row>
    <row r="51" spans="1:23" x14ac:dyDescent="0.35">
      <c r="A51" t="s">
        <v>68</v>
      </c>
      <c r="B51" s="1" t="s">
        <v>323</v>
      </c>
      <c r="C51">
        <v>61</v>
      </c>
      <c r="D51">
        <v>72.8</v>
      </c>
      <c r="E51">
        <v>-159.62</v>
      </c>
      <c r="F51">
        <v>54.9</v>
      </c>
      <c r="G51">
        <v>3.85</v>
      </c>
      <c r="H51" s="6">
        <v>0.06</v>
      </c>
      <c r="I51" s="1">
        <v>1</v>
      </c>
      <c r="J51" s="1">
        <v>1.57</v>
      </c>
      <c r="L51" s="1">
        <v>1</v>
      </c>
      <c r="V51" s="3" t="s">
        <v>90</v>
      </c>
      <c r="W51" s="2" t="s">
        <v>324</v>
      </c>
    </row>
    <row r="52" spans="1:23" x14ac:dyDescent="0.35">
      <c r="A52" t="s">
        <v>68</v>
      </c>
      <c r="B52" s="1" t="s">
        <v>323</v>
      </c>
      <c r="C52">
        <v>61</v>
      </c>
      <c r="D52">
        <v>72.8</v>
      </c>
      <c r="E52">
        <v>-159.62</v>
      </c>
      <c r="F52">
        <v>79.599999999999994</v>
      </c>
      <c r="G52">
        <v>4.1500000000000004</v>
      </c>
      <c r="H52" s="6">
        <v>0.06</v>
      </c>
      <c r="I52" s="1">
        <v>1</v>
      </c>
      <c r="J52" s="1">
        <v>1.52</v>
      </c>
      <c r="L52" s="1">
        <v>1</v>
      </c>
      <c r="V52" s="3" t="s">
        <v>90</v>
      </c>
      <c r="W52" s="2" t="s">
        <v>324</v>
      </c>
    </row>
    <row r="53" spans="1:23" x14ac:dyDescent="0.35">
      <c r="I53" s="1"/>
      <c r="L53" s="1"/>
    </row>
    <row r="54" spans="1:23" x14ac:dyDescent="0.35">
      <c r="A54" s="30" t="s">
        <v>384</v>
      </c>
      <c r="B54" s="2"/>
      <c r="C54" s="2"/>
      <c r="D54" s="2"/>
      <c r="E54" s="2"/>
      <c r="F54" s="2"/>
      <c r="G54" s="2"/>
      <c r="H54" s="2" t="s">
        <v>173</v>
      </c>
      <c r="I54" s="2"/>
      <c r="J54" s="2">
        <f>COUNT(J3:J52)</f>
        <v>50</v>
      </c>
      <c r="K54" s="2"/>
      <c r="L54" s="2"/>
      <c r="M54" s="2"/>
      <c r="N54" s="2"/>
      <c r="O54" s="2"/>
      <c r="P54" s="2">
        <f>COUNT(P3:P52)</f>
        <v>0</v>
      </c>
    </row>
  </sheetData>
  <mergeCells count="5">
    <mergeCell ref="S1:U1"/>
    <mergeCell ref="P1:R1"/>
    <mergeCell ref="M1:O1"/>
    <mergeCell ref="G1:I1"/>
    <mergeCell ref="J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3"/>
  <sheetViews>
    <sheetView tabSelected="1" workbookViewId="0"/>
  </sheetViews>
  <sheetFormatPr defaultRowHeight="14.5" x14ac:dyDescent="0.35"/>
  <cols>
    <col min="1" max="1" width="11.36328125" bestFit="1" customWidth="1"/>
    <col min="2" max="2" width="7.81640625" bestFit="1" customWidth="1"/>
    <col min="3" max="4" width="5.54296875" bestFit="1" customWidth="1"/>
    <col min="5" max="5" width="6.1796875" bestFit="1" customWidth="1"/>
    <col min="6" max="6" width="2.90625" bestFit="1" customWidth="1"/>
    <col min="7" max="7" width="3.08984375" bestFit="1" customWidth="1"/>
    <col min="8" max="8" width="3.6328125" bestFit="1" customWidth="1"/>
    <col min="9" max="9" width="8.08984375" bestFit="1" customWidth="1"/>
    <col min="10" max="10" width="4.54296875" bestFit="1" customWidth="1"/>
    <col min="11" max="11" width="3.6328125" bestFit="1" customWidth="1"/>
    <col min="12" max="12" width="2.90625" bestFit="1" customWidth="1"/>
    <col min="13" max="13" width="6.08984375" bestFit="1" customWidth="1"/>
    <col min="14" max="14" width="5" bestFit="1" customWidth="1"/>
    <col min="15" max="15" width="8.08984375" bestFit="1" customWidth="1"/>
    <col min="16" max="16" width="3.54296875" bestFit="1" customWidth="1"/>
    <col min="17" max="17" width="3.6328125" bestFit="1" customWidth="1"/>
    <col min="18" max="18" width="11.453125" bestFit="1" customWidth="1"/>
    <col min="19" max="19" width="8.6328125" bestFit="1" customWidth="1"/>
    <col min="20" max="20" width="21" bestFit="1" customWidth="1"/>
    <col min="21" max="21" width="14.36328125" bestFit="1" customWidth="1"/>
  </cols>
  <sheetData>
    <row r="1" spans="1:21" x14ac:dyDescent="0.35">
      <c r="A1" s="7" t="s">
        <v>127</v>
      </c>
      <c r="B1" s="7" t="s">
        <v>128</v>
      </c>
      <c r="C1" s="7" t="s">
        <v>129</v>
      </c>
      <c r="D1" s="7" t="s">
        <v>130</v>
      </c>
      <c r="E1" s="7" t="s">
        <v>131</v>
      </c>
      <c r="F1" s="78" t="s">
        <v>132</v>
      </c>
      <c r="G1" s="78"/>
      <c r="H1" s="78"/>
      <c r="I1" s="78" t="s">
        <v>115</v>
      </c>
      <c r="J1" s="78"/>
      <c r="K1" s="78"/>
      <c r="L1" s="78" t="s">
        <v>346</v>
      </c>
      <c r="M1" s="78"/>
      <c r="N1" s="78"/>
      <c r="O1" s="78" t="s">
        <v>117</v>
      </c>
      <c r="P1" s="78"/>
      <c r="Q1" s="78"/>
      <c r="R1" s="7" t="s">
        <v>349</v>
      </c>
      <c r="S1" s="30" t="s">
        <v>359</v>
      </c>
      <c r="T1" s="7" t="s">
        <v>125</v>
      </c>
      <c r="U1" s="7" t="s">
        <v>118</v>
      </c>
    </row>
    <row r="2" spans="1:21" x14ac:dyDescent="0.35">
      <c r="A2" s="13"/>
      <c r="B2" s="7"/>
      <c r="C2" s="13" t="s">
        <v>134</v>
      </c>
      <c r="D2" s="13" t="s">
        <v>135</v>
      </c>
      <c r="E2" s="7" t="s">
        <v>136</v>
      </c>
      <c r="F2" s="7" t="s">
        <v>137</v>
      </c>
      <c r="G2" s="7" t="s">
        <v>309</v>
      </c>
      <c r="H2" s="7" t="s">
        <v>138</v>
      </c>
      <c r="I2" s="7" t="s">
        <v>62</v>
      </c>
      <c r="J2" s="7" t="s">
        <v>179</v>
      </c>
      <c r="K2" s="7" t="s">
        <v>138</v>
      </c>
      <c r="L2" s="7" t="s">
        <v>137</v>
      </c>
      <c r="M2" s="2" t="s">
        <v>351</v>
      </c>
      <c r="N2" s="7" t="s">
        <v>115</v>
      </c>
      <c r="O2" s="7" t="s">
        <v>62</v>
      </c>
      <c r="P2" s="7" t="s">
        <v>179</v>
      </c>
      <c r="Q2" s="7" t="s">
        <v>138</v>
      </c>
      <c r="R2" s="7" t="s">
        <v>117</v>
      </c>
      <c r="S2" s="7" t="s">
        <v>133</v>
      </c>
      <c r="T2" s="7"/>
      <c r="U2" s="2"/>
    </row>
    <row r="3" spans="1:21" x14ac:dyDescent="0.35">
      <c r="A3" s="3" t="s">
        <v>367</v>
      </c>
      <c r="B3" s="6" t="s">
        <v>366</v>
      </c>
      <c r="C3" s="10">
        <f>35+56/60</f>
        <v>35.93333333333333</v>
      </c>
      <c r="D3" s="63">
        <f>-5-34/60</f>
        <v>-5.5666666666666664</v>
      </c>
      <c r="E3" s="6">
        <v>10</v>
      </c>
      <c r="F3" s="6"/>
      <c r="G3" s="6"/>
      <c r="H3" s="6"/>
      <c r="J3" s="8">
        <v>0.24</v>
      </c>
      <c r="K3" s="6">
        <v>4</v>
      </c>
      <c r="L3" s="6"/>
      <c r="M3" s="2"/>
      <c r="N3" s="8">
        <v>3.6</v>
      </c>
      <c r="O3" s="6"/>
      <c r="P3" s="6"/>
      <c r="Q3" s="6"/>
      <c r="R3" s="6"/>
      <c r="S3" s="6"/>
      <c r="T3" s="21" t="s">
        <v>178</v>
      </c>
      <c r="U3" s="2" t="s">
        <v>369</v>
      </c>
    </row>
    <row r="4" spans="1:21" x14ac:dyDescent="0.35">
      <c r="A4" s="3" t="s">
        <v>367</v>
      </c>
      <c r="B4" s="6" t="s">
        <v>366</v>
      </c>
      <c r="C4" s="10">
        <f t="shared" ref="C4:C12" si="0">35+56/60</f>
        <v>35.93333333333333</v>
      </c>
      <c r="D4" s="63">
        <f t="shared" ref="D4:D12" si="1">-5-34/60</f>
        <v>-5.5666666666666664</v>
      </c>
      <c r="E4" s="6">
        <v>20</v>
      </c>
      <c r="F4" s="6"/>
      <c r="G4" s="6"/>
      <c r="H4" s="6"/>
      <c r="I4" s="6">
        <v>2.83</v>
      </c>
      <c r="J4" s="8">
        <v>0.16</v>
      </c>
      <c r="K4" s="6">
        <v>1</v>
      </c>
      <c r="L4" s="6"/>
      <c r="M4" s="2"/>
      <c r="N4" s="6"/>
      <c r="O4" s="6"/>
      <c r="P4" s="6"/>
      <c r="Q4" s="6"/>
      <c r="R4" s="6"/>
      <c r="S4" s="6"/>
      <c r="T4" s="21" t="s">
        <v>178</v>
      </c>
      <c r="U4" s="2" t="s">
        <v>369</v>
      </c>
    </row>
    <row r="5" spans="1:21" x14ac:dyDescent="0.35">
      <c r="A5" s="3" t="s">
        <v>367</v>
      </c>
      <c r="B5" s="6" t="s">
        <v>366</v>
      </c>
      <c r="C5" s="10">
        <f t="shared" si="0"/>
        <v>35.93333333333333</v>
      </c>
      <c r="D5" s="63">
        <f t="shared" si="1"/>
        <v>-5.5666666666666664</v>
      </c>
      <c r="E5" s="6">
        <v>30</v>
      </c>
      <c r="F5" s="6"/>
      <c r="G5" s="6"/>
      <c r="H5" s="6"/>
      <c r="I5" s="6">
        <v>2.88</v>
      </c>
      <c r="J5" s="8">
        <v>0.15</v>
      </c>
      <c r="K5" s="6">
        <v>1</v>
      </c>
      <c r="L5" s="6"/>
      <c r="M5" s="2"/>
      <c r="N5" s="6"/>
      <c r="O5" s="6"/>
      <c r="P5" s="6"/>
      <c r="Q5" s="6"/>
      <c r="R5" s="6"/>
      <c r="S5" s="6"/>
      <c r="T5" s="21" t="s">
        <v>178</v>
      </c>
      <c r="U5" s="2" t="s">
        <v>369</v>
      </c>
    </row>
    <row r="6" spans="1:21" x14ac:dyDescent="0.35">
      <c r="A6" s="3" t="s">
        <v>367</v>
      </c>
      <c r="B6" s="6" t="s">
        <v>366</v>
      </c>
      <c r="C6" s="10">
        <f t="shared" si="0"/>
        <v>35.93333333333333</v>
      </c>
      <c r="D6" s="63">
        <f t="shared" si="1"/>
        <v>-5.5666666666666664</v>
      </c>
      <c r="E6" s="6">
        <v>40</v>
      </c>
      <c r="F6" s="6"/>
      <c r="G6" s="6"/>
      <c r="H6" s="6"/>
      <c r="I6" s="6">
        <v>2.85</v>
      </c>
      <c r="J6" s="8">
        <v>0.15</v>
      </c>
      <c r="K6" s="6">
        <v>1</v>
      </c>
      <c r="L6" s="6"/>
      <c r="M6" s="2"/>
      <c r="N6" s="6"/>
      <c r="O6" s="6"/>
      <c r="P6" s="6"/>
      <c r="Q6" s="6"/>
      <c r="R6" s="6"/>
      <c r="S6" s="6"/>
      <c r="T6" s="21" t="s">
        <v>178</v>
      </c>
      <c r="U6" s="2" t="s">
        <v>369</v>
      </c>
    </row>
    <row r="7" spans="1:21" x14ac:dyDescent="0.35">
      <c r="A7" s="3" t="s">
        <v>367</v>
      </c>
      <c r="B7" s="6" t="s">
        <v>366</v>
      </c>
      <c r="C7" s="10">
        <f t="shared" si="0"/>
        <v>35.93333333333333</v>
      </c>
      <c r="D7" s="63">
        <f t="shared" si="1"/>
        <v>-5.5666666666666664</v>
      </c>
      <c r="E7" s="6">
        <v>60</v>
      </c>
      <c r="F7" s="6"/>
      <c r="G7" s="6"/>
      <c r="H7" s="6"/>
      <c r="I7" s="6">
        <v>2.95</v>
      </c>
      <c r="J7" s="8">
        <v>0.2</v>
      </c>
      <c r="K7" s="6">
        <v>1</v>
      </c>
      <c r="L7" s="6"/>
      <c r="M7" s="2"/>
      <c r="N7" s="6"/>
      <c r="O7" s="6"/>
      <c r="P7" s="6"/>
      <c r="Q7" s="6"/>
      <c r="R7" s="6"/>
      <c r="S7" s="6"/>
      <c r="T7" s="21" t="s">
        <v>178</v>
      </c>
      <c r="U7" s="2" t="s">
        <v>369</v>
      </c>
    </row>
    <row r="8" spans="1:21" x14ac:dyDescent="0.35">
      <c r="A8" s="3" t="s">
        <v>367</v>
      </c>
      <c r="B8" s="6" t="s">
        <v>366</v>
      </c>
      <c r="C8" s="10">
        <f t="shared" si="0"/>
        <v>35.93333333333333</v>
      </c>
      <c r="D8" s="63">
        <f t="shared" si="1"/>
        <v>-5.5666666666666664</v>
      </c>
      <c r="E8" s="6">
        <v>100</v>
      </c>
      <c r="F8" s="6"/>
      <c r="G8" s="6"/>
      <c r="H8" s="6"/>
      <c r="I8" s="8">
        <v>2.9</v>
      </c>
      <c r="J8" s="8">
        <v>0.18</v>
      </c>
      <c r="K8" s="6">
        <v>1</v>
      </c>
      <c r="L8" s="6"/>
      <c r="M8" s="2"/>
      <c r="N8" s="6"/>
      <c r="O8" s="6"/>
      <c r="P8" s="6"/>
      <c r="Q8" s="6"/>
      <c r="R8" s="6"/>
      <c r="S8" s="6"/>
      <c r="T8" s="21" t="s">
        <v>178</v>
      </c>
      <c r="U8" s="2" t="s">
        <v>369</v>
      </c>
    </row>
    <row r="9" spans="1:21" x14ac:dyDescent="0.35">
      <c r="A9" s="3" t="s">
        <v>367</v>
      </c>
      <c r="B9" s="6" t="s">
        <v>366</v>
      </c>
      <c r="C9" s="10">
        <f t="shared" si="0"/>
        <v>35.93333333333333</v>
      </c>
      <c r="D9" s="63">
        <f t="shared" si="1"/>
        <v>-5.5666666666666664</v>
      </c>
      <c r="E9" s="6">
        <v>150</v>
      </c>
      <c r="F9" s="6"/>
      <c r="G9" s="6"/>
      <c r="H9" s="6"/>
      <c r="I9" s="6">
        <v>3.02</v>
      </c>
      <c r="J9" s="8">
        <v>0.16</v>
      </c>
      <c r="K9" s="6">
        <v>1</v>
      </c>
      <c r="L9" s="6"/>
      <c r="M9" s="2"/>
      <c r="N9" s="6"/>
      <c r="O9" s="6"/>
      <c r="P9" s="6"/>
      <c r="Q9" s="6"/>
      <c r="R9" s="6"/>
      <c r="S9" s="6"/>
      <c r="T9" s="21" t="s">
        <v>178</v>
      </c>
      <c r="U9" s="2" t="s">
        <v>369</v>
      </c>
    </row>
    <row r="10" spans="1:21" x14ac:dyDescent="0.35">
      <c r="A10" s="3" t="s">
        <v>367</v>
      </c>
      <c r="B10" s="6" t="s">
        <v>366</v>
      </c>
      <c r="C10" s="10">
        <f t="shared" si="0"/>
        <v>35.93333333333333</v>
      </c>
      <c r="D10" s="63">
        <f t="shared" si="1"/>
        <v>-5.5666666666666664</v>
      </c>
      <c r="E10" s="6">
        <v>300</v>
      </c>
      <c r="F10" s="6"/>
      <c r="G10" s="6"/>
      <c r="H10" s="6"/>
      <c r="I10" s="8">
        <v>2.8</v>
      </c>
      <c r="J10" s="8">
        <v>0.13</v>
      </c>
      <c r="K10" s="6">
        <v>1</v>
      </c>
      <c r="L10" s="6"/>
      <c r="M10" s="2"/>
      <c r="N10" s="6"/>
      <c r="O10" s="6"/>
      <c r="P10" s="6"/>
      <c r="Q10" s="6"/>
      <c r="R10" s="6"/>
      <c r="S10" s="6"/>
      <c r="T10" s="21" t="s">
        <v>178</v>
      </c>
      <c r="U10" s="2" t="s">
        <v>369</v>
      </c>
    </row>
    <row r="11" spans="1:21" x14ac:dyDescent="0.35">
      <c r="A11" s="3" t="s">
        <v>367</v>
      </c>
      <c r="B11" s="6" t="s">
        <v>366</v>
      </c>
      <c r="C11" s="10">
        <f t="shared" si="0"/>
        <v>35.93333333333333</v>
      </c>
      <c r="D11" s="63">
        <f t="shared" si="1"/>
        <v>-5.5666666666666664</v>
      </c>
      <c r="E11" s="6">
        <v>400</v>
      </c>
      <c r="F11" s="6"/>
      <c r="G11" s="6"/>
      <c r="H11" s="6"/>
      <c r="I11" s="6">
        <v>3.46</v>
      </c>
      <c r="J11" s="8">
        <v>0.15</v>
      </c>
      <c r="K11" s="6">
        <v>1</v>
      </c>
      <c r="L11" s="6"/>
      <c r="M11" s="2"/>
      <c r="N11" s="6"/>
      <c r="O11" s="6"/>
      <c r="P11" s="6"/>
      <c r="Q11" s="6"/>
      <c r="R11" s="6"/>
      <c r="S11" s="6"/>
      <c r="T11" s="21" t="s">
        <v>178</v>
      </c>
      <c r="U11" s="2" t="s">
        <v>369</v>
      </c>
    </row>
    <row r="12" spans="1:21" x14ac:dyDescent="0.35">
      <c r="A12" s="3" t="s">
        <v>367</v>
      </c>
      <c r="B12" s="6" t="s">
        <v>366</v>
      </c>
      <c r="C12" s="10">
        <f t="shared" si="0"/>
        <v>35.93333333333333</v>
      </c>
      <c r="D12" s="63">
        <f t="shared" si="1"/>
        <v>-5.5666666666666664</v>
      </c>
      <c r="E12" s="6">
        <v>500</v>
      </c>
      <c r="F12" s="6"/>
      <c r="G12" s="6"/>
      <c r="H12" s="6"/>
      <c r="I12" s="6">
        <v>3.37</v>
      </c>
      <c r="J12" s="8">
        <v>0.15</v>
      </c>
      <c r="K12" s="6">
        <v>1</v>
      </c>
      <c r="L12" s="6"/>
      <c r="M12" s="2"/>
      <c r="N12" s="6"/>
      <c r="O12" s="6"/>
      <c r="P12" s="6"/>
      <c r="Q12" s="6"/>
      <c r="R12" s="6"/>
      <c r="S12" s="6"/>
      <c r="T12" s="21" t="s">
        <v>178</v>
      </c>
      <c r="U12" s="2" t="s">
        <v>369</v>
      </c>
    </row>
    <row r="13" spans="1:21" x14ac:dyDescent="0.35">
      <c r="A13" s="3" t="s">
        <v>367</v>
      </c>
      <c r="B13" s="6" t="s">
        <v>368</v>
      </c>
      <c r="C13" s="10">
        <f>39+59/60</f>
        <v>39.983333333333334</v>
      </c>
      <c r="D13" s="3">
        <v>6.5</v>
      </c>
      <c r="E13" s="6">
        <v>20</v>
      </c>
      <c r="F13" s="6"/>
      <c r="G13" s="6"/>
      <c r="H13" s="6"/>
      <c r="I13" s="6">
        <v>3.28</v>
      </c>
      <c r="J13" s="8">
        <v>0.17</v>
      </c>
      <c r="K13" s="6">
        <v>1</v>
      </c>
      <c r="L13" s="6"/>
      <c r="M13" s="2"/>
      <c r="N13" s="6"/>
      <c r="O13" s="6"/>
      <c r="P13" s="6"/>
      <c r="Q13" s="6"/>
      <c r="R13" s="6"/>
      <c r="S13" s="6"/>
      <c r="T13" s="21" t="s">
        <v>178</v>
      </c>
      <c r="U13" s="2" t="s">
        <v>370</v>
      </c>
    </row>
    <row r="14" spans="1:21" x14ac:dyDescent="0.35">
      <c r="A14" s="3" t="s">
        <v>367</v>
      </c>
      <c r="B14" s="6" t="s">
        <v>368</v>
      </c>
      <c r="C14" s="10">
        <f t="shared" ref="C14:C21" si="2">39+59/60</f>
        <v>39.983333333333334</v>
      </c>
      <c r="D14" s="3">
        <v>6.5</v>
      </c>
      <c r="E14" s="6">
        <v>33</v>
      </c>
      <c r="F14" s="6"/>
      <c r="G14" s="6"/>
      <c r="H14" s="6"/>
      <c r="I14" s="6">
        <v>3.29</v>
      </c>
      <c r="J14" s="8">
        <v>0.17</v>
      </c>
      <c r="K14" s="6">
        <v>1</v>
      </c>
      <c r="L14" s="6"/>
      <c r="M14" s="2"/>
      <c r="N14" s="6"/>
      <c r="O14" s="6"/>
      <c r="P14" s="6"/>
      <c r="Q14" s="6"/>
      <c r="R14" s="6"/>
      <c r="S14" s="6"/>
      <c r="T14" s="21" t="s">
        <v>178</v>
      </c>
      <c r="U14" s="2" t="s">
        <v>370</v>
      </c>
    </row>
    <row r="15" spans="1:21" x14ac:dyDescent="0.35">
      <c r="A15" s="3" t="s">
        <v>367</v>
      </c>
      <c r="B15" s="6" t="s">
        <v>368</v>
      </c>
      <c r="C15" s="10">
        <f t="shared" si="2"/>
        <v>39.983333333333334</v>
      </c>
      <c r="D15" s="3">
        <v>6.5</v>
      </c>
      <c r="E15" s="6">
        <v>50</v>
      </c>
      <c r="F15" s="6"/>
      <c r="G15" s="6"/>
      <c r="H15" s="6"/>
      <c r="I15" s="6">
        <v>2.91</v>
      </c>
      <c r="J15" s="8">
        <v>0.18</v>
      </c>
      <c r="K15" s="6">
        <v>1</v>
      </c>
      <c r="L15" s="6"/>
      <c r="M15" s="2"/>
      <c r="N15" s="6"/>
      <c r="O15" s="6"/>
      <c r="P15" s="6"/>
      <c r="Q15" s="6"/>
      <c r="R15" s="6"/>
      <c r="S15" s="6"/>
      <c r="T15" s="21" t="s">
        <v>178</v>
      </c>
      <c r="U15" s="2" t="s">
        <v>370</v>
      </c>
    </row>
    <row r="16" spans="1:21" x14ac:dyDescent="0.35">
      <c r="A16" s="3" t="s">
        <v>367</v>
      </c>
      <c r="B16" s="6" t="s">
        <v>368</v>
      </c>
      <c r="C16" s="10">
        <f t="shared" si="2"/>
        <v>39.983333333333334</v>
      </c>
      <c r="D16" s="3">
        <v>6.5</v>
      </c>
      <c r="E16" s="6">
        <v>75</v>
      </c>
      <c r="F16" s="6"/>
      <c r="G16" s="6"/>
      <c r="H16" s="6"/>
      <c r="I16" s="6">
        <v>2.84</v>
      </c>
      <c r="J16" s="8">
        <v>0.16</v>
      </c>
      <c r="K16" s="6">
        <v>1</v>
      </c>
      <c r="L16" s="6"/>
      <c r="M16" s="2"/>
      <c r="N16" s="6"/>
      <c r="O16" s="6"/>
      <c r="P16" s="6"/>
      <c r="Q16" s="6"/>
      <c r="R16" s="6"/>
      <c r="S16" s="6"/>
      <c r="T16" s="21" t="s">
        <v>178</v>
      </c>
      <c r="U16" s="2" t="s">
        <v>370</v>
      </c>
    </row>
    <row r="17" spans="1:21" x14ac:dyDescent="0.35">
      <c r="A17" s="3" t="s">
        <v>367</v>
      </c>
      <c r="B17" s="6" t="s">
        <v>368</v>
      </c>
      <c r="C17" s="10">
        <f t="shared" si="2"/>
        <v>39.983333333333334</v>
      </c>
      <c r="D17" s="3">
        <v>6.5</v>
      </c>
      <c r="E17" s="6">
        <v>300</v>
      </c>
      <c r="F17" s="6"/>
      <c r="G17" s="6"/>
      <c r="H17" s="6"/>
      <c r="I17" s="6">
        <v>3.18</v>
      </c>
      <c r="J17" s="8">
        <v>0.16</v>
      </c>
      <c r="K17" s="6">
        <v>1</v>
      </c>
      <c r="L17" s="6"/>
      <c r="M17" s="2"/>
      <c r="N17" s="6"/>
      <c r="O17" s="6"/>
      <c r="P17" s="6"/>
      <c r="Q17" s="6"/>
      <c r="R17" s="6"/>
      <c r="S17" s="6"/>
      <c r="T17" s="21" t="s">
        <v>178</v>
      </c>
      <c r="U17" s="2" t="s">
        <v>370</v>
      </c>
    </row>
    <row r="18" spans="1:21" x14ac:dyDescent="0.35">
      <c r="A18" s="3" t="s">
        <v>367</v>
      </c>
      <c r="B18" s="6" t="s">
        <v>368</v>
      </c>
      <c r="C18" s="10">
        <f t="shared" si="2"/>
        <v>39.983333333333334</v>
      </c>
      <c r="D18" s="3">
        <v>6.5</v>
      </c>
      <c r="E18" s="6">
        <v>400</v>
      </c>
      <c r="F18" s="6"/>
      <c r="G18" s="6"/>
      <c r="H18" s="6"/>
      <c r="I18" s="6">
        <v>3.48</v>
      </c>
      <c r="J18" s="8">
        <v>0.18</v>
      </c>
      <c r="K18" s="6">
        <v>1</v>
      </c>
      <c r="L18" s="6"/>
      <c r="M18" s="2"/>
      <c r="N18" s="6"/>
      <c r="O18" s="6"/>
      <c r="P18" s="6"/>
      <c r="Q18" s="6"/>
      <c r="R18" s="6"/>
      <c r="S18" s="6"/>
      <c r="T18" s="21" t="s">
        <v>178</v>
      </c>
      <c r="U18" s="2" t="s">
        <v>370</v>
      </c>
    </row>
    <row r="19" spans="1:21" x14ac:dyDescent="0.35">
      <c r="A19" s="3" t="s">
        <v>367</v>
      </c>
      <c r="B19" s="6" t="s">
        <v>368</v>
      </c>
      <c r="C19" s="10">
        <f t="shared" si="2"/>
        <v>39.983333333333334</v>
      </c>
      <c r="D19" s="3">
        <v>6.5</v>
      </c>
      <c r="E19" s="6">
        <v>1000</v>
      </c>
      <c r="F19" s="6"/>
      <c r="G19" s="6"/>
      <c r="H19" s="6"/>
      <c r="I19" s="6">
        <v>3.57</v>
      </c>
      <c r="J19" s="8">
        <v>0.18</v>
      </c>
      <c r="K19" s="6">
        <v>1</v>
      </c>
      <c r="L19" s="6"/>
      <c r="M19" s="2"/>
      <c r="N19" s="6"/>
      <c r="O19" s="6"/>
      <c r="P19" s="6"/>
      <c r="Q19" s="6"/>
      <c r="R19" s="6"/>
      <c r="S19" s="6"/>
      <c r="T19" s="21" t="s">
        <v>178</v>
      </c>
      <c r="U19" s="2" t="s">
        <v>370</v>
      </c>
    </row>
    <row r="20" spans="1:21" x14ac:dyDescent="0.35">
      <c r="A20" s="3" t="s">
        <v>367</v>
      </c>
      <c r="B20" s="6" t="s">
        <v>368</v>
      </c>
      <c r="C20" s="10">
        <f t="shared" si="2"/>
        <v>39.983333333333334</v>
      </c>
      <c r="D20" s="3">
        <v>6.5</v>
      </c>
      <c r="E20" s="6">
        <v>1600</v>
      </c>
      <c r="F20" s="6"/>
      <c r="G20" s="6"/>
      <c r="H20" s="6"/>
      <c r="I20" s="6">
        <v>3.19</v>
      </c>
      <c r="J20" s="8">
        <v>0.16</v>
      </c>
      <c r="K20" s="6">
        <v>1</v>
      </c>
      <c r="L20" s="6"/>
      <c r="M20" s="2"/>
      <c r="N20" s="6"/>
      <c r="O20" s="6"/>
      <c r="P20" s="6"/>
      <c r="Q20" s="6"/>
      <c r="R20" s="6"/>
      <c r="S20" s="6"/>
      <c r="T20" s="21" t="s">
        <v>178</v>
      </c>
      <c r="U20" s="2" t="s">
        <v>370</v>
      </c>
    </row>
    <row r="21" spans="1:21" x14ac:dyDescent="0.35">
      <c r="A21" s="3" t="s">
        <v>367</v>
      </c>
      <c r="B21" s="6" t="s">
        <v>368</v>
      </c>
      <c r="C21" s="10">
        <f t="shared" si="2"/>
        <v>39.983333333333334</v>
      </c>
      <c r="D21" s="3">
        <v>6.5</v>
      </c>
      <c r="E21" s="6">
        <v>1950</v>
      </c>
      <c r="F21" s="6"/>
      <c r="G21" s="6"/>
      <c r="H21" s="6"/>
      <c r="I21" s="6">
        <v>3.58</v>
      </c>
      <c r="J21" s="8">
        <v>0.18</v>
      </c>
      <c r="K21" s="6">
        <v>1</v>
      </c>
      <c r="L21" s="6"/>
      <c r="M21" s="2"/>
      <c r="N21" s="6"/>
      <c r="O21" s="6"/>
      <c r="P21" s="6"/>
      <c r="Q21" s="6"/>
      <c r="R21" s="6"/>
      <c r="S21" s="6"/>
      <c r="T21" s="21" t="s">
        <v>178</v>
      </c>
      <c r="U21" s="2" t="s">
        <v>370</v>
      </c>
    </row>
    <row r="22" spans="1:21" x14ac:dyDescent="0.35">
      <c r="A22" s="3" t="s">
        <v>367</v>
      </c>
      <c r="B22" s="6" t="s">
        <v>372</v>
      </c>
      <c r="C22" s="10">
        <f>36+1/6</f>
        <v>36.166666666666664</v>
      </c>
      <c r="D22" s="63">
        <f>15+35/60</f>
        <v>15.583333333333334</v>
      </c>
      <c r="E22" s="6">
        <v>26</v>
      </c>
      <c r="F22" s="6"/>
      <c r="G22" s="6"/>
      <c r="H22" s="6"/>
      <c r="I22" s="6">
        <v>3.25</v>
      </c>
      <c r="J22" s="8">
        <v>0.18</v>
      </c>
      <c r="K22" s="6">
        <v>1</v>
      </c>
      <c r="L22" s="6"/>
      <c r="M22" s="2"/>
      <c r="N22" s="6"/>
      <c r="O22" s="6"/>
      <c r="P22" s="6"/>
      <c r="Q22" s="6"/>
      <c r="R22" s="6"/>
      <c r="S22" s="6"/>
      <c r="T22" s="21" t="s">
        <v>178</v>
      </c>
      <c r="U22" s="2" t="s">
        <v>371</v>
      </c>
    </row>
    <row r="23" spans="1:21" x14ac:dyDescent="0.35">
      <c r="A23" s="3" t="s">
        <v>367</v>
      </c>
      <c r="B23" s="6" t="s">
        <v>372</v>
      </c>
      <c r="C23" s="10">
        <f t="shared" ref="C23:C31" si="3">36+1/6</f>
        <v>36.166666666666664</v>
      </c>
      <c r="D23" s="63">
        <f t="shared" ref="D23:D31" si="4">15+35/60</f>
        <v>15.583333333333334</v>
      </c>
      <c r="E23" s="6">
        <v>50</v>
      </c>
      <c r="F23" s="6"/>
      <c r="G23" s="6"/>
      <c r="H23" s="6"/>
      <c r="I23" s="6">
        <v>3.02</v>
      </c>
      <c r="J23" s="8">
        <v>0.18</v>
      </c>
      <c r="K23" s="6">
        <v>1</v>
      </c>
      <c r="L23" s="6"/>
      <c r="M23" s="2"/>
      <c r="N23" s="6"/>
      <c r="O23" s="6"/>
      <c r="P23" s="6"/>
      <c r="Q23" s="6"/>
      <c r="R23" s="6"/>
      <c r="S23" s="6"/>
      <c r="T23" s="21" t="s">
        <v>178</v>
      </c>
      <c r="U23" s="2" t="s">
        <v>371</v>
      </c>
    </row>
    <row r="24" spans="1:21" x14ac:dyDescent="0.35">
      <c r="A24" s="3" t="s">
        <v>367</v>
      </c>
      <c r="B24" s="6" t="s">
        <v>372</v>
      </c>
      <c r="C24" s="10">
        <f t="shared" si="3"/>
        <v>36.166666666666664</v>
      </c>
      <c r="D24" s="63">
        <f t="shared" si="4"/>
        <v>15.583333333333334</v>
      </c>
      <c r="E24" s="6">
        <v>100</v>
      </c>
      <c r="F24" s="6"/>
      <c r="G24" s="6"/>
      <c r="H24" s="6"/>
      <c r="I24" s="6">
        <v>3.43</v>
      </c>
      <c r="J24" s="8">
        <v>0.18</v>
      </c>
      <c r="K24" s="6">
        <v>1</v>
      </c>
      <c r="L24" s="6"/>
      <c r="M24" s="2"/>
      <c r="N24" s="6"/>
      <c r="O24" s="6"/>
      <c r="P24" s="6"/>
      <c r="Q24" s="6"/>
      <c r="R24" s="6"/>
      <c r="S24" s="6"/>
      <c r="T24" s="21" t="s">
        <v>178</v>
      </c>
      <c r="U24" s="2" t="s">
        <v>371</v>
      </c>
    </row>
    <row r="25" spans="1:21" x14ac:dyDescent="0.35">
      <c r="A25" s="3" t="s">
        <v>367</v>
      </c>
      <c r="B25" s="6" t="s">
        <v>372</v>
      </c>
      <c r="C25" s="10">
        <f t="shared" si="3"/>
        <v>36.166666666666664</v>
      </c>
      <c r="D25" s="63">
        <f t="shared" si="4"/>
        <v>15.583333333333334</v>
      </c>
      <c r="E25" s="6">
        <v>200</v>
      </c>
      <c r="F25" s="6"/>
      <c r="G25" s="6"/>
      <c r="H25" s="6"/>
      <c r="I25" s="6">
        <v>3.37</v>
      </c>
      <c r="J25" s="8">
        <v>0.18</v>
      </c>
      <c r="K25" s="6">
        <v>1</v>
      </c>
      <c r="L25" s="6"/>
      <c r="M25" s="2"/>
      <c r="N25" s="6"/>
      <c r="O25" s="6"/>
      <c r="P25" s="6"/>
      <c r="Q25" s="6"/>
      <c r="R25" s="6"/>
      <c r="S25" s="6"/>
      <c r="T25" s="21" t="s">
        <v>178</v>
      </c>
      <c r="U25" s="2" t="s">
        <v>371</v>
      </c>
    </row>
    <row r="26" spans="1:21" x14ac:dyDescent="0.35">
      <c r="A26" s="3" t="s">
        <v>367</v>
      </c>
      <c r="B26" s="6" t="s">
        <v>372</v>
      </c>
      <c r="C26" s="10">
        <f t="shared" si="3"/>
        <v>36.166666666666664</v>
      </c>
      <c r="D26" s="63">
        <f t="shared" si="4"/>
        <v>15.583333333333334</v>
      </c>
      <c r="E26" s="6">
        <v>300</v>
      </c>
      <c r="F26" s="6"/>
      <c r="G26" s="6"/>
      <c r="H26" s="6"/>
      <c r="I26" s="6">
        <v>3.02</v>
      </c>
      <c r="J26" s="8">
        <v>0.15</v>
      </c>
      <c r="K26" s="6">
        <v>1</v>
      </c>
      <c r="L26" s="6"/>
      <c r="M26" s="2"/>
      <c r="N26" s="6"/>
      <c r="O26" s="6"/>
      <c r="P26" s="6"/>
      <c r="Q26" s="6"/>
      <c r="R26" s="6"/>
      <c r="S26" s="6"/>
      <c r="T26" s="21" t="s">
        <v>178</v>
      </c>
      <c r="U26" s="2" t="s">
        <v>371</v>
      </c>
    </row>
    <row r="27" spans="1:21" x14ac:dyDescent="0.35">
      <c r="A27" s="3" t="s">
        <v>367</v>
      </c>
      <c r="B27" s="6" t="s">
        <v>372</v>
      </c>
      <c r="C27" s="10">
        <f t="shared" si="3"/>
        <v>36.166666666666664</v>
      </c>
      <c r="D27" s="63">
        <f t="shared" si="4"/>
        <v>15.583333333333334</v>
      </c>
      <c r="E27" s="6">
        <v>400</v>
      </c>
      <c r="F27" s="6"/>
      <c r="G27" s="6"/>
      <c r="H27" s="6"/>
      <c r="I27" s="6">
        <v>3.26</v>
      </c>
      <c r="J27" s="8">
        <v>0.17</v>
      </c>
      <c r="K27" s="6">
        <v>1</v>
      </c>
      <c r="L27" s="6"/>
      <c r="M27" s="2"/>
      <c r="N27" s="6"/>
      <c r="O27" s="6"/>
      <c r="P27" s="6"/>
      <c r="Q27" s="6"/>
      <c r="R27" s="6"/>
      <c r="S27" s="6"/>
      <c r="T27" s="21" t="s">
        <v>178</v>
      </c>
      <c r="U27" s="2" t="s">
        <v>371</v>
      </c>
    </row>
    <row r="28" spans="1:21" x14ac:dyDescent="0.35">
      <c r="A28" s="3" t="s">
        <v>367</v>
      </c>
      <c r="B28" s="6" t="s">
        <v>372</v>
      </c>
      <c r="C28" s="10">
        <f t="shared" si="3"/>
        <v>36.166666666666664</v>
      </c>
      <c r="D28" s="63">
        <f t="shared" si="4"/>
        <v>15.583333333333334</v>
      </c>
      <c r="E28" s="6">
        <v>560</v>
      </c>
      <c r="F28" s="6"/>
      <c r="G28" s="6"/>
      <c r="H28" s="6"/>
      <c r="I28" s="8">
        <v>3</v>
      </c>
      <c r="J28" s="8">
        <v>0.16</v>
      </c>
      <c r="K28" s="6">
        <v>1</v>
      </c>
      <c r="L28" s="6"/>
      <c r="M28" s="2"/>
      <c r="N28" s="6"/>
      <c r="O28" s="6"/>
      <c r="P28" s="6"/>
      <c r="Q28" s="6"/>
      <c r="R28" s="6"/>
      <c r="S28" s="6"/>
      <c r="T28" s="21" t="s">
        <v>178</v>
      </c>
      <c r="U28" s="2" t="s">
        <v>371</v>
      </c>
    </row>
    <row r="29" spans="1:21" x14ac:dyDescent="0.35">
      <c r="A29" s="3" t="s">
        <v>367</v>
      </c>
      <c r="B29" s="6" t="s">
        <v>372</v>
      </c>
      <c r="C29" s="10">
        <f t="shared" si="3"/>
        <v>36.166666666666664</v>
      </c>
      <c r="D29" s="63">
        <f t="shared" si="4"/>
        <v>15.583333333333334</v>
      </c>
      <c r="E29" s="6">
        <v>800</v>
      </c>
      <c r="F29" s="6"/>
      <c r="G29" s="6"/>
      <c r="H29" s="6"/>
      <c r="J29" s="8">
        <v>0.2</v>
      </c>
      <c r="K29" s="6">
        <v>4</v>
      </c>
      <c r="L29" s="6"/>
      <c r="M29" s="2"/>
      <c r="N29" s="6">
        <v>3.74</v>
      </c>
      <c r="O29" s="6"/>
      <c r="P29" s="6"/>
      <c r="Q29" s="6"/>
      <c r="R29" s="6"/>
      <c r="S29" s="6"/>
      <c r="T29" s="21" t="s">
        <v>178</v>
      </c>
      <c r="U29" s="2" t="s">
        <v>371</v>
      </c>
    </row>
    <row r="30" spans="1:21" x14ac:dyDescent="0.35">
      <c r="A30" s="3" t="s">
        <v>367</v>
      </c>
      <c r="B30" s="6" t="s">
        <v>372</v>
      </c>
      <c r="C30" s="10">
        <f t="shared" si="3"/>
        <v>36.166666666666664</v>
      </c>
      <c r="D30" s="63">
        <f t="shared" si="4"/>
        <v>15.583333333333334</v>
      </c>
      <c r="E30" s="6">
        <v>1200</v>
      </c>
      <c r="F30" s="6"/>
      <c r="G30" s="6"/>
      <c r="H30" s="6"/>
      <c r="I30" s="6">
        <v>3.19</v>
      </c>
      <c r="J30" s="8">
        <v>0.18</v>
      </c>
      <c r="K30" s="6">
        <v>1</v>
      </c>
      <c r="L30" s="6"/>
      <c r="M30" s="2"/>
      <c r="N30" s="6"/>
      <c r="O30" s="6"/>
      <c r="P30" s="6"/>
      <c r="Q30" s="6"/>
      <c r="R30" s="6"/>
      <c r="S30" s="6"/>
      <c r="T30" s="21" t="s">
        <v>178</v>
      </c>
      <c r="U30" s="2" t="s">
        <v>371</v>
      </c>
    </row>
    <row r="31" spans="1:21" x14ac:dyDescent="0.35">
      <c r="A31" s="3" t="s">
        <v>367</v>
      </c>
      <c r="B31" s="6" t="s">
        <v>372</v>
      </c>
      <c r="C31" s="10">
        <f t="shared" si="3"/>
        <v>36.166666666666664</v>
      </c>
      <c r="D31" s="63">
        <f t="shared" si="4"/>
        <v>15.583333333333334</v>
      </c>
      <c r="E31" s="6">
        <v>2000</v>
      </c>
      <c r="F31" s="6"/>
      <c r="G31" s="6"/>
      <c r="H31" s="6"/>
      <c r="I31" s="6">
        <v>3.14</v>
      </c>
      <c r="J31" s="8">
        <v>0.16</v>
      </c>
      <c r="K31" s="6">
        <v>1</v>
      </c>
      <c r="L31" s="6"/>
      <c r="M31" s="2"/>
      <c r="N31" s="6"/>
      <c r="O31" s="6"/>
      <c r="P31" s="6"/>
      <c r="Q31" s="6"/>
      <c r="R31" s="6"/>
      <c r="S31" s="6"/>
      <c r="T31" s="21" t="s">
        <v>178</v>
      </c>
      <c r="U31" s="2" t="s">
        <v>371</v>
      </c>
    </row>
    <row r="33" spans="1:16" x14ac:dyDescent="0.35">
      <c r="A33" s="30" t="s">
        <v>384</v>
      </c>
      <c r="B33" s="2"/>
      <c r="C33" s="2"/>
      <c r="D33" s="2"/>
      <c r="E33" s="2"/>
      <c r="F33" s="2"/>
      <c r="G33" s="2"/>
      <c r="H33" s="2" t="s">
        <v>173</v>
      </c>
      <c r="I33" s="2"/>
      <c r="J33" s="2">
        <f>COUNT(J3:J32)</f>
        <v>29</v>
      </c>
      <c r="K33" s="2"/>
      <c r="L33" s="2"/>
      <c r="M33" s="2"/>
      <c r="N33" s="2"/>
      <c r="O33" s="2"/>
      <c r="P33" s="2">
        <f>COUNT(P3:P32)</f>
        <v>0</v>
      </c>
    </row>
  </sheetData>
  <mergeCells count="4">
    <mergeCell ref="F1:H1"/>
    <mergeCell ref="I1:K1"/>
    <mergeCell ref="L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Sources</vt:lpstr>
      <vt:lpstr>Pacific</vt:lpstr>
      <vt:lpstr>Atlantic</vt:lpstr>
      <vt:lpstr>Southern Ocean</vt:lpstr>
      <vt:lpstr>Arctic</vt:lpstr>
      <vt:lpstr>Mediterranean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Zuchuan Li</cp:lastModifiedBy>
  <dcterms:created xsi:type="dcterms:W3CDTF">2020-03-25T14:52:59Z</dcterms:created>
  <dcterms:modified xsi:type="dcterms:W3CDTF">2023-05-30T16:52:31Z</dcterms:modified>
</cp:coreProperties>
</file>