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checkCompatibility="1" autoCompressPictures="0"/>
  <bookViews>
    <workbookView xWindow="0" yWindow="0" windowWidth="25600" windowHeight="14920" tabRatio="500" firstSheet="2" activeTab="2"/>
  </bookViews>
  <sheets>
    <sheet name="DataStatistics" sheetId="2" r:id="rId1"/>
    <sheet name="SummaryStatistics" sheetId="5" r:id="rId2"/>
    <sheet name="Survey-statistic" sheetId="8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8" i="5" l="1"/>
  <c r="I38" i="5"/>
  <c r="F38" i="5"/>
  <c r="G38" i="5"/>
  <c r="K38" i="5"/>
  <c r="D38" i="5"/>
  <c r="Q48" i="2"/>
  <c r="P48" i="2"/>
  <c r="Q52" i="2"/>
  <c r="P52" i="2"/>
  <c r="Q11" i="2"/>
  <c r="P11" i="2"/>
  <c r="P12" i="2"/>
  <c r="Q13" i="2"/>
  <c r="P13" i="2"/>
  <c r="Q20" i="2"/>
  <c r="P20" i="2"/>
  <c r="Q19" i="2"/>
  <c r="P19" i="2"/>
  <c r="Q9" i="2"/>
  <c r="P9" i="2"/>
  <c r="Q31" i="2"/>
  <c r="P31" i="2"/>
  <c r="Q30" i="2"/>
  <c r="P30" i="2"/>
  <c r="Q42" i="2"/>
  <c r="P42" i="2"/>
  <c r="Q41" i="2"/>
  <c r="P41" i="2"/>
  <c r="Q17" i="2"/>
  <c r="P17" i="2"/>
  <c r="G34" i="5"/>
  <c r="F34" i="5"/>
  <c r="C34" i="5"/>
  <c r="Q35" i="2"/>
  <c r="P35" i="2"/>
  <c r="Q21" i="2"/>
  <c r="P21" i="2"/>
  <c r="Q10" i="2"/>
  <c r="P10" i="2"/>
  <c r="D7" i="5"/>
  <c r="C7" i="5"/>
  <c r="Q15" i="2"/>
  <c r="P15" i="2"/>
  <c r="F7" i="5"/>
  <c r="Q44" i="2"/>
  <c r="P44" i="2"/>
  <c r="Q43" i="2"/>
  <c r="P43" i="2"/>
  <c r="Q6" i="2"/>
  <c r="P6" i="2"/>
  <c r="Q32" i="2"/>
  <c r="P32" i="2"/>
  <c r="J34" i="5"/>
  <c r="D34" i="5"/>
  <c r="K34" i="5"/>
  <c r="E7" i="5"/>
  <c r="E34" i="5"/>
  <c r="L34" i="5"/>
  <c r="M34" i="5"/>
  <c r="G7" i="5"/>
  <c r="N34" i="5"/>
  <c r="B7" i="5"/>
  <c r="B34" i="5"/>
  <c r="I34" i="5"/>
  <c r="Q5" i="2"/>
  <c r="Q23" i="2"/>
  <c r="P23" i="2"/>
  <c r="C2" i="5"/>
  <c r="M43" i="5"/>
  <c r="L43" i="5"/>
  <c r="K43" i="5"/>
  <c r="J43" i="5"/>
  <c r="I43" i="5"/>
  <c r="H43" i="5"/>
  <c r="G43" i="5"/>
  <c r="F43" i="5"/>
  <c r="E43" i="5"/>
  <c r="D43" i="5"/>
  <c r="C43" i="5"/>
  <c r="B43" i="5"/>
  <c r="M38" i="5"/>
  <c r="L38" i="5"/>
  <c r="J38" i="5"/>
  <c r="E38" i="5"/>
  <c r="C38" i="5"/>
  <c r="B38" i="5"/>
  <c r="E29" i="5"/>
  <c r="D29" i="5"/>
  <c r="C29" i="5"/>
  <c r="B29" i="5"/>
  <c r="F24" i="5"/>
  <c r="E24" i="5"/>
  <c r="D24" i="5"/>
  <c r="C24" i="5"/>
  <c r="B24" i="5"/>
  <c r="F19" i="5"/>
  <c r="E19" i="5"/>
  <c r="D19" i="5"/>
  <c r="C19" i="5"/>
  <c r="B19" i="5"/>
  <c r="F15" i="5"/>
  <c r="E15" i="5"/>
  <c r="D15" i="5"/>
  <c r="C15" i="5"/>
  <c r="B15" i="5"/>
  <c r="H11" i="5"/>
  <c r="G11" i="5"/>
  <c r="F11" i="5"/>
  <c r="E11" i="5"/>
  <c r="D11" i="5"/>
  <c r="C11" i="5"/>
  <c r="B11" i="5"/>
  <c r="B2" i="5"/>
  <c r="D2" i="5"/>
  <c r="Q12" i="2"/>
  <c r="Q39" i="2"/>
  <c r="P39" i="2"/>
  <c r="Q40" i="2"/>
  <c r="P40" i="2"/>
  <c r="P27" i="2"/>
  <c r="Q27" i="2"/>
  <c r="Q25" i="2"/>
  <c r="P25" i="2"/>
  <c r="Q8" i="2"/>
  <c r="Q22" i="2"/>
  <c r="Q7" i="2"/>
  <c r="P22" i="2"/>
  <c r="P8" i="2"/>
  <c r="P7" i="2"/>
  <c r="P5" i="2"/>
</calcChain>
</file>

<file path=xl/sharedStrings.xml><?xml version="1.0" encoding="utf-8"?>
<sst xmlns="http://schemas.openxmlformats.org/spreadsheetml/2006/main" count="926" uniqueCount="158">
  <si>
    <t>TASK1 (Rational.java)</t>
  </si>
  <si>
    <t>PARTICIPANT</t>
  </si>
  <si>
    <t>Sebastian Müller</t>
  </si>
  <si>
    <t>Katja Kevic</t>
  </si>
  <si>
    <t>Gerald Schermann</t>
  </si>
  <si>
    <t>Sofija Hotomski</t>
  </si>
  <si>
    <t>Pooyan</t>
  </si>
  <si>
    <t>Till Salinger</t>
  </si>
  <si>
    <t>Christian Bosshard</t>
  </si>
  <si>
    <t>Waldemar Hummer</t>
  </si>
  <si>
    <t>Rostyslav Zabolotnyi</t>
  </si>
  <si>
    <t>Emanuel Stöckli</t>
  </si>
  <si>
    <t>Aaron Ang</t>
  </si>
  <si>
    <t>Marc Mackenbach</t>
  </si>
  <si>
    <t>Joel Scheuner</t>
  </si>
  <si>
    <t>Luana Mirabella</t>
  </si>
  <si>
    <t>workspace1</t>
  </si>
  <si>
    <t>workspace2</t>
  </si>
  <si>
    <t>WORKSPACE</t>
  </si>
  <si>
    <t>Dario di nucci</t>
  </si>
  <si>
    <t>TASK2 (ArrayIntList)</t>
  </si>
  <si>
    <t>ASK</t>
  </si>
  <si>
    <t>S</t>
  </si>
  <si>
    <t>A</t>
  </si>
  <si>
    <t>A&amp;S</t>
  </si>
  <si>
    <t>Pino de Ruvo</t>
  </si>
  <si>
    <t>Simone Scalabrino</t>
  </si>
  <si>
    <t>SENT REQUST</t>
  </si>
  <si>
    <t>Fabio Palomba</t>
  </si>
  <si>
    <t>Venera Arnaudova</t>
  </si>
  <si>
    <t>Phd Student</t>
  </si>
  <si>
    <t>Bachelor's student</t>
  </si>
  <si>
    <t>Master's student</t>
  </si>
  <si>
    <t>Faculty</t>
  </si>
  <si>
    <t>Prof. Dev. and Master's student</t>
  </si>
  <si>
    <t>Prof. Dev.</t>
  </si>
  <si>
    <t>Prof. Dev. and Bachelor's student</t>
  </si>
  <si>
    <t>DID EXPERIMENT</t>
  </si>
  <si>
    <t>&lt;1 year</t>
  </si>
  <si>
    <t>You are a:</t>
  </si>
  <si>
    <t> You program in java since:</t>
  </si>
  <si>
    <t>1-2 years</t>
  </si>
  <si>
    <t>3-6 years</t>
  </si>
  <si>
    <t>7-10 years</t>
  </si>
  <si>
    <t>How many years of testing experience do you have?</t>
  </si>
  <si>
    <t>Rate your programming skills in Java. A number from 1 (low) to 5 (high)</t>
  </si>
  <si>
    <t>Yes</t>
  </si>
  <si>
    <t>No</t>
  </si>
  <si>
    <t>Task (on Apache Commons Primitives)-Do have experience with the project?</t>
  </si>
  <si>
    <t>TIME-Task1</t>
  </si>
  <si>
    <t>TIME-Task2</t>
  </si>
  <si>
    <t>Sec</t>
  </si>
  <si>
    <t>Marco vit</t>
  </si>
  <si>
    <t>Task (on Math4J)-Do have experience?</t>
  </si>
  <si>
    <t>Task1-Coverage</t>
  </si>
  <si>
    <t>Task2-Coverage</t>
  </si>
  <si>
    <t>Method</t>
  </si>
  <si>
    <t>Branch</t>
  </si>
  <si>
    <t>Statement</t>
  </si>
  <si>
    <t>Mutation</t>
  </si>
  <si>
    <t>BUG</t>
  </si>
  <si>
    <t>Task1</t>
  </si>
  <si>
    <t>Task2</t>
  </si>
  <si>
    <t xml:space="preserve">Time Task 1 - usefulness-comprehensibility- test cases? </t>
  </si>
  <si>
    <t xml:space="preserve">Time Task 2 - usefulness-comprehensibility- test cases? </t>
  </si>
  <si>
    <t>Best source of information?</t>
  </si>
  <si>
    <t>The generated jUnit test cases by Evosuite.</t>
  </si>
  <si>
    <t>Test cases comments (when available).</t>
  </si>
  <si>
    <t>The source code itself.</t>
  </si>
  <si>
    <t>The test cases I manually wrote.</t>
  </si>
  <si>
    <t>Others</t>
  </si>
  <si>
    <t>RANKING</t>
  </si>
  <si>
    <t>Experiment</t>
  </si>
  <si>
    <t>EXPERIMENT</t>
  </si>
  <si>
    <t>I had enough time to  finish my task.</t>
  </si>
  <si>
    <t>It was easy to test the given class.</t>
  </si>
  <si>
    <t xml:space="preserve">Adding/changing the generated tests leads to better tests. </t>
  </si>
  <si>
    <t>I am certain I have found all bugs.</t>
  </si>
  <si>
    <t>The class under test was easy to understand.</t>
  </si>
  <si>
    <t>Fully Disagree</t>
  </si>
  <si>
    <t>Partially Disagree</t>
  </si>
  <si>
    <t>Partially Agree</t>
  </si>
  <si>
    <t>Fully agree</t>
  </si>
  <si>
    <t>WithAndWithoutcomments</t>
  </si>
  <si>
    <t>Without comments, generated unit tests are difficult to read and understand</t>
  </si>
  <si>
    <t>Generated unit tests are typically too long to understand.</t>
  </si>
  <si>
    <t>Automatically generated unit tests only exercise the "easy" parts of the program.</t>
  </si>
  <si>
    <t>Adding assertions to generated unit tests WITH comments is prohibitively difficult.</t>
  </si>
  <si>
    <t>Adding assertions to generated unit tests WITHOUT comments is prohibitively difficult.</t>
  </si>
  <si>
    <t xml:space="preserve">Difficulty in understanding generated unit tests depends on the complexity of the tested class, not the actual tests. </t>
  </si>
  <si>
    <t>Content adequacy</t>
  </si>
  <si>
    <t>Is not missing any information.</t>
  </si>
  <si>
    <t>Is missing some information but the missing information is not necessary to understand the class.</t>
  </si>
  <si>
    <t>Is missing some very important information that can hinder the understanding of the class​.</t>
  </si>
  <si>
    <t>Conciseness</t>
  </si>
  <si>
    <t>Has no unnecessary information</t>
  </si>
  <si>
    <t>Has some unnecessary information</t>
  </si>
  <si>
    <t>Has a lot of unnecessary information</t>
  </si>
  <si>
    <t>Num. Participants</t>
  </si>
  <si>
    <t>Request Sent</t>
  </si>
  <si>
    <t>Ratio of Partecipation to the Study</t>
  </si>
  <si>
    <t>Average Bug Found with Summaries</t>
  </si>
  <si>
    <t>Average (total) Bug Found</t>
  </si>
  <si>
    <t>You are a</t>
  </si>
  <si>
    <t>Higher10 years</t>
  </si>
  <si>
    <t>Average Bug Found without Summaries</t>
  </si>
  <si>
    <t>Average (total) in min.</t>
  </si>
  <si>
    <t>Average  with Summaries in min.</t>
  </si>
  <si>
    <t>Average without Summaries in min.</t>
  </si>
  <si>
    <t xml:space="preserve">Average (total) in min. </t>
  </si>
  <si>
    <t>Task1-Coverage (Total)</t>
  </si>
  <si>
    <t>Task1-Coverage (with Summaries)</t>
  </si>
  <si>
    <t>Task1-Coverage (without Summaries)</t>
  </si>
  <si>
    <t>Task2-Coverage (without Summaries)</t>
  </si>
  <si>
    <t>Task2-Coverage (Total)</t>
  </si>
  <si>
    <t>Task2-Coverage (with Summaries)</t>
  </si>
  <si>
    <t> Your program in java since:</t>
  </si>
  <si>
    <t>Ranking (1 is most important to you and 5 is least important to you)</t>
  </si>
  <si>
    <t>Expressiveness</t>
  </si>
  <si>
    <t>Is easy to read and understand</t>
  </si>
  <si>
    <t>Is somewhat readable and understandable</t>
  </si>
  <si>
    <t>Is hard to read and understand</t>
  </si>
  <si>
    <t>Jurgen Cito</t>
  </si>
  <si>
    <t>Martin Brandtner</t>
  </si>
  <si>
    <t>Carmine Vassallo</t>
  </si>
  <si>
    <t>Stefano Giannantonio</t>
  </si>
  <si>
    <t>Andrea Di Sorbo</t>
  </si>
  <si>
    <t>Francesco Mercaldo</t>
  </si>
  <si>
    <t>Igor Levaja</t>
  </si>
  <si>
    <t>Maikel Krause</t>
  </si>
  <si>
    <t>Herwin Wels </t>
  </si>
  <si>
    <t>Niels Spruit</t>
  </si>
  <si>
    <t>Radjino Bholanath</t>
  </si>
  <si>
    <t>Vincent Hellendoorn</t>
  </si>
  <si>
    <t>Anand Sawant</t>
  </si>
  <si>
    <t>Marco Di Biase</t>
  </si>
  <si>
    <t>Luca Pascarella</t>
  </si>
  <si>
    <t>Timofey Titov</t>
  </si>
  <si>
    <t>Gemma Catolino</t>
  </si>
  <si>
    <t>RATIO HOUR/BUGS FIXED</t>
  </si>
  <si>
    <t>Irina Todoran Koitz</t>
  </si>
  <si>
    <t>Michele Tufano</t>
  </si>
  <si>
    <t>Eya Ben Charrada</t>
  </si>
  <si>
    <t>Paul Alexandru</t>
  </si>
  <si>
    <t>Fabian Streitel </t>
  </si>
  <si>
    <t>M</t>
  </si>
  <si>
    <t>Thomas Kinnen</t>
  </si>
  <si>
    <t>Martin Johannes</t>
  </si>
  <si>
    <t>With </t>
  </si>
  <si>
    <t>Without</t>
  </si>
  <si>
    <t>% Count</t>
  </si>
  <si>
    <t>Perceived test comprehensibility</t>
  </si>
  <si>
    <t>Very Low</t>
  </si>
  <si>
    <t>Low</t>
  </si>
  <si>
    <t>Medium</t>
  </si>
  <si>
    <t>High</t>
  </si>
  <si>
    <t>Very High</t>
  </si>
  <si>
    <t>Questions : WITH and WITHOUT comments.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</si>
</sst>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scheme val="minor"/>
    </font>
    <font>
      <sz val="14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Arial"/>
    </font>
    <font>
      <b/>
      <sz val="12"/>
      <color rgb="FF000000"/>
      <name val="Arial"/>
    </font>
    <font>
      <b/>
      <sz val="12"/>
      <color theme="1"/>
      <name val="Arial"/>
    </font>
    <font>
      <b/>
      <sz val="14"/>
      <color indexed="8"/>
      <name val="Calibri"/>
    </font>
    <font>
      <sz val="12"/>
      <color indexed="8"/>
      <name val="Calibri"/>
    </font>
    <font>
      <b/>
      <sz val="14"/>
      <color rgb="FF000000"/>
      <name val="Trebuchet MS"/>
    </font>
    <font>
      <sz val="12"/>
      <color rgb="FF000000"/>
      <name val="Trebuchet MS"/>
    </font>
    <font>
      <sz val="12"/>
      <color indexed="8"/>
      <name val="Helvetica"/>
    </font>
    <font>
      <b/>
      <sz val="13"/>
      <color rgb="FF312E2E"/>
      <name val="Arial"/>
    </font>
    <font>
      <b/>
      <sz val="11"/>
      <color theme="1"/>
      <name val="Tahoma"/>
    </font>
    <font>
      <b/>
      <sz val="14"/>
      <color indexed="8"/>
      <name val="Arial"/>
    </font>
    <font>
      <b/>
      <sz val="11"/>
      <color rgb="FF312E2E"/>
      <name val="Arial"/>
    </font>
    <font>
      <b/>
      <sz val="14"/>
      <color rgb="FF000000"/>
      <name val="Arial"/>
    </font>
    <font>
      <sz val="12"/>
      <color theme="1"/>
      <name val="Arial"/>
    </font>
    <font>
      <sz val="12"/>
      <color rgb="FF000000"/>
      <name val="Arial"/>
    </font>
    <font>
      <b/>
      <sz val="12"/>
      <color rgb="FF000000"/>
      <name val="Trebuchet MS"/>
    </font>
    <font>
      <sz val="12"/>
      <color theme="1"/>
      <name val="Helvetica"/>
    </font>
    <font>
      <sz val="8"/>
      <name val="Calibri"/>
      <family val="2"/>
      <scheme val="minor"/>
    </font>
    <font>
      <sz val="12"/>
      <color rgb="FF000000"/>
      <name val="Verdana"/>
    </font>
    <font>
      <sz val="13"/>
      <color rgb="FF222222"/>
      <name val="Arial"/>
      <family val="2"/>
    </font>
    <font>
      <sz val="13"/>
      <color theme="1"/>
      <name val="Arial"/>
    </font>
    <font>
      <sz val="13"/>
      <color rgb="FF000000"/>
      <name val="Arial"/>
    </font>
    <font>
      <b/>
      <sz val="12"/>
      <color rgb="FF008000"/>
      <name val="Arial"/>
    </font>
    <font>
      <i/>
      <sz val="12"/>
      <color rgb="FF000000"/>
      <name val="Arial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1208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02">
    <xf numFmtId="0" fontId="0" fillId="0" borderId="0" xfId="0"/>
    <xf numFmtId="0" fontId="12" fillId="0" borderId="2" xfId="0" applyNumberFormat="1" applyFont="1" applyBorder="1" applyAlignment="1"/>
    <xf numFmtId="0" fontId="2" fillId="0" borderId="2" xfId="0" applyFont="1" applyBorder="1" applyAlignment="1">
      <alignment horizontal="center"/>
    </xf>
    <xf numFmtId="0" fontId="0" fillId="0" borderId="2" xfId="0" applyBorder="1"/>
    <xf numFmtId="0" fontId="11" fillId="0" borderId="2" xfId="0" applyNumberFormat="1" applyFont="1" applyBorder="1" applyAlignment="1">
      <alignment horizontal="center"/>
    </xf>
    <xf numFmtId="0" fontId="0" fillId="0" borderId="2" xfId="0" applyFont="1" applyBorder="1"/>
    <xf numFmtId="0" fontId="3" fillId="0" borderId="2" xfId="0" applyFont="1" applyBorder="1"/>
    <xf numFmtId="0" fontId="6" fillId="0" borderId="2" xfId="0" applyFont="1" applyBorder="1"/>
    <xf numFmtId="0" fontId="12" fillId="0" borderId="1" xfId="0" applyFont="1" applyBorder="1" applyAlignment="1"/>
    <xf numFmtId="0" fontId="13" fillId="0" borderId="2" xfId="0" applyFont="1" applyBorder="1" applyAlignment="1">
      <alignment vertical="top" wrapText="1"/>
    </xf>
    <xf numFmtId="0" fontId="14" fillId="0" borderId="2" xfId="0" applyFont="1" applyBorder="1" applyAlignment="1">
      <alignment vertical="top" wrapText="1"/>
    </xf>
    <xf numFmtId="0" fontId="15" fillId="0" borderId="2" xfId="0" applyFont="1" applyBorder="1" applyAlignment="1">
      <alignment vertical="top" wrapText="1"/>
    </xf>
    <xf numFmtId="0" fontId="12" fillId="0" borderId="2" xfId="0" applyFont="1" applyBorder="1" applyAlignment="1"/>
    <xf numFmtId="0" fontId="7" fillId="0" borderId="2" xfId="0" applyFont="1" applyBorder="1" applyAlignment="1">
      <alignment horizontal="left" vertical="top" wrapText="1"/>
    </xf>
    <xf numFmtId="0" fontId="17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6" fillId="0" borderId="2" xfId="0" applyFont="1" applyBorder="1" applyAlignment="1">
      <alignment vertical="top" wrapText="1"/>
    </xf>
    <xf numFmtId="0" fontId="8" fillId="0" borderId="2" xfId="0" applyFont="1" applyBorder="1" applyAlignment="1">
      <alignment horizontal="center"/>
    </xf>
    <xf numFmtId="0" fontId="19" fillId="0" borderId="2" xfId="0" applyFont="1" applyBorder="1" applyAlignment="1">
      <alignment vertical="top" wrapText="1"/>
    </xf>
    <xf numFmtId="0" fontId="8" fillId="0" borderId="2" xfId="0" applyFont="1" applyBorder="1" applyAlignment="1">
      <alignment horizontal="center" vertical="top" wrapText="1"/>
    </xf>
    <xf numFmtId="0" fontId="9" fillId="0" borderId="2" xfId="0" applyFont="1" applyBorder="1" applyAlignment="1">
      <alignment vertical="top" wrapText="1"/>
    </xf>
    <xf numFmtId="0" fontId="10" fillId="0" borderId="3" xfId="0" applyFont="1" applyBorder="1" applyAlignment="1">
      <alignment vertical="top" wrapText="1"/>
    </xf>
    <xf numFmtId="0" fontId="10" fillId="0" borderId="4" xfId="0" applyFont="1" applyBorder="1" applyAlignment="1">
      <alignment vertical="top" wrapText="1"/>
    </xf>
    <xf numFmtId="0" fontId="10" fillId="0" borderId="2" xfId="0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9" fontId="0" fillId="0" borderId="0" xfId="211" applyFont="1"/>
    <xf numFmtId="0" fontId="0" fillId="0" borderId="0" xfId="0" applyAlignment="1">
      <alignment horizontal="center" vertical="top" wrapText="1"/>
    </xf>
    <xf numFmtId="0" fontId="9" fillId="0" borderId="2" xfId="0" applyFont="1" applyBorder="1" applyAlignment="1">
      <alignment horizontal="center" vertical="top" wrapText="1"/>
    </xf>
    <xf numFmtId="0" fontId="10" fillId="0" borderId="2" xfId="0" applyFont="1" applyBorder="1" applyAlignment="1">
      <alignment wrapText="1"/>
    </xf>
    <xf numFmtId="0" fontId="18" fillId="0" borderId="6" xfId="0" applyNumberFormat="1" applyFont="1" applyBorder="1" applyAlignment="1">
      <alignment vertical="top" wrapText="1"/>
    </xf>
    <xf numFmtId="0" fontId="21" fillId="0" borderId="0" xfId="0" applyFont="1" applyAlignment="1">
      <alignment horizontal="center" vertical="top" wrapText="1"/>
    </xf>
    <xf numFmtId="0" fontId="21" fillId="0" borderId="0" xfId="0" applyFont="1" applyAlignment="1">
      <alignment horizontal="center" wrapText="1"/>
    </xf>
    <xf numFmtId="0" fontId="21" fillId="0" borderId="2" xfId="0" applyFont="1" applyBorder="1" applyAlignment="1">
      <alignment horizontal="center" vertical="top" wrapText="1"/>
    </xf>
    <xf numFmtId="9" fontId="21" fillId="0" borderId="2" xfId="211" applyFont="1" applyBorder="1" applyAlignment="1">
      <alignment horizontal="center" vertical="top" wrapText="1"/>
    </xf>
    <xf numFmtId="0" fontId="10" fillId="0" borderId="2" xfId="0" applyFont="1" applyBorder="1" applyAlignment="1">
      <alignment horizontal="center" wrapText="1"/>
    </xf>
    <xf numFmtId="9" fontId="22" fillId="0" borderId="2" xfId="211" applyFont="1" applyBorder="1" applyAlignment="1">
      <alignment horizontal="center" wrapText="1"/>
    </xf>
    <xf numFmtId="0" fontId="21" fillId="0" borderId="0" xfId="0" applyFont="1" applyAlignment="1">
      <alignment horizontal="center"/>
    </xf>
    <xf numFmtId="0" fontId="21" fillId="0" borderId="2" xfId="0" applyFont="1" applyBorder="1" applyAlignment="1">
      <alignment horizontal="center"/>
    </xf>
    <xf numFmtId="0" fontId="21" fillId="0" borderId="0" xfId="0" applyFont="1" applyBorder="1" applyAlignment="1">
      <alignment horizontal="center"/>
    </xf>
    <xf numFmtId="9" fontId="22" fillId="0" borderId="0" xfId="211" applyFont="1" applyBorder="1" applyAlignment="1">
      <alignment horizontal="center" wrapText="1"/>
    </xf>
    <xf numFmtId="0" fontId="11" fillId="0" borderId="6" xfId="0" applyNumberFormat="1" applyFont="1" applyBorder="1" applyAlignment="1">
      <alignment horizontal="center"/>
    </xf>
    <xf numFmtId="2" fontId="0" fillId="0" borderId="0" xfId="0" applyNumberFormat="1"/>
    <xf numFmtId="0" fontId="23" fillId="0" borderId="2" xfId="0" applyFont="1" applyBorder="1" applyAlignment="1">
      <alignment horizontal="center" vertical="top" wrapText="1"/>
    </xf>
    <xf numFmtId="0" fontId="0" fillId="0" borderId="0" xfId="0" applyBorder="1"/>
    <xf numFmtId="0" fontId="7" fillId="0" borderId="0" xfId="0" applyFont="1" applyBorder="1" applyAlignment="1">
      <alignment wrapText="1"/>
    </xf>
    <xf numFmtId="0" fontId="0" fillId="0" borderId="2" xfId="0" applyBorder="1" applyAlignment="1"/>
    <xf numFmtId="0" fontId="6" fillId="0" borderId="2" xfId="0" applyFont="1" applyBorder="1" applyAlignment="1"/>
    <xf numFmtId="0" fontId="0" fillId="0" borderId="2" xfId="0" applyFill="1" applyBorder="1" applyAlignment="1"/>
    <xf numFmtId="0" fontId="6" fillId="0" borderId="2" xfId="0" applyFont="1" applyFill="1" applyBorder="1"/>
    <xf numFmtId="0" fontId="6" fillId="0" borderId="2" xfId="0" applyFont="1" applyFill="1" applyBorder="1" applyAlignment="1"/>
    <xf numFmtId="0" fontId="0" fillId="0" borderId="2" xfId="0" applyFill="1" applyBorder="1"/>
    <xf numFmtId="0" fontId="14" fillId="0" borderId="2" xfId="0" applyFont="1" applyBorder="1"/>
    <xf numFmtId="0" fontId="14" fillId="0" borderId="0" xfId="0" applyFont="1"/>
    <xf numFmtId="0" fontId="24" fillId="0" borderId="2" xfId="0" applyFont="1" applyBorder="1"/>
    <xf numFmtId="0" fontId="14" fillId="0" borderId="7" xfId="0" applyFont="1" applyFill="1" applyBorder="1"/>
    <xf numFmtId="0" fontId="10" fillId="0" borderId="2" xfId="0" applyFont="1" applyBorder="1" applyAlignment="1">
      <alignment horizontal="center" vertical="top" wrapText="1"/>
    </xf>
    <xf numFmtId="0" fontId="9" fillId="0" borderId="2" xfId="0" applyFont="1" applyBorder="1" applyAlignment="1">
      <alignment horizontal="center" vertical="top" wrapText="1"/>
    </xf>
    <xf numFmtId="0" fontId="0" fillId="0" borderId="4" xfId="0" applyBorder="1"/>
    <xf numFmtId="0" fontId="14" fillId="0" borderId="2" xfId="0" applyFont="1" applyBorder="1" applyAlignment="1"/>
    <xf numFmtId="0" fontId="14" fillId="0" borderId="2" xfId="0" applyFont="1" applyFill="1" applyBorder="1"/>
    <xf numFmtId="0" fontId="26" fillId="0" borderId="2" xfId="0" applyFont="1" applyBorder="1" applyAlignment="1">
      <alignment vertical="top" wrapText="1"/>
    </xf>
    <xf numFmtId="0" fontId="6" fillId="0" borderId="4" xfId="0" applyFont="1" applyBorder="1"/>
    <xf numFmtId="0" fontId="14" fillId="0" borderId="4" xfId="0" applyFont="1" applyBorder="1"/>
    <xf numFmtId="0" fontId="12" fillId="0" borderId="7" xfId="0" applyNumberFormat="1" applyFont="1" applyFill="1" applyBorder="1" applyAlignment="1"/>
    <xf numFmtId="2" fontId="21" fillId="0" borderId="2" xfId="0" applyNumberFormat="1" applyFont="1" applyBorder="1" applyAlignment="1">
      <alignment horizontal="center" vertical="top" wrapText="1"/>
    </xf>
    <xf numFmtId="0" fontId="6" fillId="0" borderId="0" xfId="0" applyFont="1"/>
    <xf numFmtId="0" fontId="6" fillId="0" borderId="0" xfId="0" applyFont="1" applyFill="1" applyBorder="1"/>
    <xf numFmtId="0" fontId="27" fillId="0" borderId="0" xfId="0" applyFont="1" applyAlignment="1">
      <alignment vertical="top" wrapText="1"/>
    </xf>
    <xf numFmtId="0" fontId="27" fillId="0" borderId="0" xfId="0" applyFont="1"/>
    <xf numFmtId="0" fontId="0" fillId="0" borderId="8" xfId="0" applyFill="1" applyBorder="1"/>
    <xf numFmtId="0" fontId="0" fillId="0" borderId="7" xfId="0" applyFill="1" applyBorder="1"/>
    <xf numFmtId="0" fontId="28" fillId="0" borderId="0" xfId="0" applyFont="1"/>
    <xf numFmtId="0" fontId="29" fillId="0" borderId="0" xfId="0" applyFont="1"/>
    <xf numFmtId="0" fontId="7" fillId="0" borderId="2" xfId="0" applyFont="1" applyBorder="1" applyAlignment="1">
      <alignment horizontal="center"/>
    </xf>
    <xf numFmtId="0" fontId="18" fillId="0" borderId="2" xfId="0" applyNumberFormat="1" applyFont="1" applyBorder="1" applyAlignment="1">
      <alignment horizontal="center"/>
    </xf>
    <xf numFmtId="1" fontId="18" fillId="0" borderId="2" xfId="0" applyNumberFormat="1" applyFont="1" applyBorder="1" applyAlignment="1">
      <alignment horizontal="center"/>
    </xf>
    <xf numFmtId="0" fontId="10" fillId="0" borderId="2" xfId="0" applyFont="1" applyBorder="1" applyAlignment="1">
      <alignment horizontal="center" vertical="top" wrapText="1"/>
    </xf>
    <xf numFmtId="0" fontId="20" fillId="0" borderId="2" xfId="0" applyFont="1" applyBorder="1" applyAlignment="1">
      <alignment horizontal="center" vertical="top" wrapText="1"/>
    </xf>
    <xf numFmtId="0" fontId="10" fillId="0" borderId="5" xfId="0" applyFont="1" applyBorder="1" applyAlignment="1">
      <alignment horizontal="center" vertical="top" wrapText="1"/>
    </xf>
    <xf numFmtId="0" fontId="10" fillId="0" borderId="0" xfId="0" applyFont="1" applyBorder="1" applyAlignment="1">
      <alignment horizontal="center" vertical="top" wrapText="1"/>
    </xf>
    <xf numFmtId="0" fontId="10" fillId="0" borderId="2" xfId="0" applyFont="1" applyBorder="1" applyAlignment="1">
      <alignment horizontal="center" wrapText="1"/>
    </xf>
    <xf numFmtId="0" fontId="9" fillId="0" borderId="2" xfId="0" applyFont="1" applyBorder="1" applyAlignment="1">
      <alignment horizontal="center" vertical="top" wrapText="1"/>
    </xf>
    <xf numFmtId="0" fontId="18" fillId="0" borderId="2" xfId="0" applyNumberFormat="1" applyFont="1" applyBorder="1" applyAlignment="1">
      <alignment horizontal="center" vertical="top" wrapText="1"/>
    </xf>
    <xf numFmtId="0" fontId="7" fillId="0" borderId="2" xfId="0" applyFont="1" applyBorder="1" applyAlignment="1">
      <alignment horizontal="center"/>
    </xf>
    <xf numFmtId="9" fontId="0" fillId="0" borderId="2" xfId="0" applyNumberFormat="1" applyBorder="1" applyAlignment="1">
      <alignment horizontal="center"/>
    </xf>
    <xf numFmtId="0" fontId="9" fillId="0" borderId="2" xfId="0" applyFont="1" applyBorder="1" applyAlignment="1">
      <alignment horizontal="center"/>
    </xf>
    <xf numFmtId="9" fontId="22" fillId="0" borderId="2" xfId="0" applyNumberFormat="1" applyFont="1" applyBorder="1" applyAlignment="1">
      <alignment horizontal="center"/>
    </xf>
    <xf numFmtId="9" fontId="0" fillId="0" borderId="2" xfId="0" applyNumberFormat="1" applyBorder="1" applyAlignment="1">
      <alignment horizontal="left"/>
    </xf>
    <xf numFmtId="9" fontId="7" fillId="0" borderId="2" xfId="0" applyNumberFormat="1" applyFont="1" applyBorder="1" applyAlignment="1">
      <alignment horizontal="center"/>
    </xf>
    <xf numFmtId="0" fontId="7" fillId="0" borderId="0" xfId="0" applyFont="1" applyBorder="1"/>
    <xf numFmtId="0" fontId="7" fillId="0" borderId="2" xfId="0" applyFont="1" applyBorder="1" applyAlignment="1">
      <alignment horizontal="center" wrapText="1"/>
    </xf>
    <xf numFmtId="0" fontId="31" fillId="0" borderId="2" xfId="0" applyFont="1" applyBorder="1" applyAlignment="1">
      <alignment horizontal="center"/>
    </xf>
    <xf numFmtId="0" fontId="30" fillId="0" borderId="0" xfId="0" applyFont="1" applyBorder="1" applyAlignment="1">
      <alignment vertical="top" wrapText="1"/>
    </xf>
    <xf numFmtId="9" fontId="0" fillId="0" borderId="2" xfId="0" applyNumberFormat="1" applyBorder="1"/>
    <xf numFmtId="0" fontId="7" fillId="0" borderId="2" xfId="0" applyFont="1" applyBorder="1" applyAlignment="1">
      <alignment horizontal="center" wrapText="1"/>
    </xf>
    <xf numFmtId="0" fontId="7" fillId="0" borderId="6" xfId="0" applyFont="1" applyBorder="1" applyAlignment="1">
      <alignment horizontal="center" wrapText="1"/>
    </xf>
    <xf numFmtId="0" fontId="7" fillId="0" borderId="3" xfId="0" applyFont="1" applyBorder="1" applyAlignment="1">
      <alignment horizontal="center" wrapText="1"/>
    </xf>
    <xf numFmtId="0" fontId="7" fillId="0" borderId="4" xfId="0" applyFont="1" applyBorder="1" applyAlignment="1">
      <alignment horizontal="center" wrapText="1"/>
    </xf>
    <xf numFmtId="0" fontId="7" fillId="0" borderId="9" xfId="0" applyFont="1" applyBorder="1" applyAlignment="1">
      <alignment horizontal="center"/>
    </xf>
    <xf numFmtId="9" fontId="0" fillId="0" borderId="2" xfId="0" applyNumberFormat="1" applyBorder="1" applyAlignment="1">
      <alignment horizontal="center" wrapText="1"/>
    </xf>
    <xf numFmtId="0" fontId="7" fillId="0" borderId="0" xfId="0" applyFont="1" applyBorder="1" applyAlignment="1">
      <alignment horizontal="center" wrapText="1"/>
    </xf>
    <xf numFmtId="0" fontId="7" fillId="0" borderId="10" xfId="0" applyFont="1" applyBorder="1" applyAlignment="1">
      <alignment horizontal="center"/>
    </xf>
  </cellXfs>
  <cellStyles count="1208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Followed Hyperlink" xfId="635" builtinId="9" hidden="1"/>
    <cellStyle name="Followed Hyperlink" xfId="637" builtinId="9" hidden="1"/>
    <cellStyle name="Followed Hyperlink" xfId="639" builtinId="9" hidden="1"/>
    <cellStyle name="Followed Hyperlink" xfId="641" builtinId="9" hidden="1"/>
    <cellStyle name="Followed Hyperlink" xfId="643" builtinId="9" hidden="1"/>
    <cellStyle name="Followed Hyperlink" xfId="645" builtinId="9" hidden="1"/>
    <cellStyle name="Followed Hyperlink" xfId="647" builtinId="9" hidden="1"/>
    <cellStyle name="Followed Hyperlink" xfId="649" builtinId="9" hidden="1"/>
    <cellStyle name="Followed Hyperlink" xfId="651" builtinId="9" hidden="1"/>
    <cellStyle name="Followed Hyperlink" xfId="653" builtinId="9" hidden="1"/>
    <cellStyle name="Followed Hyperlink" xfId="655" builtinId="9" hidden="1"/>
    <cellStyle name="Followed Hyperlink" xfId="657" builtinId="9" hidden="1"/>
    <cellStyle name="Followed Hyperlink" xfId="659" builtinId="9" hidden="1"/>
    <cellStyle name="Followed Hyperlink" xfId="661" builtinId="9" hidden="1"/>
    <cellStyle name="Followed Hyperlink" xfId="663" builtinId="9" hidden="1"/>
    <cellStyle name="Followed Hyperlink" xfId="665" builtinId="9" hidden="1"/>
    <cellStyle name="Followed Hyperlink" xfId="667" builtinId="9" hidden="1"/>
    <cellStyle name="Followed Hyperlink" xfId="669" builtinId="9" hidden="1"/>
    <cellStyle name="Followed Hyperlink" xfId="671" builtinId="9" hidden="1"/>
    <cellStyle name="Followed Hyperlink" xfId="673" builtinId="9" hidden="1"/>
    <cellStyle name="Followed Hyperlink" xfId="675" builtinId="9" hidden="1"/>
    <cellStyle name="Followed Hyperlink" xfId="677" builtinId="9" hidden="1"/>
    <cellStyle name="Followed Hyperlink" xfId="679" builtinId="9" hidden="1"/>
    <cellStyle name="Followed Hyperlink" xfId="681" builtinId="9" hidden="1"/>
    <cellStyle name="Followed Hyperlink" xfId="683" builtinId="9" hidden="1"/>
    <cellStyle name="Followed Hyperlink" xfId="685" builtinId="9" hidden="1"/>
    <cellStyle name="Followed Hyperlink" xfId="687" builtinId="9" hidden="1"/>
    <cellStyle name="Followed Hyperlink" xfId="689" builtinId="9" hidden="1"/>
    <cellStyle name="Followed Hyperlink" xfId="691" builtinId="9" hidden="1"/>
    <cellStyle name="Followed Hyperlink" xfId="693" builtinId="9" hidden="1"/>
    <cellStyle name="Followed Hyperlink" xfId="695" builtinId="9" hidden="1"/>
    <cellStyle name="Followed Hyperlink" xfId="697" builtinId="9" hidden="1"/>
    <cellStyle name="Followed Hyperlink" xfId="699" builtinId="9" hidden="1"/>
    <cellStyle name="Followed Hyperlink" xfId="701" builtinId="9" hidden="1"/>
    <cellStyle name="Followed Hyperlink" xfId="703" builtinId="9" hidden="1"/>
    <cellStyle name="Followed Hyperlink" xfId="705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15" builtinId="9" hidden="1"/>
    <cellStyle name="Followed Hyperlink" xfId="717" builtinId="9" hidden="1"/>
    <cellStyle name="Followed Hyperlink" xfId="719" builtinId="9" hidden="1"/>
    <cellStyle name="Followed Hyperlink" xfId="721" builtinId="9" hidden="1"/>
    <cellStyle name="Followed Hyperlink" xfId="723" builtinId="9" hidden="1"/>
    <cellStyle name="Followed Hyperlink" xfId="725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5" builtinId="9" hidden="1"/>
    <cellStyle name="Followed Hyperlink" xfId="757" builtinId="9" hidden="1"/>
    <cellStyle name="Followed Hyperlink" xfId="759" builtinId="9" hidden="1"/>
    <cellStyle name="Followed Hyperlink" xfId="761" builtinId="9" hidden="1"/>
    <cellStyle name="Followed Hyperlink" xfId="763" builtinId="9" hidden="1"/>
    <cellStyle name="Followed Hyperlink" xfId="765" builtinId="9" hidden="1"/>
    <cellStyle name="Followed Hyperlink" xfId="767" builtinId="9" hidden="1"/>
    <cellStyle name="Followed Hyperlink" xfId="769" builtinId="9" hidden="1"/>
    <cellStyle name="Followed Hyperlink" xfId="771" builtinId="9" hidden="1"/>
    <cellStyle name="Followed Hyperlink" xfId="773" builtinId="9" hidden="1"/>
    <cellStyle name="Followed Hyperlink" xfId="775" builtinId="9" hidden="1"/>
    <cellStyle name="Followed Hyperlink" xfId="777" builtinId="9" hidden="1"/>
    <cellStyle name="Followed Hyperlink" xfId="779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Followed Hyperlink" xfId="791" builtinId="9" hidden="1"/>
    <cellStyle name="Followed Hyperlink" xfId="793" builtinId="9" hidden="1"/>
    <cellStyle name="Followed Hyperlink" xfId="795" builtinId="9" hidden="1"/>
    <cellStyle name="Followed Hyperlink" xfId="797" builtinId="9" hidden="1"/>
    <cellStyle name="Followed Hyperlink" xfId="799" builtinId="9" hidden="1"/>
    <cellStyle name="Followed Hyperlink" xfId="801" builtinId="9" hidden="1"/>
    <cellStyle name="Followed Hyperlink" xfId="803" builtinId="9" hidden="1"/>
    <cellStyle name="Followed Hyperlink" xfId="805" builtinId="9" hidden="1"/>
    <cellStyle name="Followed Hyperlink" xfId="807" builtinId="9" hidden="1"/>
    <cellStyle name="Followed Hyperlink" xfId="809" builtinId="9" hidden="1"/>
    <cellStyle name="Followed Hyperlink" xfId="811" builtinId="9" hidden="1"/>
    <cellStyle name="Followed Hyperlink" xfId="813" builtinId="9" hidden="1"/>
    <cellStyle name="Followed Hyperlink" xfId="815" builtinId="9" hidden="1"/>
    <cellStyle name="Followed Hyperlink" xfId="817" builtinId="9" hidden="1"/>
    <cellStyle name="Followed Hyperlink" xfId="819" builtinId="9" hidden="1"/>
    <cellStyle name="Followed Hyperlink" xfId="821" builtinId="9" hidden="1"/>
    <cellStyle name="Followed Hyperlink" xfId="823" builtinId="9" hidden="1"/>
    <cellStyle name="Followed Hyperlink" xfId="825" builtinId="9" hidden="1"/>
    <cellStyle name="Followed Hyperlink" xfId="827" builtinId="9" hidden="1"/>
    <cellStyle name="Followed Hyperlink" xfId="829" builtinId="9" hidden="1"/>
    <cellStyle name="Followed Hyperlink" xfId="831" builtinId="9" hidden="1"/>
    <cellStyle name="Followed Hyperlink" xfId="833" builtinId="9" hidden="1"/>
    <cellStyle name="Followed Hyperlink" xfId="835" builtinId="9" hidden="1"/>
    <cellStyle name="Followed Hyperlink" xfId="837" builtinId="9" hidden="1"/>
    <cellStyle name="Followed Hyperlink" xfId="839" builtinId="9" hidden="1"/>
    <cellStyle name="Followed Hyperlink" xfId="841" builtinId="9" hidden="1"/>
    <cellStyle name="Followed Hyperlink" xfId="843" builtinId="9" hidden="1"/>
    <cellStyle name="Followed Hyperlink" xfId="845" builtinId="9" hidden="1"/>
    <cellStyle name="Followed Hyperlink" xfId="847" builtinId="9" hidden="1"/>
    <cellStyle name="Followed Hyperlink" xfId="849" builtinId="9" hidden="1"/>
    <cellStyle name="Followed Hyperlink" xfId="851" builtinId="9" hidden="1"/>
    <cellStyle name="Followed Hyperlink" xfId="853" builtinId="9" hidden="1"/>
    <cellStyle name="Followed Hyperlink" xfId="855" builtinId="9" hidden="1"/>
    <cellStyle name="Followed Hyperlink" xfId="857" builtinId="9" hidden="1"/>
    <cellStyle name="Followed Hyperlink" xfId="859" builtinId="9" hidden="1"/>
    <cellStyle name="Followed Hyperlink" xfId="861" builtinId="9" hidden="1"/>
    <cellStyle name="Followed Hyperlink" xfId="863" builtinId="9" hidden="1"/>
    <cellStyle name="Followed Hyperlink" xfId="865" builtinId="9" hidden="1"/>
    <cellStyle name="Followed Hyperlink" xfId="867" builtinId="9" hidden="1"/>
    <cellStyle name="Followed Hyperlink" xfId="869" builtinId="9" hidden="1"/>
    <cellStyle name="Followed Hyperlink" xfId="871" builtinId="9" hidden="1"/>
    <cellStyle name="Followed Hyperlink" xfId="873" builtinId="9" hidden="1"/>
    <cellStyle name="Followed Hyperlink" xfId="875" builtinId="9" hidden="1"/>
    <cellStyle name="Followed Hyperlink" xfId="877" builtinId="9" hidden="1"/>
    <cellStyle name="Followed Hyperlink" xfId="879" builtinId="9" hidden="1"/>
    <cellStyle name="Followed Hyperlink" xfId="881" builtinId="9" hidden="1"/>
    <cellStyle name="Followed Hyperlink" xfId="883" builtinId="9" hidden="1"/>
    <cellStyle name="Followed Hyperlink" xfId="885" builtinId="9" hidden="1"/>
    <cellStyle name="Followed Hyperlink" xfId="887" builtinId="9" hidden="1"/>
    <cellStyle name="Followed Hyperlink" xfId="889" builtinId="9" hidden="1"/>
    <cellStyle name="Followed Hyperlink" xfId="891" builtinId="9" hidden="1"/>
    <cellStyle name="Followed Hyperlink" xfId="893" builtinId="9" hidden="1"/>
    <cellStyle name="Followed Hyperlink" xfId="895" builtinId="9" hidden="1"/>
    <cellStyle name="Followed Hyperlink" xfId="897" builtinId="9" hidden="1"/>
    <cellStyle name="Followed Hyperlink" xfId="899" builtinId="9" hidden="1"/>
    <cellStyle name="Followed Hyperlink" xfId="901" builtinId="9" hidden="1"/>
    <cellStyle name="Followed Hyperlink" xfId="903" builtinId="9" hidden="1"/>
    <cellStyle name="Followed Hyperlink" xfId="905" builtinId="9" hidden="1"/>
    <cellStyle name="Followed Hyperlink" xfId="907" builtinId="9" hidden="1"/>
    <cellStyle name="Followed Hyperlink" xfId="909" builtinId="9" hidden="1"/>
    <cellStyle name="Followed Hyperlink" xfId="911" builtinId="9" hidden="1"/>
    <cellStyle name="Followed Hyperlink" xfId="913" builtinId="9" hidden="1"/>
    <cellStyle name="Followed Hyperlink" xfId="915" builtinId="9" hidden="1"/>
    <cellStyle name="Followed Hyperlink" xfId="917" builtinId="9" hidden="1"/>
    <cellStyle name="Followed Hyperlink" xfId="919" builtinId="9" hidden="1"/>
    <cellStyle name="Followed Hyperlink" xfId="921" builtinId="9" hidden="1"/>
    <cellStyle name="Followed Hyperlink" xfId="923" builtinId="9" hidden="1"/>
    <cellStyle name="Followed Hyperlink" xfId="925" builtinId="9" hidden="1"/>
    <cellStyle name="Followed Hyperlink" xfId="927" builtinId="9" hidden="1"/>
    <cellStyle name="Followed Hyperlink" xfId="929" builtinId="9" hidden="1"/>
    <cellStyle name="Followed Hyperlink" xfId="931" builtinId="9" hidden="1"/>
    <cellStyle name="Followed Hyperlink" xfId="933" builtinId="9" hidden="1"/>
    <cellStyle name="Followed Hyperlink" xfId="935" builtinId="9" hidden="1"/>
    <cellStyle name="Followed Hyperlink" xfId="937" builtinId="9" hidden="1"/>
    <cellStyle name="Followed Hyperlink" xfId="939" builtinId="9" hidden="1"/>
    <cellStyle name="Followed Hyperlink" xfId="941" builtinId="9" hidden="1"/>
    <cellStyle name="Followed Hyperlink" xfId="943" builtinId="9" hidden="1"/>
    <cellStyle name="Followed Hyperlink" xfId="945" builtinId="9" hidden="1"/>
    <cellStyle name="Followed Hyperlink" xfId="947" builtinId="9" hidden="1"/>
    <cellStyle name="Followed Hyperlink" xfId="949" builtinId="9" hidden="1"/>
    <cellStyle name="Followed Hyperlink" xfId="951" builtinId="9" hidden="1"/>
    <cellStyle name="Followed Hyperlink" xfId="953" builtinId="9" hidden="1"/>
    <cellStyle name="Followed Hyperlink" xfId="955" builtinId="9" hidden="1"/>
    <cellStyle name="Followed Hyperlink" xfId="957" builtinId="9" hidden="1"/>
    <cellStyle name="Followed Hyperlink" xfId="959" builtinId="9" hidden="1"/>
    <cellStyle name="Followed Hyperlink" xfId="961" builtinId="9" hidden="1"/>
    <cellStyle name="Followed Hyperlink" xfId="963" builtinId="9" hidden="1"/>
    <cellStyle name="Followed Hyperlink" xfId="965" builtinId="9" hidden="1"/>
    <cellStyle name="Followed Hyperlink" xfId="967" builtinId="9" hidden="1"/>
    <cellStyle name="Followed Hyperlink" xfId="969" builtinId="9" hidden="1"/>
    <cellStyle name="Followed Hyperlink" xfId="971" builtinId="9" hidden="1"/>
    <cellStyle name="Followed Hyperlink" xfId="973" builtinId="9" hidden="1"/>
    <cellStyle name="Followed Hyperlink" xfId="975" builtinId="9" hidden="1"/>
    <cellStyle name="Followed Hyperlink" xfId="977" builtinId="9" hidden="1"/>
    <cellStyle name="Followed Hyperlink" xfId="979" builtinId="9" hidden="1"/>
    <cellStyle name="Followed Hyperlink" xfId="981" builtinId="9" hidden="1"/>
    <cellStyle name="Followed Hyperlink" xfId="983" builtinId="9" hidden="1"/>
    <cellStyle name="Followed Hyperlink" xfId="985" builtinId="9" hidden="1"/>
    <cellStyle name="Followed Hyperlink" xfId="987" builtinId="9" hidden="1"/>
    <cellStyle name="Followed Hyperlink" xfId="989" builtinId="9" hidden="1"/>
    <cellStyle name="Followed Hyperlink" xfId="991" builtinId="9" hidden="1"/>
    <cellStyle name="Followed Hyperlink" xfId="993" builtinId="9" hidden="1"/>
    <cellStyle name="Followed Hyperlink" xfId="995" builtinId="9" hidden="1"/>
    <cellStyle name="Followed Hyperlink" xfId="997" builtinId="9" hidden="1"/>
    <cellStyle name="Followed Hyperlink" xfId="999" builtinId="9" hidden="1"/>
    <cellStyle name="Followed Hyperlink" xfId="1001" builtinId="9" hidden="1"/>
    <cellStyle name="Followed Hyperlink" xfId="1003" builtinId="9" hidden="1"/>
    <cellStyle name="Followed Hyperlink" xfId="1005" builtinId="9" hidden="1"/>
    <cellStyle name="Followed Hyperlink" xfId="1007" builtinId="9" hidden="1"/>
    <cellStyle name="Followed Hyperlink" xfId="1009" builtinId="9" hidden="1"/>
    <cellStyle name="Followed Hyperlink" xfId="1011" builtinId="9" hidden="1"/>
    <cellStyle name="Followed Hyperlink" xfId="1013" builtinId="9" hidden="1"/>
    <cellStyle name="Followed Hyperlink" xfId="1015" builtinId="9" hidden="1"/>
    <cellStyle name="Followed Hyperlink" xfId="1017" builtinId="9" hidden="1"/>
    <cellStyle name="Followed Hyperlink" xfId="1019" builtinId="9" hidden="1"/>
    <cellStyle name="Followed Hyperlink" xfId="1021" builtinId="9" hidden="1"/>
    <cellStyle name="Followed Hyperlink" xfId="1023" builtinId="9" hidden="1"/>
    <cellStyle name="Followed Hyperlink" xfId="1025" builtinId="9" hidden="1"/>
    <cellStyle name="Followed Hyperlink" xfId="1027" builtinId="9" hidden="1"/>
    <cellStyle name="Followed Hyperlink" xfId="1029" builtinId="9" hidden="1"/>
    <cellStyle name="Followed Hyperlink" xfId="1031" builtinId="9" hidden="1"/>
    <cellStyle name="Followed Hyperlink" xfId="1033" builtinId="9" hidden="1"/>
    <cellStyle name="Followed Hyperlink" xfId="1035" builtinId="9" hidden="1"/>
    <cellStyle name="Followed Hyperlink" xfId="1037" builtinId="9" hidden="1"/>
    <cellStyle name="Followed Hyperlink" xfId="1039" builtinId="9" hidden="1"/>
    <cellStyle name="Followed Hyperlink" xfId="1041" builtinId="9" hidden="1"/>
    <cellStyle name="Followed Hyperlink" xfId="1043" builtinId="9" hidden="1"/>
    <cellStyle name="Followed Hyperlink" xfId="1045" builtinId="9" hidden="1"/>
    <cellStyle name="Followed Hyperlink" xfId="1047" builtinId="9" hidden="1"/>
    <cellStyle name="Followed Hyperlink" xfId="1049" builtinId="9" hidden="1"/>
    <cellStyle name="Followed Hyperlink" xfId="1051" builtinId="9" hidden="1"/>
    <cellStyle name="Followed Hyperlink" xfId="1053" builtinId="9" hidden="1"/>
    <cellStyle name="Followed Hyperlink" xfId="1055" builtinId="9" hidden="1"/>
    <cellStyle name="Followed Hyperlink" xfId="1057" builtinId="9" hidden="1"/>
    <cellStyle name="Followed Hyperlink" xfId="1059" builtinId="9" hidden="1"/>
    <cellStyle name="Followed Hyperlink" xfId="1061" builtinId="9" hidden="1"/>
    <cellStyle name="Followed Hyperlink" xfId="1063" builtinId="9" hidden="1"/>
    <cellStyle name="Followed Hyperlink" xfId="1065" builtinId="9" hidden="1"/>
    <cellStyle name="Followed Hyperlink" xfId="1067" builtinId="9" hidden="1"/>
    <cellStyle name="Followed Hyperlink" xfId="1069" builtinId="9" hidden="1"/>
    <cellStyle name="Followed Hyperlink" xfId="1071" builtinId="9" hidden="1"/>
    <cellStyle name="Followed Hyperlink" xfId="1073" builtinId="9" hidden="1"/>
    <cellStyle name="Followed Hyperlink" xfId="1075" builtinId="9" hidden="1"/>
    <cellStyle name="Followed Hyperlink" xfId="1077" builtinId="9" hidden="1"/>
    <cellStyle name="Followed Hyperlink" xfId="1079" builtinId="9" hidden="1"/>
    <cellStyle name="Followed Hyperlink" xfId="1081" builtinId="9" hidden="1"/>
    <cellStyle name="Followed Hyperlink" xfId="1083" builtinId="9" hidden="1"/>
    <cellStyle name="Followed Hyperlink" xfId="1085" builtinId="9" hidden="1"/>
    <cellStyle name="Followed Hyperlink" xfId="1087" builtinId="9" hidden="1"/>
    <cellStyle name="Followed Hyperlink" xfId="1089" builtinId="9" hidden="1"/>
    <cellStyle name="Followed Hyperlink" xfId="1091" builtinId="9" hidden="1"/>
    <cellStyle name="Followed Hyperlink" xfId="1093" builtinId="9" hidden="1"/>
    <cellStyle name="Followed Hyperlink" xfId="1095" builtinId="9" hidden="1"/>
    <cellStyle name="Followed Hyperlink" xfId="1097" builtinId="9" hidden="1"/>
    <cellStyle name="Followed Hyperlink" xfId="1099" builtinId="9" hidden="1"/>
    <cellStyle name="Followed Hyperlink" xfId="1101" builtinId="9" hidden="1"/>
    <cellStyle name="Followed Hyperlink" xfId="1103" builtinId="9" hidden="1"/>
    <cellStyle name="Followed Hyperlink" xfId="1105" builtinId="9" hidden="1"/>
    <cellStyle name="Followed Hyperlink" xfId="1107" builtinId="9" hidden="1"/>
    <cellStyle name="Followed Hyperlink" xfId="1109" builtinId="9" hidden="1"/>
    <cellStyle name="Followed Hyperlink" xfId="1111" builtinId="9" hidden="1"/>
    <cellStyle name="Followed Hyperlink" xfId="1113" builtinId="9" hidden="1"/>
    <cellStyle name="Followed Hyperlink" xfId="1115" builtinId="9" hidden="1"/>
    <cellStyle name="Followed Hyperlink" xfId="1117" builtinId="9" hidden="1"/>
    <cellStyle name="Followed Hyperlink" xfId="1119" builtinId="9" hidden="1"/>
    <cellStyle name="Followed Hyperlink" xfId="1121" builtinId="9" hidden="1"/>
    <cellStyle name="Followed Hyperlink" xfId="1123" builtinId="9" hidden="1"/>
    <cellStyle name="Followed Hyperlink" xfId="1125" builtinId="9" hidden="1"/>
    <cellStyle name="Followed Hyperlink" xfId="1127" builtinId="9" hidden="1"/>
    <cellStyle name="Followed Hyperlink" xfId="1129" builtinId="9" hidden="1"/>
    <cellStyle name="Followed Hyperlink" xfId="1131" builtinId="9" hidden="1"/>
    <cellStyle name="Followed Hyperlink" xfId="1133" builtinId="9" hidden="1"/>
    <cellStyle name="Followed Hyperlink" xfId="1135" builtinId="9" hidden="1"/>
    <cellStyle name="Followed Hyperlink" xfId="1137" builtinId="9" hidden="1"/>
    <cellStyle name="Followed Hyperlink" xfId="1139" builtinId="9" hidden="1"/>
    <cellStyle name="Followed Hyperlink" xfId="1141" builtinId="9" hidden="1"/>
    <cellStyle name="Followed Hyperlink" xfId="1143" builtinId="9" hidden="1"/>
    <cellStyle name="Followed Hyperlink" xfId="1145" builtinId="9" hidden="1"/>
    <cellStyle name="Followed Hyperlink" xfId="1147" builtinId="9" hidden="1"/>
    <cellStyle name="Followed Hyperlink" xfId="1149" builtinId="9" hidden="1"/>
    <cellStyle name="Followed Hyperlink" xfId="1151" builtinId="9" hidden="1"/>
    <cellStyle name="Followed Hyperlink" xfId="1153" builtinId="9" hidden="1"/>
    <cellStyle name="Followed Hyperlink" xfId="1155" builtinId="9" hidden="1"/>
    <cellStyle name="Followed Hyperlink" xfId="1157" builtinId="9" hidden="1"/>
    <cellStyle name="Followed Hyperlink" xfId="1159" builtinId="9" hidden="1"/>
    <cellStyle name="Followed Hyperlink" xfId="1161" builtinId="9" hidden="1"/>
    <cellStyle name="Followed Hyperlink" xfId="1163" builtinId="9" hidden="1"/>
    <cellStyle name="Followed Hyperlink" xfId="1165" builtinId="9" hidden="1"/>
    <cellStyle name="Followed Hyperlink" xfId="1167" builtinId="9" hidden="1"/>
    <cellStyle name="Followed Hyperlink" xfId="1169" builtinId="9" hidden="1"/>
    <cellStyle name="Followed Hyperlink" xfId="1171" builtinId="9" hidden="1"/>
    <cellStyle name="Followed Hyperlink" xfId="1173" builtinId="9" hidden="1"/>
    <cellStyle name="Followed Hyperlink" xfId="1175" builtinId="9" hidden="1"/>
    <cellStyle name="Followed Hyperlink" xfId="1177" builtinId="9" hidden="1"/>
    <cellStyle name="Followed Hyperlink" xfId="1179" builtinId="9" hidden="1"/>
    <cellStyle name="Followed Hyperlink" xfId="1181" builtinId="9" hidden="1"/>
    <cellStyle name="Followed Hyperlink" xfId="1183" builtinId="9" hidden="1"/>
    <cellStyle name="Followed Hyperlink" xfId="1185" builtinId="9" hidden="1"/>
    <cellStyle name="Followed Hyperlink" xfId="1187" builtinId="9" hidden="1"/>
    <cellStyle name="Followed Hyperlink" xfId="1189" builtinId="9" hidden="1"/>
    <cellStyle name="Followed Hyperlink" xfId="1191" builtinId="9" hidden="1"/>
    <cellStyle name="Followed Hyperlink" xfId="1193" builtinId="9" hidden="1"/>
    <cellStyle name="Followed Hyperlink" xfId="1195" builtinId="9" hidden="1"/>
    <cellStyle name="Followed Hyperlink" xfId="1197" builtinId="9" hidden="1"/>
    <cellStyle name="Followed Hyperlink" xfId="1199" builtinId="9" hidden="1"/>
    <cellStyle name="Followed Hyperlink" xfId="1201" builtinId="9" hidden="1"/>
    <cellStyle name="Followed Hyperlink" xfId="1203" builtinId="9" hidden="1"/>
    <cellStyle name="Followed Hyperlink" xfId="1205" builtinId="9" hidden="1"/>
    <cellStyle name="Followed Hyperlink" xfId="1207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Hyperlink" xfId="638" builtinId="8" hidden="1"/>
    <cellStyle name="Hyperlink" xfId="640" builtinId="8" hidden="1"/>
    <cellStyle name="Hyperlink" xfId="642" builtinId="8" hidden="1"/>
    <cellStyle name="Hyperlink" xfId="644" builtinId="8" hidden="1"/>
    <cellStyle name="Hyperlink" xfId="646" builtinId="8" hidden="1"/>
    <cellStyle name="Hyperlink" xfId="648" builtinId="8" hidden="1"/>
    <cellStyle name="Hyperlink" xfId="650" builtinId="8" hidden="1"/>
    <cellStyle name="Hyperlink" xfId="652" builtinId="8" hidden="1"/>
    <cellStyle name="Hyperlink" xfId="654" builtinId="8" hidden="1"/>
    <cellStyle name="Hyperlink" xfId="656" builtinId="8" hidden="1"/>
    <cellStyle name="Hyperlink" xfId="658" builtinId="8" hidden="1"/>
    <cellStyle name="Hyperlink" xfId="660" builtinId="8" hidden="1"/>
    <cellStyle name="Hyperlink" xfId="662" builtinId="8" hidden="1"/>
    <cellStyle name="Hyperlink" xfId="664" builtinId="8" hidden="1"/>
    <cellStyle name="Hyperlink" xfId="666" builtinId="8" hidden="1"/>
    <cellStyle name="Hyperlink" xfId="668" builtinId="8" hidden="1"/>
    <cellStyle name="Hyperlink" xfId="670" builtinId="8" hidden="1"/>
    <cellStyle name="Hyperlink" xfId="672" builtinId="8" hidden="1"/>
    <cellStyle name="Hyperlink" xfId="674" builtinId="8" hidden="1"/>
    <cellStyle name="Hyperlink" xfId="676" builtinId="8" hidden="1"/>
    <cellStyle name="Hyperlink" xfId="678" builtinId="8" hidden="1"/>
    <cellStyle name="Hyperlink" xfId="680" builtinId="8" hidden="1"/>
    <cellStyle name="Hyperlink" xfId="682" builtinId="8" hidden="1"/>
    <cellStyle name="Hyperlink" xfId="684" builtinId="8" hidden="1"/>
    <cellStyle name="Hyperlink" xfId="686" builtinId="8" hidden="1"/>
    <cellStyle name="Hyperlink" xfId="688" builtinId="8" hidden="1"/>
    <cellStyle name="Hyperlink" xfId="690" builtinId="8" hidden="1"/>
    <cellStyle name="Hyperlink" xfId="692" builtinId="8" hidden="1"/>
    <cellStyle name="Hyperlink" xfId="694" builtinId="8" hidden="1"/>
    <cellStyle name="Hyperlink" xfId="696" builtinId="8" hidden="1"/>
    <cellStyle name="Hyperlink" xfId="698" builtinId="8" hidden="1"/>
    <cellStyle name="Hyperlink" xfId="700" builtinId="8" hidden="1"/>
    <cellStyle name="Hyperlink" xfId="702" builtinId="8" hidden="1"/>
    <cellStyle name="Hyperlink" xfId="704" builtinId="8" hidden="1"/>
    <cellStyle name="Hyperlink" xfId="706" builtinId="8" hidden="1"/>
    <cellStyle name="Hyperlink" xfId="708" builtinId="8" hidden="1"/>
    <cellStyle name="Hyperlink" xfId="710" builtinId="8" hidden="1"/>
    <cellStyle name="Hyperlink" xfId="712" builtinId="8" hidden="1"/>
    <cellStyle name="Hyperlink" xfId="714" builtinId="8" hidden="1"/>
    <cellStyle name="Hyperlink" xfId="716" builtinId="8" hidden="1"/>
    <cellStyle name="Hyperlink" xfId="718" builtinId="8" hidden="1"/>
    <cellStyle name="Hyperlink" xfId="720" builtinId="8" hidden="1"/>
    <cellStyle name="Hyperlink" xfId="722" builtinId="8" hidden="1"/>
    <cellStyle name="Hyperlink" xfId="724" builtinId="8" hidden="1"/>
    <cellStyle name="Hyperlink" xfId="726" builtinId="8" hidden="1"/>
    <cellStyle name="Hyperlink" xfId="728" builtinId="8" hidden="1"/>
    <cellStyle name="Hyperlink" xfId="730" builtinId="8" hidden="1"/>
    <cellStyle name="Hyperlink" xfId="732" builtinId="8" hidden="1"/>
    <cellStyle name="Hyperlink" xfId="734" builtinId="8" hidden="1"/>
    <cellStyle name="Hyperlink" xfId="736" builtinId="8" hidden="1"/>
    <cellStyle name="Hyperlink" xfId="738" builtinId="8" hidden="1"/>
    <cellStyle name="Hyperlink" xfId="740" builtinId="8" hidden="1"/>
    <cellStyle name="Hyperlink" xfId="742" builtinId="8" hidden="1"/>
    <cellStyle name="Hyperlink" xfId="744" builtinId="8" hidden="1"/>
    <cellStyle name="Hyperlink" xfId="746" builtinId="8" hidden="1"/>
    <cellStyle name="Hyperlink" xfId="748" builtinId="8" hidden="1"/>
    <cellStyle name="Hyperlink" xfId="750" builtinId="8" hidden="1"/>
    <cellStyle name="Hyperlink" xfId="752" builtinId="8" hidden="1"/>
    <cellStyle name="Hyperlink" xfId="754" builtinId="8" hidden="1"/>
    <cellStyle name="Hyperlink" xfId="756" builtinId="8" hidden="1"/>
    <cellStyle name="Hyperlink" xfId="758" builtinId="8" hidden="1"/>
    <cellStyle name="Hyperlink" xfId="760" builtinId="8" hidden="1"/>
    <cellStyle name="Hyperlink" xfId="762" builtinId="8" hidden="1"/>
    <cellStyle name="Hyperlink" xfId="764" builtinId="8" hidden="1"/>
    <cellStyle name="Hyperlink" xfId="766" builtinId="8" hidden="1"/>
    <cellStyle name="Hyperlink" xfId="768" builtinId="8" hidden="1"/>
    <cellStyle name="Hyperlink" xfId="770" builtinId="8" hidden="1"/>
    <cellStyle name="Hyperlink" xfId="772" builtinId="8" hidden="1"/>
    <cellStyle name="Hyperlink" xfId="774" builtinId="8" hidden="1"/>
    <cellStyle name="Hyperlink" xfId="776" builtinId="8" hidden="1"/>
    <cellStyle name="Hyperlink" xfId="778" builtinId="8" hidden="1"/>
    <cellStyle name="Hyperlink" xfId="780" builtinId="8" hidden="1"/>
    <cellStyle name="Hyperlink" xfId="782" builtinId="8" hidden="1"/>
    <cellStyle name="Hyperlink" xfId="784" builtinId="8" hidden="1"/>
    <cellStyle name="Hyperlink" xfId="786" builtinId="8" hidden="1"/>
    <cellStyle name="Hyperlink" xfId="788" builtinId="8" hidden="1"/>
    <cellStyle name="Hyperlink" xfId="790" builtinId="8" hidden="1"/>
    <cellStyle name="Hyperlink" xfId="792" builtinId="8" hidden="1"/>
    <cellStyle name="Hyperlink" xfId="794" builtinId="8" hidden="1"/>
    <cellStyle name="Hyperlink" xfId="796" builtinId="8" hidden="1"/>
    <cellStyle name="Hyperlink" xfId="798" builtinId="8" hidden="1"/>
    <cellStyle name="Hyperlink" xfId="800" builtinId="8" hidden="1"/>
    <cellStyle name="Hyperlink" xfId="802" builtinId="8" hidden="1"/>
    <cellStyle name="Hyperlink" xfId="804" builtinId="8" hidden="1"/>
    <cellStyle name="Hyperlink" xfId="806" builtinId="8" hidden="1"/>
    <cellStyle name="Hyperlink" xfId="808" builtinId="8" hidden="1"/>
    <cellStyle name="Hyperlink" xfId="810" builtinId="8" hidden="1"/>
    <cellStyle name="Hyperlink" xfId="812" builtinId="8" hidden="1"/>
    <cellStyle name="Hyperlink" xfId="814" builtinId="8" hidden="1"/>
    <cellStyle name="Hyperlink" xfId="816" builtinId="8" hidden="1"/>
    <cellStyle name="Hyperlink" xfId="818" builtinId="8" hidden="1"/>
    <cellStyle name="Hyperlink" xfId="820" builtinId="8" hidden="1"/>
    <cellStyle name="Hyperlink" xfId="822" builtinId="8" hidden="1"/>
    <cellStyle name="Hyperlink" xfId="824" builtinId="8" hidden="1"/>
    <cellStyle name="Hyperlink" xfId="826" builtinId="8" hidden="1"/>
    <cellStyle name="Hyperlink" xfId="828" builtinId="8" hidden="1"/>
    <cellStyle name="Hyperlink" xfId="830" builtinId="8" hidden="1"/>
    <cellStyle name="Hyperlink" xfId="832" builtinId="8" hidden="1"/>
    <cellStyle name="Hyperlink" xfId="834" builtinId="8" hidden="1"/>
    <cellStyle name="Hyperlink" xfId="836" builtinId="8" hidden="1"/>
    <cellStyle name="Hyperlink" xfId="838" builtinId="8" hidden="1"/>
    <cellStyle name="Hyperlink" xfId="840" builtinId="8" hidden="1"/>
    <cellStyle name="Hyperlink" xfId="842" builtinId="8" hidden="1"/>
    <cellStyle name="Hyperlink" xfId="844" builtinId="8" hidden="1"/>
    <cellStyle name="Hyperlink" xfId="846" builtinId="8" hidden="1"/>
    <cellStyle name="Hyperlink" xfId="848" builtinId="8" hidden="1"/>
    <cellStyle name="Hyperlink" xfId="850" builtinId="8" hidden="1"/>
    <cellStyle name="Hyperlink" xfId="852" builtinId="8" hidden="1"/>
    <cellStyle name="Hyperlink" xfId="854" builtinId="8" hidden="1"/>
    <cellStyle name="Hyperlink" xfId="856" builtinId="8" hidden="1"/>
    <cellStyle name="Hyperlink" xfId="858" builtinId="8" hidden="1"/>
    <cellStyle name="Hyperlink" xfId="860" builtinId="8" hidden="1"/>
    <cellStyle name="Hyperlink" xfId="862" builtinId="8" hidden="1"/>
    <cellStyle name="Hyperlink" xfId="864" builtinId="8" hidden="1"/>
    <cellStyle name="Hyperlink" xfId="866" builtinId="8" hidden="1"/>
    <cellStyle name="Hyperlink" xfId="868" builtinId="8" hidden="1"/>
    <cellStyle name="Hyperlink" xfId="870" builtinId="8" hidden="1"/>
    <cellStyle name="Hyperlink" xfId="872" builtinId="8" hidden="1"/>
    <cellStyle name="Hyperlink" xfId="874" builtinId="8" hidden="1"/>
    <cellStyle name="Hyperlink" xfId="876" builtinId="8" hidden="1"/>
    <cellStyle name="Hyperlink" xfId="878" builtinId="8" hidden="1"/>
    <cellStyle name="Hyperlink" xfId="880" builtinId="8" hidden="1"/>
    <cellStyle name="Hyperlink" xfId="882" builtinId="8" hidden="1"/>
    <cellStyle name="Hyperlink" xfId="884" builtinId="8" hidden="1"/>
    <cellStyle name="Hyperlink" xfId="886" builtinId="8" hidden="1"/>
    <cellStyle name="Hyperlink" xfId="888" builtinId="8" hidden="1"/>
    <cellStyle name="Hyperlink" xfId="890" builtinId="8" hidden="1"/>
    <cellStyle name="Hyperlink" xfId="892" builtinId="8" hidden="1"/>
    <cellStyle name="Hyperlink" xfId="894" builtinId="8" hidden="1"/>
    <cellStyle name="Hyperlink" xfId="896" builtinId="8" hidden="1"/>
    <cellStyle name="Hyperlink" xfId="898" builtinId="8" hidden="1"/>
    <cellStyle name="Hyperlink" xfId="900" builtinId="8" hidden="1"/>
    <cellStyle name="Hyperlink" xfId="902" builtinId="8" hidden="1"/>
    <cellStyle name="Hyperlink" xfId="904" builtinId="8" hidden="1"/>
    <cellStyle name="Hyperlink" xfId="906" builtinId="8" hidden="1"/>
    <cellStyle name="Hyperlink" xfId="908" builtinId="8" hidden="1"/>
    <cellStyle name="Hyperlink" xfId="910" builtinId="8" hidden="1"/>
    <cellStyle name="Hyperlink" xfId="912" builtinId="8" hidden="1"/>
    <cellStyle name="Hyperlink" xfId="914" builtinId="8" hidden="1"/>
    <cellStyle name="Hyperlink" xfId="916" builtinId="8" hidden="1"/>
    <cellStyle name="Hyperlink" xfId="918" builtinId="8" hidden="1"/>
    <cellStyle name="Hyperlink" xfId="920" builtinId="8" hidden="1"/>
    <cellStyle name="Hyperlink" xfId="922" builtinId="8" hidden="1"/>
    <cellStyle name="Hyperlink" xfId="924" builtinId="8" hidden="1"/>
    <cellStyle name="Hyperlink" xfId="926" builtinId="8" hidden="1"/>
    <cellStyle name="Hyperlink" xfId="928" builtinId="8" hidden="1"/>
    <cellStyle name="Hyperlink" xfId="930" builtinId="8" hidden="1"/>
    <cellStyle name="Hyperlink" xfId="932" builtinId="8" hidden="1"/>
    <cellStyle name="Hyperlink" xfId="934" builtinId="8" hidden="1"/>
    <cellStyle name="Hyperlink" xfId="936" builtinId="8" hidden="1"/>
    <cellStyle name="Hyperlink" xfId="938" builtinId="8" hidden="1"/>
    <cellStyle name="Hyperlink" xfId="940" builtinId="8" hidden="1"/>
    <cellStyle name="Hyperlink" xfId="942" builtinId="8" hidden="1"/>
    <cellStyle name="Hyperlink" xfId="944" builtinId="8" hidden="1"/>
    <cellStyle name="Hyperlink" xfId="946" builtinId="8" hidden="1"/>
    <cellStyle name="Hyperlink" xfId="948" builtinId="8" hidden="1"/>
    <cellStyle name="Hyperlink" xfId="950" builtinId="8" hidden="1"/>
    <cellStyle name="Hyperlink" xfId="952" builtinId="8" hidden="1"/>
    <cellStyle name="Hyperlink" xfId="954" builtinId="8" hidden="1"/>
    <cellStyle name="Hyperlink" xfId="956" builtinId="8" hidden="1"/>
    <cellStyle name="Hyperlink" xfId="958" builtinId="8" hidden="1"/>
    <cellStyle name="Hyperlink" xfId="960" builtinId="8" hidden="1"/>
    <cellStyle name="Hyperlink" xfId="962" builtinId="8" hidden="1"/>
    <cellStyle name="Hyperlink" xfId="964" builtinId="8" hidden="1"/>
    <cellStyle name="Hyperlink" xfId="966" builtinId="8" hidden="1"/>
    <cellStyle name="Hyperlink" xfId="968" builtinId="8" hidden="1"/>
    <cellStyle name="Hyperlink" xfId="970" builtinId="8" hidden="1"/>
    <cellStyle name="Hyperlink" xfId="972" builtinId="8" hidden="1"/>
    <cellStyle name="Hyperlink" xfId="974" builtinId="8" hidden="1"/>
    <cellStyle name="Hyperlink" xfId="976" builtinId="8" hidden="1"/>
    <cellStyle name="Hyperlink" xfId="978" builtinId="8" hidden="1"/>
    <cellStyle name="Hyperlink" xfId="980" builtinId="8" hidden="1"/>
    <cellStyle name="Hyperlink" xfId="982" builtinId="8" hidden="1"/>
    <cellStyle name="Hyperlink" xfId="984" builtinId="8" hidden="1"/>
    <cellStyle name="Hyperlink" xfId="986" builtinId="8" hidden="1"/>
    <cellStyle name="Hyperlink" xfId="988" builtinId="8" hidden="1"/>
    <cellStyle name="Hyperlink" xfId="990" builtinId="8" hidden="1"/>
    <cellStyle name="Hyperlink" xfId="992" builtinId="8" hidden="1"/>
    <cellStyle name="Hyperlink" xfId="994" builtinId="8" hidden="1"/>
    <cellStyle name="Hyperlink" xfId="996" builtinId="8" hidden="1"/>
    <cellStyle name="Hyperlink" xfId="998" builtinId="8" hidden="1"/>
    <cellStyle name="Hyperlink" xfId="1000" builtinId="8" hidden="1"/>
    <cellStyle name="Hyperlink" xfId="1002" builtinId="8" hidden="1"/>
    <cellStyle name="Hyperlink" xfId="1004" builtinId="8" hidden="1"/>
    <cellStyle name="Hyperlink" xfId="1006" builtinId="8" hidden="1"/>
    <cellStyle name="Hyperlink" xfId="1008" builtinId="8" hidden="1"/>
    <cellStyle name="Hyperlink" xfId="1010" builtinId="8" hidden="1"/>
    <cellStyle name="Hyperlink" xfId="1012" builtinId="8" hidden="1"/>
    <cellStyle name="Hyperlink" xfId="1014" builtinId="8" hidden="1"/>
    <cellStyle name="Hyperlink" xfId="1016" builtinId="8" hidden="1"/>
    <cellStyle name="Hyperlink" xfId="1018" builtinId="8" hidden="1"/>
    <cellStyle name="Hyperlink" xfId="1020" builtinId="8" hidden="1"/>
    <cellStyle name="Hyperlink" xfId="1022" builtinId="8" hidden="1"/>
    <cellStyle name="Hyperlink" xfId="1024" builtinId="8" hidden="1"/>
    <cellStyle name="Hyperlink" xfId="1026" builtinId="8" hidden="1"/>
    <cellStyle name="Hyperlink" xfId="1028" builtinId="8" hidden="1"/>
    <cellStyle name="Hyperlink" xfId="1030" builtinId="8" hidden="1"/>
    <cellStyle name="Hyperlink" xfId="1032" builtinId="8" hidden="1"/>
    <cellStyle name="Hyperlink" xfId="1034" builtinId="8" hidden="1"/>
    <cellStyle name="Hyperlink" xfId="1036" builtinId="8" hidden="1"/>
    <cellStyle name="Hyperlink" xfId="1038" builtinId="8" hidden="1"/>
    <cellStyle name="Hyperlink" xfId="1040" builtinId="8" hidden="1"/>
    <cellStyle name="Hyperlink" xfId="1042" builtinId="8" hidden="1"/>
    <cellStyle name="Hyperlink" xfId="1044" builtinId="8" hidden="1"/>
    <cellStyle name="Hyperlink" xfId="1046" builtinId="8" hidden="1"/>
    <cellStyle name="Hyperlink" xfId="1048" builtinId="8" hidden="1"/>
    <cellStyle name="Hyperlink" xfId="1050" builtinId="8" hidden="1"/>
    <cellStyle name="Hyperlink" xfId="1052" builtinId="8" hidden="1"/>
    <cellStyle name="Hyperlink" xfId="1054" builtinId="8" hidden="1"/>
    <cellStyle name="Hyperlink" xfId="1056" builtinId="8" hidden="1"/>
    <cellStyle name="Hyperlink" xfId="1058" builtinId="8" hidden="1"/>
    <cellStyle name="Hyperlink" xfId="1060" builtinId="8" hidden="1"/>
    <cellStyle name="Hyperlink" xfId="1062" builtinId="8" hidden="1"/>
    <cellStyle name="Hyperlink" xfId="1064" builtinId="8" hidden="1"/>
    <cellStyle name="Hyperlink" xfId="1066" builtinId="8" hidden="1"/>
    <cellStyle name="Hyperlink" xfId="1068" builtinId="8" hidden="1"/>
    <cellStyle name="Hyperlink" xfId="1070" builtinId="8" hidden="1"/>
    <cellStyle name="Hyperlink" xfId="1072" builtinId="8" hidden="1"/>
    <cellStyle name="Hyperlink" xfId="1074" builtinId="8" hidden="1"/>
    <cellStyle name="Hyperlink" xfId="1076" builtinId="8" hidden="1"/>
    <cellStyle name="Hyperlink" xfId="1078" builtinId="8" hidden="1"/>
    <cellStyle name="Hyperlink" xfId="1080" builtinId="8" hidden="1"/>
    <cellStyle name="Hyperlink" xfId="1082" builtinId="8" hidden="1"/>
    <cellStyle name="Hyperlink" xfId="1084" builtinId="8" hidden="1"/>
    <cellStyle name="Hyperlink" xfId="1086" builtinId="8" hidden="1"/>
    <cellStyle name="Hyperlink" xfId="1088" builtinId="8" hidden="1"/>
    <cellStyle name="Hyperlink" xfId="1090" builtinId="8" hidden="1"/>
    <cellStyle name="Hyperlink" xfId="1092" builtinId="8" hidden="1"/>
    <cellStyle name="Hyperlink" xfId="1094" builtinId="8" hidden="1"/>
    <cellStyle name="Hyperlink" xfId="1096" builtinId="8" hidden="1"/>
    <cellStyle name="Hyperlink" xfId="1098" builtinId="8" hidden="1"/>
    <cellStyle name="Hyperlink" xfId="1100" builtinId="8" hidden="1"/>
    <cellStyle name="Hyperlink" xfId="1102" builtinId="8" hidden="1"/>
    <cellStyle name="Hyperlink" xfId="1104" builtinId="8" hidden="1"/>
    <cellStyle name="Hyperlink" xfId="1106" builtinId="8" hidden="1"/>
    <cellStyle name="Hyperlink" xfId="1108" builtinId="8" hidden="1"/>
    <cellStyle name="Hyperlink" xfId="1110" builtinId="8" hidden="1"/>
    <cellStyle name="Hyperlink" xfId="1112" builtinId="8" hidden="1"/>
    <cellStyle name="Hyperlink" xfId="1114" builtinId="8" hidden="1"/>
    <cellStyle name="Hyperlink" xfId="1116" builtinId="8" hidden="1"/>
    <cellStyle name="Hyperlink" xfId="1118" builtinId="8" hidden="1"/>
    <cellStyle name="Hyperlink" xfId="1120" builtinId="8" hidden="1"/>
    <cellStyle name="Hyperlink" xfId="1122" builtinId="8" hidden="1"/>
    <cellStyle name="Hyperlink" xfId="1124" builtinId="8" hidden="1"/>
    <cellStyle name="Hyperlink" xfId="1126" builtinId="8" hidden="1"/>
    <cellStyle name="Hyperlink" xfId="1128" builtinId="8" hidden="1"/>
    <cellStyle name="Hyperlink" xfId="1130" builtinId="8" hidden="1"/>
    <cellStyle name="Hyperlink" xfId="1132" builtinId="8" hidden="1"/>
    <cellStyle name="Hyperlink" xfId="1134" builtinId="8" hidden="1"/>
    <cellStyle name="Hyperlink" xfId="1136" builtinId="8" hidden="1"/>
    <cellStyle name="Hyperlink" xfId="1138" builtinId="8" hidden="1"/>
    <cellStyle name="Hyperlink" xfId="1140" builtinId="8" hidden="1"/>
    <cellStyle name="Hyperlink" xfId="1142" builtinId="8" hidden="1"/>
    <cellStyle name="Hyperlink" xfId="1144" builtinId="8" hidden="1"/>
    <cellStyle name="Hyperlink" xfId="1146" builtinId="8" hidden="1"/>
    <cellStyle name="Hyperlink" xfId="1148" builtinId="8" hidden="1"/>
    <cellStyle name="Hyperlink" xfId="1150" builtinId="8" hidden="1"/>
    <cellStyle name="Hyperlink" xfId="1152" builtinId="8" hidden="1"/>
    <cellStyle name="Hyperlink" xfId="1154" builtinId="8" hidden="1"/>
    <cellStyle name="Hyperlink" xfId="1156" builtinId="8" hidden="1"/>
    <cellStyle name="Hyperlink" xfId="1158" builtinId="8" hidden="1"/>
    <cellStyle name="Hyperlink" xfId="1160" builtinId="8" hidden="1"/>
    <cellStyle name="Hyperlink" xfId="1162" builtinId="8" hidden="1"/>
    <cellStyle name="Hyperlink" xfId="1164" builtinId="8" hidden="1"/>
    <cellStyle name="Hyperlink" xfId="1166" builtinId="8" hidden="1"/>
    <cellStyle name="Hyperlink" xfId="1168" builtinId="8" hidden="1"/>
    <cellStyle name="Hyperlink" xfId="1170" builtinId="8" hidden="1"/>
    <cellStyle name="Hyperlink" xfId="1172" builtinId="8" hidden="1"/>
    <cellStyle name="Hyperlink" xfId="1174" builtinId="8" hidden="1"/>
    <cellStyle name="Hyperlink" xfId="1176" builtinId="8" hidden="1"/>
    <cellStyle name="Hyperlink" xfId="1178" builtinId="8" hidden="1"/>
    <cellStyle name="Hyperlink" xfId="1180" builtinId="8" hidden="1"/>
    <cellStyle name="Hyperlink" xfId="1182" builtinId="8" hidden="1"/>
    <cellStyle name="Hyperlink" xfId="1184" builtinId="8" hidden="1"/>
    <cellStyle name="Hyperlink" xfId="1186" builtinId="8" hidden="1"/>
    <cellStyle name="Hyperlink" xfId="1188" builtinId="8" hidden="1"/>
    <cellStyle name="Hyperlink" xfId="1190" builtinId="8" hidden="1"/>
    <cellStyle name="Hyperlink" xfId="1192" builtinId="8" hidden="1"/>
    <cellStyle name="Hyperlink" xfId="1194" builtinId="8" hidden="1"/>
    <cellStyle name="Hyperlink" xfId="1196" builtinId="8" hidden="1"/>
    <cellStyle name="Hyperlink" xfId="1198" builtinId="8" hidden="1"/>
    <cellStyle name="Hyperlink" xfId="1200" builtinId="8" hidden="1"/>
    <cellStyle name="Hyperlink" xfId="1202" builtinId="8" hidden="1"/>
    <cellStyle name="Hyperlink" xfId="1204" builtinId="8" hidden="1"/>
    <cellStyle name="Hyperlink" xfId="1206" builtinId="8" hidden="1"/>
    <cellStyle name="Normal" xfId="0" builtinId="0"/>
    <cellStyle name="Percent" xfId="211" builtinId="5"/>
  </cellStyles>
  <dxfs count="0"/>
  <tableStyles count="0" defaultTableStyle="TableStyleMedium9" defaultPivotStyle="PivotStyleMedium4"/>
  <colors>
    <mruColors>
      <color rgb="FF29BF1D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X54"/>
  <sheetViews>
    <sheetView workbookViewId="0">
      <selection activeCell="E54" sqref="E54:G54"/>
    </sheetView>
  </sheetViews>
  <sheetFormatPr baseColWidth="10" defaultRowHeight="15" x14ac:dyDescent="0"/>
  <cols>
    <col min="1" max="1" width="19" bestFit="1" customWidth="1"/>
    <col min="2" max="2" width="17.6640625" bestFit="1" customWidth="1"/>
    <col min="3" max="3" width="21" bestFit="1" customWidth="1"/>
    <col min="5" max="5" width="25.1640625" bestFit="1" customWidth="1"/>
    <col min="6" max="6" width="23.83203125" bestFit="1" customWidth="1"/>
    <col min="7" max="7" width="16.33203125" bestFit="1" customWidth="1"/>
    <col min="8" max="8" width="19.1640625" bestFit="1" customWidth="1"/>
    <col min="9" max="9" width="29.6640625" bestFit="1" customWidth="1"/>
    <col min="10" max="10" width="51" bestFit="1" customWidth="1"/>
    <col min="11" max="11" width="26.5" customWidth="1"/>
    <col min="12" max="12" width="28" customWidth="1"/>
    <col min="13" max="13" width="36.33203125" customWidth="1"/>
    <col min="14" max="14" width="20.1640625" customWidth="1"/>
    <col min="15" max="15" width="18.5" customWidth="1"/>
    <col min="16" max="16" width="8.5" customWidth="1"/>
    <col min="26" max="26" width="36.33203125" customWidth="1"/>
    <col min="27" max="27" width="34.33203125" customWidth="1"/>
    <col min="28" max="28" width="32.83203125" bestFit="1" customWidth="1"/>
    <col min="29" max="29" width="26.83203125" customWidth="1"/>
    <col min="30" max="30" width="22" customWidth="1"/>
    <col min="31" max="31" width="19.5" bestFit="1" customWidth="1"/>
    <col min="32" max="32" width="22.1640625" customWidth="1"/>
    <col min="33" max="33" width="7.1640625" customWidth="1"/>
    <col min="34" max="34" width="12.5" bestFit="1" customWidth="1"/>
    <col min="35" max="35" width="15.33203125" bestFit="1" customWidth="1"/>
    <col min="36" max="36" width="12.5" bestFit="1" customWidth="1"/>
    <col min="37" max="38" width="15.33203125" bestFit="1" customWidth="1"/>
    <col min="39" max="40" width="13.1640625" bestFit="1" customWidth="1"/>
    <col min="41" max="43" width="15.33203125" bestFit="1" customWidth="1"/>
    <col min="44" max="44" width="19.5" customWidth="1"/>
    <col min="45" max="45" width="80.33203125" bestFit="1" customWidth="1"/>
    <col min="46" max="46" width="29.83203125" bestFit="1" customWidth="1"/>
    <col min="47" max="47" width="36" bestFit="1" customWidth="1"/>
  </cols>
  <sheetData>
    <row r="2" spans="1:50">
      <c r="Q2" s="8"/>
      <c r="R2" s="8"/>
      <c r="S2" s="8"/>
      <c r="T2" s="8"/>
      <c r="U2" s="8"/>
      <c r="V2" s="8"/>
      <c r="W2" s="8"/>
    </row>
    <row r="3" spans="1:50" ht="75">
      <c r="A3" s="17" t="s">
        <v>1</v>
      </c>
      <c r="B3" s="17" t="s">
        <v>27</v>
      </c>
      <c r="C3" s="17" t="s">
        <v>37</v>
      </c>
      <c r="D3" s="17" t="s">
        <v>21</v>
      </c>
      <c r="E3" s="17" t="s">
        <v>0</v>
      </c>
      <c r="F3" s="17" t="s">
        <v>20</v>
      </c>
      <c r="G3" s="17" t="s">
        <v>18</v>
      </c>
      <c r="H3" s="74" t="s">
        <v>60</v>
      </c>
      <c r="I3" s="75"/>
      <c r="J3" s="17" t="s">
        <v>39</v>
      </c>
      <c r="K3" s="18" t="s">
        <v>116</v>
      </c>
      <c r="L3" s="15" t="s">
        <v>44</v>
      </c>
      <c r="M3" s="19" t="s">
        <v>45</v>
      </c>
      <c r="N3" s="20" t="s">
        <v>53</v>
      </c>
      <c r="O3" s="20" t="s">
        <v>48</v>
      </c>
      <c r="P3" s="29" t="s">
        <v>49</v>
      </c>
      <c r="Q3" s="29" t="s">
        <v>50</v>
      </c>
      <c r="R3" s="77" t="s">
        <v>54</v>
      </c>
      <c r="S3" s="77"/>
      <c r="T3" s="77"/>
      <c r="U3" s="77"/>
      <c r="V3" s="77" t="s">
        <v>55</v>
      </c>
      <c r="W3" s="77"/>
      <c r="X3" s="77"/>
      <c r="Y3" s="77"/>
      <c r="Z3" s="20" t="s">
        <v>63</v>
      </c>
      <c r="AA3" s="20" t="s">
        <v>64</v>
      </c>
      <c r="AB3" s="16" t="s">
        <v>65</v>
      </c>
      <c r="AC3" s="76" t="s">
        <v>71</v>
      </c>
      <c r="AD3" s="76"/>
      <c r="AE3" s="76"/>
      <c r="AF3" s="76"/>
      <c r="AG3" s="76"/>
      <c r="AH3" s="76" t="s">
        <v>72</v>
      </c>
      <c r="AI3" s="76"/>
      <c r="AJ3" s="76"/>
      <c r="AK3" s="76"/>
      <c r="AL3" s="76"/>
      <c r="AM3" s="76" t="s">
        <v>83</v>
      </c>
      <c r="AN3" s="76"/>
      <c r="AO3" s="76"/>
      <c r="AP3" s="76"/>
      <c r="AQ3" s="76"/>
      <c r="AR3" s="76"/>
      <c r="AS3" s="23" t="s">
        <v>90</v>
      </c>
      <c r="AT3" s="23" t="s">
        <v>94</v>
      </c>
      <c r="AU3" s="23" t="s">
        <v>118</v>
      </c>
      <c r="AV3" s="21"/>
      <c r="AW3" s="21"/>
      <c r="AX3" s="22"/>
    </row>
    <row r="4" spans="1:50" ht="113" customHeight="1">
      <c r="A4" s="2"/>
      <c r="B4" s="2"/>
      <c r="C4" s="2"/>
      <c r="D4" s="2"/>
      <c r="E4" s="2"/>
      <c r="F4" s="2"/>
      <c r="G4" s="2"/>
      <c r="H4" s="4" t="s">
        <v>61</v>
      </c>
      <c r="I4" s="4" t="s">
        <v>62</v>
      </c>
      <c r="J4" s="2"/>
      <c r="K4" s="2"/>
      <c r="L4" s="3"/>
      <c r="M4" s="3"/>
      <c r="N4" s="3"/>
      <c r="O4" s="3"/>
      <c r="P4" s="40" t="s">
        <v>51</v>
      </c>
      <c r="Q4" s="40" t="s">
        <v>51</v>
      </c>
      <c r="R4" s="9" t="s">
        <v>56</v>
      </c>
      <c r="S4" s="9" t="s">
        <v>57</v>
      </c>
      <c r="T4" s="9" t="s">
        <v>58</v>
      </c>
      <c r="U4" s="9" t="s">
        <v>59</v>
      </c>
      <c r="V4" s="9" t="s">
        <v>56</v>
      </c>
      <c r="W4" s="9" t="s">
        <v>57</v>
      </c>
      <c r="X4" s="9" t="s">
        <v>58</v>
      </c>
      <c r="Y4" s="9" t="s">
        <v>59</v>
      </c>
      <c r="Z4" s="3"/>
      <c r="AA4" s="3"/>
      <c r="AB4" s="3"/>
      <c r="AC4" s="14" t="s">
        <v>66</v>
      </c>
      <c r="AD4" s="14" t="s">
        <v>67</v>
      </c>
      <c r="AE4" s="14" t="s">
        <v>68</v>
      </c>
      <c r="AF4" s="14" t="s">
        <v>69</v>
      </c>
      <c r="AG4" s="14" t="s">
        <v>70</v>
      </c>
      <c r="AH4" s="13" t="s">
        <v>74</v>
      </c>
      <c r="AI4" s="13" t="s">
        <v>75</v>
      </c>
      <c r="AJ4" s="13" t="s">
        <v>76</v>
      </c>
      <c r="AK4" s="13" t="s">
        <v>77</v>
      </c>
      <c r="AL4" s="13" t="s">
        <v>78</v>
      </c>
      <c r="AM4" s="13" t="s">
        <v>84</v>
      </c>
      <c r="AN4" s="13" t="s">
        <v>85</v>
      </c>
      <c r="AO4" s="13" t="s">
        <v>86</v>
      </c>
      <c r="AP4" s="13" t="s">
        <v>87</v>
      </c>
      <c r="AQ4" s="13" t="s">
        <v>88</v>
      </c>
      <c r="AR4" s="13" t="s">
        <v>89</v>
      </c>
      <c r="AS4" s="5"/>
      <c r="AT4" s="5"/>
      <c r="AU4" s="5"/>
    </row>
    <row r="5" spans="1:50" ht="18">
      <c r="A5" s="5" t="s">
        <v>25</v>
      </c>
      <c r="B5" s="5">
        <v>1</v>
      </c>
      <c r="C5" s="5">
        <v>1</v>
      </c>
      <c r="D5" s="5" t="s">
        <v>24</v>
      </c>
      <c r="E5" s="6">
        <v>0</v>
      </c>
      <c r="F5" s="6">
        <v>1</v>
      </c>
      <c r="G5" s="3" t="s">
        <v>17</v>
      </c>
      <c r="H5" s="51">
        <v>2</v>
      </c>
      <c r="I5" s="51">
        <v>5</v>
      </c>
      <c r="J5" s="57" t="s">
        <v>30</v>
      </c>
      <c r="K5" s="3" t="s">
        <v>43</v>
      </c>
      <c r="L5" s="3" t="s">
        <v>41</v>
      </c>
      <c r="M5" s="3">
        <v>4</v>
      </c>
      <c r="N5" s="3" t="s">
        <v>47</v>
      </c>
      <c r="O5" s="3" t="s">
        <v>47</v>
      </c>
      <c r="P5" s="3">
        <f>45*60</f>
        <v>2700</v>
      </c>
      <c r="Q5" s="3">
        <f>35*60</f>
        <v>2100</v>
      </c>
      <c r="R5" s="71">
        <v>1</v>
      </c>
      <c r="S5" s="71">
        <v>0.85</v>
      </c>
      <c r="T5" s="71">
        <v>0.97297297299999996</v>
      </c>
      <c r="U5" s="71">
        <v>0.49275362319999999</v>
      </c>
      <c r="V5" s="71">
        <v>0.85714285710000004</v>
      </c>
      <c r="W5" s="71">
        <v>0.81818181820000002</v>
      </c>
      <c r="X5" s="71">
        <v>0.84848484850000006</v>
      </c>
      <c r="Y5" s="71">
        <v>0.453125</v>
      </c>
      <c r="Z5" s="3">
        <v>3</v>
      </c>
      <c r="AA5" s="3">
        <v>5</v>
      </c>
      <c r="AB5" s="3" t="s">
        <v>69</v>
      </c>
      <c r="AC5" s="3">
        <v>4</v>
      </c>
      <c r="AD5" s="3">
        <v>2</v>
      </c>
      <c r="AE5" s="3">
        <v>3</v>
      </c>
      <c r="AF5" s="3">
        <v>1</v>
      </c>
      <c r="AG5" s="3">
        <v>5</v>
      </c>
      <c r="AH5" s="3" t="s">
        <v>81</v>
      </c>
      <c r="AI5" s="3" t="s">
        <v>80</v>
      </c>
      <c r="AJ5" s="3" t="s">
        <v>81</v>
      </c>
      <c r="AK5" s="3" t="s">
        <v>81</v>
      </c>
      <c r="AL5" s="3" t="s">
        <v>81</v>
      </c>
      <c r="AM5" s="3" t="s">
        <v>82</v>
      </c>
      <c r="AN5" s="3" t="s">
        <v>81</v>
      </c>
      <c r="AO5" s="3" t="s">
        <v>81</v>
      </c>
      <c r="AP5" s="3" t="s">
        <v>80</v>
      </c>
      <c r="AQ5" s="3" t="s">
        <v>81</v>
      </c>
      <c r="AR5" s="3" t="s">
        <v>80</v>
      </c>
      <c r="AS5" s="5" t="s">
        <v>91</v>
      </c>
      <c r="AT5" s="5" t="s">
        <v>96</v>
      </c>
      <c r="AU5" s="5" t="s">
        <v>119</v>
      </c>
    </row>
    <row r="6" spans="1:50" ht="18">
      <c r="A6" s="5" t="s">
        <v>26</v>
      </c>
      <c r="B6" s="5">
        <v>1</v>
      </c>
      <c r="C6" s="5">
        <v>1</v>
      </c>
      <c r="D6" s="5" t="s">
        <v>24</v>
      </c>
      <c r="E6" s="6">
        <v>0</v>
      </c>
      <c r="F6" s="6">
        <v>1</v>
      </c>
      <c r="G6" s="3" t="s">
        <v>17</v>
      </c>
      <c r="H6" s="51">
        <v>3</v>
      </c>
      <c r="I6" s="51">
        <v>5</v>
      </c>
      <c r="J6" s="57" t="s">
        <v>33</v>
      </c>
      <c r="K6" s="3" t="s">
        <v>42</v>
      </c>
      <c r="L6" s="3" t="s">
        <v>41</v>
      </c>
      <c r="M6" s="3">
        <v>4</v>
      </c>
      <c r="N6" s="3" t="s">
        <v>47</v>
      </c>
      <c r="O6" s="3" t="s">
        <v>47</v>
      </c>
      <c r="P6" s="3">
        <f>45*60</f>
        <v>2700</v>
      </c>
      <c r="Q6" s="3">
        <f>45*60</f>
        <v>2700</v>
      </c>
      <c r="R6" s="71">
        <v>1</v>
      </c>
      <c r="S6" s="71">
        <v>0.9</v>
      </c>
      <c r="T6" s="71">
        <v>1</v>
      </c>
      <c r="U6" s="71">
        <v>0.6956521739</v>
      </c>
      <c r="V6" s="71">
        <v>0.85714285710000004</v>
      </c>
      <c r="W6" s="71">
        <v>0.77272727269999997</v>
      </c>
      <c r="X6" s="71">
        <v>0.84848484850000006</v>
      </c>
      <c r="Y6" s="71">
        <v>0.4375</v>
      </c>
      <c r="Z6" s="3">
        <v>3</v>
      </c>
      <c r="AA6" s="3">
        <v>4</v>
      </c>
      <c r="AB6" s="3" t="s">
        <v>68</v>
      </c>
      <c r="AC6" s="3">
        <v>4</v>
      </c>
      <c r="AD6" s="3">
        <v>2</v>
      </c>
      <c r="AE6" s="3">
        <v>1</v>
      </c>
      <c r="AF6" s="3">
        <v>3</v>
      </c>
      <c r="AG6" s="3">
        <v>5</v>
      </c>
      <c r="AH6" s="3" t="s">
        <v>81</v>
      </c>
      <c r="AI6" s="3" t="s">
        <v>82</v>
      </c>
      <c r="AJ6" s="3" t="s">
        <v>82</v>
      </c>
      <c r="AK6" s="3" t="s">
        <v>81</v>
      </c>
      <c r="AL6" s="3" t="s">
        <v>81</v>
      </c>
      <c r="AM6" s="3" t="s">
        <v>82</v>
      </c>
      <c r="AN6" s="3" t="s">
        <v>81</v>
      </c>
      <c r="AO6" s="3" t="s">
        <v>80</v>
      </c>
      <c r="AP6" s="3" t="s">
        <v>81</v>
      </c>
      <c r="AQ6" s="3" t="s">
        <v>80</v>
      </c>
      <c r="AR6" s="3" t="s">
        <v>81</v>
      </c>
      <c r="AS6" s="5" t="s">
        <v>91</v>
      </c>
      <c r="AT6" s="5" t="s">
        <v>96</v>
      </c>
      <c r="AU6" s="5" t="s">
        <v>119</v>
      </c>
    </row>
    <row r="7" spans="1:50" ht="16">
      <c r="A7" s="7" t="s">
        <v>143</v>
      </c>
      <c r="B7" s="5">
        <v>1</v>
      </c>
      <c r="C7" s="5">
        <v>1</v>
      </c>
      <c r="D7" s="3" t="s">
        <v>22</v>
      </c>
      <c r="E7" s="3">
        <v>1</v>
      </c>
      <c r="F7" s="3">
        <v>0</v>
      </c>
      <c r="G7" s="3" t="s">
        <v>16</v>
      </c>
      <c r="H7" s="51">
        <v>5</v>
      </c>
      <c r="I7" s="51">
        <v>1</v>
      </c>
      <c r="J7" s="57" t="s">
        <v>30</v>
      </c>
      <c r="K7" s="3" t="s">
        <v>43</v>
      </c>
      <c r="L7" s="3" t="s">
        <v>41</v>
      </c>
      <c r="M7" s="3">
        <v>4</v>
      </c>
      <c r="N7" s="3" t="s">
        <v>47</v>
      </c>
      <c r="O7" s="3" t="s">
        <v>47</v>
      </c>
      <c r="P7" s="3">
        <f>45*60</f>
        <v>2700</v>
      </c>
      <c r="Q7" s="3">
        <f>45*60</f>
        <v>2700</v>
      </c>
      <c r="R7" s="71">
        <v>0.94736842109999997</v>
      </c>
      <c r="S7" s="71">
        <v>0.85</v>
      </c>
      <c r="T7" s="71">
        <v>0.97297297299999996</v>
      </c>
      <c r="U7" s="71">
        <v>0.72463768120000005</v>
      </c>
      <c r="V7" s="71">
        <v>0.64285714289999996</v>
      </c>
      <c r="W7" s="71">
        <v>0.63636363640000004</v>
      </c>
      <c r="X7" s="71">
        <v>0.65151515149999994</v>
      </c>
      <c r="Y7" s="71">
        <v>0.2734375</v>
      </c>
      <c r="Z7" s="3"/>
      <c r="AA7" s="3"/>
      <c r="AB7" s="3" t="s">
        <v>69</v>
      </c>
      <c r="AC7" s="3">
        <v>4</v>
      </c>
      <c r="AD7" s="3">
        <v>2</v>
      </c>
      <c r="AE7" s="3">
        <v>3</v>
      </c>
      <c r="AF7" s="3">
        <v>1</v>
      </c>
      <c r="AG7" s="3">
        <v>5</v>
      </c>
      <c r="AH7" s="3"/>
      <c r="AI7" s="3"/>
      <c r="AJ7" s="3"/>
      <c r="AK7" s="3"/>
      <c r="AL7" s="3"/>
      <c r="AM7" s="3" t="s">
        <v>81</v>
      </c>
      <c r="AN7" s="3" t="s">
        <v>79</v>
      </c>
      <c r="AO7" s="3" t="s">
        <v>80</v>
      </c>
      <c r="AP7" s="3" t="s">
        <v>80</v>
      </c>
      <c r="AQ7" s="3" t="s">
        <v>80</v>
      </c>
      <c r="AR7" s="3" t="s">
        <v>80</v>
      </c>
      <c r="AS7" s="5" t="s">
        <v>91</v>
      </c>
      <c r="AT7" s="5"/>
      <c r="AU7" s="5" t="s">
        <v>120</v>
      </c>
    </row>
    <row r="8" spans="1:50" ht="16">
      <c r="A8" s="3" t="s">
        <v>2</v>
      </c>
      <c r="B8" s="5">
        <v>1</v>
      </c>
      <c r="C8" s="5">
        <v>1</v>
      </c>
      <c r="D8" s="3" t="s">
        <v>22</v>
      </c>
      <c r="E8" s="7">
        <v>1</v>
      </c>
      <c r="F8" s="7">
        <v>0</v>
      </c>
      <c r="G8" s="3" t="s">
        <v>16</v>
      </c>
      <c r="H8" s="51">
        <v>3</v>
      </c>
      <c r="I8" s="51">
        <v>3</v>
      </c>
      <c r="J8" s="57" t="s">
        <v>30</v>
      </c>
      <c r="K8" s="3" t="s">
        <v>42</v>
      </c>
      <c r="L8" s="3" t="s">
        <v>38</v>
      </c>
      <c r="M8" s="3">
        <v>3</v>
      </c>
      <c r="N8" s="3" t="s">
        <v>47</v>
      </c>
      <c r="O8" s="3" t="s">
        <v>47</v>
      </c>
      <c r="P8" s="3">
        <f>45*60</f>
        <v>2700</v>
      </c>
      <c r="Q8" s="3">
        <f>39*60+45</f>
        <v>2385</v>
      </c>
      <c r="R8" s="71">
        <v>0.94736842109999997</v>
      </c>
      <c r="S8" s="71">
        <v>0.85</v>
      </c>
      <c r="T8" s="71">
        <v>0.97297297299999996</v>
      </c>
      <c r="U8" s="71">
        <v>0.71739130429999998</v>
      </c>
      <c r="V8" s="71">
        <v>0.78571428570000001</v>
      </c>
      <c r="W8" s="71">
        <v>0.77272727269999997</v>
      </c>
      <c r="X8" s="71">
        <v>0.78787878789999999</v>
      </c>
      <c r="Y8" s="71">
        <v>0.515625</v>
      </c>
      <c r="Z8" s="3">
        <v>3</v>
      </c>
      <c r="AA8" s="3">
        <v>2</v>
      </c>
      <c r="AB8" s="3" t="s">
        <v>68</v>
      </c>
      <c r="AC8" s="3">
        <v>4</v>
      </c>
      <c r="AD8" s="3">
        <v>2</v>
      </c>
      <c r="AE8" s="3">
        <v>1</v>
      </c>
      <c r="AF8" s="3">
        <v>3</v>
      </c>
      <c r="AG8" s="3">
        <v>5</v>
      </c>
      <c r="AH8" s="3" t="s">
        <v>82</v>
      </c>
      <c r="AI8" s="3" t="s">
        <v>81</v>
      </c>
      <c r="AJ8" s="3" t="s">
        <v>82</v>
      </c>
      <c r="AK8" s="3" t="s">
        <v>79</v>
      </c>
      <c r="AL8" s="3" t="s">
        <v>81</v>
      </c>
      <c r="AM8" s="3" t="s">
        <v>81</v>
      </c>
      <c r="AN8" s="3" t="s">
        <v>79</v>
      </c>
      <c r="AO8" s="3" t="s">
        <v>81</v>
      </c>
      <c r="AP8" s="3" t="s">
        <v>80</v>
      </c>
      <c r="AQ8" s="3" t="s">
        <v>80</v>
      </c>
      <c r="AR8" s="3" t="s">
        <v>81</v>
      </c>
      <c r="AS8" s="5" t="s">
        <v>92</v>
      </c>
      <c r="AT8" s="5" t="s">
        <v>96</v>
      </c>
      <c r="AU8" s="5" t="s">
        <v>119</v>
      </c>
    </row>
    <row r="9" spans="1:50" ht="16">
      <c r="A9" s="3" t="s">
        <v>3</v>
      </c>
      <c r="B9" s="5">
        <v>1</v>
      </c>
      <c r="C9" s="5">
        <v>1</v>
      </c>
      <c r="D9" s="3" t="s">
        <v>22</v>
      </c>
      <c r="E9" s="7">
        <v>0</v>
      </c>
      <c r="F9" s="7">
        <v>1</v>
      </c>
      <c r="G9" s="3" t="s">
        <v>17</v>
      </c>
      <c r="H9" s="10">
        <v>3</v>
      </c>
      <c r="I9" s="10">
        <v>3</v>
      </c>
      <c r="J9" s="57" t="s">
        <v>30</v>
      </c>
      <c r="K9" s="3" t="s">
        <v>42</v>
      </c>
      <c r="L9" s="3" t="s">
        <v>42</v>
      </c>
      <c r="M9" s="3">
        <v>2</v>
      </c>
      <c r="N9" s="3" t="s">
        <v>47</v>
      </c>
      <c r="O9" s="3" t="s">
        <v>47</v>
      </c>
      <c r="P9" s="3">
        <f t="shared" ref="P9:Q9" si="0">45*60</f>
        <v>2700</v>
      </c>
      <c r="Q9" s="3">
        <f t="shared" si="0"/>
        <v>2700</v>
      </c>
      <c r="R9" s="71">
        <v>0.94736842109999997</v>
      </c>
      <c r="S9" s="71">
        <v>0.85</v>
      </c>
      <c r="T9" s="71">
        <v>0.97297297299999996</v>
      </c>
      <c r="U9" s="71">
        <v>0.47826086960000003</v>
      </c>
      <c r="V9" s="71">
        <v>0.64285714289999996</v>
      </c>
      <c r="W9" s="71">
        <v>0.68181818179999998</v>
      </c>
      <c r="X9" s="71">
        <v>0.65151515149999994</v>
      </c>
      <c r="Y9" s="71">
        <v>0.1875</v>
      </c>
      <c r="Z9" s="3">
        <v>3</v>
      </c>
      <c r="AA9" s="3">
        <v>4</v>
      </c>
      <c r="AB9" s="3" t="s">
        <v>68</v>
      </c>
      <c r="AC9" s="3">
        <v>2</v>
      </c>
      <c r="AD9" s="3">
        <v>3</v>
      </c>
      <c r="AE9" s="3">
        <v>1</v>
      </c>
      <c r="AF9" s="3">
        <v>3</v>
      </c>
      <c r="AG9" s="3">
        <v>3</v>
      </c>
      <c r="AH9" s="3" t="s">
        <v>80</v>
      </c>
      <c r="AI9" s="3" t="s">
        <v>81</v>
      </c>
      <c r="AJ9" s="7" t="s">
        <v>81</v>
      </c>
      <c r="AK9" s="3" t="s">
        <v>82</v>
      </c>
      <c r="AL9" s="7" t="s">
        <v>81</v>
      </c>
      <c r="AM9" s="3" t="s">
        <v>80</v>
      </c>
      <c r="AN9" s="3" t="s">
        <v>79</v>
      </c>
      <c r="AO9" s="7" t="s">
        <v>80</v>
      </c>
      <c r="AP9" s="7" t="s">
        <v>80</v>
      </c>
      <c r="AQ9" s="7" t="s">
        <v>80</v>
      </c>
      <c r="AR9" s="3" t="s">
        <v>80</v>
      </c>
      <c r="AS9" s="5" t="s">
        <v>92</v>
      </c>
      <c r="AT9" s="5" t="s">
        <v>96</v>
      </c>
      <c r="AU9" s="5" t="s">
        <v>119</v>
      </c>
    </row>
    <row r="10" spans="1:50" ht="16">
      <c r="A10" s="3" t="s">
        <v>4</v>
      </c>
      <c r="B10" s="5">
        <v>1</v>
      </c>
      <c r="C10" s="5">
        <v>1</v>
      </c>
      <c r="D10" s="3" t="s">
        <v>22</v>
      </c>
      <c r="E10" s="7">
        <v>1</v>
      </c>
      <c r="F10" s="7">
        <v>0</v>
      </c>
      <c r="G10" s="3" t="s">
        <v>16</v>
      </c>
      <c r="H10" s="11">
        <v>3</v>
      </c>
      <c r="I10" s="11">
        <v>3</v>
      </c>
      <c r="J10" s="57" t="s">
        <v>30</v>
      </c>
      <c r="K10" s="3" t="s">
        <v>43</v>
      </c>
      <c r="L10" s="3" t="s">
        <v>42</v>
      </c>
      <c r="M10" s="3">
        <v>4</v>
      </c>
      <c r="N10" s="3" t="s">
        <v>47</v>
      </c>
      <c r="O10" s="3" t="s">
        <v>47</v>
      </c>
      <c r="P10" s="3">
        <f>38*60+17</f>
        <v>2297</v>
      </c>
      <c r="Q10" s="3">
        <f>42*60+27</f>
        <v>2547</v>
      </c>
      <c r="R10" s="71">
        <v>0.94736842109999997</v>
      </c>
      <c r="S10" s="71">
        <v>0.85</v>
      </c>
      <c r="T10" s="71">
        <v>0.97297297299999996</v>
      </c>
      <c r="U10" s="71">
        <v>0.58695652170000001</v>
      </c>
      <c r="V10" s="71">
        <v>0.64285714289999996</v>
      </c>
      <c r="W10" s="71">
        <v>0.68181818179999998</v>
      </c>
      <c r="X10" s="71">
        <v>0.65151515149999994</v>
      </c>
      <c r="Y10" s="71">
        <v>0.3046875</v>
      </c>
      <c r="Z10" s="3">
        <v>3</v>
      </c>
      <c r="AA10" s="3">
        <v>2</v>
      </c>
      <c r="AB10" s="3" t="s">
        <v>68</v>
      </c>
      <c r="AC10" s="3">
        <v>2</v>
      </c>
      <c r="AD10" s="3">
        <v>3</v>
      </c>
      <c r="AE10" s="3">
        <v>1</v>
      </c>
      <c r="AF10" s="3">
        <v>2</v>
      </c>
      <c r="AG10" s="3">
        <v>3</v>
      </c>
      <c r="AH10" s="3" t="s">
        <v>81</v>
      </c>
      <c r="AI10" s="3" t="s">
        <v>81</v>
      </c>
      <c r="AJ10" s="3" t="s">
        <v>82</v>
      </c>
      <c r="AK10" s="3" t="s">
        <v>81</v>
      </c>
      <c r="AL10" s="3" t="s">
        <v>81</v>
      </c>
      <c r="AM10" s="3" t="s">
        <v>80</v>
      </c>
      <c r="AN10" s="3" t="s">
        <v>80</v>
      </c>
      <c r="AO10" s="3" t="s">
        <v>81</v>
      </c>
      <c r="AP10" s="3" t="s">
        <v>80</v>
      </c>
      <c r="AQ10" s="3" t="s">
        <v>80</v>
      </c>
      <c r="AR10" s="3" t="s">
        <v>82</v>
      </c>
      <c r="AS10" s="5" t="s">
        <v>92</v>
      </c>
      <c r="AT10" s="5" t="s">
        <v>95</v>
      </c>
      <c r="AU10" s="5" t="s">
        <v>120</v>
      </c>
    </row>
    <row r="11" spans="1:50" ht="16">
      <c r="A11" s="3" t="s">
        <v>5</v>
      </c>
      <c r="B11" s="5">
        <v>1</v>
      </c>
      <c r="C11" s="5">
        <v>1</v>
      </c>
      <c r="D11" s="3" t="s">
        <v>22</v>
      </c>
      <c r="E11" s="7">
        <v>0</v>
      </c>
      <c r="F11" s="7">
        <v>1</v>
      </c>
      <c r="G11" s="3" t="s">
        <v>17</v>
      </c>
      <c r="H11" s="11">
        <v>2</v>
      </c>
      <c r="I11" s="11">
        <v>3</v>
      </c>
      <c r="J11" s="57" t="s">
        <v>30</v>
      </c>
      <c r="K11" s="3" t="s">
        <v>42</v>
      </c>
      <c r="L11" s="3" t="s">
        <v>38</v>
      </c>
      <c r="M11" s="3">
        <v>4</v>
      </c>
      <c r="N11" s="3" t="s">
        <v>47</v>
      </c>
      <c r="O11" s="3" t="s">
        <v>47</v>
      </c>
      <c r="P11" s="70">
        <f>71*60+13</f>
        <v>4273</v>
      </c>
      <c r="Q11">
        <f>40*60+30</f>
        <v>2430</v>
      </c>
      <c r="R11" s="71">
        <v>0.89473684210000004</v>
      </c>
      <c r="S11" s="71">
        <v>0.85</v>
      </c>
      <c r="T11" s="71">
        <v>0.94594594590000003</v>
      </c>
      <c r="U11" s="71">
        <v>0.81884057970000002</v>
      </c>
      <c r="V11" s="71">
        <v>0.78571428570000001</v>
      </c>
      <c r="W11" s="71">
        <v>0.68181818179999998</v>
      </c>
      <c r="X11" s="71">
        <v>0.78787878789999999</v>
      </c>
      <c r="Y11" s="71">
        <v>0.375</v>
      </c>
      <c r="Z11" s="3">
        <v>2</v>
      </c>
      <c r="AA11" s="3">
        <v>2</v>
      </c>
      <c r="AB11" s="3" t="s">
        <v>68</v>
      </c>
      <c r="AC11" s="3">
        <v>2</v>
      </c>
      <c r="AD11" s="3">
        <v>2</v>
      </c>
      <c r="AE11" s="3">
        <v>1</v>
      </c>
      <c r="AF11" s="3">
        <v>2</v>
      </c>
      <c r="AG11" s="3">
        <v>2</v>
      </c>
      <c r="AH11" s="3" t="s">
        <v>80</v>
      </c>
      <c r="AI11" s="3" t="s">
        <v>81</v>
      </c>
      <c r="AJ11" s="3" t="s">
        <v>82</v>
      </c>
      <c r="AK11" s="3" t="s">
        <v>81</v>
      </c>
      <c r="AL11" s="3" t="s">
        <v>81</v>
      </c>
      <c r="AM11" s="3" t="s">
        <v>81</v>
      </c>
      <c r="AN11" s="3" t="s">
        <v>80</v>
      </c>
      <c r="AO11" s="3" t="s">
        <v>81</v>
      </c>
      <c r="AP11" s="3" t="s">
        <v>81</v>
      </c>
      <c r="AQ11" s="3" t="s">
        <v>80</v>
      </c>
      <c r="AR11" s="3" t="s">
        <v>81</v>
      </c>
      <c r="AS11" s="5" t="s">
        <v>92</v>
      </c>
      <c r="AT11" s="5" t="s">
        <v>95</v>
      </c>
      <c r="AU11" s="5" t="s">
        <v>119</v>
      </c>
    </row>
    <row r="12" spans="1:50" ht="16">
      <c r="A12" s="3" t="s">
        <v>6</v>
      </c>
      <c r="B12" s="5">
        <v>1</v>
      </c>
      <c r="C12" s="5">
        <v>1</v>
      </c>
      <c r="D12" s="3" t="s">
        <v>22</v>
      </c>
      <c r="E12" s="7">
        <v>1</v>
      </c>
      <c r="F12" s="7">
        <v>0</v>
      </c>
      <c r="G12" s="3" t="s">
        <v>16</v>
      </c>
      <c r="H12" s="10">
        <v>4</v>
      </c>
      <c r="I12" s="10">
        <v>3</v>
      </c>
      <c r="J12" s="57" t="s">
        <v>30</v>
      </c>
      <c r="K12" s="3" t="s">
        <v>42</v>
      </c>
      <c r="L12" s="3" t="s">
        <v>38</v>
      </c>
      <c r="M12" s="3">
        <v>4</v>
      </c>
      <c r="N12" s="3" t="s">
        <v>47</v>
      </c>
      <c r="O12" s="3" t="s">
        <v>47</v>
      </c>
      <c r="P12" s="3">
        <f>45*60</f>
        <v>2700</v>
      </c>
      <c r="Q12" s="3">
        <f>40*60</f>
        <v>2400</v>
      </c>
      <c r="R12" s="71">
        <v>0.94736842109999997</v>
      </c>
      <c r="S12" s="71">
        <v>0.85</v>
      </c>
      <c r="T12" s="71">
        <v>0.97297297299999996</v>
      </c>
      <c r="U12" s="71">
        <v>0.41304347829999999</v>
      </c>
      <c r="V12" s="71">
        <v>0.64285714289999996</v>
      </c>
      <c r="W12" s="71">
        <v>0.68181818179999998</v>
      </c>
      <c r="X12" s="71">
        <v>0.65151515149999994</v>
      </c>
      <c r="Y12" s="71">
        <v>0.3046875</v>
      </c>
      <c r="Z12" s="3">
        <v>4</v>
      </c>
      <c r="AA12" s="3">
        <v>3</v>
      </c>
      <c r="AB12" s="3" t="s">
        <v>69</v>
      </c>
      <c r="AC12" s="3">
        <v>3</v>
      </c>
      <c r="AD12" s="3">
        <v>2</v>
      </c>
      <c r="AE12" s="3">
        <v>3</v>
      </c>
      <c r="AF12" s="3">
        <v>1</v>
      </c>
      <c r="AG12" s="3">
        <v>5</v>
      </c>
      <c r="AH12" s="3" t="s">
        <v>81</v>
      </c>
      <c r="AI12" s="3" t="s">
        <v>82</v>
      </c>
      <c r="AJ12" s="3" t="s">
        <v>81</v>
      </c>
      <c r="AK12" s="3" t="s">
        <v>80</v>
      </c>
      <c r="AL12" s="3" t="s">
        <v>79</v>
      </c>
      <c r="AM12" s="3" t="s">
        <v>80</v>
      </c>
      <c r="AN12" s="3" t="s">
        <v>80</v>
      </c>
      <c r="AO12" s="3" t="s">
        <v>81</v>
      </c>
      <c r="AP12" s="3" t="s">
        <v>80</v>
      </c>
      <c r="AQ12" s="3" t="s">
        <v>80</v>
      </c>
      <c r="AR12" s="3" t="s">
        <v>81</v>
      </c>
      <c r="AS12" s="5" t="s">
        <v>93</v>
      </c>
      <c r="AT12" s="5" t="s">
        <v>97</v>
      </c>
      <c r="AU12" s="5" t="s">
        <v>119</v>
      </c>
    </row>
    <row r="13" spans="1:50" ht="16">
      <c r="A13" s="3" t="s">
        <v>7</v>
      </c>
      <c r="B13" s="5">
        <v>1</v>
      </c>
      <c r="C13" s="5">
        <v>1</v>
      </c>
      <c r="D13" s="3" t="s">
        <v>22</v>
      </c>
      <c r="E13" s="7">
        <v>0</v>
      </c>
      <c r="F13" s="7">
        <v>1</v>
      </c>
      <c r="G13" s="3" t="s">
        <v>17</v>
      </c>
      <c r="H13" s="11">
        <v>2</v>
      </c>
      <c r="I13" s="11">
        <v>5</v>
      </c>
      <c r="J13" s="57" t="s">
        <v>34</v>
      </c>
      <c r="K13" s="3" t="s">
        <v>42</v>
      </c>
      <c r="L13" s="3" t="s">
        <v>38</v>
      </c>
      <c r="M13" s="3">
        <v>3</v>
      </c>
      <c r="N13" s="3" t="s">
        <v>47</v>
      </c>
      <c r="O13" s="3" t="s">
        <v>47</v>
      </c>
      <c r="P13" s="3">
        <f>45*60</f>
        <v>2700</v>
      </c>
      <c r="Q13" s="3">
        <f>29*60+19</f>
        <v>1759</v>
      </c>
      <c r="R13" s="71">
        <v>0.94736842109999997</v>
      </c>
      <c r="S13" s="71">
        <v>0.85</v>
      </c>
      <c r="T13" s="71">
        <v>0.97297297299999996</v>
      </c>
      <c r="U13" s="71">
        <v>0.62318840580000001</v>
      </c>
      <c r="V13" s="71">
        <v>0.57142857140000003</v>
      </c>
      <c r="W13" s="71">
        <v>0.63636363640000004</v>
      </c>
      <c r="X13" s="71">
        <v>0.60606060610000001</v>
      </c>
      <c r="Y13" s="71">
        <v>0.2578125</v>
      </c>
      <c r="Z13" s="3">
        <v>3</v>
      </c>
      <c r="AA13" s="3">
        <v>4</v>
      </c>
      <c r="AB13" s="3" t="s">
        <v>68</v>
      </c>
      <c r="AC13" s="3">
        <v>3</v>
      </c>
      <c r="AD13" s="3">
        <v>2</v>
      </c>
      <c r="AE13" s="3">
        <v>1</v>
      </c>
      <c r="AF13" s="3">
        <v>4</v>
      </c>
      <c r="AG13" s="3">
        <v>5</v>
      </c>
      <c r="AH13" s="3" t="s">
        <v>81</v>
      </c>
      <c r="AI13" s="3" t="s">
        <v>81</v>
      </c>
      <c r="AJ13" s="3" t="s">
        <v>81</v>
      </c>
      <c r="AK13" s="3" t="s">
        <v>80</v>
      </c>
      <c r="AL13" s="3" t="s">
        <v>81</v>
      </c>
      <c r="AM13" s="3" t="s">
        <v>82</v>
      </c>
      <c r="AN13" s="3" t="s">
        <v>80</v>
      </c>
      <c r="AO13" s="3" t="s">
        <v>81</v>
      </c>
      <c r="AP13" s="3" t="s">
        <v>79</v>
      </c>
      <c r="AQ13" s="3" t="s">
        <v>81</v>
      </c>
      <c r="AR13" s="3" t="s">
        <v>82</v>
      </c>
      <c r="AS13" s="5"/>
      <c r="AT13" s="5"/>
      <c r="AU13" s="5"/>
    </row>
    <row r="14" spans="1:50">
      <c r="A14" s="3" t="s">
        <v>15</v>
      </c>
      <c r="B14" s="5">
        <v>1</v>
      </c>
      <c r="C14" s="5"/>
      <c r="D14" s="3" t="s">
        <v>22</v>
      </c>
      <c r="E14" s="7">
        <v>1</v>
      </c>
      <c r="F14" s="7">
        <v>0</v>
      </c>
      <c r="G14" s="3" t="s">
        <v>16</v>
      </c>
      <c r="H14" s="11"/>
      <c r="I14" s="11"/>
      <c r="J14" s="57"/>
      <c r="K14" s="3"/>
      <c r="L14" s="3"/>
      <c r="M14" s="3"/>
      <c r="N14" s="3"/>
      <c r="O14" s="3"/>
      <c r="P14" s="3"/>
      <c r="Q14" s="3"/>
      <c r="R14" s="11"/>
      <c r="S14" s="11"/>
      <c r="T14" s="11"/>
      <c r="U14" s="11"/>
      <c r="V14" s="11"/>
      <c r="W14" s="11"/>
      <c r="X14" s="11"/>
      <c r="Y14" s="11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5"/>
      <c r="AT14" s="5"/>
      <c r="AU14" s="5"/>
    </row>
    <row r="15" spans="1:50" ht="16">
      <c r="A15" s="3" t="s">
        <v>8</v>
      </c>
      <c r="B15" s="5">
        <v>1</v>
      </c>
      <c r="C15" s="5">
        <v>1</v>
      </c>
      <c r="D15" s="3" t="s">
        <v>22</v>
      </c>
      <c r="E15" s="7">
        <v>0</v>
      </c>
      <c r="F15" s="7">
        <v>1</v>
      </c>
      <c r="G15" s="3" t="s">
        <v>17</v>
      </c>
      <c r="H15" s="11">
        <v>2</v>
      </c>
      <c r="I15" s="11">
        <v>4</v>
      </c>
      <c r="J15" s="57" t="s">
        <v>35</v>
      </c>
      <c r="K15" s="3" t="s">
        <v>42</v>
      </c>
      <c r="L15" s="3" t="s">
        <v>42</v>
      </c>
      <c r="M15" s="3">
        <v>4</v>
      </c>
      <c r="N15" s="3" t="s">
        <v>47</v>
      </c>
      <c r="O15" s="3" t="s">
        <v>47</v>
      </c>
      <c r="P15" s="3">
        <f>45*50</f>
        <v>2250</v>
      </c>
      <c r="Q15" s="3">
        <f>30*60</f>
        <v>1800</v>
      </c>
      <c r="R15" s="71">
        <v>0.94736842109999997</v>
      </c>
      <c r="S15" s="71">
        <v>0.85</v>
      </c>
      <c r="T15" s="71">
        <v>0.97297297299999996</v>
      </c>
      <c r="U15" s="71">
        <v>0.81884057970000002</v>
      </c>
      <c r="V15" s="71">
        <v>0.78571428570000001</v>
      </c>
      <c r="W15" s="71">
        <v>0.77272727269999997</v>
      </c>
      <c r="X15" s="71">
        <v>0.83333333330000003</v>
      </c>
      <c r="Y15" s="71">
        <v>0.453125</v>
      </c>
      <c r="Z15" s="3">
        <v>2</v>
      </c>
      <c r="AA15" s="3">
        <v>3</v>
      </c>
      <c r="AB15" s="3" t="s">
        <v>68</v>
      </c>
      <c r="AC15" s="3">
        <v>4</v>
      </c>
      <c r="AD15" s="3">
        <v>3</v>
      </c>
      <c r="AE15" s="3">
        <v>1</v>
      </c>
      <c r="AF15" s="3">
        <v>2</v>
      </c>
      <c r="AG15" s="3">
        <v>5</v>
      </c>
      <c r="AH15" s="3" t="s">
        <v>80</v>
      </c>
      <c r="AI15" s="3" t="s">
        <v>81</v>
      </c>
      <c r="AJ15" s="3" t="s">
        <v>82</v>
      </c>
      <c r="AK15" s="3" t="s">
        <v>79</v>
      </c>
      <c r="AL15" s="3" t="s">
        <v>80</v>
      </c>
      <c r="AM15" s="3" t="s">
        <v>80</v>
      </c>
      <c r="AN15" s="3" t="s">
        <v>80</v>
      </c>
      <c r="AO15" s="3" t="s">
        <v>81</v>
      </c>
      <c r="AP15" s="3" t="s">
        <v>81</v>
      </c>
      <c r="AQ15" s="3" t="s">
        <v>80</v>
      </c>
      <c r="AR15" s="3" t="s">
        <v>82</v>
      </c>
      <c r="AS15" s="5" t="s">
        <v>91</v>
      </c>
      <c r="AT15" s="5" t="s">
        <v>97</v>
      </c>
      <c r="AU15" s="5" t="s">
        <v>119</v>
      </c>
    </row>
    <row r="16" spans="1:50">
      <c r="A16" s="3" t="s">
        <v>9</v>
      </c>
      <c r="B16" s="5">
        <v>1</v>
      </c>
      <c r="C16" s="5"/>
      <c r="D16" s="3" t="s">
        <v>22</v>
      </c>
      <c r="E16" s="7">
        <v>1</v>
      </c>
      <c r="F16" s="7">
        <v>0</v>
      </c>
      <c r="G16" s="3" t="s">
        <v>16</v>
      </c>
      <c r="H16" s="11"/>
      <c r="I16" s="11"/>
      <c r="J16" s="57"/>
      <c r="K16" s="3"/>
      <c r="L16" s="3"/>
      <c r="M16" s="3"/>
      <c r="N16" s="3"/>
      <c r="O16" s="3"/>
      <c r="P16" s="3"/>
      <c r="Q16" s="3"/>
      <c r="R16" s="11"/>
      <c r="S16" s="11"/>
      <c r="T16" s="11"/>
      <c r="U16" s="11"/>
      <c r="V16" s="11"/>
      <c r="W16" s="11"/>
      <c r="X16" s="11"/>
      <c r="Y16" s="11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5"/>
      <c r="AT16" s="5"/>
      <c r="AU16" s="5"/>
    </row>
    <row r="17" spans="1:47" ht="16">
      <c r="A17" s="3" t="s">
        <v>10</v>
      </c>
      <c r="B17" s="5">
        <v>1</v>
      </c>
      <c r="C17" s="5">
        <v>1</v>
      </c>
      <c r="D17" s="3" t="s">
        <v>22</v>
      </c>
      <c r="E17" s="7">
        <v>0</v>
      </c>
      <c r="F17" s="7">
        <v>1</v>
      </c>
      <c r="G17" s="3" t="s">
        <v>17</v>
      </c>
      <c r="H17" s="11"/>
      <c r="I17" s="11"/>
      <c r="J17" s="57" t="s">
        <v>30</v>
      </c>
      <c r="K17" s="3" t="s">
        <v>42</v>
      </c>
      <c r="L17" s="3" t="s">
        <v>41</v>
      </c>
      <c r="M17" s="3">
        <v>3</v>
      </c>
      <c r="N17" s="3" t="s">
        <v>47</v>
      </c>
      <c r="O17" s="3" t="s">
        <v>47</v>
      </c>
      <c r="P17" s="3">
        <f>45*60</f>
        <v>2700</v>
      </c>
      <c r="Q17" s="3">
        <f>45*60</f>
        <v>2700</v>
      </c>
      <c r="R17" s="71">
        <v>0.94736842109999997</v>
      </c>
      <c r="S17" s="71">
        <v>0.85</v>
      </c>
      <c r="T17" s="71">
        <v>0.97297297299999996</v>
      </c>
      <c r="U17" s="71">
        <v>0.48550724639999998</v>
      </c>
      <c r="V17" s="71">
        <v>0.64285714289999996</v>
      </c>
      <c r="W17" s="71">
        <v>0.68181818179999998</v>
      </c>
      <c r="X17" s="71">
        <v>0.66666666669999997</v>
      </c>
      <c r="Y17" s="71">
        <v>0.2578125</v>
      </c>
      <c r="Z17" s="3">
        <v>3</v>
      </c>
      <c r="AA17" s="3">
        <v>4</v>
      </c>
      <c r="AB17" s="3"/>
      <c r="AC17" s="3">
        <v>4</v>
      </c>
      <c r="AD17" s="3">
        <v>2</v>
      </c>
      <c r="AE17" s="3">
        <v>3</v>
      </c>
      <c r="AF17" s="3">
        <v>1</v>
      </c>
      <c r="AG17" s="3">
        <v>5</v>
      </c>
      <c r="AH17" s="3" t="s">
        <v>79</v>
      </c>
      <c r="AI17" s="3" t="s">
        <v>81</v>
      </c>
      <c r="AJ17" s="3" t="s">
        <v>80</v>
      </c>
      <c r="AK17" s="3" t="s">
        <v>80</v>
      </c>
      <c r="AL17" s="3" t="s">
        <v>82</v>
      </c>
      <c r="AM17" s="3" t="s">
        <v>80</v>
      </c>
      <c r="AN17" s="3" t="s">
        <v>80</v>
      </c>
      <c r="AO17" s="3" t="s">
        <v>80</v>
      </c>
      <c r="AP17" s="3" t="s">
        <v>80</v>
      </c>
      <c r="AQ17" s="3" t="s">
        <v>81</v>
      </c>
      <c r="AR17" s="3" t="s">
        <v>81</v>
      </c>
      <c r="AS17" s="5" t="s">
        <v>92</v>
      </c>
      <c r="AT17" s="5" t="s">
        <v>96</v>
      </c>
      <c r="AU17" s="5" t="s">
        <v>119</v>
      </c>
    </row>
    <row r="18" spans="1:47">
      <c r="A18" s="3" t="s">
        <v>11</v>
      </c>
      <c r="B18" s="5">
        <v>1</v>
      </c>
      <c r="C18" s="5"/>
      <c r="D18" s="3" t="s">
        <v>22</v>
      </c>
      <c r="E18" s="7">
        <v>1</v>
      </c>
      <c r="F18" s="7">
        <v>0</v>
      </c>
      <c r="G18" s="3" t="s">
        <v>16</v>
      </c>
      <c r="H18" s="11"/>
      <c r="I18" s="11"/>
      <c r="J18" s="57"/>
      <c r="K18" s="3"/>
      <c r="L18" s="3"/>
      <c r="M18" s="3"/>
      <c r="N18" s="3"/>
      <c r="O18" s="3"/>
      <c r="P18" s="3"/>
      <c r="Q18" s="3"/>
      <c r="R18" s="11"/>
      <c r="S18" s="11"/>
      <c r="T18" s="11"/>
      <c r="U18" s="11"/>
      <c r="V18" s="11"/>
      <c r="W18" s="11"/>
      <c r="X18" s="11"/>
      <c r="Y18" s="11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5"/>
      <c r="AT18" s="5"/>
      <c r="AU18" s="5"/>
    </row>
    <row r="19" spans="1:47" ht="16">
      <c r="A19" s="3" t="s">
        <v>12</v>
      </c>
      <c r="B19" s="5">
        <v>1</v>
      </c>
      <c r="C19" s="5">
        <v>1</v>
      </c>
      <c r="D19" s="3" t="s">
        <v>23</v>
      </c>
      <c r="E19" s="7">
        <v>0</v>
      </c>
      <c r="F19" s="7">
        <v>1</v>
      </c>
      <c r="G19" s="3" t="s">
        <v>17</v>
      </c>
      <c r="H19" s="11">
        <v>3</v>
      </c>
      <c r="I19" s="11">
        <v>3</v>
      </c>
      <c r="J19" s="57" t="s">
        <v>31</v>
      </c>
      <c r="K19" s="3" t="s">
        <v>41</v>
      </c>
      <c r="L19" s="3" t="s">
        <v>38</v>
      </c>
      <c r="M19" s="3">
        <v>3</v>
      </c>
      <c r="N19" s="3" t="s">
        <v>47</v>
      </c>
      <c r="O19" s="3" t="s">
        <v>47</v>
      </c>
      <c r="P19" s="3">
        <f t="shared" ref="P19:Q21" si="1">45*60</f>
        <v>2700</v>
      </c>
      <c r="Q19" s="3">
        <f t="shared" si="1"/>
        <v>2700</v>
      </c>
      <c r="R19" s="71">
        <v>1</v>
      </c>
      <c r="S19" s="71">
        <v>0.9</v>
      </c>
      <c r="T19" s="71">
        <v>1</v>
      </c>
      <c r="U19" s="71">
        <v>0.52173913039999997</v>
      </c>
      <c r="V19" s="71">
        <v>0.57142857140000003</v>
      </c>
      <c r="W19" s="71">
        <v>0.63636363640000004</v>
      </c>
      <c r="X19" s="71">
        <v>0.63636363640000004</v>
      </c>
      <c r="Y19" s="71">
        <v>0.2578125</v>
      </c>
      <c r="Z19" s="3">
        <v>3</v>
      </c>
      <c r="AA19" s="3">
        <v>4</v>
      </c>
      <c r="AB19" s="3" t="s">
        <v>66</v>
      </c>
      <c r="AC19" s="3">
        <v>1</v>
      </c>
      <c r="AD19" s="3">
        <v>3</v>
      </c>
      <c r="AE19" s="3">
        <v>2</v>
      </c>
      <c r="AF19" s="3">
        <v>3</v>
      </c>
      <c r="AG19" s="3">
        <v>3</v>
      </c>
      <c r="AH19" s="3" t="s">
        <v>81</v>
      </c>
      <c r="AI19" s="3" t="s">
        <v>81</v>
      </c>
      <c r="AJ19" s="3" t="s">
        <v>82</v>
      </c>
      <c r="AK19" s="3" t="s">
        <v>79</v>
      </c>
      <c r="AL19" s="3" t="s">
        <v>81</v>
      </c>
      <c r="AM19" s="3" t="s">
        <v>80</v>
      </c>
      <c r="AN19" s="3" t="s">
        <v>79</v>
      </c>
      <c r="AO19" s="7" t="s">
        <v>81</v>
      </c>
      <c r="AP19" s="3" t="s">
        <v>81</v>
      </c>
      <c r="AQ19" s="3" t="s">
        <v>80</v>
      </c>
      <c r="AR19" s="3" t="s">
        <v>81</v>
      </c>
      <c r="AS19" s="5" t="s">
        <v>91</v>
      </c>
      <c r="AT19" s="5" t="s">
        <v>95</v>
      </c>
      <c r="AU19" s="5" t="s">
        <v>119</v>
      </c>
    </row>
    <row r="20" spans="1:47" ht="16">
      <c r="A20" s="3" t="s">
        <v>13</v>
      </c>
      <c r="B20" s="5">
        <v>1</v>
      </c>
      <c r="C20" s="5">
        <v>1</v>
      </c>
      <c r="D20" s="3" t="s">
        <v>23</v>
      </c>
      <c r="E20" s="7">
        <v>1</v>
      </c>
      <c r="F20" s="7">
        <v>0</v>
      </c>
      <c r="G20" s="3" t="s">
        <v>16</v>
      </c>
      <c r="H20" s="11">
        <v>4</v>
      </c>
      <c r="I20" s="11">
        <v>3</v>
      </c>
      <c r="J20" s="57" t="s">
        <v>31</v>
      </c>
      <c r="K20" s="3" t="s">
        <v>42</v>
      </c>
      <c r="L20" s="3" t="s">
        <v>42</v>
      </c>
      <c r="M20" s="3">
        <v>3</v>
      </c>
      <c r="N20" s="3" t="s">
        <v>47</v>
      </c>
      <c r="O20" s="3" t="s">
        <v>47</v>
      </c>
      <c r="P20" s="3">
        <f t="shared" si="1"/>
        <v>2700</v>
      </c>
      <c r="Q20" s="3">
        <f t="shared" si="1"/>
        <v>2700</v>
      </c>
      <c r="R20" s="71">
        <v>0.94736842109999997</v>
      </c>
      <c r="S20" s="71">
        <v>0.85</v>
      </c>
      <c r="T20" s="71">
        <v>0.97297297299999996</v>
      </c>
      <c r="U20" s="71">
        <v>0.52898550720000004</v>
      </c>
      <c r="V20" s="71">
        <v>0.71428571429999999</v>
      </c>
      <c r="W20" s="71">
        <v>0.68181818179999998</v>
      </c>
      <c r="X20" s="71">
        <v>0.68181818179999998</v>
      </c>
      <c r="Y20" s="71">
        <v>0.3671875</v>
      </c>
      <c r="Z20" s="3">
        <v>2</v>
      </c>
      <c r="AA20" s="3">
        <v>5</v>
      </c>
      <c r="AB20" s="3" t="s">
        <v>66</v>
      </c>
      <c r="AC20" s="3">
        <v>1</v>
      </c>
      <c r="AD20" s="3">
        <v>3</v>
      </c>
      <c r="AE20" s="3">
        <v>2</v>
      </c>
      <c r="AF20" s="3">
        <v>2</v>
      </c>
      <c r="AG20" s="3">
        <v>4</v>
      </c>
      <c r="AH20" s="3" t="s">
        <v>80</v>
      </c>
      <c r="AI20" s="3" t="s">
        <v>81</v>
      </c>
      <c r="AJ20" s="3" t="s">
        <v>80</v>
      </c>
      <c r="AK20" s="3" t="s">
        <v>80</v>
      </c>
      <c r="AL20" s="3" t="s">
        <v>81</v>
      </c>
      <c r="AM20" s="3" t="s">
        <v>80</v>
      </c>
      <c r="AN20" s="3" t="s">
        <v>79</v>
      </c>
      <c r="AO20" s="7" t="s">
        <v>81</v>
      </c>
      <c r="AP20" s="3" t="s">
        <v>81</v>
      </c>
      <c r="AQ20" s="3" t="s">
        <v>80</v>
      </c>
      <c r="AR20" s="3" t="s">
        <v>81</v>
      </c>
      <c r="AS20" s="5" t="s">
        <v>91</v>
      </c>
      <c r="AT20" s="5" t="s">
        <v>95</v>
      </c>
      <c r="AU20" s="5" t="s">
        <v>120</v>
      </c>
    </row>
    <row r="21" spans="1:47" ht="16">
      <c r="A21" s="3" t="s">
        <v>14</v>
      </c>
      <c r="B21" s="5">
        <v>1</v>
      </c>
      <c r="C21" s="5">
        <v>1</v>
      </c>
      <c r="D21" s="3" t="s">
        <v>22</v>
      </c>
      <c r="E21" s="7">
        <v>0</v>
      </c>
      <c r="F21" s="7">
        <v>1</v>
      </c>
      <c r="G21" s="3" t="s">
        <v>17</v>
      </c>
      <c r="H21" s="53">
        <v>4</v>
      </c>
      <c r="I21" s="53">
        <v>2</v>
      </c>
      <c r="J21" s="57" t="s">
        <v>32</v>
      </c>
      <c r="K21" s="3" t="s">
        <v>42</v>
      </c>
      <c r="L21" s="3" t="s">
        <v>38</v>
      </c>
      <c r="M21" s="3">
        <v>3</v>
      </c>
      <c r="N21" s="3" t="s">
        <v>47</v>
      </c>
      <c r="O21" s="3" t="s">
        <v>47</v>
      </c>
      <c r="P21" s="3">
        <f t="shared" si="1"/>
        <v>2700</v>
      </c>
      <c r="Q21" s="3">
        <f t="shared" si="1"/>
        <v>2700</v>
      </c>
      <c r="R21" s="71">
        <v>0.94736842109999997</v>
      </c>
      <c r="S21" s="71">
        <v>0.85</v>
      </c>
      <c r="T21" s="71">
        <v>0.97297297299999996</v>
      </c>
      <c r="U21" s="71">
        <v>0.731884058</v>
      </c>
      <c r="V21" s="71">
        <v>0.64285714289999996</v>
      </c>
      <c r="W21" s="71">
        <v>0.68181818179999998</v>
      </c>
      <c r="X21" s="71">
        <v>0.66666666669999997</v>
      </c>
      <c r="Y21" s="71">
        <v>0.25</v>
      </c>
      <c r="Z21" s="3">
        <v>2</v>
      </c>
      <c r="AA21" s="3">
        <v>3</v>
      </c>
      <c r="AB21" s="3" t="s">
        <v>67</v>
      </c>
      <c r="AC21" s="3">
        <v>4</v>
      </c>
      <c r="AD21" s="3">
        <v>1</v>
      </c>
      <c r="AE21" s="3">
        <v>2</v>
      </c>
      <c r="AF21" s="3">
        <v>3</v>
      </c>
      <c r="AG21" s="3">
        <v>5</v>
      </c>
      <c r="AH21" s="3" t="s">
        <v>79</v>
      </c>
      <c r="AI21" s="3" t="s">
        <v>80</v>
      </c>
      <c r="AJ21" s="3" t="s">
        <v>81</v>
      </c>
      <c r="AK21" s="3" t="s">
        <v>79</v>
      </c>
      <c r="AL21" s="3" t="s">
        <v>80</v>
      </c>
      <c r="AM21" s="3" t="s">
        <v>80</v>
      </c>
      <c r="AN21" s="3" t="s">
        <v>82</v>
      </c>
      <c r="AO21" s="3" t="s">
        <v>80</v>
      </c>
      <c r="AP21" s="3" t="s">
        <v>80</v>
      </c>
      <c r="AQ21" s="3" t="s">
        <v>81</v>
      </c>
      <c r="AR21" s="3" t="s">
        <v>82</v>
      </c>
      <c r="AS21" s="5" t="s">
        <v>93</v>
      </c>
      <c r="AT21" s="5" t="s">
        <v>96</v>
      </c>
      <c r="AU21" s="5" t="s">
        <v>120</v>
      </c>
    </row>
    <row r="22" spans="1:47">
      <c r="A22" s="3" t="s">
        <v>19</v>
      </c>
      <c r="B22" s="5">
        <v>1</v>
      </c>
      <c r="C22" s="5">
        <v>1</v>
      </c>
      <c r="D22" s="3" t="s">
        <v>23</v>
      </c>
      <c r="E22" s="7">
        <v>1</v>
      </c>
      <c r="F22" s="7">
        <v>0</v>
      </c>
      <c r="G22" s="3" t="s">
        <v>16</v>
      </c>
      <c r="H22" s="51">
        <v>5</v>
      </c>
      <c r="I22" s="51">
        <v>1</v>
      </c>
      <c r="J22" s="57" t="s">
        <v>30</v>
      </c>
      <c r="K22" s="3" t="s">
        <v>42</v>
      </c>
      <c r="L22" s="3" t="s">
        <v>42</v>
      </c>
      <c r="M22" s="3">
        <v>4</v>
      </c>
      <c r="N22" s="3" t="s">
        <v>47</v>
      </c>
      <c r="O22" s="3" t="s">
        <v>47</v>
      </c>
      <c r="P22" s="1">
        <f>40*60+38</f>
        <v>2438</v>
      </c>
      <c r="Q22" s="3">
        <f>45*60</f>
        <v>2700</v>
      </c>
      <c r="R22" s="51">
        <v>1</v>
      </c>
      <c r="S22" s="51">
        <v>0.85</v>
      </c>
      <c r="T22" s="51">
        <v>0.97299999999999998</v>
      </c>
      <c r="U22" s="51">
        <v>0.90580000000000005</v>
      </c>
      <c r="V22" s="51">
        <v>0.85709999999999997</v>
      </c>
      <c r="W22" s="51">
        <v>0.77270000000000005</v>
      </c>
      <c r="X22" s="51">
        <v>0.84850000000000003</v>
      </c>
      <c r="Y22" s="51">
        <v>0.46829999999999999</v>
      </c>
      <c r="Z22" s="3">
        <v>5</v>
      </c>
      <c r="AA22" s="3">
        <v>3</v>
      </c>
      <c r="AB22" s="3" t="s">
        <v>67</v>
      </c>
      <c r="AC22" s="3">
        <v>4</v>
      </c>
      <c r="AD22" s="3">
        <v>3</v>
      </c>
      <c r="AE22" s="3">
        <v>2</v>
      </c>
      <c r="AF22" s="3">
        <v>1</v>
      </c>
      <c r="AG22" s="3">
        <v>5</v>
      </c>
      <c r="AH22" s="3" t="s">
        <v>81</v>
      </c>
      <c r="AI22" s="3" t="s">
        <v>81</v>
      </c>
      <c r="AJ22" s="3" t="s">
        <v>82</v>
      </c>
      <c r="AK22" s="3" t="s">
        <v>79</v>
      </c>
      <c r="AL22" s="3" t="s">
        <v>81</v>
      </c>
      <c r="AM22" s="3" t="s">
        <v>82</v>
      </c>
      <c r="AN22" s="3" t="s">
        <v>81</v>
      </c>
      <c r="AO22" s="3" t="s">
        <v>81</v>
      </c>
      <c r="AP22" s="3" t="s">
        <v>80</v>
      </c>
      <c r="AQ22" s="3" t="s">
        <v>81</v>
      </c>
      <c r="AR22" s="3" t="s">
        <v>79</v>
      </c>
      <c r="AS22" s="5" t="s">
        <v>91</v>
      </c>
      <c r="AT22" s="5" t="s">
        <v>96</v>
      </c>
      <c r="AU22" s="5" t="s">
        <v>120</v>
      </c>
    </row>
    <row r="23" spans="1:47" ht="16">
      <c r="A23" s="7" t="s">
        <v>28</v>
      </c>
      <c r="B23" s="7">
        <v>1</v>
      </c>
      <c r="C23" s="7">
        <v>1</v>
      </c>
      <c r="D23" s="7" t="s">
        <v>23</v>
      </c>
      <c r="E23" s="7">
        <v>0</v>
      </c>
      <c r="F23" s="7">
        <v>1</v>
      </c>
      <c r="G23" s="3" t="s">
        <v>17</v>
      </c>
      <c r="H23" s="51">
        <v>2</v>
      </c>
      <c r="I23" s="51">
        <v>3</v>
      </c>
      <c r="J23" s="57" t="s">
        <v>30</v>
      </c>
      <c r="K23" s="3" t="s">
        <v>43</v>
      </c>
      <c r="L23" s="3" t="s">
        <v>42</v>
      </c>
      <c r="M23" s="3">
        <v>4</v>
      </c>
      <c r="N23" s="3" t="s">
        <v>47</v>
      </c>
      <c r="O23" s="3" t="s">
        <v>47</v>
      </c>
      <c r="P23" s="3">
        <f>25*60+41</f>
        <v>1541</v>
      </c>
      <c r="Q23" s="3">
        <f>14*60+10</f>
        <v>850</v>
      </c>
      <c r="R23" s="71">
        <v>1</v>
      </c>
      <c r="S23" s="71">
        <v>0.9</v>
      </c>
      <c r="T23" s="71">
        <v>1</v>
      </c>
      <c r="U23" s="71">
        <v>0.5362318841</v>
      </c>
      <c r="V23" s="71">
        <v>0.5</v>
      </c>
      <c r="W23" s="71">
        <v>0.63636363640000004</v>
      </c>
      <c r="X23" s="71">
        <v>0.63636363640000004</v>
      </c>
      <c r="Y23" s="71">
        <v>0.265625</v>
      </c>
      <c r="Z23" s="3">
        <v>3</v>
      </c>
      <c r="AA23" s="3">
        <v>5</v>
      </c>
      <c r="AB23" s="3" t="s">
        <v>68</v>
      </c>
      <c r="AC23" s="3">
        <v>4</v>
      </c>
      <c r="AD23" s="3">
        <v>2</v>
      </c>
      <c r="AE23" s="3">
        <v>1</v>
      </c>
      <c r="AF23" s="3">
        <v>5</v>
      </c>
      <c r="AG23" s="3">
        <v>5</v>
      </c>
      <c r="AH23" s="3" t="s">
        <v>82</v>
      </c>
      <c r="AI23" s="3" t="s">
        <v>81</v>
      </c>
      <c r="AJ23" s="3" t="s">
        <v>81</v>
      </c>
      <c r="AK23" s="3" t="s">
        <v>80</v>
      </c>
      <c r="AL23" s="3" t="s">
        <v>81</v>
      </c>
      <c r="AM23" s="3" t="s">
        <v>82</v>
      </c>
      <c r="AN23" s="3" t="s">
        <v>80</v>
      </c>
      <c r="AO23" s="3" t="s">
        <v>81</v>
      </c>
      <c r="AP23" s="3" t="s">
        <v>79</v>
      </c>
      <c r="AQ23" s="3" t="s">
        <v>81</v>
      </c>
      <c r="AR23" s="3" t="s">
        <v>80</v>
      </c>
      <c r="AS23" s="5" t="s">
        <v>91</v>
      </c>
      <c r="AT23" s="5" t="s">
        <v>95</v>
      </c>
      <c r="AU23" s="5" t="s">
        <v>119</v>
      </c>
    </row>
    <row r="24" spans="1:47">
      <c r="A24" s="7" t="s">
        <v>29</v>
      </c>
      <c r="B24" s="7">
        <v>1</v>
      </c>
      <c r="C24" s="7"/>
      <c r="D24" s="7" t="s">
        <v>22</v>
      </c>
      <c r="E24" s="7">
        <v>1</v>
      </c>
      <c r="F24" s="7">
        <v>0</v>
      </c>
      <c r="G24" s="3" t="s">
        <v>16</v>
      </c>
      <c r="H24" s="53"/>
      <c r="I24" s="53"/>
      <c r="J24" s="57"/>
      <c r="K24" s="3"/>
      <c r="L24" s="3"/>
      <c r="M24" s="3"/>
      <c r="N24" s="3"/>
      <c r="O24" s="3"/>
      <c r="P24" s="3"/>
      <c r="Q24" s="3"/>
      <c r="R24" s="11"/>
      <c r="S24" s="11"/>
      <c r="T24" s="11"/>
      <c r="U24" s="11"/>
      <c r="V24" s="11"/>
      <c r="W24" s="11"/>
      <c r="X24" s="11"/>
      <c r="Y24" s="11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5"/>
      <c r="AT24" s="5"/>
      <c r="AU24" s="5"/>
    </row>
    <row r="25" spans="1:47" ht="16">
      <c r="A25" s="3" t="s">
        <v>52</v>
      </c>
      <c r="B25" s="5">
        <v>1</v>
      </c>
      <c r="C25" s="3">
        <v>1</v>
      </c>
      <c r="D25" s="7" t="s">
        <v>23</v>
      </c>
      <c r="E25" s="7">
        <v>0</v>
      </c>
      <c r="F25" s="7">
        <v>1</v>
      </c>
      <c r="G25" s="3" t="s">
        <v>17</v>
      </c>
      <c r="H25" s="51">
        <v>4</v>
      </c>
      <c r="I25" s="51">
        <v>3</v>
      </c>
      <c r="J25" s="57" t="s">
        <v>35</v>
      </c>
      <c r="K25" s="3" t="s">
        <v>104</v>
      </c>
      <c r="L25" s="3" t="s">
        <v>41</v>
      </c>
      <c r="M25" s="3">
        <v>3</v>
      </c>
      <c r="N25" s="3" t="s">
        <v>47</v>
      </c>
      <c r="O25" s="3" t="s">
        <v>46</v>
      </c>
      <c r="P25" s="3">
        <f>43*60</f>
        <v>2580</v>
      </c>
      <c r="Q25" s="3">
        <f>38*60</f>
        <v>2280</v>
      </c>
      <c r="R25" s="71">
        <v>0.89473684210000004</v>
      </c>
      <c r="S25" s="71">
        <v>0.85</v>
      </c>
      <c r="T25" s="71">
        <v>0.94594594590000003</v>
      </c>
      <c r="U25" s="71">
        <v>0.83333333330000003</v>
      </c>
      <c r="V25" s="71">
        <v>0.35714285709999999</v>
      </c>
      <c r="W25" s="71">
        <v>0.54545454550000005</v>
      </c>
      <c r="X25" s="71">
        <v>0.51515151520000002</v>
      </c>
      <c r="Y25" s="71">
        <v>0.125</v>
      </c>
      <c r="Z25" s="3">
        <v>1</v>
      </c>
      <c r="AA25" s="3">
        <v>2</v>
      </c>
      <c r="AB25" s="3" t="s">
        <v>68</v>
      </c>
      <c r="AC25" s="3">
        <v>4</v>
      </c>
      <c r="AD25" s="3">
        <v>3</v>
      </c>
      <c r="AE25" s="3">
        <v>1</v>
      </c>
      <c r="AF25" s="3">
        <v>2</v>
      </c>
      <c r="AG25" s="3">
        <v>5</v>
      </c>
      <c r="AH25" s="3" t="s">
        <v>80</v>
      </c>
      <c r="AI25" s="3" t="s">
        <v>82</v>
      </c>
      <c r="AJ25" s="3" t="s">
        <v>81</v>
      </c>
      <c r="AK25" s="3" t="s">
        <v>79</v>
      </c>
      <c r="AL25" s="3" t="s">
        <v>82</v>
      </c>
      <c r="AM25" s="3" t="s">
        <v>82</v>
      </c>
      <c r="AN25" s="3" t="s">
        <v>80</v>
      </c>
      <c r="AO25" s="3" t="s">
        <v>82</v>
      </c>
      <c r="AP25" s="3" t="s">
        <v>81</v>
      </c>
      <c r="AQ25" s="3" t="s">
        <v>80</v>
      </c>
      <c r="AR25" s="3" t="s">
        <v>80</v>
      </c>
      <c r="AS25" s="5" t="s">
        <v>91</v>
      </c>
      <c r="AT25" s="5" t="s">
        <v>96</v>
      </c>
      <c r="AU25" s="5" t="s">
        <v>119</v>
      </c>
    </row>
    <row r="26" spans="1:47">
      <c r="A26" s="45" t="s">
        <v>122</v>
      </c>
      <c r="B26" s="12">
        <v>1</v>
      </c>
      <c r="C26" s="45"/>
      <c r="D26" s="1" t="s">
        <v>22</v>
      </c>
      <c r="E26" s="46">
        <v>1</v>
      </c>
      <c r="F26" s="46">
        <v>0</v>
      </c>
      <c r="G26" s="1" t="s">
        <v>16</v>
      </c>
      <c r="H26" s="53"/>
      <c r="I26" s="53"/>
      <c r="J26" s="57"/>
      <c r="K26" s="3"/>
    </row>
    <row r="27" spans="1:47" ht="16">
      <c r="A27" s="45" t="s">
        <v>123</v>
      </c>
      <c r="B27" s="12">
        <v>1</v>
      </c>
      <c r="C27" s="45">
        <v>1</v>
      </c>
      <c r="D27" s="1" t="s">
        <v>22</v>
      </c>
      <c r="E27" s="46">
        <v>0</v>
      </c>
      <c r="F27" s="46">
        <v>1</v>
      </c>
      <c r="G27" s="1" t="s">
        <v>17</v>
      </c>
      <c r="H27" s="51">
        <v>2</v>
      </c>
      <c r="I27" s="51">
        <v>3</v>
      </c>
      <c r="J27" s="57" t="s">
        <v>30</v>
      </c>
      <c r="K27" s="3" t="s">
        <v>43</v>
      </c>
      <c r="L27" s="3" t="s">
        <v>41</v>
      </c>
      <c r="M27">
        <v>3</v>
      </c>
      <c r="N27" t="s">
        <v>47</v>
      </c>
      <c r="O27" t="s">
        <v>47</v>
      </c>
      <c r="P27">
        <f>28*60</f>
        <v>1680</v>
      </c>
      <c r="Q27">
        <f>60*40</f>
        <v>2400</v>
      </c>
      <c r="R27" s="71">
        <v>0.94736842109999997</v>
      </c>
      <c r="S27" s="71">
        <v>0.85</v>
      </c>
      <c r="T27" s="71">
        <v>0.97297297299999996</v>
      </c>
      <c r="U27" s="71">
        <v>0.78260869570000002</v>
      </c>
      <c r="V27" s="71">
        <v>0.5</v>
      </c>
      <c r="W27" s="71">
        <v>0.63636363640000004</v>
      </c>
      <c r="X27" s="71">
        <v>0.63636363640000004</v>
      </c>
      <c r="Y27" s="71">
        <v>0.21875</v>
      </c>
      <c r="Z27" s="52">
        <v>2</v>
      </c>
      <c r="AA27" s="52">
        <v>2</v>
      </c>
      <c r="AB27" s="3" t="s">
        <v>68</v>
      </c>
      <c r="AC27" s="3">
        <v>4</v>
      </c>
      <c r="AD27" s="3">
        <v>2</v>
      </c>
      <c r="AE27" s="3">
        <v>1</v>
      </c>
      <c r="AF27" s="3">
        <v>3</v>
      </c>
      <c r="AG27" s="3">
        <v>5</v>
      </c>
      <c r="AH27" s="3" t="s">
        <v>81</v>
      </c>
      <c r="AI27" s="3" t="s">
        <v>82</v>
      </c>
      <c r="AJ27" s="3" t="s">
        <v>81</v>
      </c>
      <c r="AK27" s="3" t="s">
        <v>81</v>
      </c>
      <c r="AL27" s="3" t="s">
        <v>81</v>
      </c>
      <c r="AM27" s="3" t="s">
        <v>82</v>
      </c>
      <c r="AN27" s="3" t="s">
        <v>80</v>
      </c>
      <c r="AO27" s="3" t="s">
        <v>81</v>
      </c>
      <c r="AP27" s="3" t="s">
        <v>80</v>
      </c>
      <c r="AQ27" s="3" t="s">
        <v>81</v>
      </c>
      <c r="AR27" s="3" t="s">
        <v>80</v>
      </c>
      <c r="AS27" s="5" t="s">
        <v>92</v>
      </c>
      <c r="AT27" s="5" t="s">
        <v>96</v>
      </c>
      <c r="AU27" s="5" t="s">
        <v>120</v>
      </c>
    </row>
    <row r="28" spans="1:47">
      <c r="A28" s="47" t="s">
        <v>125</v>
      </c>
      <c r="B28" s="3">
        <v>1</v>
      </c>
      <c r="C28" s="3"/>
      <c r="D28" s="48" t="s">
        <v>22</v>
      </c>
      <c r="E28" s="49">
        <v>1</v>
      </c>
      <c r="F28" s="49">
        <v>0</v>
      </c>
      <c r="G28" s="50" t="s">
        <v>16</v>
      </c>
      <c r="H28" s="53"/>
      <c r="I28" s="53"/>
    </row>
    <row r="29" spans="1:47">
      <c r="H29" s="53"/>
      <c r="I29" s="53"/>
    </row>
    <row r="30" spans="1:47" ht="16">
      <c r="A30" s="47" t="s">
        <v>126</v>
      </c>
      <c r="B30" s="3">
        <v>1</v>
      </c>
      <c r="C30" s="3">
        <v>1</v>
      </c>
      <c r="D30" s="48" t="s">
        <v>22</v>
      </c>
      <c r="E30" s="49">
        <v>1</v>
      </c>
      <c r="F30" s="49">
        <v>0</v>
      </c>
      <c r="G30" s="50" t="s">
        <v>16</v>
      </c>
      <c r="H30" s="53">
        <v>3</v>
      </c>
      <c r="I30" s="53">
        <v>2</v>
      </c>
      <c r="J30" s="57" t="s">
        <v>30</v>
      </c>
      <c r="K30" s="3" t="s">
        <v>42</v>
      </c>
      <c r="L30" s="3" t="s">
        <v>42</v>
      </c>
      <c r="M30">
        <v>4</v>
      </c>
      <c r="N30" t="s">
        <v>47</v>
      </c>
      <c r="O30" t="s">
        <v>47</v>
      </c>
      <c r="P30">
        <f>40*60+5</f>
        <v>2405</v>
      </c>
      <c r="Q30">
        <f>38*60+15</f>
        <v>2295</v>
      </c>
      <c r="R30" s="71">
        <v>0.94736842109999997</v>
      </c>
      <c r="S30" s="71">
        <v>0.85</v>
      </c>
      <c r="T30" s="71">
        <v>0.97297297299999996</v>
      </c>
      <c r="U30" s="71">
        <v>0.72463768120000005</v>
      </c>
      <c r="V30" s="71">
        <v>0.77536231879999995</v>
      </c>
      <c r="W30" s="71">
        <v>0.68181818179999998</v>
      </c>
      <c r="X30" s="71">
        <v>0.65151515149999994</v>
      </c>
      <c r="Y30" s="71">
        <v>0.3125</v>
      </c>
      <c r="Z30">
        <v>3</v>
      </c>
      <c r="AA30">
        <v>2</v>
      </c>
      <c r="AB30" s="3" t="s">
        <v>67</v>
      </c>
      <c r="AC30" s="3">
        <v>3</v>
      </c>
      <c r="AD30" s="3">
        <v>1</v>
      </c>
      <c r="AE30" s="3">
        <v>2</v>
      </c>
      <c r="AF30" s="3">
        <v>4</v>
      </c>
      <c r="AG30" s="3">
        <v>5</v>
      </c>
      <c r="AH30" s="3" t="s">
        <v>82</v>
      </c>
      <c r="AI30" s="3" t="s">
        <v>81</v>
      </c>
      <c r="AJ30" s="3" t="s">
        <v>82</v>
      </c>
      <c r="AK30" s="3" t="s">
        <v>80</v>
      </c>
      <c r="AL30" s="3" t="s">
        <v>81</v>
      </c>
      <c r="AM30" s="3" t="s">
        <v>82</v>
      </c>
      <c r="AN30" s="3" t="s">
        <v>81</v>
      </c>
      <c r="AO30" s="3" t="s">
        <v>82</v>
      </c>
      <c r="AP30" s="3" t="s">
        <v>80</v>
      </c>
      <c r="AQ30" s="3" t="s">
        <v>80</v>
      </c>
      <c r="AR30" s="3" t="s">
        <v>82</v>
      </c>
      <c r="AS30" s="5" t="s">
        <v>93</v>
      </c>
      <c r="AT30" s="5" t="s">
        <v>96</v>
      </c>
      <c r="AU30" s="5" t="s">
        <v>120</v>
      </c>
    </row>
    <row r="31" spans="1:47" ht="16">
      <c r="A31" s="47" t="s">
        <v>127</v>
      </c>
      <c r="B31" s="3">
        <v>1</v>
      </c>
      <c r="C31" s="3">
        <v>1</v>
      </c>
      <c r="D31" s="3" t="s">
        <v>22</v>
      </c>
      <c r="E31" s="3">
        <v>0</v>
      </c>
      <c r="F31" s="3">
        <v>1</v>
      </c>
      <c r="G31" s="3" t="s">
        <v>17</v>
      </c>
      <c r="H31" s="53">
        <v>1</v>
      </c>
      <c r="I31" s="53">
        <v>5</v>
      </c>
      <c r="J31" s="57" t="s">
        <v>30</v>
      </c>
      <c r="K31" s="3" t="s">
        <v>43</v>
      </c>
      <c r="L31" s="3" t="s">
        <v>42</v>
      </c>
      <c r="M31">
        <v>4</v>
      </c>
      <c r="N31" t="s">
        <v>47</v>
      </c>
      <c r="O31" t="s">
        <v>47</v>
      </c>
      <c r="P31">
        <f>30*60</f>
        <v>1800</v>
      </c>
      <c r="Q31">
        <f>35*60</f>
        <v>2100</v>
      </c>
      <c r="R31" s="71">
        <v>0.94736842109999997</v>
      </c>
      <c r="S31" s="71">
        <v>0.85</v>
      </c>
      <c r="T31" s="71">
        <v>0.97297297299999996</v>
      </c>
      <c r="U31" s="71">
        <v>0.47101449280000002</v>
      </c>
      <c r="V31" s="71">
        <v>0.57142857140000003</v>
      </c>
      <c r="W31" s="71">
        <v>0.59090909089999999</v>
      </c>
      <c r="X31" s="71">
        <v>0.65151515149999994</v>
      </c>
      <c r="Y31" s="71">
        <v>0.1796875</v>
      </c>
      <c r="Z31">
        <v>1</v>
      </c>
      <c r="AA31">
        <v>5</v>
      </c>
      <c r="AB31" s="3" t="s">
        <v>68</v>
      </c>
      <c r="AC31">
        <v>4</v>
      </c>
      <c r="AD31" s="3">
        <v>2</v>
      </c>
      <c r="AE31" s="3">
        <v>1</v>
      </c>
      <c r="AF31" s="69">
        <v>3</v>
      </c>
      <c r="AG31" s="69">
        <v>5</v>
      </c>
      <c r="AH31" s="3" t="s">
        <v>81</v>
      </c>
      <c r="AI31" s="3" t="s">
        <v>82</v>
      </c>
      <c r="AJ31" s="3" t="s">
        <v>81</v>
      </c>
      <c r="AK31" s="3" t="s">
        <v>80</v>
      </c>
      <c r="AL31" s="3" t="s">
        <v>82</v>
      </c>
      <c r="AM31" s="3" t="s">
        <v>82</v>
      </c>
      <c r="AN31" s="3" t="s">
        <v>82</v>
      </c>
      <c r="AO31" s="3" t="s">
        <v>81</v>
      </c>
      <c r="AP31" s="3" t="s">
        <v>81</v>
      </c>
      <c r="AQ31" s="3" t="s">
        <v>80</v>
      </c>
      <c r="AR31" s="3" t="s">
        <v>82</v>
      </c>
      <c r="AS31" s="5" t="s">
        <v>91</v>
      </c>
      <c r="AT31" s="5" t="s">
        <v>95</v>
      </c>
      <c r="AU31" s="5" t="s">
        <v>119</v>
      </c>
    </row>
    <row r="32" spans="1:47" ht="16">
      <c r="A32" s="47" t="s">
        <v>128</v>
      </c>
      <c r="B32" s="50">
        <v>1</v>
      </c>
      <c r="C32" s="3">
        <v>1</v>
      </c>
      <c r="D32" s="3" t="s">
        <v>23</v>
      </c>
      <c r="E32" s="49">
        <v>1</v>
      </c>
      <c r="F32" s="49">
        <v>0</v>
      </c>
      <c r="G32" s="50" t="s">
        <v>16</v>
      </c>
      <c r="H32" s="51">
        <v>5</v>
      </c>
      <c r="I32" s="51">
        <v>4</v>
      </c>
      <c r="J32" s="57" t="s">
        <v>32</v>
      </c>
      <c r="K32" s="3" t="s">
        <v>42</v>
      </c>
      <c r="L32" s="3" t="s">
        <v>38</v>
      </c>
      <c r="M32">
        <v>4</v>
      </c>
      <c r="N32" t="s">
        <v>47</v>
      </c>
      <c r="O32" t="s">
        <v>47</v>
      </c>
      <c r="P32">
        <f>45*60</f>
        <v>2700</v>
      </c>
      <c r="Q32">
        <f>39*60+20</f>
        <v>2360</v>
      </c>
      <c r="R32" s="71">
        <v>0.94736842109999997</v>
      </c>
      <c r="S32" s="71">
        <v>0.85</v>
      </c>
      <c r="T32" s="71">
        <v>0.97297297299999996</v>
      </c>
      <c r="U32" s="71">
        <v>0.90579710140000003</v>
      </c>
      <c r="V32" s="71">
        <v>0.85714285710000004</v>
      </c>
      <c r="W32" s="71">
        <v>0.81818181820000002</v>
      </c>
      <c r="X32" s="71">
        <v>0.84848484850000006</v>
      </c>
      <c r="Y32" s="71">
        <v>0.4609375</v>
      </c>
      <c r="Z32" s="54">
        <v>4</v>
      </c>
      <c r="AA32" s="54">
        <v>3</v>
      </c>
      <c r="AB32" s="3" t="s">
        <v>67</v>
      </c>
      <c r="AC32" s="3">
        <v>4</v>
      </c>
      <c r="AD32" s="3">
        <v>1</v>
      </c>
      <c r="AE32" s="3">
        <v>3</v>
      </c>
      <c r="AF32" s="3">
        <v>2</v>
      </c>
      <c r="AG32" s="3">
        <v>5</v>
      </c>
      <c r="AH32" s="3" t="s">
        <v>81</v>
      </c>
      <c r="AI32" s="3" t="s">
        <v>81</v>
      </c>
      <c r="AJ32" s="3" t="s">
        <v>82</v>
      </c>
      <c r="AK32" s="3" t="s">
        <v>82</v>
      </c>
      <c r="AL32" s="3" t="s">
        <v>81</v>
      </c>
      <c r="AM32" s="3" t="s">
        <v>81</v>
      </c>
      <c r="AN32" s="3" t="s">
        <v>80</v>
      </c>
      <c r="AO32" s="3" t="s">
        <v>81</v>
      </c>
      <c r="AP32" s="3" t="s">
        <v>80</v>
      </c>
      <c r="AQ32" s="3" t="s">
        <v>81</v>
      </c>
      <c r="AR32" s="3" t="s">
        <v>82</v>
      </c>
      <c r="AS32" s="5" t="s">
        <v>91</v>
      </c>
      <c r="AT32" s="5" t="s">
        <v>96</v>
      </c>
      <c r="AU32" s="5" t="s">
        <v>119</v>
      </c>
    </row>
    <row r="33" spans="1:47">
      <c r="A33" s="51" t="s">
        <v>129</v>
      </c>
      <c r="B33" s="51">
        <v>1</v>
      </c>
      <c r="C33" s="53"/>
      <c r="D33" s="51" t="s">
        <v>23</v>
      </c>
      <c r="E33" s="51">
        <v>0</v>
      </c>
      <c r="F33" s="51">
        <v>1</v>
      </c>
      <c r="G33" s="51" t="s">
        <v>17</v>
      </c>
      <c r="H33" s="53"/>
      <c r="I33" s="53"/>
    </row>
    <row r="34" spans="1:47">
      <c r="A34" s="51" t="s">
        <v>130</v>
      </c>
      <c r="B34" s="51">
        <v>1</v>
      </c>
      <c r="C34" s="53"/>
      <c r="D34" s="51" t="s">
        <v>23</v>
      </c>
      <c r="E34" s="51">
        <v>1</v>
      </c>
      <c r="F34" s="51">
        <v>0</v>
      </c>
      <c r="G34" s="51" t="s">
        <v>16</v>
      </c>
      <c r="H34" s="53"/>
      <c r="I34" s="53"/>
    </row>
    <row r="35" spans="1:47">
      <c r="A35" s="51" t="s">
        <v>131</v>
      </c>
      <c r="B35" s="51">
        <v>1</v>
      </c>
      <c r="C35" s="53">
        <v>1</v>
      </c>
      <c r="D35" s="51" t="s">
        <v>23</v>
      </c>
      <c r="E35" s="51">
        <v>0</v>
      </c>
      <c r="F35" s="51">
        <v>1</v>
      </c>
      <c r="G35" s="51" t="s">
        <v>17</v>
      </c>
      <c r="H35" s="53">
        <v>3</v>
      </c>
      <c r="I35" s="53">
        <v>3</v>
      </c>
      <c r="J35" s="57" t="s">
        <v>32</v>
      </c>
      <c r="K35" s="3" t="s">
        <v>42</v>
      </c>
      <c r="L35" s="3" t="s">
        <v>42</v>
      </c>
      <c r="M35">
        <v>3</v>
      </c>
      <c r="N35" t="s">
        <v>47</v>
      </c>
      <c r="O35" t="s">
        <v>47</v>
      </c>
      <c r="P35">
        <f>43*60+26</f>
        <v>2606</v>
      </c>
      <c r="Q35">
        <f>27*60+23</f>
        <v>1643</v>
      </c>
      <c r="Z35">
        <v>2</v>
      </c>
      <c r="AA35">
        <v>4</v>
      </c>
      <c r="AB35" s="3" t="s">
        <v>68</v>
      </c>
      <c r="AC35" s="3">
        <v>4</v>
      </c>
      <c r="AD35" s="3">
        <v>2</v>
      </c>
      <c r="AE35" s="3">
        <v>1</v>
      </c>
      <c r="AF35" s="3">
        <v>3</v>
      </c>
      <c r="AG35" s="3">
        <v>5</v>
      </c>
      <c r="AH35" s="3" t="s">
        <v>81</v>
      </c>
      <c r="AI35" s="3" t="s">
        <v>80</v>
      </c>
      <c r="AJ35" s="3" t="s">
        <v>82</v>
      </c>
      <c r="AK35" s="3" t="s">
        <v>80</v>
      </c>
      <c r="AL35" s="3" t="s">
        <v>82</v>
      </c>
      <c r="AM35" s="7" t="s">
        <v>82</v>
      </c>
      <c r="AN35" s="3" t="s">
        <v>80</v>
      </c>
      <c r="AO35" s="3" t="s">
        <v>81</v>
      </c>
      <c r="AP35" s="3" t="s">
        <v>80</v>
      </c>
      <c r="AQ35" s="3" t="s">
        <v>81</v>
      </c>
      <c r="AR35" s="3" t="s">
        <v>80</v>
      </c>
      <c r="AS35" s="5" t="s">
        <v>91</v>
      </c>
      <c r="AT35" s="5" t="s">
        <v>95</v>
      </c>
      <c r="AU35" s="5" t="s">
        <v>119</v>
      </c>
    </row>
    <row r="36" spans="1:47">
      <c r="A36" s="51" t="s">
        <v>132</v>
      </c>
      <c r="B36" s="51">
        <v>1</v>
      </c>
      <c r="C36" s="53"/>
      <c r="D36" s="51" t="s">
        <v>23</v>
      </c>
      <c r="E36" s="51">
        <v>1</v>
      </c>
      <c r="F36" s="51">
        <v>0</v>
      </c>
      <c r="G36" s="51" t="s">
        <v>16</v>
      </c>
      <c r="H36" s="53"/>
      <c r="I36" s="53"/>
    </row>
    <row r="37" spans="1:47">
      <c r="A37" s="51" t="s">
        <v>133</v>
      </c>
      <c r="B37" s="51">
        <v>1</v>
      </c>
      <c r="C37" s="53"/>
      <c r="D37" s="51" t="s">
        <v>23</v>
      </c>
      <c r="E37" s="51">
        <v>0</v>
      </c>
      <c r="F37" s="51">
        <v>1</v>
      </c>
      <c r="G37" s="51" t="s">
        <v>17</v>
      </c>
      <c r="H37" s="53"/>
      <c r="I37" s="53"/>
    </row>
    <row r="38" spans="1:47">
      <c r="A38" s="51" t="s">
        <v>134</v>
      </c>
      <c r="B38" s="51">
        <v>1</v>
      </c>
      <c r="C38" s="53"/>
      <c r="D38" s="51" t="s">
        <v>23</v>
      </c>
      <c r="E38" s="51">
        <v>1</v>
      </c>
      <c r="F38" s="51">
        <v>0</v>
      </c>
      <c r="G38" s="51" t="s">
        <v>16</v>
      </c>
      <c r="H38" s="53"/>
      <c r="I38" s="53"/>
    </row>
    <row r="39" spans="1:47" ht="16">
      <c r="A39" s="51" t="s">
        <v>135</v>
      </c>
      <c r="B39" s="51">
        <v>1</v>
      </c>
      <c r="C39" s="53">
        <v>1</v>
      </c>
      <c r="D39" s="51" t="s">
        <v>22</v>
      </c>
      <c r="E39" s="51">
        <v>0</v>
      </c>
      <c r="F39" s="51">
        <v>1</v>
      </c>
      <c r="G39" s="51" t="s">
        <v>17</v>
      </c>
      <c r="H39" s="51">
        <v>2</v>
      </c>
      <c r="I39" s="51">
        <v>0</v>
      </c>
      <c r="J39" s="57" t="s">
        <v>34</v>
      </c>
      <c r="K39" s="3" t="s">
        <v>42</v>
      </c>
      <c r="L39" s="3" t="s">
        <v>41</v>
      </c>
      <c r="M39">
        <v>4</v>
      </c>
      <c r="N39" t="s">
        <v>47</v>
      </c>
      <c r="O39" t="s">
        <v>47</v>
      </c>
      <c r="P39">
        <f>45*60</f>
        <v>2700</v>
      </c>
      <c r="Q39">
        <f>32*60</f>
        <v>1920</v>
      </c>
      <c r="R39" s="71">
        <v>0.94736842109999997</v>
      </c>
      <c r="S39" s="71">
        <v>0.85</v>
      </c>
      <c r="T39" s="71">
        <v>0.97297297299999996</v>
      </c>
      <c r="U39" s="71">
        <v>0.57246376809999999</v>
      </c>
      <c r="V39" s="71">
        <v>0.64285714289999996</v>
      </c>
      <c r="W39" s="71">
        <v>0.68181818179999998</v>
      </c>
      <c r="X39" s="71">
        <v>0.65151515149999994</v>
      </c>
      <c r="Y39" s="71">
        <v>0.3046875</v>
      </c>
      <c r="Z39">
        <v>3</v>
      </c>
      <c r="AA39">
        <v>4</v>
      </c>
      <c r="AB39" s="3" t="s">
        <v>66</v>
      </c>
      <c r="AC39">
        <v>1</v>
      </c>
      <c r="AD39">
        <v>2</v>
      </c>
      <c r="AE39">
        <v>3</v>
      </c>
      <c r="AF39">
        <v>4</v>
      </c>
      <c r="AG39">
        <v>5</v>
      </c>
      <c r="AH39" s="3" t="s">
        <v>81</v>
      </c>
      <c r="AI39" s="3" t="s">
        <v>81</v>
      </c>
      <c r="AJ39" s="3" t="s">
        <v>81</v>
      </c>
      <c r="AK39" s="3" t="s">
        <v>81</v>
      </c>
      <c r="AL39" s="3" t="s">
        <v>81</v>
      </c>
      <c r="AM39" s="3" t="s">
        <v>82</v>
      </c>
      <c r="AN39" s="3" t="s">
        <v>80</v>
      </c>
      <c r="AO39" s="3" t="s">
        <v>81</v>
      </c>
      <c r="AP39" s="3" t="s">
        <v>80</v>
      </c>
      <c r="AQ39" s="3" t="s">
        <v>81</v>
      </c>
      <c r="AR39" s="3" t="s">
        <v>82</v>
      </c>
      <c r="AS39" s="5" t="s">
        <v>92</v>
      </c>
      <c r="AT39" s="5" t="s">
        <v>95</v>
      </c>
      <c r="AU39" s="5" t="s">
        <v>119</v>
      </c>
    </row>
    <row r="40" spans="1:47" ht="16">
      <c r="A40" s="51" t="s">
        <v>136</v>
      </c>
      <c r="B40" s="51">
        <v>1</v>
      </c>
      <c r="C40" s="53">
        <v>1</v>
      </c>
      <c r="D40" s="51" t="s">
        <v>22</v>
      </c>
      <c r="E40" s="51">
        <v>1</v>
      </c>
      <c r="F40" s="51">
        <v>0</v>
      </c>
      <c r="G40" s="51" t="s">
        <v>16</v>
      </c>
      <c r="H40" s="51">
        <v>4</v>
      </c>
      <c r="I40" s="51">
        <v>0</v>
      </c>
      <c r="J40" s="57" t="s">
        <v>34</v>
      </c>
      <c r="K40" s="3" t="s">
        <v>42</v>
      </c>
      <c r="L40" s="3" t="s">
        <v>41</v>
      </c>
      <c r="M40">
        <v>4</v>
      </c>
      <c r="N40" t="s">
        <v>47</v>
      </c>
      <c r="O40" t="s">
        <v>47</v>
      </c>
      <c r="P40">
        <f>45*60</f>
        <v>2700</v>
      </c>
      <c r="Q40">
        <f>30*60</f>
        <v>1800</v>
      </c>
      <c r="R40" s="71">
        <v>0.94736842109999997</v>
      </c>
      <c r="S40" s="71">
        <v>0.85</v>
      </c>
      <c r="T40" s="71">
        <v>0.97297297299999996</v>
      </c>
      <c r="U40" s="71">
        <v>0.70289855069999996</v>
      </c>
      <c r="V40" s="71">
        <v>0.57142857140000003</v>
      </c>
      <c r="W40" s="71">
        <v>0.63636363640000004</v>
      </c>
      <c r="X40" s="71">
        <v>0.62121212120000002</v>
      </c>
      <c r="Y40" s="71">
        <v>0.125</v>
      </c>
      <c r="Z40">
        <v>3</v>
      </c>
      <c r="AA40">
        <v>4</v>
      </c>
      <c r="AB40" s="3" t="s">
        <v>66</v>
      </c>
      <c r="AC40">
        <v>4</v>
      </c>
      <c r="AD40">
        <v>1</v>
      </c>
      <c r="AE40">
        <v>2</v>
      </c>
      <c r="AF40">
        <v>3</v>
      </c>
      <c r="AG40">
        <v>5</v>
      </c>
      <c r="AH40" s="3" t="s">
        <v>80</v>
      </c>
      <c r="AI40" s="3" t="s">
        <v>81</v>
      </c>
      <c r="AJ40" s="3" t="s">
        <v>81</v>
      </c>
      <c r="AK40" s="3" t="s">
        <v>80</v>
      </c>
      <c r="AL40" s="3" t="s">
        <v>81</v>
      </c>
      <c r="AM40" s="3" t="s">
        <v>80</v>
      </c>
      <c r="AN40" s="3" t="s">
        <v>80</v>
      </c>
      <c r="AO40" s="3" t="s">
        <v>81</v>
      </c>
      <c r="AP40" s="3" t="s">
        <v>81</v>
      </c>
      <c r="AQ40" s="3" t="s">
        <v>79</v>
      </c>
      <c r="AR40" s="3" t="s">
        <v>81</v>
      </c>
      <c r="AS40" s="5" t="s">
        <v>92</v>
      </c>
      <c r="AT40" s="5" t="s">
        <v>96</v>
      </c>
      <c r="AU40" s="5" t="s">
        <v>120</v>
      </c>
    </row>
    <row r="41" spans="1:47" ht="16">
      <c r="A41" s="3" t="s">
        <v>137</v>
      </c>
      <c r="B41" s="59">
        <v>1</v>
      </c>
      <c r="C41" s="3">
        <v>1</v>
      </c>
      <c r="D41" s="59" t="s">
        <v>22</v>
      </c>
      <c r="E41" s="59">
        <v>0</v>
      </c>
      <c r="F41" s="59">
        <v>1</v>
      </c>
      <c r="G41" s="59" t="s">
        <v>17</v>
      </c>
      <c r="H41" s="54">
        <v>4</v>
      </c>
      <c r="I41" s="54">
        <v>2</v>
      </c>
      <c r="J41" s="57" t="s">
        <v>34</v>
      </c>
      <c r="K41" s="3" t="s">
        <v>42</v>
      </c>
      <c r="L41" s="3" t="s">
        <v>41</v>
      </c>
      <c r="M41">
        <v>4</v>
      </c>
      <c r="N41" t="s">
        <v>47</v>
      </c>
      <c r="O41" t="s">
        <v>47</v>
      </c>
      <c r="P41">
        <f>29*60+38</f>
        <v>1778</v>
      </c>
      <c r="Q41">
        <f>23*60+56</f>
        <v>1436</v>
      </c>
      <c r="R41" s="71">
        <v>0.89473684210000004</v>
      </c>
      <c r="S41" s="71">
        <v>0.85</v>
      </c>
      <c r="T41" s="71">
        <v>0.91891891889999999</v>
      </c>
      <c r="U41" s="71">
        <v>0.31159420290000001</v>
      </c>
      <c r="V41" s="71">
        <v>0.64285714289999996</v>
      </c>
      <c r="W41" s="71">
        <v>0.68181818179999998</v>
      </c>
      <c r="X41" s="71">
        <v>0.65151515149999994</v>
      </c>
      <c r="Y41" s="71">
        <v>0.25</v>
      </c>
      <c r="Z41">
        <v>4</v>
      </c>
      <c r="AA41">
        <v>3</v>
      </c>
      <c r="AB41" s="3" t="s">
        <v>66</v>
      </c>
      <c r="AC41">
        <v>1</v>
      </c>
      <c r="AD41">
        <v>2</v>
      </c>
      <c r="AE41">
        <v>3</v>
      </c>
      <c r="AF41">
        <v>5</v>
      </c>
      <c r="AG41">
        <v>4</v>
      </c>
      <c r="AH41" s="3" t="s">
        <v>82</v>
      </c>
      <c r="AI41" s="3" t="s">
        <v>81</v>
      </c>
      <c r="AJ41" s="3" t="s">
        <v>82</v>
      </c>
      <c r="AK41" s="3" t="s">
        <v>81</v>
      </c>
      <c r="AL41" s="3" t="s">
        <v>81</v>
      </c>
      <c r="AM41" s="3" t="s">
        <v>81</v>
      </c>
      <c r="AN41" s="3" t="s">
        <v>79</v>
      </c>
      <c r="AO41" s="3" t="s">
        <v>81</v>
      </c>
      <c r="AP41" s="3" t="s">
        <v>79</v>
      </c>
      <c r="AQ41" s="3" t="s">
        <v>79</v>
      </c>
      <c r="AR41" s="3" t="s">
        <v>82</v>
      </c>
      <c r="AS41" s="5" t="s">
        <v>92</v>
      </c>
      <c r="AT41" s="5" t="s">
        <v>95</v>
      </c>
      <c r="AU41" s="5" t="s">
        <v>119</v>
      </c>
    </row>
    <row r="42" spans="1:47" ht="16">
      <c r="A42" s="60" t="s">
        <v>138</v>
      </c>
      <c r="B42" s="7">
        <v>1</v>
      </c>
      <c r="C42" s="7">
        <v>1</v>
      </c>
      <c r="D42" s="7" t="s">
        <v>22</v>
      </c>
      <c r="E42" s="7">
        <v>1</v>
      </c>
      <c r="F42" s="7">
        <v>0</v>
      </c>
      <c r="G42" s="51" t="s">
        <v>16</v>
      </c>
      <c r="H42" s="54">
        <v>1</v>
      </c>
      <c r="I42" s="54">
        <v>0</v>
      </c>
      <c r="J42" s="57" t="s">
        <v>32</v>
      </c>
      <c r="K42" s="3" t="s">
        <v>42</v>
      </c>
      <c r="L42" s="3" t="s">
        <v>38</v>
      </c>
      <c r="M42">
        <v>3</v>
      </c>
      <c r="N42" t="s">
        <v>47</v>
      </c>
      <c r="O42" t="s">
        <v>47</v>
      </c>
      <c r="P42">
        <f>26*60+42</f>
        <v>1602</v>
      </c>
      <c r="Q42">
        <f>42*60+10</f>
        <v>2530</v>
      </c>
      <c r="R42" s="71">
        <v>0.94736842109999997</v>
      </c>
      <c r="S42" s="71">
        <v>0.85</v>
      </c>
      <c r="T42" s="71">
        <v>0.97297297299999996</v>
      </c>
      <c r="U42" s="71">
        <v>0.62318840580000001</v>
      </c>
      <c r="V42" s="71">
        <v>0.5</v>
      </c>
      <c r="W42" s="71">
        <v>0.59090909089999999</v>
      </c>
      <c r="X42" s="71">
        <v>0.60606060610000001</v>
      </c>
      <c r="Y42" s="71">
        <v>0.2265625</v>
      </c>
      <c r="Z42">
        <v>1</v>
      </c>
      <c r="AA42">
        <v>0</v>
      </c>
      <c r="AB42" s="3" t="s">
        <v>67</v>
      </c>
      <c r="AC42" s="3">
        <v>2</v>
      </c>
      <c r="AD42" s="3">
        <v>1</v>
      </c>
      <c r="AE42" s="3">
        <v>2</v>
      </c>
      <c r="AF42" s="3">
        <v>2</v>
      </c>
      <c r="AG42" s="3">
        <v>3</v>
      </c>
      <c r="AH42" s="3" t="s">
        <v>81</v>
      </c>
      <c r="AI42" s="3" t="s">
        <v>81</v>
      </c>
      <c r="AJ42" s="3" t="s">
        <v>81</v>
      </c>
      <c r="AK42" s="3" t="s">
        <v>80</v>
      </c>
      <c r="AL42" s="3" t="s">
        <v>81</v>
      </c>
      <c r="AM42" s="3" t="s">
        <v>81</v>
      </c>
      <c r="AN42" s="3" t="s">
        <v>81</v>
      </c>
      <c r="AO42" s="3" t="s">
        <v>80</v>
      </c>
      <c r="AP42" s="3" t="s">
        <v>80</v>
      </c>
      <c r="AQ42" s="3" t="s">
        <v>81</v>
      </c>
      <c r="AR42" s="3" t="s">
        <v>81</v>
      </c>
      <c r="AS42" s="5" t="s">
        <v>92</v>
      </c>
      <c r="AT42" s="5" t="s">
        <v>95</v>
      </c>
      <c r="AU42" s="5" t="s">
        <v>119</v>
      </c>
    </row>
    <row r="43" spans="1:47" ht="16">
      <c r="A43" s="1" t="s">
        <v>140</v>
      </c>
      <c r="B43" s="1">
        <v>1</v>
      </c>
      <c r="C43" s="1">
        <v>1</v>
      </c>
      <c r="D43" s="1" t="s">
        <v>22</v>
      </c>
      <c r="E43" s="1">
        <v>0</v>
      </c>
      <c r="F43" s="1">
        <v>1</v>
      </c>
      <c r="G43" s="58" t="s">
        <v>17</v>
      </c>
      <c r="H43" s="63">
        <v>2</v>
      </c>
      <c r="I43" s="63">
        <v>5</v>
      </c>
      <c r="J43" s="57" t="s">
        <v>33</v>
      </c>
      <c r="K43" s="3" t="s">
        <v>43</v>
      </c>
      <c r="L43" s="3" t="s">
        <v>41</v>
      </c>
      <c r="M43">
        <v>4</v>
      </c>
      <c r="N43" t="s">
        <v>47</v>
      </c>
      <c r="O43" t="s">
        <v>47</v>
      </c>
      <c r="P43">
        <f>45*60</f>
        <v>2700</v>
      </c>
      <c r="Q43">
        <f>35*60+30</f>
        <v>2130</v>
      </c>
      <c r="R43" s="71">
        <v>1</v>
      </c>
      <c r="S43" s="71">
        <v>0.9</v>
      </c>
      <c r="T43" s="71">
        <v>1</v>
      </c>
      <c r="U43" s="71">
        <v>0.62318840580000001</v>
      </c>
      <c r="V43" s="71">
        <v>0.5</v>
      </c>
      <c r="W43" s="71">
        <v>0.63636363640000004</v>
      </c>
      <c r="X43" s="71">
        <v>0.63636363640000004</v>
      </c>
      <c r="Y43" s="71">
        <v>0.25</v>
      </c>
      <c r="Z43" s="3">
        <v>3</v>
      </c>
      <c r="AA43" s="3">
        <v>5</v>
      </c>
      <c r="AB43" s="3" t="s">
        <v>69</v>
      </c>
      <c r="AC43" s="3">
        <v>4</v>
      </c>
      <c r="AD43" s="3">
        <v>2</v>
      </c>
      <c r="AE43" s="3">
        <v>3</v>
      </c>
      <c r="AF43" s="3">
        <v>1</v>
      </c>
      <c r="AG43" s="3">
        <v>5</v>
      </c>
      <c r="AH43" s="3" t="s">
        <v>81</v>
      </c>
      <c r="AI43" s="3" t="s">
        <v>80</v>
      </c>
      <c r="AJ43" s="3" t="s">
        <v>81</v>
      </c>
      <c r="AK43" s="3" t="s">
        <v>81</v>
      </c>
      <c r="AL43" s="3" t="s">
        <v>81</v>
      </c>
      <c r="AM43" s="3" t="s">
        <v>82</v>
      </c>
      <c r="AN43" s="3" t="s">
        <v>81</v>
      </c>
      <c r="AO43" s="3" t="s">
        <v>81</v>
      </c>
      <c r="AP43" s="3" t="s">
        <v>80</v>
      </c>
      <c r="AQ43" s="3" t="s">
        <v>81</v>
      </c>
      <c r="AR43" s="3" t="s">
        <v>80</v>
      </c>
      <c r="AS43" s="5" t="s">
        <v>91</v>
      </c>
      <c r="AT43" s="5" t="s">
        <v>96</v>
      </c>
      <c r="AU43" s="5" t="s">
        <v>119</v>
      </c>
    </row>
    <row r="44" spans="1:47" ht="16">
      <c r="A44" s="7" t="s">
        <v>141</v>
      </c>
      <c r="B44" s="61">
        <v>1</v>
      </c>
      <c r="C44" s="61">
        <v>1</v>
      </c>
      <c r="D44" s="61" t="s">
        <v>23</v>
      </c>
      <c r="E44" s="61">
        <v>1</v>
      </c>
      <c r="F44" s="61">
        <v>0</v>
      </c>
      <c r="G44" s="62" t="s">
        <v>16</v>
      </c>
      <c r="H44">
        <v>4</v>
      </c>
      <c r="I44" s="66">
        <v>2</v>
      </c>
      <c r="J44" s="57" t="s">
        <v>30</v>
      </c>
      <c r="K44" s="3" t="s">
        <v>42</v>
      </c>
      <c r="L44" s="3" t="s">
        <v>42</v>
      </c>
      <c r="M44">
        <v>4</v>
      </c>
      <c r="N44" t="s">
        <v>47</v>
      </c>
      <c r="O44" t="s">
        <v>47</v>
      </c>
      <c r="P44">
        <f>45*60</f>
        <v>2700</v>
      </c>
      <c r="Q44" s="65">
        <f>43*60</f>
        <v>2580</v>
      </c>
      <c r="R44" s="71">
        <v>0.89473684210000004</v>
      </c>
      <c r="S44" s="71">
        <v>0.85</v>
      </c>
      <c r="T44" s="71">
        <v>0.91891891889999999</v>
      </c>
      <c r="U44" s="71">
        <v>0.68840579710000005</v>
      </c>
      <c r="V44" s="71">
        <v>0.57142857140000003</v>
      </c>
      <c r="W44" s="71">
        <v>0.68181818179999998</v>
      </c>
      <c r="X44" s="71">
        <v>0.65151515149999994</v>
      </c>
      <c r="Y44" s="71">
        <v>0.3046875</v>
      </c>
      <c r="Z44" s="54">
        <v>3</v>
      </c>
      <c r="AA44" s="54">
        <v>2</v>
      </c>
      <c r="AB44" s="3" t="s">
        <v>66</v>
      </c>
      <c r="AC44" s="3">
        <v>1</v>
      </c>
      <c r="AD44" s="3">
        <v>2</v>
      </c>
      <c r="AE44" s="3">
        <v>4</v>
      </c>
      <c r="AF44" s="3">
        <v>3</v>
      </c>
      <c r="AG44" s="3">
        <v>5</v>
      </c>
      <c r="AH44" s="3" t="s">
        <v>80</v>
      </c>
      <c r="AI44" s="3" t="s">
        <v>81</v>
      </c>
      <c r="AJ44" s="3" t="s">
        <v>80</v>
      </c>
      <c r="AK44" s="3" t="s">
        <v>80</v>
      </c>
      <c r="AL44" s="3" t="s">
        <v>81</v>
      </c>
      <c r="AM44" s="3" t="s">
        <v>80</v>
      </c>
      <c r="AN44" s="3" t="s">
        <v>79</v>
      </c>
      <c r="AO44" s="3" t="s">
        <v>81</v>
      </c>
      <c r="AP44" s="3" t="s">
        <v>80</v>
      </c>
      <c r="AQ44" s="3" t="s">
        <v>80</v>
      </c>
      <c r="AR44" s="3" t="s">
        <v>80</v>
      </c>
      <c r="AS44" s="5" t="s">
        <v>93</v>
      </c>
      <c r="AT44" s="5" t="s">
        <v>96</v>
      </c>
      <c r="AU44" s="5" t="s">
        <v>119</v>
      </c>
    </row>
    <row r="45" spans="1:47" ht="16">
      <c r="R45" s="71">
        <v>0.94736842109999997</v>
      </c>
      <c r="S45" s="71">
        <v>0.85</v>
      </c>
      <c r="T45" s="71">
        <v>0.97297297299999996</v>
      </c>
      <c r="U45" s="71">
        <v>0.83333333330000003</v>
      </c>
      <c r="V45" s="71">
        <v>0.64285714289999996</v>
      </c>
      <c r="W45" s="71">
        <v>0.68181818179999998</v>
      </c>
      <c r="X45" s="71">
        <v>0.66666666669999997</v>
      </c>
      <c r="Y45" s="71">
        <v>0.3125</v>
      </c>
    </row>
    <row r="46" spans="1:47" ht="16">
      <c r="A46" s="67" t="s">
        <v>144</v>
      </c>
      <c r="B46" s="65">
        <v>1</v>
      </c>
      <c r="C46" s="65"/>
      <c r="D46" s="65" t="s">
        <v>145</v>
      </c>
      <c r="E46" s="7">
        <v>1</v>
      </c>
      <c r="F46" s="61">
        <v>0</v>
      </c>
      <c r="G46" s="62" t="s">
        <v>16</v>
      </c>
    </row>
    <row r="48" spans="1:47" ht="16">
      <c r="A48" s="68" t="s">
        <v>146</v>
      </c>
      <c r="B48" s="66">
        <v>1</v>
      </c>
      <c r="C48">
        <v>1</v>
      </c>
      <c r="D48" s="66" t="s">
        <v>145</v>
      </c>
      <c r="E48" s="7">
        <v>1</v>
      </c>
      <c r="F48" s="61">
        <v>0</v>
      </c>
      <c r="G48" s="62" t="s">
        <v>16</v>
      </c>
      <c r="H48" s="66">
        <v>4</v>
      </c>
      <c r="I48" s="66">
        <v>2</v>
      </c>
      <c r="J48" s="57" t="s">
        <v>35</v>
      </c>
      <c r="K48" s="3" t="s">
        <v>43</v>
      </c>
      <c r="L48" s="3" t="s">
        <v>42</v>
      </c>
      <c r="M48">
        <v>4</v>
      </c>
      <c r="N48" t="s">
        <v>47</v>
      </c>
      <c r="O48" t="s">
        <v>47</v>
      </c>
      <c r="P48">
        <f>33*60+43</f>
        <v>2023</v>
      </c>
      <c r="Q48">
        <f>33*60+12</f>
        <v>1992</v>
      </c>
      <c r="R48" s="72">
        <v>0.94736842109999997</v>
      </c>
      <c r="S48" s="72">
        <v>0.85</v>
      </c>
      <c r="T48" s="72">
        <v>0.97297297299999996</v>
      </c>
      <c r="U48" s="72">
        <v>0.83333333330000003</v>
      </c>
      <c r="V48" s="72">
        <v>0.64285714289999996</v>
      </c>
      <c r="W48" s="72">
        <v>0.68181818179999998</v>
      </c>
      <c r="X48" s="72">
        <v>0.66666666669999997</v>
      </c>
      <c r="Y48" s="72">
        <v>0.3125</v>
      </c>
      <c r="Z48">
        <v>3</v>
      </c>
      <c r="AA48">
        <v>1</v>
      </c>
      <c r="AB48" s="3" t="s">
        <v>68</v>
      </c>
      <c r="AC48">
        <v>2</v>
      </c>
      <c r="AD48">
        <v>3</v>
      </c>
      <c r="AE48">
        <v>1</v>
      </c>
      <c r="AF48">
        <v>1</v>
      </c>
      <c r="AG48">
        <v>5</v>
      </c>
      <c r="AH48" s="3" t="s">
        <v>82</v>
      </c>
      <c r="AI48" s="3" t="s">
        <v>81</v>
      </c>
      <c r="AJ48" s="3" t="s">
        <v>80</v>
      </c>
      <c r="AK48" s="3" t="s">
        <v>81</v>
      </c>
      <c r="AL48" s="3" t="s">
        <v>81</v>
      </c>
      <c r="AM48" s="3" t="s">
        <v>81</v>
      </c>
      <c r="AN48" s="3" t="s">
        <v>79</v>
      </c>
      <c r="AO48" s="3" t="s">
        <v>81</v>
      </c>
      <c r="AP48" s="3" t="s">
        <v>79</v>
      </c>
      <c r="AQ48" s="3" t="s">
        <v>79</v>
      </c>
      <c r="AR48" s="3" t="s">
        <v>81</v>
      </c>
      <c r="AS48" s="5" t="s">
        <v>92</v>
      </c>
      <c r="AT48" s="5" t="s">
        <v>97</v>
      </c>
      <c r="AU48" s="5" t="s">
        <v>119</v>
      </c>
    </row>
    <row r="50" spans="1:47">
      <c r="A50" t="s">
        <v>147</v>
      </c>
      <c r="B50" s="66">
        <v>1</v>
      </c>
      <c r="D50" s="61" t="s">
        <v>23</v>
      </c>
      <c r="E50" s="61">
        <v>1</v>
      </c>
      <c r="F50" s="61">
        <v>0</v>
      </c>
      <c r="G50" s="62" t="s">
        <v>16</v>
      </c>
    </row>
    <row r="52" spans="1:47" ht="16">
      <c r="A52" s="47" t="s">
        <v>124</v>
      </c>
      <c r="B52" s="3">
        <v>1</v>
      </c>
      <c r="C52" s="3">
        <v>1</v>
      </c>
      <c r="D52" s="3" t="s">
        <v>22</v>
      </c>
      <c r="E52" s="61">
        <v>1</v>
      </c>
      <c r="F52" s="61">
        <v>0</v>
      </c>
      <c r="G52" s="62" t="s">
        <v>16</v>
      </c>
      <c r="H52">
        <v>5</v>
      </c>
      <c r="I52">
        <v>0</v>
      </c>
      <c r="J52" s="57" t="s">
        <v>32</v>
      </c>
      <c r="K52" s="3" t="s">
        <v>42</v>
      </c>
      <c r="L52" s="3" t="s">
        <v>41</v>
      </c>
      <c r="M52">
        <v>4</v>
      </c>
      <c r="N52" t="s">
        <v>47</v>
      </c>
      <c r="O52" t="s">
        <v>47</v>
      </c>
      <c r="P52">
        <f>44*60+32</f>
        <v>2672</v>
      </c>
      <c r="Q52">
        <f>45*60</f>
        <v>2700</v>
      </c>
      <c r="R52" s="71">
        <v>1</v>
      </c>
      <c r="S52" s="71">
        <v>0.9</v>
      </c>
      <c r="T52" s="71">
        <v>1</v>
      </c>
      <c r="U52" s="71">
        <v>0.92753623190000001</v>
      </c>
      <c r="V52" s="71">
        <v>0.57142857140000003</v>
      </c>
      <c r="W52" s="71">
        <v>0.68181818179999998</v>
      </c>
      <c r="X52" s="71">
        <v>0.65151515149999994</v>
      </c>
      <c r="Y52" s="71">
        <v>0.1953125</v>
      </c>
      <c r="Z52">
        <v>3</v>
      </c>
      <c r="AA52">
        <v>2</v>
      </c>
      <c r="AB52" s="3" t="s">
        <v>67</v>
      </c>
      <c r="AC52" s="3">
        <v>4</v>
      </c>
      <c r="AD52" s="3">
        <v>3</v>
      </c>
      <c r="AE52" s="3">
        <v>2</v>
      </c>
      <c r="AF52" s="3">
        <v>1</v>
      </c>
      <c r="AG52" s="3">
        <v>5</v>
      </c>
      <c r="AH52" s="3" t="s">
        <v>81</v>
      </c>
      <c r="AI52" s="3" t="s">
        <v>81</v>
      </c>
      <c r="AJ52" s="3" t="s">
        <v>82</v>
      </c>
      <c r="AK52" s="3" t="s">
        <v>79</v>
      </c>
      <c r="AL52" s="3" t="s">
        <v>81</v>
      </c>
      <c r="AM52" s="3" t="s">
        <v>82</v>
      </c>
      <c r="AN52" s="3" t="s">
        <v>81</v>
      </c>
      <c r="AO52" s="3" t="s">
        <v>81</v>
      </c>
      <c r="AP52" s="3" t="s">
        <v>80</v>
      </c>
      <c r="AQ52" s="3" t="s">
        <v>81</v>
      </c>
      <c r="AR52" s="3" t="s">
        <v>79</v>
      </c>
      <c r="AS52" s="5" t="s">
        <v>91</v>
      </c>
      <c r="AT52" s="5" t="s">
        <v>96</v>
      </c>
      <c r="AU52" s="5" t="s">
        <v>120</v>
      </c>
    </row>
    <row r="54" spans="1:47">
      <c r="A54" s="65" t="s">
        <v>142</v>
      </c>
      <c r="B54" s="7">
        <v>1</v>
      </c>
      <c r="C54" s="65"/>
      <c r="D54" s="7" t="s">
        <v>22</v>
      </c>
      <c r="E54" s="61">
        <v>1</v>
      </c>
      <c r="F54" s="61">
        <v>0</v>
      </c>
      <c r="G54" s="62" t="s">
        <v>16</v>
      </c>
    </row>
  </sheetData>
  <dataConsolidate/>
  <mergeCells count="6">
    <mergeCell ref="H3:I3"/>
    <mergeCell ref="AC3:AG3"/>
    <mergeCell ref="AH3:AL3"/>
    <mergeCell ref="AM3:AR3"/>
    <mergeCell ref="R3:U3"/>
    <mergeCell ref="V3:Y3"/>
  </mergeCells>
  <phoneticPr fontId="25" type="noConversion"/>
  <pageMargins left="0.75" right="0.75" top="1" bottom="1" header="0.5" footer="0.5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8">
        <x14:dataValidation type="list" allowBlank="1" showInputMessage="1" showErrorMessage="1">
          <x14:formula1>
            <xm:f>#REF!</xm:f>
          </x14:formula1>
          <xm:sqref>J39:J44 J30:J32 J35 J5:J27 J52 J48</xm:sqref>
        </x14:dataValidation>
        <x14:dataValidation type="list" allowBlank="1" showInputMessage="1" showErrorMessage="1">
          <x14:formula1>
            <xm:f>#REF!</xm:f>
          </x14:formula1>
          <xm:sqref>G5:G25</xm:sqref>
        </x14:dataValidation>
        <x14:dataValidation type="list" allowBlank="1" showInputMessage="1" showErrorMessage="1">
          <x14:formula1>
            <xm:f>#REF!</xm:f>
          </x14:formula1>
          <xm:sqref>K27 K39:K44 K31:K32 L15 K35:L35 L9 L20 K5:K25 K52 K48</xm:sqref>
        </x14:dataValidation>
        <x14:dataValidation type="list" allowBlank="1" showInputMessage="1" showErrorMessage="1">
          <x14:formula1>
            <xm:f>#REF!</xm:f>
          </x14:formula1>
          <xm:sqref>L27 L39:L44 L31:L32 K30:L30 L21:L25 L5:L8 L16:L19 L10:L14 L52 L48</xm:sqref>
        </x14:dataValidation>
        <x14:dataValidation type="list" allowBlank="1" showInputMessage="1" showErrorMessage="1">
          <x14:formula1>
            <xm:f>#REF!</xm:f>
          </x14:formula1>
          <xm:sqref>M5:M24</xm:sqref>
        </x14:dataValidation>
        <x14:dataValidation type="list" allowBlank="1" showInputMessage="1" showErrorMessage="1">
          <x14:formula1>
            <xm:f>#REF!</xm:f>
          </x14:formula1>
          <xm:sqref>N5:N25</xm:sqref>
        </x14:dataValidation>
        <x14:dataValidation type="list" allowBlank="1" showInputMessage="1" showErrorMessage="1">
          <x14:formula1>
            <xm:f>#REF!</xm:f>
          </x14:formula1>
          <xm:sqref>O5:O25</xm:sqref>
        </x14:dataValidation>
        <x14:dataValidation type="list" allowBlank="1" showInputMessage="1" showErrorMessage="1">
          <x14:formula1>
            <xm:f>#REF!</xm:f>
          </x14:formula1>
          <xm:sqref>Z5:Z25 AA6:AA21 AA23:AA25 Z43</xm:sqref>
        </x14:dataValidation>
        <x14:dataValidation type="list" allowBlank="1" showInputMessage="1" showErrorMessage="1">
          <x14:formula1>
            <xm:f>#REF!</xm:f>
          </x14:formula1>
          <xm:sqref>AA5 AA43</xm:sqref>
        </x14:dataValidation>
        <x14:dataValidation type="list" allowBlank="1" showInputMessage="1" showErrorMessage="1">
          <x14:formula1>
            <xm:f>#REF!</xm:f>
          </x14:formula1>
          <xm:sqref>AB27 AB39:AB44 AB30:AB32 AB35 AB5:AB25 AB52 AB48</xm:sqref>
        </x14:dataValidation>
        <x14:dataValidation type="list" allowBlank="1" showInputMessage="1" showErrorMessage="1">
          <x14:formula1>
            <xm:f>#REF!</xm:f>
          </x14:formula1>
          <xm:sqref>AC32:AG32 AC27:AG27 AD31:AE31 AC42:AG44 AC35:AG35 AC30:AG30 AC5:AG25 AC52:AG52</xm:sqref>
        </x14:dataValidation>
        <x14:dataValidation type="list" allowBlank="1" showInputMessage="1" showErrorMessage="1">
          <x14:formula1>
            <xm:f>#REF!</xm:f>
          </x14:formula1>
          <xm:sqref>AN39:AQ39 AH27:AL27 AH39:AL39 AP44:AR44 AH42:AL44 AM44:AN44 AH30:AL32 AH35:AL35 AH40:AR41 AM42:AR42 AJ5:AJ8 AN19:AN20 AL5:AL8 AK5:AK25 AH5:AI25 AJ10:AJ25 AL10:AL25 AR11 AO11:AP11 AM11 AH52:AL52 AH48:AN48 AP48:AR48</xm:sqref>
        </x14:dataValidation>
        <x14:dataValidation type="list" allowBlank="1" showInputMessage="1" showErrorMessage="1">
          <x14:formula1>
            <xm:f>#REF!</xm:f>
          </x14:formula1>
          <xm:sqref>AR39 AM27:AR27 AM39 AO44 AM43:AR43 AM30:AR32 AN35:AR35 AN21:AO25 AO5:AQ8 AR12:AR25 AO12:AO18 AM12:AM25 AP12:AP25 AR5:AR10 AN5:AN18 AO10:AP10 AM5:AM10 AQ10:AQ25 AM52:AR52 AO48</xm:sqref>
        </x14:dataValidation>
        <x14:dataValidation type="list" allowBlank="1" showInputMessage="1" showErrorMessage="1">
          <x14:formula1>
            <xm:f>#REF!</xm:f>
          </x14:formula1>
          <xm:sqref>AS30:AS32 AS27 AS39:AS44 AS35 AS5:AS25 AS52 AS48</xm:sqref>
        </x14:dataValidation>
        <x14:dataValidation type="list" allowBlank="1" showInputMessage="1" showErrorMessage="1">
          <x14:formula1>
            <xm:f>#REF!</xm:f>
          </x14:formula1>
          <xm:sqref>AT30:AT32 AT39:AT42 AT35 AT6:AT27 AT52 AT48</xm:sqref>
        </x14:dataValidation>
        <x14:dataValidation type="list" allowBlank="1" showInputMessage="1" showErrorMessage="1">
          <x14:formula1>
            <xm:f>#REF!</xm:f>
          </x14:formula1>
          <xm:sqref>AU30:AU32 AU27 AU39:AU44 AU35 AU5:AU25 AU52 AU48</xm:sqref>
        </x14:dataValidation>
        <x14:dataValidation type="list" allowBlank="1" showInputMessage="1" showErrorMessage="1">
          <x14:formula1>
            <xm:f>#REF!</xm:f>
          </x14:formula1>
          <xm:sqref>AT5</xm:sqref>
        </x14:dataValidation>
        <x14:dataValidation type="list" allowBlank="1" showInputMessage="1" showErrorMessage="1">
          <x14:formula1>
            <xm:f>#REF!</xm:f>
          </x14:formula1>
          <xm:sqref>AT43:AT44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7"/>
  <sheetViews>
    <sheetView workbookViewId="0">
      <selection activeCell="N11" sqref="N11"/>
    </sheetView>
  </sheetViews>
  <sheetFormatPr baseColWidth="10" defaultRowHeight="15" x14ac:dyDescent="0"/>
  <cols>
    <col min="1" max="1" width="15.1640625" customWidth="1"/>
    <col min="2" max="2" width="16.5" customWidth="1"/>
    <col min="3" max="3" width="12.83203125" customWidth="1"/>
    <col min="4" max="4" width="13.6640625" customWidth="1"/>
    <col min="5" max="5" width="13" bestFit="1" customWidth="1"/>
    <col min="6" max="6" width="14.1640625" customWidth="1"/>
    <col min="7" max="7" width="14" customWidth="1"/>
    <col min="8" max="8" width="11" customWidth="1"/>
    <col min="9" max="9" width="10.33203125" customWidth="1"/>
    <col min="10" max="10" width="16.33203125" customWidth="1"/>
    <col min="11" max="11" width="15" customWidth="1"/>
    <col min="12" max="12" width="10.6640625" customWidth="1"/>
    <col min="13" max="13" width="15.1640625" customWidth="1"/>
  </cols>
  <sheetData>
    <row r="1" spans="1:8" ht="60">
      <c r="A1" s="24"/>
      <c r="B1" s="23" t="s">
        <v>99</v>
      </c>
      <c r="C1" s="23" t="s">
        <v>98</v>
      </c>
      <c r="D1" s="23" t="s">
        <v>100</v>
      </c>
      <c r="E1" s="30"/>
      <c r="F1" s="30"/>
      <c r="G1" s="31"/>
      <c r="H1" s="31"/>
    </row>
    <row r="2" spans="1:8">
      <c r="A2" s="24"/>
      <c r="B2" s="32">
        <f>SUM(DataStatistics!B5:B80)</f>
        <v>44</v>
      </c>
      <c r="C2" s="32">
        <f>SUM(DataStatistics!C5:C80)</f>
        <v>30</v>
      </c>
      <c r="D2" s="33">
        <f>C2/B2</f>
        <v>0.68181818181818177</v>
      </c>
      <c r="E2" s="30"/>
      <c r="F2" s="30"/>
      <c r="G2" s="31"/>
      <c r="H2" s="31"/>
    </row>
    <row r="3" spans="1:8">
      <c r="A3" s="26"/>
      <c r="B3" s="30"/>
      <c r="C3" s="30"/>
      <c r="D3" s="30"/>
      <c r="E3" s="30"/>
      <c r="F3" s="30"/>
      <c r="G3" s="31"/>
      <c r="H3" s="31"/>
    </row>
    <row r="4" spans="1:8">
      <c r="A4" s="26"/>
      <c r="B4" s="30"/>
      <c r="C4" s="30"/>
      <c r="D4" s="30"/>
      <c r="E4" s="30"/>
      <c r="F4" s="30"/>
      <c r="G4" s="31"/>
      <c r="H4" s="31"/>
    </row>
    <row r="5" spans="1:8">
      <c r="A5" s="26"/>
      <c r="B5" s="76" t="s">
        <v>61</v>
      </c>
      <c r="C5" s="76"/>
      <c r="D5" s="76"/>
      <c r="E5" s="76" t="s">
        <v>62</v>
      </c>
      <c r="F5" s="76"/>
      <c r="G5" s="76"/>
      <c r="H5" s="31"/>
    </row>
    <row r="6" spans="1:8" ht="60">
      <c r="A6" s="26"/>
      <c r="B6" s="23" t="s">
        <v>102</v>
      </c>
      <c r="C6" s="23" t="s">
        <v>101</v>
      </c>
      <c r="D6" s="27" t="s">
        <v>105</v>
      </c>
      <c r="E6" s="23" t="s">
        <v>102</v>
      </c>
      <c r="F6" s="23" t="s">
        <v>101</v>
      </c>
      <c r="G6" s="27" t="s">
        <v>105</v>
      </c>
      <c r="H6" s="31"/>
    </row>
    <row r="7" spans="1:8">
      <c r="A7" s="26"/>
      <c r="B7" s="64">
        <f>AVERAGE(DataStatistics!H5:H80)</f>
        <v>3.1379310344827585</v>
      </c>
      <c r="C7" s="64">
        <f>AVERAGE(DataStatistics!H7,DataStatistics!H8,DataStatistics!H10,DataStatistics!H12,DataStatistics!H14,DataStatistics!H16,DataStatistics!H18,DataStatistics!H20,DataStatistics!H22,DataStatistics!H24,DataStatistics!H26,DataStatistics!H28,DataStatistics!H30,DataStatistics!H32,DataStatistics!H34,DataStatistics!H36,DataStatistics!H38,DataStatistics!H40,DataStatistics!H42,DataStatistics!H44,DataStatistics!H46,DataStatistics!H48,DataStatistics!H50,DataStatistics!H52,DataStatistics!H54,DataStatistics!H56,DataStatistics!H58,DataStatistics!H60,DataStatistics!H62,DataStatistics!H64,DataStatistics!H66,DataStatistics!H68,DataStatistics!H70,DataStatistics!H72,DataStatistics!H74,DataStatistics!H76,DataStatistics!H78,DataStatistics!H80)</f>
        <v>3.8461538461538463</v>
      </c>
      <c r="D7" s="64">
        <f>AVERAGE(DataStatistics!H5:H6,DataStatistics!H9,DataStatistics!H11,DataStatistics!H13,DataStatistics!H15,DataStatistics!H17,DataStatistics!H19,DataStatistics!H21,DataStatistics!H23,DataStatistics!H25,DataStatistics!H27,DataStatistics!H29,DataStatistics!H31,DataStatistics!H33,DataStatistics!H35,DataStatistics!H37,DataStatistics!H39,DataStatistics!H41,DataStatistics!H43,DataStatistics!H45,DataStatistics!H47,DataStatistics!H49,DataStatistics!H51,DataStatistics!H53,DataStatistics!H55,DataStatistics!H57,DataStatistics!H59,DataStatistics!H61,DataStatistics!H63,DataStatistics!H65,DataStatistics!H67,DataStatistics!H69,DataStatistics!H71,DataStatistics!H73,DataStatistics!H75,DataStatistics!H77,DataStatistics!H79)</f>
        <v>2.5625</v>
      </c>
      <c r="E7" s="64">
        <f>AVERAGE(DataStatistics!I5:I80)</f>
        <v>2.6896551724137931</v>
      </c>
      <c r="F7" s="64">
        <f>AVERAGE(DataStatistics!I5:I6,DataStatistics!I9,DataStatistics!I11,DataStatistics!I13,DataStatistics!I15,DataStatistics!I17,DataStatistics!I19,DataStatistics!I21,DataStatistics!I23,DataStatistics!I25,DataStatistics!I27,DataStatistics!I29,DataStatistics!I31,DataStatistics!I33,DataStatistics!I35,DataStatistics!I37,DataStatistics!I39,DataStatistics!I41,DataStatistics!I43,DataStatistics!I45,DataStatistics!I47,DataStatistics!I49,DataStatistics!I51,DataStatistics!I53,DataStatistics!I55,DataStatistics!I57,DataStatistics!I59,DataStatistics!I61,DataStatistics!I63,DataStatistics!I65,DataStatistics!I67,DataStatistics!I69,DataStatistics!I71,DataStatistics!I73,DataStatistics!I75,DataStatistics!I77,DataStatistics!I79)</f>
        <v>3.375</v>
      </c>
      <c r="G7" s="64">
        <f>AVERAGE(DataStatistics!I7:I8,DataStatistics!I10,DataStatistics!I12,DataStatistics!I14,DataStatistics!I16,DataStatistics!I18,DataStatistics!I20,DataStatistics!I22,DataStatistics!I24,DataStatistics!I26,DataStatistics!I28,DataStatistics!I30,DataStatistics!I32,DataStatistics!I34,DataStatistics!I36,DataStatistics!I38,DataStatistics!I40,DataStatistics!I42,DataStatistics!I44,DataStatistics!I46,DataStatistics!I48,DataStatistics!I50,DataStatistics!I52,DataStatistics!I54,DataStatistics!I56,DataStatistics!I58,DataStatistics!I60,DataStatistics!I62,DataStatistics!I64,DataStatistics!I66,DataStatistics!I68,DataStatistics!I70,DataStatistics!I72,DataStatistics!I74,DataStatistics!I76,DataStatistics!I78,DataStatistics!I80)</f>
        <v>1.8461538461538463</v>
      </c>
      <c r="H7" s="31"/>
    </row>
    <row r="8" spans="1:8">
      <c r="A8" s="26"/>
      <c r="B8" s="30"/>
      <c r="C8" s="30"/>
      <c r="D8" s="30"/>
      <c r="E8" s="30"/>
      <c r="F8" s="30"/>
      <c r="G8" s="31"/>
      <c r="H8" s="31"/>
    </row>
    <row r="9" spans="1:8">
      <c r="A9" s="26"/>
      <c r="B9" s="76" t="s">
        <v>103</v>
      </c>
      <c r="C9" s="76"/>
      <c r="D9" s="76"/>
      <c r="E9" s="76"/>
      <c r="F9" s="76"/>
      <c r="G9" s="76"/>
      <c r="H9" s="76"/>
    </row>
    <row r="10" spans="1:8" ht="60">
      <c r="A10" s="26"/>
      <c r="B10" s="23" t="s">
        <v>31</v>
      </c>
      <c r="C10" s="23" t="s">
        <v>32</v>
      </c>
      <c r="D10" s="23" t="s">
        <v>30</v>
      </c>
      <c r="E10" s="23" t="s">
        <v>33</v>
      </c>
      <c r="F10" s="23" t="s">
        <v>35</v>
      </c>
      <c r="G10" s="23" t="s">
        <v>34</v>
      </c>
      <c r="H10" s="23" t="s">
        <v>36</v>
      </c>
    </row>
    <row r="11" spans="1:8">
      <c r="A11" s="26"/>
      <c r="B11" s="33">
        <f>COUNTIF(DataStatistics!$J$5:$J$80,B10)/$C$2</f>
        <v>6.6666666666666666E-2</v>
      </c>
      <c r="C11" s="33">
        <f>COUNTIF(DataStatistics!$J$5:$J$80,C10)/$C$2</f>
        <v>0.16666666666666666</v>
      </c>
      <c r="D11" s="33">
        <f>COUNTIF(DataStatistics!$J$5:$J$80,D10)/$C$2</f>
        <v>0.46666666666666667</v>
      </c>
      <c r="E11" s="33">
        <f>COUNTIF(DataStatistics!$J$5:$J$80,E10)/$C$2</f>
        <v>6.6666666666666666E-2</v>
      </c>
      <c r="F11" s="33">
        <f>COUNTIF(DataStatistics!$J$5:$J$80,F10)/$C$2</f>
        <v>0.1</v>
      </c>
      <c r="G11" s="33">
        <f>COUNTIF(DataStatistics!$J$5:$J$80,G10)/$C$2</f>
        <v>0.13333333333333333</v>
      </c>
      <c r="H11" s="33">
        <f>COUNTIF(DataStatistics!$J$5:$J$80,H10)/$C$2</f>
        <v>0</v>
      </c>
    </row>
    <row r="12" spans="1:8">
      <c r="A12" s="26"/>
      <c r="B12" s="30"/>
      <c r="C12" s="30"/>
      <c r="D12" s="30"/>
      <c r="E12" s="30"/>
      <c r="F12" s="30"/>
      <c r="G12" s="31"/>
      <c r="H12" s="31"/>
    </row>
    <row r="13" spans="1:8">
      <c r="A13" s="26"/>
      <c r="B13" s="80" t="s">
        <v>40</v>
      </c>
      <c r="C13" s="80"/>
      <c r="D13" s="80"/>
      <c r="E13" s="80"/>
      <c r="F13" s="80"/>
      <c r="G13" s="31"/>
      <c r="H13" s="31"/>
    </row>
    <row r="14" spans="1:8" ht="30">
      <c r="A14" s="26"/>
      <c r="B14" s="34" t="s">
        <v>38</v>
      </c>
      <c r="C14" s="34" t="s">
        <v>41</v>
      </c>
      <c r="D14" s="34" t="s">
        <v>42</v>
      </c>
      <c r="E14" s="34" t="s">
        <v>43</v>
      </c>
      <c r="F14" s="34" t="s">
        <v>104</v>
      </c>
      <c r="G14" s="31"/>
      <c r="H14" s="31"/>
    </row>
    <row r="15" spans="1:8" ht="30" customHeight="1">
      <c r="A15" s="26"/>
      <c r="B15" s="35">
        <f>COUNTIF(DataStatistics!$K$5:$K$80,B14)/$C$2</f>
        <v>0</v>
      </c>
      <c r="C15" s="35">
        <f>COUNTIF(DataStatistics!$K$5:$K$80,C14)/$C$2</f>
        <v>3.3333333333333333E-2</v>
      </c>
      <c r="D15" s="35">
        <f>COUNTIF(DataStatistics!$K$5:$K$80,D14)/$C$2</f>
        <v>0.66666666666666663</v>
      </c>
      <c r="E15" s="35">
        <f>COUNTIF(DataStatistics!$K$5:$K$80,E14)/$C$2</f>
        <v>0.26666666666666666</v>
      </c>
      <c r="F15" s="35">
        <f>COUNTIF(DataStatistics!$K$5:$K$80,F14)/$C$2</f>
        <v>3.3333333333333333E-2</v>
      </c>
      <c r="G15" s="31"/>
      <c r="H15" s="31"/>
    </row>
    <row r="16" spans="1:8">
      <c r="A16" s="26"/>
      <c r="B16" s="30"/>
      <c r="C16" s="30"/>
      <c r="D16" s="30"/>
      <c r="E16" s="30"/>
      <c r="F16" s="30"/>
      <c r="G16" s="31"/>
      <c r="H16" s="31"/>
    </row>
    <row r="17" spans="1:14" ht="60" customHeight="1">
      <c r="A17" s="26"/>
      <c r="B17" s="76" t="s">
        <v>44</v>
      </c>
      <c r="C17" s="76"/>
      <c r="D17" s="76"/>
      <c r="E17" s="76"/>
      <c r="F17" s="76"/>
      <c r="G17" s="31"/>
      <c r="H17" s="31"/>
    </row>
    <row r="18" spans="1:14" ht="30">
      <c r="A18" s="26"/>
      <c r="B18" s="34" t="s">
        <v>38</v>
      </c>
      <c r="C18" s="34" t="s">
        <v>41</v>
      </c>
      <c r="D18" s="34" t="s">
        <v>42</v>
      </c>
      <c r="E18" s="34" t="s">
        <v>43</v>
      </c>
      <c r="F18" s="34" t="s">
        <v>104</v>
      </c>
      <c r="G18" s="31"/>
      <c r="H18" s="31"/>
    </row>
    <row r="19" spans="1:14">
      <c r="A19" s="26"/>
      <c r="B19" s="35">
        <f>COUNTIF(DataStatistics!$L$5:$L$80,B18)/$C$2</f>
        <v>0.26666666666666666</v>
      </c>
      <c r="C19" s="35">
        <f>COUNTIF(DataStatistics!$L$5:$L$80,C18)/$C$2</f>
        <v>0.36666666666666664</v>
      </c>
      <c r="D19" s="35">
        <f>COUNTIF(DataStatistics!$L$5:$L$80,D18)/$C$2</f>
        <v>0.36666666666666664</v>
      </c>
      <c r="E19" s="35">
        <f>COUNTIF(DataStatistics!$L$5:$L$80,E18)/$C$2</f>
        <v>0</v>
      </c>
      <c r="F19" s="35">
        <f>COUNTIF(DataStatistics!$L$5:$L$80,F18)/$C$2</f>
        <v>0</v>
      </c>
      <c r="G19" s="31"/>
      <c r="H19" s="31"/>
    </row>
    <row r="20" spans="1:14">
      <c r="A20" s="26"/>
      <c r="B20" s="30"/>
      <c r="C20" s="30"/>
      <c r="D20" s="30"/>
      <c r="E20" s="30"/>
      <c r="F20" s="30"/>
      <c r="G20" s="36"/>
      <c r="H20" s="36"/>
    </row>
    <row r="21" spans="1:14">
      <c r="A21" s="24"/>
      <c r="B21" s="36"/>
      <c r="C21" s="36"/>
      <c r="D21" s="36"/>
      <c r="E21" s="36"/>
      <c r="F21" s="36"/>
      <c r="G21" s="36"/>
      <c r="H21" s="36"/>
    </row>
    <row r="22" spans="1:14" ht="28" customHeight="1">
      <c r="A22" s="24"/>
      <c r="B22" s="78" t="s">
        <v>45</v>
      </c>
      <c r="C22" s="79"/>
      <c r="D22" s="79"/>
      <c r="E22" s="79"/>
      <c r="F22" s="79"/>
      <c r="G22" s="36"/>
      <c r="H22" s="36"/>
    </row>
    <row r="23" spans="1:14">
      <c r="A23" s="24"/>
      <c r="B23" s="36">
        <v>1</v>
      </c>
      <c r="C23" s="36">
        <v>2</v>
      </c>
      <c r="D23" s="36">
        <v>3</v>
      </c>
      <c r="E23" s="36">
        <v>4</v>
      </c>
      <c r="F23" s="36">
        <v>5</v>
      </c>
      <c r="G23" s="36"/>
      <c r="H23" s="36"/>
    </row>
    <row r="24" spans="1:14">
      <c r="A24" s="24"/>
      <c r="B24" s="35">
        <f>COUNTIF(DataStatistics!$M$5:$M$80,B23)/$C$2</f>
        <v>0</v>
      </c>
      <c r="C24" s="35">
        <f>COUNTIF(DataStatistics!$M$5:$M$80,C23)/$C$2</f>
        <v>3.3333333333333333E-2</v>
      </c>
      <c r="D24" s="35">
        <f>COUNTIF(DataStatistics!$M$5:$M$80,D23)/$C$2</f>
        <v>0.33333333333333331</v>
      </c>
      <c r="E24" s="35">
        <f>COUNTIF(DataStatistics!$M$5:$M$80,E23)/$C$2</f>
        <v>0.6333333333333333</v>
      </c>
      <c r="F24" s="35">
        <f>COUNTIF(DataStatistics!$M$5:$M$80,F23)/$C$2</f>
        <v>0</v>
      </c>
      <c r="G24" s="36"/>
      <c r="H24" s="36"/>
    </row>
    <row r="25" spans="1:14">
      <c r="A25" s="24"/>
      <c r="B25" s="36"/>
      <c r="C25" s="36"/>
      <c r="D25" s="36"/>
      <c r="E25" s="36"/>
      <c r="F25" s="36"/>
      <c r="G25" s="36"/>
      <c r="H25" s="36"/>
    </row>
    <row r="26" spans="1:14">
      <c r="A26" s="24"/>
      <c r="B26" s="36"/>
      <c r="C26" s="36"/>
      <c r="D26" s="36"/>
      <c r="E26" s="36"/>
      <c r="F26" s="36"/>
      <c r="G26" s="36"/>
      <c r="H26" s="36"/>
    </row>
    <row r="27" spans="1:14" ht="64" customHeight="1">
      <c r="A27" s="24"/>
      <c r="B27" s="81" t="s">
        <v>53</v>
      </c>
      <c r="C27" s="81"/>
      <c r="D27" s="81" t="s">
        <v>48</v>
      </c>
      <c r="E27" s="81"/>
      <c r="F27" s="36"/>
      <c r="G27" s="36"/>
      <c r="H27" s="36"/>
    </row>
    <row r="28" spans="1:14">
      <c r="A28" s="24"/>
      <c r="B28" s="37" t="s">
        <v>46</v>
      </c>
      <c r="C28" s="37" t="s">
        <v>47</v>
      </c>
      <c r="D28" s="37" t="s">
        <v>46</v>
      </c>
      <c r="E28" s="37" t="s">
        <v>47</v>
      </c>
      <c r="F28" s="38"/>
      <c r="G28" s="38"/>
      <c r="H28" s="36"/>
    </row>
    <row r="29" spans="1:14">
      <c r="A29" s="24"/>
      <c r="B29" s="35">
        <f>COUNTIF(DataStatistics!$N$5:$N$80,B28)/$C$2</f>
        <v>0</v>
      </c>
      <c r="C29" s="35">
        <f>COUNTIF(DataStatistics!$N$5:$N$80,C28)/$C$2</f>
        <v>1</v>
      </c>
      <c r="D29" s="35">
        <f>COUNTIF(DataStatistics!$O$5:$O$80,D28)/$C$2</f>
        <v>3.3333333333333333E-2</v>
      </c>
      <c r="E29" s="35">
        <f>COUNTIF(DataStatistics!$O$5:$O$80,E28)/$C$2</f>
        <v>0.96666666666666667</v>
      </c>
      <c r="F29" s="39"/>
      <c r="G29" s="38"/>
      <c r="H29" s="36"/>
    </row>
    <row r="30" spans="1:14">
      <c r="A30" s="24"/>
      <c r="B30" s="24"/>
      <c r="C30" s="24"/>
      <c r="D30" s="24"/>
      <c r="E30" s="24"/>
      <c r="F30" s="24"/>
      <c r="G30" s="24"/>
      <c r="H30" s="24"/>
    </row>
    <row r="31" spans="1:14">
      <c r="A31" s="24"/>
      <c r="B31" s="24"/>
      <c r="C31" s="24"/>
      <c r="D31" s="24"/>
      <c r="E31" s="24"/>
      <c r="F31" s="24"/>
      <c r="G31" s="24"/>
      <c r="H31" s="24"/>
      <c r="I31" s="83" t="s">
        <v>139</v>
      </c>
      <c r="J31" s="83"/>
      <c r="K31" s="83"/>
      <c r="L31" s="83"/>
      <c r="M31" s="83"/>
      <c r="N31" s="83"/>
    </row>
    <row r="32" spans="1:14" ht="17" customHeight="1">
      <c r="A32" s="24"/>
      <c r="B32" s="77" t="s">
        <v>49</v>
      </c>
      <c r="C32" s="77"/>
      <c r="D32" s="77"/>
      <c r="E32" s="82" t="s">
        <v>50</v>
      </c>
      <c r="F32" s="82"/>
      <c r="G32" s="82"/>
      <c r="H32" s="24"/>
      <c r="I32" s="77" t="s">
        <v>49</v>
      </c>
      <c r="J32" s="77"/>
      <c r="K32" s="77"/>
      <c r="L32" s="82" t="s">
        <v>50</v>
      </c>
      <c r="M32" s="82"/>
      <c r="N32" s="82"/>
    </row>
    <row r="33" spans="1:14" ht="60">
      <c r="A33" s="24"/>
      <c r="B33" s="23" t="s">
        <v>106</v>
      </c>
      <c r="C33" s="23" t="s">
        <v>107</v>
      </c>
      <c r="D33" s="27" t="s">
        <v>108</v>
      </c>
      <c r="E33" s="23" t="s">
        <v>109</v>
      </c>
      <c r="F33" s="23" t="s">
        <v>107</v>
      </c>
      <c r="G33" s="27" t="s">
        <v>108</v>
      </c>
      <c r="H33" s="24"/>
      <c r="I33" s="55" t="s">
        <v>106</v>
      </c>
      <c r="J33" s="55" t="s">
        <v>107</v>
      </c>
      <c r="K33" s="56" t="s">
        <v>108</v>
      </c>
      <c r="L33" s="55" t="s">
        <v>109</v>
      </c>
      <c r="M33" s="55" t="s">
        <v>107</v>
      </c>
      <c r="N33" s="56" t="s">
        <v>108</v>
      </c>
    </row>
    <row r="34" spans="1:14">
      <c r="B34" s="41">
        <f>AVERAGE(DataStatistics!P5:P80)/60</f>
        <v>41.747222222222227</v>
      </c>
      <c r="C34" s="41">
        <f>AVERAGE(DataStatistics!P7,DataStatistics!P8,DataStatistics!P10,DataStatistics!P12,DataStatistics!P14,DataStatistics!P16,DataStatistics!P18,DataStatistics!P20,DataStatistics!P22,DataStatistics!P24,DataStatistics!P26,DataStatistics!P28,DataStatistics!P30,DataStatistics!P32,DataStatistics!P34,DataStatistics!P36,DataStatistics!P38,DataStatistics!P40,DataStatistics!P42,DataStatistics!P44,DataStatistics!P46,DataStatistics!P48,DataStatistics!P50,DataStatistics!P52,DataStatistics!P54,DataStatistics!P56,DataStatistics!P58,DataStatistics!P60,DataStatistics!P62,DataStatistics!P64,DataStatistics!P66,DataStatistics!P68,DataStatistics!P70,DataStatistics!P72,DataStatistics!P74,DataStatistics!P76,DataStatistics!P78,DataStatistics!P80)/60</f>
        <v>41.457692307692312</v>
      </c>
      <c r="D34" s="41">
        <f>AVERAGE(DataStatistics!P5:P6,DataStatistics!P9,DataStatistics!P10,DataStatistics!P13,DataStatistics!P15,DataStatistics!P17,DataStatistics!P19,DataStatistics!P21,DataStatistics!P23,DataStatistics!P25,DataStatistics!P27,DataStatistics!P29,DataStatistics!P31,DataStatistics!P33,DataStatistics!P35,DataStatistics!P37,DataStatistics!P39,DataStatistics!P41,DataStatistics!P43,DataStatistics!P45,DataStatistics!P47,DataStatistics!P49)/60</f>
        <v>40.031372549019608</v>
      </c>
      <c r="E34" s="41">
        <f>AVERAGE(DataStatistics!Q5:Q80)/60</f>
        <v>37.798333333333332</v>
      </c>
      <c r="F34" s="41">
        <f>AVERAGE(DataStatistics!Q5:Q6,DataStatistics!Q9,DataStatistics!Q10,DataStatistics!Q13,DataStatistics!Q15,DataStatistics!Q17,DataStatistics!Q19,DataStatistics!Q21,DataStatistics!Q23,DataStatistics!Q25,DataStatistics!Q27,DataStatistics!Q29,DataStatistics!Q31,DataStatistics!Q33,DataStatistics!Q35,DataStatistics!Q37,DataStatistics!Q39,DataStatistics!Q41,DataStatistics!Q43,DataStatistics!Q45,DataStatistics!Q47,DataStatistics!Q49,DataStatistics!Q51,DataStatistics!Q53,DataStatistics!Q55,DataStatistics!Q57,DataStatistics!Q59,DataStatistics!Q61,DataStatistics!Q63,DataStatistics!Q65,DataStatistics!Q67,DataStatistics!Q69,DataStatistics!Q71,DataStatistics!Q73,DataStatistics!Q75,DataStatistics!Q77,DataStatistics!Q79)/60</f>
        <v>35.75</v>
      </c>
      <c r="G34" s="41">
        <f>AVERAGE(DataStatistics!Q8,DataStatistics!Q10,DataStatistics!Q12,DataStatistics!Q14,DataStatistics!Q16,DataStatistics!Q18,DataStatistics!Q20,DataStatistics!Q22,DataStatistics!Q24,DataStatistics!Q26,DataStatistics!Q28,DataStatistics!Q30,DataStatistics!Q32,DataStatistics!Q34,DataStatistics!Q36,DataStatistics!Q38,DataStatistics!Q40,DataStatistics!Q42,DataStatistics!Q44,DataStatistics!Q46,DataStatistics!Q48,DataStatistics!Q50,DataStatistics!Q52,DataStatistics!Q54,DataStatistics!Q56,DataStatistics!Q58,DataStatistics!Q60,DataStatistics!Q62,DataStatistics!Q64,DataStatistics!Q66,DataStatistics!Q68,DataStatistics!Q70,DataStatistics!Q72,DataStatistics!Q74,DataStatistics!Q76,DataStatistics!Q78,DataStatistics!Q80)/60</f>
        <v>40.262500000000003</v>
      </c>
      <c r="I34" s="41">
        <f>60/B34*B7</f>
        <v>4.5099015466649526</v>
      </c>
      <c r="J34" s="41">
        <f t="shared" ref="J34:N34" si="0">60/C34*C7</f>
        <v>5.5663790704146949</v>
      </c>
      <c r="K34" s="41">
        <f t="shared" si="0"/>
        <v>3.8407376567398122</v>
      </c>
      <c r="L34" s="41">
        <f t="shared" si="0"/>
        <v>4.2694821732394095</v>
      </c>
      <c r="M34" s="41">
        <f t="shared" si="0"/>
        <v>5.6643356643356642</v>
      </c>
      <c r="N34" s="41">
        <f t="shared" si="0"/>
        <v>2.7511761755785349</v>
      </c>
    </row>
    <row r="36" spans="1:14">
      <c r="B36" s="81" t="s">
        <v>110</v>
      </c>
      <c r="C36" s="81"/>
      <c r="D36" s="81"/>
      <c r="E36" s="81"/>
      <c r="F36" s="81" t="s">
        <v>111</v>
      </c>
      <c r="G36" s="81"/>
      <c r="H36" s="81"/>
      <c r="I36" s="81"/>
      <c r="J36" s="81" t="s">
        <v>112</v>
      </c>
      <c r="K36" s="81"/>
      <c r="L36" s="81"/>
      <c r="M36" s="81"/>
    </row>
    <row r="37" spans="1:14" ht="30">
      <c r="B37" s="42" t="s">
        <v>56</v>
      </c>
      <c r="C37" s="42" t="s">
        <v>57</v>
      </c>
      <c r="D37" s="42" t="s">
        <v>58</v>
      </c>
      <c r="E37" s="42" t="s">
        <v>59</v>
      </c>
      <c r="F37" s="42" t="s">
        <v>56</v>
      </c>
      <c r="G37" s="42" t="s">
        <v>57</v>
      </c>
      <c r="H37" s="42" t="s">
        <v>58</v>
      </c>
      <c r="I37" s="42" t="s">
        <v>59</v>
      </c>
      <c r="J37" s="42" t="s">
        <v>56</v>
      </c>
      <c r="K37" s="42" t="s">
        <v>57</v>
      </c>
      <c r="L37" s="42" t="s">
        <v>58</v>
      </c>
      <c r="M37" s="42" t="s">
        <v>59</v>
      </c>
    </row>
    <row r="38" spans="1:14">
      <c r="B38" s="25">
        <f>AVERAGE(DataStatistics!R5:R6,DataStatistics!R8:R80)</f>
        <v>0.95281306717930991</v>
      </c>
      <c r="C38" s="25">
        <f>AVERAGE(DataStatistics!S5:S6,DataStatistics!S8:S80)</f>
        <v>0.85862068965517258</v>
      </c>
      <c r="D38" s="25">
        <f>AVERAGE(DataStatistics!T5:T6,DataStatistics!T8:T80)</f>
        <v>0.97204193850344855</v>
      </c>
      <c r="E38" s="25">
        <f>AVERAGE(DataStatistics!U5:U6,DataStatistics!U8:U80)</f>
        <v>0.6616692653655174</v>
      </c>
      <c r="F38" s="25">
        <f>AVERAGE(DataStatistics!R8,DataStatistics!R10,DataStatistics!R12,DataStatistics!R14,DataStatistics!R16,DataStatistics!R18,DataStatistics!R20,DataStatistics!R22,DataStatistics!R24,DataStatistics!R26,DataStatistics!R28,DataStatistics!R30,DataStatistics!R22,DataStatistics!R34,DataStatistics!R36,DataStatistics!R38,DataStatistics!R40,DataStatistics!R42,DataStatistics!R44,DataStatistics!R46,DataStatistics!R52,DataStatistics!R50,DataStatistics!R52,DataStatistics!R54,DataStatistics!R56,DataStatistics!R58,DataStatistics!R60,DataStatistics!R62,DataStatistics!R64,DataStatistics!R66,DataStatistics!R68,DataStatistics!R70,DataStatistics!R72,DataStatistics!R74,DataStatistics!R76,DataStatistics!R78,DataStatistics!R80)</f>
        <v>0.9605263158166667</v>
      </c>
      <c r="G38" s="25">
        <f>AVERAGE(DataStatistics!S8,DataStatistics!S10,DataStatistics!S12,DataStatistics!S14,DataStatistics!S16,DataStatistics!S18,DataStatistics!S20,DataStatistics!S22,DataStatistics!S24,DataStatistics!S26,DataStatistics!S28,DataStatistics!S30,DataStatistics!S22,DataStatistics!S34,DataStatistics!S36,DataStatistics!S38,DataStatistics!S40,DataStatistics!S42,DataStatistics!S44,DataStatistics!S46,DataStatistics!S52,DataStatistics!S50,DataStatistics!S52,DataStatistics!S54,DataStatistics!S56,DataStatistics!S58,DataStatistics!S60,DataStatistics!S62,DataStatistics!S64,DataStatistics!S66,DataStatistics!S68,DataStatistics!S70,DataStatistics!S72,DataStatistics!S74,DataStatistics!S76,DataStatistics!S78,DataStatistics!S80)</f>
        <v>0.85833333333333328</v>
      </c>
      <c r="H38" s="25">
        <f>AVERAGE(DataStatistics!T8,DataStatistics!T10,DataStatistics!T12,DataStatistics!T14,DataStatistics!T16,DataStatistics!T18,DataStatistics!T20,DataStatistics!T22,DataStatistics!T24,DataStatistics!T26,DataStatistics!T28,DataStatistics!T30,DataStatistics!T22,DataStatistics!T34,DataStatistics!T36,DataStatistics!T38,DataStatistics!T40,DataStatistics!T42,DataStatistics!T44,DataStatistics!T46,DataStatistics!T52,DataStatistics!T50,DataStatistics!T52,DataStatistics!T54,DataStatistics!T56,DataStatistics!T58,DataStatistics!T60,DataStatistics!T62,DataStatistics!T64,DataStatistics!T66,DataStatistics!T68,DataStatistics!T70,DataStatistics!T72,DataStatistics!T74,DataStatistics!T76,DataStatistics!T78,DataStatistics!T80)</f>
        <v>0.97297747749166652</v>
      </c>
      <c r="I38" s="25">
        <f>AVERAGE(DataStatistics!U8,DataStatistics!U10,DataStatistics!U12,DataStatistics!U14,DataStatistics!U16,DataStatistics!U18,DataStatistics!U20,DataStatistics!U22,DataStatistics!U24,DataStatistics!U26,DataStatistics!U28,DataStatistics!U30,DataStatistics!U22,DataStatistics!U34,DataStatistics!U36,DataStatistics!U38,DataStatistics!U40,DataStatistics!U42,DataStatistics!U44,DataStatistics!U46,DataStatistics!U52,DataStatistics!U50,DataStatistics!U52,DataStatistics!U54,DataStatistics!U56,DataStatistics!U58,DataStatistics!U60,DataStatistics!U62,DataStatistics!U64,DataStatistics!U66,DataStatistics!U68,DataStatistics!U70,DataStatistics!U72,DataStatistics!U74,DataStatistics!U76,DataStatistics!U78,DataStatistics!U80)</f>
        <v>0.72101497584166652</v>
      </c>
      <c r="J38" s="25" t="e">
        <f>AVERAGE(DataStatistics!R5:R6,DataStatistics!R9,DataStatistics!R11,DataStatistics!R13,DataStatistics!R15,DataStatistics!#REF!,DataStatistics!#REF!,DataStatistics!#REF!,DataStatistics!R19,DataStatistics!R20,DataStatistics!R21,DataStatistics!R29,DataStatistics!R31,DataStatistics!R33,DataStatistics!R39,DataStatistics!R37,DataStatistics!R40,DataStatistics!R42,DataStatistics!R44,DataStatistics!#REF!,DataStatistics!R48,DataStatistics!#REF!,DataStatistics!R51,DataStatistics!R53,DataStatistics!R55,DataStatistics!R57,DataStatistics!R59,DataStatistics!R61,DataStatistics!R63,DataStatistics!R65,DataStatistics!R67,DataStatistics!R69,DataStatistics!R71,DataStatistics!R73,DataStatistics!R75,DataStatistics!R77,DataStatistics!R79)</f>
        <v>#REF!</v>
      </c>
      <c r="K38" s="25" t="e">
        <f>AVERAGE(DataStatistics!S5:S6,DataStatistics!S9,DataStatistics!S11,DataStatistics!S13,DataStatistics!S15,DataStatistics!#REF!,DataStatistics!#REF!,DataStatistics!#REF!,DataStatistics!S19,DataStatistics!S20,DataStatistics!S20,DataStatistics!S21,DataStatistics!S29,DataStatistics!S31,DataStatistics!S33,DataStatistics!S39,DataStatistics!S37,DataStatistics!S40,DataStatistics!S42,DataStatistics!S44,DataStatistics!#REF!,DataStatistics!S48,DataStatistics!#REF!,DataStatistics!S51,DataStatistics!S53,DataStatistics!S355,DataStatistics!S57,DataStatistics!S59,DataStatistics!S61,DataStatistics!S63,DataStatistics!S65,DataStatistics!S67,DataStatistics!S69,DataStatistics!S71,DataStatistics!S73,DataStatistics!S75,DataStatistics!S77,DataStatistics!S79)</f>
        <v>#REF!</v>
      </c>
      <c r="L38" s="25" t="e">
        <f>AVERAGE(DataStatistics!T5:T6,DataStatistics!T9,DataStatistics!T11,DataStatistics!T13,DataStatistics!T15,DataStatistics!#REF!,DataStatistics!#REF!,DataStatistics!#REF!,DataStatistics!T19,DataStatistics!T20,DataStatistics!T21,DataStatistics!T29,DataStatistics!T31,DataStatistics!T33,DataStatistics!T39,DataStatistics!T37,DataStatistics!T40,DataStatistics!T42,DataStatistics!T44,DataStatistics!#REF!,DataStatistics!T48,DataStatistics!#REF!,DataStatistics!T51,DataStatistics!T53,DataStatistics!T55,DataStatistics!T57,DataStatistics!T59,DataStatistics!T61,DataStatistics!T63,DataStatistics!T65,DataStatistics!T67,DataStatistics!T69,DataStatistics!T71,DataStatistics!T73,DataStatistics!T75,DataStatistics!T77,DataStatistics!T79)</f>
        <v>#REF!</v>
      </c>
      <c r="M38" s="25" t="e">
        <f>AVERAGE(DataStatistics!U5:U6,DataStatistics!U9,DataStatistics!U11,DataStatistics!U13,DataStatistics!U15,DataStatistics!#REF!,DataStatistics!#REF!,DataStatistics!#REF!,DataStatistics!U19,DataStatistics!U20,DataStatistics!U21,DataStatistics!U29,DataStatistics!U31,DataStatistics!U33,DataStatistics!U39,DataStatistics!U37,DataStatistics!U40,DataStatistics!U42,DataStatistics!U44,DataStatistics!#REF!,DataStatistics!U48,DataStatistics!#REF!,DataStatistics!U51,DataStatistics!U53,DataStatistics!U55,DataStatistics!U57,DataStatistics!U59)</f>
        <v>#REF!</v>
      </c>
    </row>
    <row r="41" spans="1:14">
      <c r="B41" s="81" t="s">
        <v>114</v>
      </c>
      <c r="C41" s="81"/>
      <c r="D41" s="81"/>
      <c r="E41" s="81"/>
      <c r="F41" s="81" t="s">
        <v>115</v>
      </c>
      <c r="G41" s="81"/>
      <c r="H41" s="81"/>
      <c r="I41" s="81"/>
      <c r="J41" s="81" t="s">
        <v>113</v>
      </c>
      <c r="K41" s="81"/>
      <c r="L41" s="81"/>
      <c r="M41" s="81"/>
    </row>
    <row r="42" spans="1:14" ht="30">
      <c r="B42" s="42" t="s">
        <v>56</v>
      </c>
      <c r="C42" s="42" t="s">
        <v>57</v>
      </c>
      <c r="D42" s="42" t="s">
        <v>58</v>
      </c>
      <c r="E42" s="42" t="s">
        <v>59</v>
      </c>
      <c r="F42" s="42" t="s">
        <v>56</v>
      </c>
      <c r="G42" s="42" t="s">
        <v>57</v>
      </c>
      <c r="H42" s="42" t="s">
        <v>58</v>
      </c>
      <c r="I42" s="42" t="s">
        <v>59</v>
      </c>
      <c r="J42" s="42" t="s">
        <v>56</v>
      </c>
      <c r="K42" s="42" t="s">
        <v>57</v>
      </c>
      <c r="L42" s="42" t="s">
        <v>58</v>
      </c>
      <c r="M42" s="42" t="s">
        <v>59</v>
      </c>
    </row>
    <row r="43" spans="1:14">
      <c r="B43" s="25">
        <f>AVERAGE(DataStatistics!V5:V6,DataStatistics!V8:V80)</f>
        <v>0.64988786321034464</v>
      </c>
      <c r="C43" s="25">
        <f>AVERAGE(DataStatistics!W5:W6,DataStatistics!W8:W80)</f>
        <v>0.68338463949655193</v>
      </c>
      <c r="D43" s="25">
        <f>AVERAGE(DataStatistics!X5:X6,DataStatistics!X8:X80)</f>
        <v>0.68652089865172405</v>
      </c>
      <c r="E43" s="25">
        <f>AVERAGE(DataStatistics!Y5:Y6,DataStatistics!Y8:Y80)</f>
        <v>0.30116982758620686</v>
      </c>
      <c r="F43" s="25" t="e">
        <f>AVERAGE(DataStatistics!V5:V6,DataStatistics!V9,DataStatistics!V11,DataStatistics!V13,DataStatistics!V15,DataStatistics!#REF!,DataStatistics!#REF!,DataStatistics!#REF!,DataStatistics!V19,DataStatistics!V20,DataStatistics!V21,DataStatistics!V29,DataStatistics!V31,DataStatistics!V33,DataStatistics!V39,DataStatistics!V37,DataStatistics!V40,DataStatistics!V42,DataStatistics!V44,DataStatistics!#REF!,DataStatistics!V48,DataStatistics!#REF!,DataStatistics!V51,DataStatistics!V53,DataStatistics!V55,DataStatistics!V57,DataStatistics!V59,DataStatistics!V61,DataStatistics!V63,DataStatistics!V65,DataStatistics!V67,DataStatistics!V69,DataStatistics!V71,DataStatistics!V73,DataStatistics!V75,DataStatistics!V77,DataStatistics!V79)</f>
        <v>#REF!</v>
      </c>
      <c r="G43" s="25" t="e">
        <f>AVERAGE(DataStatistics!W5:W6,DataStatistics!W9,DataStatistics!W11,DataStatistics!W13,DataStatistics!W15,DataStatistics!#REF!,DataStatistics!#REF!,DataStatistics!#REF!,DataStatistics!W19,DataStatistics!W20,DataStatistics!W21,DataStatistics!W29,DataStatistics!W31,DataStatistics!W33,DataStatistics!W39,DataStatistics!W37,DataStatistics!W40,DataStatistics!W42,DataStatistics!W44,DataStatistics!#REF!,DataStatistics!W48,DataStatistics!#REF!,DataStatistics!W51,DataStatistics!W53,DataStatistics!W55,DataStatistics!W57,DataStatistics!W59,DataStatistics!W61,DataStatistics!W63,DataStatistics!W65,DataStatistics!W67,DataStatistics!W69,DataStatistics!W71,DataStatistics!W73,DataStatistics!W75,DataStatistics!W77,DataStatistics!W79)</f>
        <v>#REF!</v>
      </c>
      <c r="H43" s="25" t="e">
        <f>AVERAGE(DataStatistics!X5:X6,DataStatistics!X9,DataStatistics!X11,DataStatistics!X13,DataStatistics!X15,DataStatistics!#REF!,DataStatistics!#REF!,DataStatistics!#REF!,DataStatistics!X19,DataStatistics!X20,DataStatistics!X21,DataStatistics!X29,DataStatistics!X31,DataStatistics!X33,DataStatistics!X39,DataStatistics!X37,DataStatistics!X40,DataStatistics!X42,DataStatistics!X44,DataStatistics!#REF!,DataStatistics!X48,DataStatistics!#REF!,DataStatistics!X51,DataStatistics!X53,DataStatistics!X55,DataStatistics!X57,DataStatistics!X59,DataStatistics!X61,DataStatistics!X63,DataStatistics!X65,DataStatistics!X67,DataStatistics!X69,DataStatistics!X71,DataStatistics!X73,DataStatistics!X75,DataStatistics!X77,DataStatistics!X79)</f>
        <v>#REF!</v>
      </c>
      <c r="I43" s="25" t="e">
        <f>AVERAGE(DataStatistics!Y5:Y6,DataStatistics!Y9,DataStatistics!Y11,DataStatistics!Y13,DataStatistics!Y15,DataStatistics!#REF!,DataStatistics!#REF!,DataStatistics!#REF!,DataStatistics!Y19,DataStatistics!Y20,DataStatistics!Y21,DataStatistics!Y29,DataStatistics!Y31,DataStatistics!Y33,DataStatistics!Y39,DataStatistics!Y37,DataStatistics!Y40,DataStatistics!Y42,DataStatistics!Y44,DataStatistics!#REF!,DataStatistics!Y48,DataStatistics!#REF!,DataStatistics!Y51,DataStatistics!Y53,DataStatistics!Y55,DataStatistics!Y57,DataStatistics!Y59,DataStatistics!Y61,DataStatistics!Y63,DataStatistics!Y65,DataStatistics!Y67,DataStatistics!Y69,DataStatistics!Y71,DataStatistics!Y73,DataStatistics!Y75,DataStatistics!Y77,DataStatistics!Y79)</f>
        <v>#REF!</v>
      </c>
      <c r="J43" s="25" t="e">
        <f>AVERAGE(DataStatistics!V8,DataStatistics!V10,DataStatistics!V12,DataStatistics!V14,DataStatistics!V16,DataStatistics!V18,DataStatistics!#REF!,DataStatistics!V17,DataStatistics!V24,DataStatistics!V26,DataStatistics!V28,DataStatistics!V30,DataStatistics!V22,DataStatistics!V34,DataStatistics!V36,DataStatistics!#REF!,DataStatistics!V41,DataStatistics!V43,DataStatistics!V45,DataStatistics!V46,DataStatistics!V52,DataStatistics!V50,DataStatistics!#REF!,DataStatistics!V54,DataStatistics!V56,DataStatistics!V58,DataStatistics!V60,DataStatistics!V62,DataStatistics!V64,DataStatistics!V66,DataStatistics!V68,DataStatistics!V70,DataStatistics!V72,DataStatistics!V74,DataStatistics!V76,DataStatistics!V78,DataStatistics!V80)</f>
        <v>#REF!</v>
      </c>
      <c r="K43" s="25" t="e">
        <f>AVERAGE(DataStatistics!W8,DataStatistics!W10,DataStatistics!W12,DataStatistics!W14,DataStatistics!W16,DataStatistics!W18,DataStatistics!#REF!,DataStatistics!W17,DataStatistics!W24,DataStatistics!W26,DataStatistics!W28,DataStatistics!W30,DataStatistics!W22,DataStatistics!W34,DataStatistics!W36,DataStatistics!#REF!,DataStatistics!W41,DataStatistics!W43,DataStatistics!W45,DataStatistics!W46,DataStatistics!W52,DataStatistics!W50,DataStatistics!#REF!,DataStatistics!W54,DataStatistics!W56,DataStatistics!W58,DataStatistics!W60,DataStatistics!W62,DataStatistics!W64,DataStatistics!W66,DataStatistics!W68,DataStatistics!W70,DataStatistics!W72,DataStatistics!W74,DataStatistics!W76,DataStatistics!W78,DataStatistics!W80)</f>
        <v>#REF!</v>
      </c>
      <c r="L43" s="25" t="e">
        <f>AVERAGE(DataStatistics!X8,DataStatistics!X10,DataStatistics!X12,DataStatistics!X14,DataStatistics!X16,DataStatistics!X18,DataStatistics!#REF!,DataStatistics!X17,DataStatistics!X24,DataStatistics!X26,DataStatistics!X28,DataStatistics!X30,DataStatistics!X22,DataStatistics!X34,DataStatistics!X36,DataStatistics!#REF!,DataStatistics!X41,DataStatistics!X43,DataStatistics!X45,DataStatistics!X46,DataStatistics!X52,DataStatistics!X50,DataStatistics!#REF!,DataStatistics!X54,DataStatistics!X56,DataStatistics!X58,DataStatistics!X60,DataStatistics!X62,DataStatistics!X64,DataStatistics!X66,DataStatistics!X68,DataStatistics!X70,DataStatistics!X72,DataStatistics!X74,DataStatistics!X76,DataStatistics!X78,DataStatistics!X80)</f>
        <v>#REF!</v>
      </c>
      <c r="M43" s="25" t="e">
        <f>AVERAGE(DataStatistics!Y8,DataStatistics!Y10,DataStatistics!Y12,DataStatistics!Y14,DataStatistics!Y16,DataStatistics!Y18,DataStatistics!#REF!,DataStatistics!Y17,DataStatistics!Y24,DataStatistics!Y26,DataStatistics!Y28,DataStatistics!Y30,DataStatistics!Y22,DataStatistics!Y34,DataStatistics!Y36,DataStatistics!#REF!,DataStatistics!Y41,DataStatistics!Y43,DataStatistics!Y45,DataStatistics!Y46,DataStatistics!Y52,DataStatistics!Y50,DataStatistics!#REF!,DataStatistics!Y54,DataStatistics!Y56,DataStatistics!Y58,DataStatistics!Y60,DataStatistics!Y62,DataStatistics!Y64,DataStatistics!Y66,DataStatistics!Y68,DataStatistics!Y70,DataStatistics!Y72,DataStatistics!Y74,DataStatistics!Y76,DataStatistics!Y78,DataStatistics!Y80)</f>
        <v>#REF!</v>
      </c>
    </row>
    <row r="44" spans="1:14">
      <c r="B44" s="42"/>
      <c r="C44" s="42"/>
      <c r="D44" s="42"/>
      <c r="E44" s="42"/>
    </row>
    <row r="47" spans="1:14" ht="36" customHeight="1"/>
  </sheetData>
  <mergeCells count="19">
    <mergeCell ref="J36:M36"/>
    <mergeCell ref="B41:E41"/>
    <mergeCell ref="F41:I41"/>
    <mergeCell ref="J41:M41"/>
    <mergeCell ref="D27:E27"/>
    <mergeCell ref="B27:C27"/>
    <mergeCell ref="B32:D32"/>
    <mergeCell ref="E32:G32"/>
    <mergeCell ref="B36:E36"/>
    <mergeCell ref="F36:I36"/>
    <mergeCell ref="I32:K32"/>
    <mergeCell ref="L32:N32"/>
    <mergeCell ref="I31:N31"/>
    <mergeCell ref="B22:F22"/>
    <mergeCell ref="B5:D5"/>
    <mergeCell ref="E5:G5"/>
    <mergeCell ref="B9:H9"/>
    <mergeCell ref="B13:F13"/>
    <mergeCell ref="B17:F17"/>
  </mergeCells>
  <phoneticPr fontId="25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A28"/>
  <sheetViews>
    <sheetView tabSelected="1" topLeftCell="A14" workbookViewId="0">
      <selection activeCell="I26" sqref="I26:K26"/>
    </sheetView>
  </sheetViews>
  <sheetFormatPr baseColWidth="10" defaultRowHeight="15" x14ac:dyDescent="0"/>
  <cols>
    <col min="4" max="4" width="13.1640625" customWidth="1"/>
    <col min="5" max="5" width="19.6640625" customWidth="1"/>
    <col min="6" max="6" width="13" customWidth="1"/>
    <col min="7" max="7" width="12.6640625" customWidth="1"/>
    <col min="8" max="8" width="14.6640625" customWidth="1"/>
    <col min="9" max="9" width="12.33203125" customWidth="1"/>
    <col min="10" max="10" width="14.83203125" customWidth="1"/>
    <col min="11" max="11" width="11.83203125" customWidth="1"/>
    <col min="12" max="12" width="10.83203125" customWidth="1"/>
    <col min="14" max="14" width="9.6640625" customWidth="1"/>
    <col min="16" max="16" width="3.6640625" bestFit="1" customWidth="1"/>
    <col min="17" max="17" width="28.83203125" customWidth="1"/>
  </cols>
  <sheetData>
    <row r="2" spans="2:27" ht="15" customHeight="1">
      <c r="C2" s="83" t="s">
        <v>151</v>
      </c>
      <c r="D2" s="83"/>
      <c r="E2" s="83"/>
      <c r="G2" s="83" t="s">
        <v>65</v>
      </c>
      <c r="H2" s="83"/>
      <c r="I2" s="83"/>
      <c r="J2" s="83"/>
      <c r="K2" s="83"/>
    </row>
    <row r="3" spans="2:27" ht="75">
      <c r="C3" s="28" t="s">
        <v>150</v>
      </c>
      <c r="D3" s="85" t="s">
        <v>148</v>
      </c>
      <c r="E3" s="85" t="s">
        <v>149</v>
      </c>
      <c r="G3" s="90" t="s">
        <v>66</v>
      </c>
      <c r="H3" s="90" t="s">
        <v>67</v>
      </c>
      <c r="I3" s="90" t="s">
        <v>68</v>
      </c>
      <c r="J3" s="90" t="s">
        <v>69</v>
      </c>
      <c r="K3" s="90" t="s">
        <v>70</v>
      </c>
    </row>
    <row r="4" spans="2:27">
      <c r="C4" s="91" t="s">
        <v>152</v>
      </c>
      <c r="D4" s="86">
        <v>0.04</v>
      </c>
      <c r="E4" s="86">
        <v>0.06</v>
      </c>
      <c r="G4" s="87">
        <v>0.2</v>
      </c>
      <c r="H4" s="87">
        <v>0.2</v>
      </c>
      <c r="I4" s="87">
        <v>0.47</v>
      </c>
      <c r="J4" s="87">
        <v>0.13</v>
      </c>
      <c r="K4" s="87">
        <v>0</v>
      </c>
    </row>
    <row r="5" spans="2:27">
      <c r="C5" s="91" t="s">
        <v>153</v>
      </c>
      <c r="D5" s="86">
        <v>0.14000000000000001</v>
      </c>
      <c r="E5" s="86">
        <v>0.33</v>
      </c>
    </row>
    <row r="6" spans="2:27">
      <c r="C6" s="91" t="s">
        <v>154</v>
      </c>
      <c r="D6" s="86">
        <v>0.36</v>
      </c>
      <c r="E6" s="86">
        <v>0.45</v>
      </c>
    </row>
    <row r="7" spans="2:27">
      <c r="C7" s="91" t="s">
        <v>155</v>
      </c>
      <c r="D7" s="86">
        <v>0.32</v>
      </c>
      <c r="E7" s="86">
        <v>0.09</v>
      </c>
    </row>
    <row r="8" spans="2:27">
      <c r="C8" s="91" t="s">
        <v>156</v>
      </c>
      <c r="D8" s="86">
        <v>0.14000000000000001</v>
      </c>
      <c r="E8" s="86">
        <v>0.06</v>
      </c>
    </row>
    <row r="10" spans="2:27" ht="15" customHeight="1">
      <c r="C10" s="76" t="s">
        <v>117</v>
      </c>
      <c r="D10" s="76"/>
      <c r="E10" s="76"/>
      <c r="F10" s="76"/>
      <c r="G10" s="76"/>
      <c r="H10" s="76"/>
      <c r="I10" s="76"/>
      <c r="J10" s="76"/>
      <c r="K10" s="76"/>
      <c r="L10" s="76"/>
      <c r="M10" s="76"/>
      <c r="N10" s="76"/>
      <c r="O10" s="76"/>
      <c r="P10" s="76"/>
      <c r="Q10" s="76"/>
      <c r="R10" s="76"/>
      <c r="S10" s="76"/>
      <c r="T10" s="76"/>
      <c r="U10" s="76"/>
      <c r="V10" s="76"/>
      <c r="W10" s="92"/>
      <c r="X10" s="92"/>
      <c r="Y10" s="92"/>
      <c r="Z10" s="92"/>
      <c r="AA10" s="92"/>
    </row>
    <row r="11" spans="2:27" ht="15" customHeight="1">
      <c r="C11" s="83" t="s">
        <v>66</v>
      </c>
      <c r="D11" s="83"/>
      <c r="E11" s="83"/>
      <c r="F11" s="83"/>
      <c r="G11" s="83"/>
      <c r="H11" s="83" t="s">
        <v>67</v>
      </c>
      <c r="I11" s="83"/>
      <c r="J11" s="83"/>
      <c r="K11" s="83"/>
      <c r="L11" s="83"/>
      <c r="M11" s="83" t="s">
        <v>68</v>
      </c>
      <c r="N11" s="83"/>
      <c r="O11" s="83"/>
      <c r="P11" s="83"/>
      <c r="Q11" s="83"/>
      <c r="R11" s="83" t="s">
        <v>69</v>
      </c>
      <c r="S11" s="83"/>
      <c r="T11" s="83"/>
      <c r="U11" s="83"/>
      <c r="V11" s="83"/>
    </row>
    <row r="12" spans="2:27">
      <c r="B12" s="89"/>
      <c r="C12" s="73">
        <v>1</v>
      </c>
      <c r="D12" s="73">
        <v>2</v>
      </c>
      <c r="E12" s="73">
        <v>3</v>
      </c>
      <c r="F12" s="73">
        <v>4</v>
      </c>
      <c r="G12" s="73">
        <v>5</v>
      </c>
      <c r="H12" s="73">
        <v>1</v>
      </c>
      <c r="I12" s="73">
        <v>2</v>
      </c>
      <c r="J12" s="73">
        <v>3</v>
      </c>
      <c r="K12" s="73">
        <v>4</v>
      </c>
      <c r="L12" s="73">
        <v>5</v>
      </c>
      <c r="M12" s="73">
        <v>1</v>
      </c>
      <c r="N12" s="73">
        <v>2</v>
      </c>
      <c r="O12" s="73">
        <v>3</v>
      </c>
      <c r="P12" s="73">
        <v>4</v>
      </c>
      <c r="Q12" s="73">
        <v>5</v>
      </c>
      <c r="R12" s="73">
        <v>1</v>
      </c>
      <c r="S12" s="73">
        <v>2</v>
      </c>
      <c r="T12" s="73">
        <v>3</v>
      </c>
      <c r="U12" s="73">
        <v>4</v>
      </c>
      <c r="V12" s="73">
        <v>5</v>
      </c>
    </row>
    <row r="13" spans="2:27">
      <c r="B13" s="89"/>
      <c r="C13" s="88">
        <v>0.16666666666666666</v>
      </c>
      <c r="D13" s="88">
        <v>0.16666666666666666</v>
      </c>
      <c r="E13" s="88">
        <v>0.1</v>
      </c>
      <c r="F13" s="88">
        <v>0.56666666666666665</v>
      </c>
      <c r="G13" s="88">
        <v>0</v>
      </c>
      <c r="H13" s="88">
        <v>0.16666666666666666</v>
      </c>
      <c r="I13" s="88">
        <v>0.53333333333333333</v>
      </c>
      <c r="J13" s="88">
        <v>0.3</v>
      </c>
      <c r="K13" s="88">
        <v>0</v>
      </c>
      <c r="L13" s="88">
        <v>0</v>
      </c>
      <c r="M13" s="88">
        <v>0.43333333333333335</v>
      </c>
      <c r="N13" s="88">
        <v>0.26666666666666666</v>
      </c>
      <c r="O13" s="88">
        <v>0.26666666666666666</v>
      </c>
      <c r="P13" s="88">
        <v>3.3333333333333333E-2</v>
      </c>
      <c r="Q13" s="88">
        <v>0</v>
      </c>
      <c r="R13" s="88">
        <v>0.26666666666666666</v>
      </c>
      <c r="S13" s="88">
        <v>0.23333333333333334</v>
      </c>
      <c r="T13" s="88">
        <v>0.33333333333333331</v>
      </c>
      <c r="U13" s="88">
        <v>0.1</v>
      </c>
      <c r="V13" s="88">
        <v>6.6666666666666666E-2</v>
      </c>
    </row>
    <row r="15" spans="2:27">
      <c r="C15" s="101" t="s">
        <v>73</v>
      </c>
      <c r="D15" s="98"/>
      <c r="E15" s="98"/>
      <c r="F15" s="98"/>
      <c r="G15" s="98"/>
      <c r="H15" s="98"/>
      <c r="I15" s="98"/>
      <c r="J15" s="98"/>
      <c r="K15" s="98"/>
      <c r="L15" s="98"/>
      <c r="M15" s="98"/>
      <c r="N15" s="98"/>
    </row>
    <row r="16" spans="2:27" ht="31" customHeight="1">
      <c r="C16" s="94" t="s">
        <v>74</v>
      </c>
      <c r="D16" s="94"/>
      <c r="E16" s="94"/>
      <c r="F16" s="94"/>
      <c r="G16" s="95" t="s">
        <v>76</v>
      </c>
      <c r="H16" s="96"/>
      <c r="I16" s="96"/>
      <c r="J16" s="97"/>
      <c r="K16" s="95" t="s">
        <v>86</v>
      </c>
      <c r="L16" s="96"/>
      <c r="M16" s="96"/>
      <c r="N16" s="97"/>
    </row>
    <row r="17" spans="3:15" ht="30">
      <c r="C17" s="90" t="s">
        <v>79</v>
      </c>
      <c r="D17" s="90" t="s">
        <v>80</v>
      </c>
      <c r="E17" s="90" t="s">
        <v>81</v>
      </c>
      <c r="F17" s="90" t="s">
        <v>82</v>
      </c>
      <c r="G17" s="90" t="s">
        <v>79</v>
      </c>
      <c r="H17" s="90" t="s">
        <v>80</v>
      </c>
      <c r="I17" s="90" t="s">
        <v>81</v>
      </c>
      <c r="J17" s="90" t="s">
        <v>82</v>
      </c>
      <c r="K17" s="90" t="s">
        <v>79</v>
      </c>
      <c r="L17" s="90" t="s">
        <v>80</v>
      </c>
      <c r="M17" s="90" t="s">
        <v>81</v>
      </c>
      <c r="N17" s="90" t="s">
        <v>82</v>
      </c>
    </row>
    <row r="18" spans="3:15">
      <c r="C18" s="93">
        <v>6.8965517241379309E-2</v>
      </c>
      <c r="D18" s="93">
        <v>0.2413793103448276</v>
      </c>
      <c r="E18" s="93">
        <v>0.51724137931034486</v>
      </c>
      <c r="F18" s="93">
        <v>0.17241379310344829</v>
      </c>
      <c r="G18" s="84">
        <v>0</v>
      </c>
      <c r="H18" s="84">
        <v>0.13793103448275862</v>
      </c>
      <c r="I18" s="84">
        <v>0.44827586206896552</v>
      </c>
      <c r="J18" s="84">
        <v>0.41379310344827586</v>
      </c>
      <c r="K18" s="99">
        <v>0</v>
      </c>
      <c r="L18" s="99">
        <v>0.2</v>
      </c>
      <c r="M18" s="99">
        <v>0.73333333333333328</v>
      </c>
      <c r="N18" s="99">
        <v>6.6666666666666666E-2</v>
      </c>
    </row>
    <row r="20" spans="3:15">
      <c r="C20" s="83" t="s">
        <v>157</v>
      </c>
      <c r="D20" s="83"/>
      <c r="E20" s="83"/>
      <c r="F20" s="83"/>
      <c r="G20" s="83"/>
      <c r="H20" s="83"/>
      <c r="I20" s="83"/>
      <c r="J20" s="83"/>
      <c r="K20" s="83"/>
      <c r="L20" s="83"/>
      <c r="M20" s="83"/>
      <c r="N20" s="83"/>
    </row>
    <row r="21" spans="3:15" ht="36" customHeight="1">
      <c r="C21" s="94" t="s">
        <v>84</v>
      </c>
      <c r="D21" s="94"/>
      <c r="E21" s="94"/>
      <c r="F21" s="94"/>
      <c r="G21" s="95" t="s">
        <v>87</v>
      </c>
      <c r="H21" s="96"/>
      <c r="I21" s="96"/>
      <c r="J21" s="97"/>
      <c r="K21" s="94" t="s">
        <v>88</v>
      </c>
      <c r="L21" s="94"/>
      <c r="M21" s="94"/>
      <c r="N21" s="94"/>
      <c r="O21" s="44"/>
    </row>
    <row r="22" spans="3:15" ht="30">
      <c r="C22" s="90" t="s">
        <v>79</v>
      </c>
      <c r="D22" s="90" t="s">
        <v>80</v>
      </c>
      <c r="E22" s="90" t="s">
        <v>81</v>
      </c>
      <c r="F22" s="90" t="s">
        <v>82</v>
      </c>
      <c r="G22" s="90" t="s">
        <v>79</v>
      </c>
      <c r="H22" s="90" t="s">
        <v>80</v>
      </c>
      <c r="I22" s="90" t="s">
        <v>81</v>
      </c>
      <c r="J22" s="90" t="s">
        <v>82</v>
      </c>
      <c r="K22" s="90" t="s">
        <v>79</v>
      </c>
      <c r="L22" s="90" t="s">
        <v>80</v>
      </c>
      <c r="M22" s="90" t="s">
        <v>81</v>
      </c>
      <c r="N22" s="90" t="s">
        <v>82</v>
      </c>
      <c r="O22" s="100"/>
    </row>
    <row r="23" spans="3:15">
      <c r="C23" s="99">
        <v>0</v>
      </c>
      <c r="D23" s="99">
        <v>0.33</v>
      </c>
      <c r="E23" s="99">
        <v>0.23</v>
      </c>
      <c r="F23" s="99">
        <v>0.43</v>
      </c>
      <c r="G23" s="84">
        <v>0.13333333333333333</v>
      </c>
      <c r="H23" s="84">
        <v>0.6</v>
      </c>
      <c r="I23" s="84">
        <v>0.26666666666666666</v>
      </c>
      <c r="J23" s="84">
        <v>0</v>
      </c>
      <c r="K23" s="93">
        <v>0.1</v>
      </c>
      <c r="L23" s="93">
        <v>0.46666666666666667</v>
      </c>
      <c r="M23" s="93">
        <v>0.43333333333333335</v>
      </c>
      <c r="N23" s="93">
        <v>0</v>
      </c>
      <c r="O23" s="43"/>
    </row>
    <row r="26" spans="3:15">
      <c r="C26" s="94" t="s">
        <v>90</v>
      </c>
      <c r="D26" s="94"/>
      <c r="E26" s="94"/>
      <c r="F26" s="94" t="s">
        <v>94</v>
      </c>
      <c r="G26" s="94"/>
      <c r="H26" s="94"/>
      <c r="I26" s="94" t="s">
        <v>118</v>
      </c>
      <c r="J26" s="94"/>
      <c r="K26" s="94"/>
    </row>
    <row r="27" spans="3:15" s="24" customFormat="1" ht="75" customHeight="1">
      <c r="C27" s="90" t="s">
        <v>91</v>
      </c>
      <c r="D27" s="90" t="s">
        <v>92</v>
      </c>
      <c r="E27" s="90" t="s">
        <v>93</v>
      </c>
      <c r="F27" s="90" t="s">
        <v>95</v>
      </c>
      <c r="G27" s="90" t="s">
        <v>96</v>
      </c>
      <c r="H27" s="90" t="s">
        <v>97</v>
      </c>
      <c r="I27" s="90" t="s">
        <v>119</v>
      </c>
      <c r="J27" s="90" t="s">
        <v>120</v>
      </c>
      <c r="K27" s="90" t="s">
        <v>121</v>
      </c>
    </row>
    <row r="28" spans="3:15">
      <c r="C28" s="93">
        <v>0.5</v>
      </c>
      <c r="D28" s="93">
        <v>0.37</v>
      </c>
      <c r="E28" s="93">
        <v>0.13</v>
      </c>
      <c r="F28" s="93">
        <v>0.38</v>
      </c>
      <c r="G28" s="93">
        <v>0.52</v>
      </c>
      <c r="H28" s="93">
        <v>0.1</v>
      </c>
      <c r="I28" s="93">
        <v>0.7</v>
      </c>
      <c r="J28" s="93">
        <v>0.3</v>
      </c>
      <c r="K28" s="93">
        <v>0</v>
      </c>
    </row>
  </sheetData>
  <mergeCells count="18">
    <mergeCell ref="C26:E26"/>
    <mergeCell ref="F26:H26"/>
    <mergeCell ref="I26:K26"/>
    <mergeCell ref="C15:N15"/>
    <mergeCell ref="C16:F16"/>
    <mergeCell ref="G16:J16"/>
    <mergeCell ref="C21:F21"/>
    <mergeCell ref="G21:J21"/>
    <mergeCell ref="C20:N20"/>
    <mergeCell ref="K21:N21"/>
    <mergeCell ref="K16:N16"/>
    <mergeCell ref="G2:K2"/>
    <mergeCell ref="C2:E2"/>
    <mergeCell ref="H11:L11"/>
    <mergeCell ref="R11:V11"/>
    <mergeCell ref="C11:G11"/>
    <mergeCell ref="M11:Q11"/>
    <mergeCell ref="C10:V10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DataStatistics</vt:lpstr>
      <vt:lpstr>SummaryStatistics</vt:lpstr>
      <vt:lpstr>Survey-statistic</vt:lpstr>
    </vt:vector>
  </TitlesOfParts>
  <Company>University of Sannio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setup Panichella</dc:creator>
  <cp:lastModifiedBy>setup Panichella</cp:lastModifiedBy>
  <cp:lastPrinted>2015-08-21T14:59:06Z</cp:lastPrinted>
  <dcterms:created xsi:type="dcterms:W3CDTF">2015-07-10T06:13:40Z</dcterms:created>
  <dcterms:modified xsi:type="dcterms:W3CDTF">2015-08-30T08:20:16Z</dcterms:modified>
</cp:coreProperties>
</file>