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nuwildcat-my.sharepoint.com/personal/enc308_ads_northwestern_edu/Documents/Documents/Data Science/Homework/"/>
    </mc:Choice>
  </mc:AlternateContent>
  <xr:revisionPtr revIDLastSave="542" documentId="14_{1042AF4C-43F7-4EFA-A4E2-A3C16C218880}" xr6:coauthVersionLast="47" xr6:coauthVersionMax="47" xr10:uidLastSave="{4E9AA80E-DB41-4B6D-9819-DAD73905510A}"/>
  <bookViews>
    <workbookView xWindow="-110" yWindow="-110" windowWidth="19420" windowHeight="11620" activeTab="7" xr2:uid="{00000000-000D-0000-FFFF-FFFF00000000}"/>
  </bookViews>
  <sheets>
    <sheet name="Crowdfunding" sheetId="1" r:id="rId1"/>
    <sheet name="Pivot Table by Category" sheetId="2" r:id="rId2"/>
    <sheet name="Pivot Chart by Category" sheetId="5" r:id="rId3"/>
    <sheet name="PivotTable Subcategory outcome" sheetId="6" r:id="rId4"/>
    <sheet name="PivotChart by subcategory" sheetId="7" r:id="rId5"/>
    <sheet name="PivotTable_oucome dates" sheetId="9" r:id="rId6"/>
    <sheet name="Crowdfunding Analysis" sheetId="10" r:id="rId7"/>
    <sheet name="Statistical Analysis" sheetId="11" r:id="rId8"/>
  </sheets>
  <definedNames>
    <definedName name="_xlnm._FilterDatabase" localSheetId="0" hidden="1">Crowdfunding!$A$1:$V$1001</definedName>
    <definedName name="Crowdfunding" localSheetId="0">Crowdfunding!$A$1:$V$1001</definedName>
    <definedName name="goal">Crowdfunding!$D$1:$D$1001</definedName>
    <definedName name="id" localSheetId="0">Crowdfunding!$A$1:$V$1001</definedName>
    <definedName name="outcome">Crowdfunding!$G$1:$G$1001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1" l="1"/>
  <c r="J8" i="11"/>
  <c r="J7" i="11"/>
  <c r="J6" i="11"/>
  <c r="J5" i="11"/>
  <c r="J4" i="11"/>
  <c r="I9" i="11"/>
  <c r="I8" i="11"/>
  <c r="I7" i="11"/>
  <c r="I6" i="11"/>
  <c r="I5" i="11"/>
  <c r="I4" i="11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D13" i="10"/>
  <c r="C13" i="10"/>
  <c r="B13" i="10"/>
  <c r="B12" i="10"/>
  <c r="B11" i="10"/>
  <c r="B10" i="10"/>
  <c r="B9" i="10"/>
  <c r="B8" i="10"/>
  <c r="E8" i="10" s="1"/>
  <c r="B7" i="10"/>
  <c r="E7" i="10" s="1"/>
  <c r="B6" i="10"/>
  <c r="B5" i="10"/>
  <c r="B4" i="10"/>
  <c r="B3" i="10"/>
  <c r="B2" i="10"/>
  <c r="O28" i="1"/>
  <c r="O36" i="1"/>
  <c r="O37" i="1"/>
  <c r="O59" i="1"/>
  <c r="O60" i="1"/>
  <c r="O68" i="1"/>
  <c r="O91" i="1"/>
  <c r="O99" i="1"/>
  <c r="O122" i="1"/>
  <c r="O123" i="1"/>
  <c r="O172" i="1"/>
  <c r="O173" i="1"/>
  <c r="O196" i="1"/>
  <c r="O227" i="1"/>
  <c r="O235" i="1"/>
  <c r="O236" i="1"/>
  <c r="O259" i="1"/>
  <c r="O299" i="1"/>
  <c r="O300" i="1"/>
  <c r="O341" i="1"/>
  <c r="O397" i="1"/>
  <c r="O402" i="1"/>
  <c r="O460" i="1"/>
  <c r="O466" i="1"/>
  <c r="O501" i="1"/>
  <c r="O530" i="1"/>
  <c r="O548" i="1"/>
  <c r="O564" i="1"/>
  <c r="O572" i="1"/>
  <c r="O603" i="1"/>
  <c r="O604" i="1"/>
  <c r="O621" i="1"/>
  <c r="O644" i="1"/>
  <c r="O645" i="1"/>
  <c r="O658" i="1"/>
  <c r="O660" i="1"/>
  <c r="O707" i="1"/>
  <c r="O708" i="1"/>
  <c r="O733" i="1"/>
  <c r="O795" i="1"/>
  <c r="O805" i="1"/>
  <c r="O829" i="1"/>
  <c r="V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N2" i="1"/>
  <c r="O2" i="1" s="1"/>
  <c r="N3" i="1"/>
  <c r="P3" i="1" s="1"/>
  <c r="N4" i="1"/>
  <c r="N5" i="1"/>
  <c r="P5" i="1" s="1"/>
  <c r="N6" i="1"/>
  <c r="N7" i="1"/>
  <c r="N8" i="1"/>
  <c r="P8" i="1" s="1"/>
  <c r="N9" i="1"/>
  <c r="N10" i="1"/>
  <c r="N11" i="1"/>
  <c r="N12" i="1"/>
  <c r="N13" i="1"/>
  <c r="N14" i="1"/>
  <c r="N15" i="1"/>
  <c r="N16" i="1"/>
  <c r="P16" i="1" s="1"/>
  <c r="N17" i="1"/>
  <c r="N18" i="1"/>
  <c r="P18" i="1" s="1"/>
  <c r="N19" i="1"/>
  <c r="N20" i="1"/>
  <c r="N21" i="1"/>
  <c r="N22" i="1"/>
  <c r="N23" i="1"/>
  <c r="N24" i="1"/>
  <c r="N25" i="1"/>
  <c r="N26" i="1"/>
  <c r="P26" i="1" s="1"/>
  <c r="N27" i="1"/>
  <c r="P27" i="1" s="1"/>
  <c r="N28" i="1"/>
  <c r="P28" i="1" s="1"/>
  <c r="N29" i="1"/>
  <c r="N30" i="1"/>
  <c r="N31" i="1"/>
  <c r="N32" i="1"/>
  <c r="N33" i="1"/>
  <c r="N34" i="1"/>
  <c r="N35" i="1"/>
  <c r="N36" i="1"/>
  <c r="P36" i="1" s="1"/>
  <c r="N37" i="1"/>
  <c r="P37" i="1" s="1"/>
  <c r="N38" i="1"/>
  <c r="N39" i="1"/>
  <c r="N40" i="1"/>
  <c r="P40" i="1" s="1"/>
  <c r="N41" i="1"/>
  <c r="N42" i="1"/>
  <c r="N43" i="1"/>
  <c r="N44" i="1"/>
  <c r="N45" i="1"/>
  <c r="N46" i="1"/>
  <c r="N47" i="1"/>
  <c r="N48" i="1"/>
  <c r="N49" i="1"/>
  <c r="N50" i="1"/>
  <c r="P50" i="1" s="1"/>
  <c r="N51" i="1"/>
  <c r="N52" i="1"/>
  <c r="N53" i="1"/>
  <c r="N54" i="1"/>
  <c r="N55" i="1"/>
  <c r="N56" i="1"/>
  <c r="N57" i="1"/>
  <c r="N58" i="1"/>
  <c r="P58" i="1" s="1"/>
  <c r="N59" i="1"/>
  <c r="P59" i="1" s="1"/>
  <c r="N60" i="1"/>
  <c r="P60" i="1" s="1"/>
  <c r="N61" i="1"/>
  <c r="N62" i="1"/>
  <c r="N63" i="1"/>
  <c r="N64" i="1"/>
  <c r="N65" i="1"/>
  <c r="N66" i="1"/>
  <c r="N67" i="1"/>
  <c r="N68" i="1"/>
  <c r="P68" i="1" s="1"/>
  <c r="N69" i="1"/>
  <c r="P69" i="1" s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P90" i="1" s="1"/>
  <c r="N91" i="1"/>
  <c r="P91" i="1" s="1"/>
  <c r="N92" i="1"/>
  <c r="N93" i="1"/>
  <c r="N94" i="1"/>
  <c r="N95" i="1"/>
  <c r="N96" i="1"/>
  <c r="N97" i="1"/>
  <c r="N98" i="1"/>
  <c r="N99" i="1"/>
  <c r="P99" i="1" s="1"/>
  <c r="N100" i="1"/>
  <c r="P100" i="1" s="1"/>
  <c r="N101" i="1"/>
  <c r="P101" i="1" s="1"/>
  <c r="N102" i="1"/>
  <c r="N103" i="1"/>
  <c r="N104" i="1"/>
  <c r="N105" i="1"/>
  <c r="N106" i="1"/>
  <c r="N107" i="1"/>
  <c r="N108" i="1"/>
  <c r="N109" i="1"/>
  <c r="P109" i="1" s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P122" i="1" s="1"/>
  <c r="N123" i="1"/>
  <c r="P123" i="1" s="1"/>
  <c r="N124" i="1"/>
  <c r="N125" i="1"/>
  <c r="N126" i="1"/>
  <c r="N127" i="1"/>
  <c r="N128" i="1"/>
  <c r="N129" i="1"/>
  <c r="N130" i="1"/>
  <c r="N131" i="1"/>
  <c r="P131" i="1" s="1"/>
  <c r="N132" i="1"/>
  <c r="P132" i="1" s="1"/>
  <c r="N133" i="1"/>
  <c r="P133" i="1" s="1"/>
  <c r="N134" i="1"/>
  <c r="N135" i="1"/>
  <c r="N136" i="1"/>
  <c r="N137" i="1"/>
  <c r="N138" i="1"/>
  <c r="N139" i="1"/>
  <c r="N140" i="1"/>
  <c r="N141" i="1"/>
  <c r="P141" i="1" s="1"/>
  <c r="N142" i="1"/>
  <c r="N143" i="1"/>
  <c r="N144" i="1"/>
  <c r="N145" i="1"/>
  <c r="N146" i="1"/>
  <c r="N147" i="1"/>
  <c r="N148" i="1"/>
  <c r="N149" i="1"/>
  <c r="N150" i="1"/>
  <c r="N151" i="1"/>
  <c r="N152" i="1"/>
  <c r="P152" i="1" s="1"/>
  <c r="N153" i="1"/>
  <c r="P153" i="1" s="1"/>
  <c r="N154" i="1"/>
  <c r="P154" i="1" s="1"/>
  <c r="N155" i="1"/>
  <c r="N156" i="1"/>
  <c r="N157" i="1"/>
  <c r="N158" i="1"/>
  <c r="N159" i="1"/>
  <c r="N160" i="1"/>
  <c r="N161" i="1"/>
  <c r="N162" i="1"/>
  <c r="P162" i="1" s="1"/>
  <c r="N163" i="1"/>
  <c r="P163" i="1" s="1"/>
  <c r="N164" i="1"/>
  <c r="P164" i="1" s="1"/>
  <c r="N165" i="1"/>
  <c r="N166" i="1"/>
  <c r="N167" i="1"/>
  <c r="N168" i="1"/>
  <c r="N169" i="1"/>
  <c r="N170" i="1"/>
  <c r="N171" i="1"/>
  <c r="N172" i="1"/>
  <c r="P172" i="1" s="1"/>
  <c r="N173" i="1"/>
  <c r="P173" i="1" s="1"/>
  <c r="N174" i="1"/>
  <c r="N175" i="1"/>
  <c r="P175" i="1" s="1"/>
  <c r="N176" i="1"/>
  <c r="N177" i="1"/>
  <c r="N178" i="1"/>
  <c r="N179" i="1"/>
  <c r="N180" i="1"/>
  <c r="N181" i="1"/>
  <c r="N182" i="1"/>
  <c r="N183" i="1"/>
  <c r="P183" i="1" s="1"/>
  <c r="N184" i="1"/>
  <c r="N185" i="1"/>
  <c r="N186" i="1"/>
  <c r="P186" i="1" s="1"/>
  <c r="N187" i="1"/>
  <c r="N188" i="1"/>
  <c r="N189" i="1"/>
  <c r="N190" i="1"/>
  <c r="N191" i="1"/>
  <c r="N192" i="1"/>
  <c r="N193" i="1"/>
  <c r="N194" i="1"/>
  <c r="N195" i="1"/>
  <c r="P195" i="1" s="1"/>
  <c r="N196" i="1"/>
  <c r="P196" i="1" s="1"/>
  <c r="N197" i="1"/>
  <c r="N198" i="1"/>
  <c r="N199" i="1"/>
  <c r="N200" i="1"/>
  <c r="N201" i="1"/>
  <c r="N202" i="1"/>
  <c r="N203" i="1"/>
  <c r="N204" i="1"/>
  <c r="P204" i="1" s="1"/>
  <c r="N205" i="1"/>
  <c r="P205" i="1" s="1"/>
  <c r="N206" i="1"/>
  <c r="N207" i="1"/>
  <c r="P207" i="1" s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P226" i="1" s="1"/>
  <c r="N227" i="1"/>
  <c r="P227" i="1" s="1"/>
  <c r="N228" i="1"/>
  <c r="N229" i="1"/>
  <c r="N230" i="1"/>
  <c r="N231" i="1"/>
  <c r="N232" i="1"/>
  <c r="N233" i="1"/>
  <c r="N234" i="1"/>
  <c r="N235" i="1"/>
  <c r="P235" i="1" s="1"/>
  <c r="N236" i="1"/>
  <c r="P236" i="1" s="1"/>
  <c r="N237" i="1"/>
  <c r="P237" i="1" s="1"/>
  <c r="N238" i="1"/>
  <c r="N239" i="1"/>
  <c r="N240" i="1"/>
  <c r="N241" i="1"/>
  <c r="N242" i="1"/>
  <c r="N243" i="1"/>
  <c r="N244" i="1"/>
  <c r="N245" i="1"/>
  <c r="P245" i="1" s="1"/>
  <c r="N246" i="1"/>
  <c r="N247" i="1"/>
  <c r="N248" i="1"/>
  <c r="N249" i="1"/>
  <c r="N250" i="1"/>
  <c r="N251" i="1"/>
  <c r="P251" i="1" s="1"/>
  <c r="N252" i="1"/>
  <c r="N253" i="1"/>
  <c r="N254" i="1"/>
  <c r="N255" i="1"/>
  <c r="N256" i="1"/>
  <c r="N257" i="1"/>
  <c r="P257" i="1" s="1"/>
  <c r="N258" i="1"/>
  <c r="N259" i="1"/>
  <c r="P259" i="1" s="1"/>
  <c r="N260" i="1"/>
  <c r="N261" i="1"/>
  <c r="P261" i="1" s="1"/>
  <c r="N262" i="1"/>
  <c r="N263" i="1"/>
  <c r="N264" i="1"/>
  <c r="N265" i="1"/>
  <c r="N266" i="1"/>
  <c r="P266" i="1" s="1"/>
  <c r="N267" i="1"/>
  <c r="N268" i="1"/>
  <c r="P268" i="1" s="1"/>
  <c r="N269" i="1"/>
  <c r="P269" i="1" s="1"/>
  <c r="N270" i="1"/>
  <c r="N271" i="1"/>
  <c r="N272" i="1"/>
  <c r="N273" i="1"/>
  <c r="N274" i="1"/>
  <c r="N275" i="1"/>
  <c r="N276" i="1"/>
  <c r="N277" i="1"/>
  <c r="P277" i="1" s="1"/>
  <c r="N278" i="1"/>
  <c r="N279" i="1"/>
  <c r="P279" i="1" s="1"/>
  <c r="N280" i="1"/>
  <c r="P280" i="1" s="1"/>
  <c r="N281" i="1"/>
  <c r="N282" i="1"/>
  <c r="P282" i="1" s="1"/>
  <c r="N283" i="1"/>
  <c r="N284" i="1"/>
  <c r="N285" i="1"/>
  <c r="N286" i="1"/>
  <c r="N287" i="1"/>
  <c r="N288" i="1"/>
  <c r="N289" i="1"/>
  <c r="N290" i="1"/>
  <c r="P290" i="1" s="1"/>
  <c r="N291" i="1"/>
  <c r="N292" i="1"/>
  <c r="P292" i="1" s="1"/>
  <c r="N293" i="1"/>
  <c r="N294" i="1"/>
  <c r="N295" i="1"/>
  <c r="N296" i="1"/>
  <c r="N297" i="1"/>
  <c r="N298" i="1"/>
  <c r="P298" i="1" s="1"/>
  <c r="N299" i="1"/>
  <c r="P299" i="1" s="1"/>
  <c r="N300" i="1"/>
  <c r="P300" i="1" s="1"/>
  <c r="N301" i="1"/>
  <c r="N302" i="1"/>
  <c r="N303" i="1"/>
  <c r="N304" i="1"/>
  <c r="N305" i="1"/>
  <c r="N306" i="1"/>
  <c r="N307" i="1"/>
  <c r="N308" i="1"/>
  <c r="P308" i="1" s="1"/>
  <c r="N309" i="1"/>
  <c r="P309" i="1" s="1"/>
  <c r="N310" i="1"/>
  <c r="N311" i="1"/>
  <c r="N312" i="1"/>
  <c r="N313" i="1"/>
  <c r="N314" i="1"/>
  <c r="P314" i="1" s="1"/>
  <c r="N315" i="1"/>
  <c r="N316" i="1"/>
  <c r="N317" i="1"/>
  <c r="N318" i="1"/>
  <c r="N319" i="1"/>
  <c r="N320" i="1"/>
  <c r="P320" i="1" s="1"/>
  <c r="N321" i="1"/>
  <c r="P321" i="1" s="1"/>
  <c r="N322" i="1"/>
  <c r="N323" i="1"/>
  <c r="N324" i="1"/>
  <c r="P324" i="1" s="1"/>
  <c r="N325" i="1"/>
  <c r="N326" i="1"/>
  <c r="N327" i="1"/>
  <c r="N328" i="1"/>
  <c r="N329" i="1"/>
  <c r="N330" i="1"/>
  <c r="P330" i="1" s="1"/>
  <c r="N331" i="1"/>
  <c r="N332" i="1"/>
  <c r="P332" i="1" s="1"/>
  <c r="N333" i="1"/>
  <c r="N334" i="1"/>
  <c r="N335" i="1"/>
  <c r="N336" i="1"/>
  <c r="N337" i="1"/>
  <c r="N338" i="1"/>
  <c r="N339" i="1"/>
  <c r="P339" i="1" s="1"/>
  <c r="N340" i="1"/>
  <c r="N341" i="1"/>
  <c r="P341" i="1" s="1"/>
  <c r="N342" i="1"/>
  <c r="N343" i="1"/>
  <c r="P343" i="1" s="1"/>
  <c r="N344" i="1"/>
  <c r="N345" i="1"/>
  <c r="N346" i="1"/>
  <c r="N347" i="1"/>
  <c r="N348" i="1"/>
  <c r="N349" i="1"/>
  <c r="N350" i="1"/>
  <c r="N351" i="1"/>
  <c r="N352" i="1"/>
  <c r="N353" i="1"/>
  <c r="N354" i="1"/>
  <c r="N355" i="1"/>
  <c r="P355" i="1" s="1"/>
  <c r="N356" i="1"/>
  <c r="N357" i="1"/>
  <c r="N358" i="1"/>
  <c r="N359" i="1"/>
  <c r="N360" i="1"/>
  <c r="N361" i="1"/>
  <c r="N362" i="1"/>
  <c r="P362" i="1" s="1"/>
  <c r="N363" i="1"/>
  <c r="P363" i="1" s="1"/>
  <c r="N364" i="1"/>
  <c r="N365" i="1"/>
  <c r="P365" i="1" s="1"/>
  <c r="N366" i="1"/>
  <c r="N367" i="1"/>
  <c r="N368" i="1"/>
  <c r="N369" i="1"/>
  <c r="N370" i="1"/>
  <c r="N371" i="1"/>
  <c r="P371" i="1" s="1"/>
  <c r="N372" i="1"/>
  <c r="P372" i="1" s="1"/>
  <c r="N373" i="1"/>
  <c r="P373" i="1" s="1"/>
  <c r="N374" i="1"/>
  <c r="N375" i="1"/>
  <c r="N376" i="1"/>
  <c r="N377" i="1"/>
  <c r="N378" i="1"/>
  <c r="N379" i="1"/>
  <c r="N380" i="1"/>
  <c r="N381" i="1"/>
  <c r="P381" i="1" s="1"/>
  <c r="N382" i="1"/>
  <c r="N383" i="1"/>
  <c r="P383" i="1" s="1"/>
  <c r="N384" i="1"/>
  <c r="P384" i="1" s="1"/>
  <c r="N385" i="1"/>
  <c r="N386" i="1"/>
  <c r="N387" i="1"/>
  <c r="P387" i="1" s="1"/>
  <c r="N388" i="1"/>
  <c r="N389" i="1"/>
  <c r="N390" i="1"/>
  <c r="N391" i="1"/>
  <c r="N392" i="1"/>
  <c r="N393" i="1"/>
  <c r="N394" i="1"/>
  <c r="P394" i="1" s="1"/>
  <c r="N395" i="1"/>
  <c r="N396" i="1"/>
  <c r="N397" i="1"/>
  <c r="P397" i="1" s="1"/>
  <c r="N398" i="1"/>
  <c r="N399" i="1"/>
  <c r="N400" i="1"/>
  <c r="N401" i="1"/>
  <c r="N402" i="1"/>
  <c r="P402" i="1" s="1"/>
  <c r="N403" i="1"/>
  <c r="P403" i="1" s="1"/>
  <c r="N404" i="1"/>
  <c r="N405" i="1"/>
  <c r="P405" i="1" s="1"/>
  <c r="N406" i="1"/>
  <c r="N407" i="1"/>
  <c r="N408" i="1"/>
  <c r="N409" i="1"/>
  <c r="N410" i="1"/>
  <c r="N411" i="1"/>
  <c r="N412" i="1"/>
  <c r="P412" i="1" s="1"/>
  <c r="N413" i="1"/>
  <c r="N414" i="1"/>
  <c r="N415" i="1"/>
  <c r="N416" i="1"/>
  <c r="N417" i="1"/>
  <c r="N418" i="1"/>
  <c r="P418" i="1" s="1"/>
  <c r="N419" i="1"/>
  <c r="N420" i="1"/>
  <c r="N421" i="1"/>
  <c r="N422" i="1"/>
  <c r="N423" i="1"/>
  <c r="N424" i="1"/>
  <c r="P424" i="1" s="1"/>
  <c r="N425" i="1"/>
  <c r="P425" i="1" s="1"/>
  <c r="N426" i="1"/>
  <c r="P426" i="1" s="1"/>
  <c r="N427" i="1"/>
  <c r="N428" i="1"/>
  <c r="P428" i="1" s="1"/>
  <c r="N429" i="1"/>
  <c r="N430" i="1"/>
  <c r="N431" i="1"/>
  <c r="N432" i="1"/>
  <c r="N433" i="1"/>
  <c r="N434" i="1"/>
  <c r="P434" i="1" s="1"/>
  <c r="N435" i="1"/>
  <c r="P435" i="1" s="1"/>
  <c r="N436" i="1"/>
  <c r="P436" i="1" s="1"/>
  <c r="N437" i="1"/>
  <c r="N438" i="1"/>
  <c r="N439" i="1"/>
  <c r="N440" i="1"/>
  <c r="N441" i="1"/>
  <c r="N442" i="1"/>
  <c r="N443" i="1"/>
  <c r="N444" i="1"/>
  <c r="P444" i="1" s="1"/>
  <c r="N445" i="1"/>
  <c r="P445" i="1" s="1"/>
  <c r="N446" i="1"/>
  <c r="N447" i="1"/>
  <c r="P447" i="1" s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P460" i="1" s="1"/>
  <c r="N461" i="1"/>
  <c r="N462" i="1"/>
  <c r="N463" i="1"/>
  <c r="N464" i="1"/>
  <c r="N465" i="1"/>
  <c r="P465" i="1" s="1"/>
  <c r="N466" i="1"/>
  <c r="P466" i="1" s="1"/>
  <c r="N467" i="1"/>
  <c r="P467" i="1" s="1"/>
  <c r="N468" i="1"/>
  <c r="N469" i="1"/>
  <c r="N470" i="1"/>
  <c r="N471" i="1"/>
  <c r="N472" i="1"/>
  <c r="N473" i="1"/>
  <c r="N474" i="1"/>
  <c r="N475" i="1"/>
  <c r="P475" i="1" s="1"/>
  <c r="N476" i="1"/>
  <c r="P476" i="1" s="1"/>
  <c r="N477" i="1"/>
  <c r="N478" i="1"/>
  <c r="N479" i="1"/>
  <c r="N480" i="1"/>
  <c r="N481" i="1"/>
  <c r="N482" i="1"/>
  <c r="N483" i="1"/>
  <c r="N484" i="1"/>
  <c r="N485" i="1"/>
  <c r="P485" i="1" s="1"/>
  <c r="N486" i="1"/>
  <c r="N487" i="1"/>
  <c r="N488" i="1"/>
  <c r="P488" i="1" s="1"/>
  <c r="N489" i="1"/>
  <c r="P489" i="1" s="1"/>
  <c r="N490" i="1"/>
  <c r="N491" i="1"/>
  <c r="P491" i="1" s="1"/>
  <c r="N492" i="1"/>
  <c r="N493" i="1"/>
  <c r="N494" i="1"/>
  <c r="N495" i="1"/>
  <c r="N496" i="1"/>
  <c r="N497" i="1"/>
  <c r="N498" i="1"/>
  <c r="P498" i="1" s="1"/>
  <c r="N499" i="1"/>
  <c r="P499" i="1" s="1"/>
  <c r="N500" i="1"/>
  <c r="N501" i="1"/>
  <c r="P501" i="1" s="1"/>
  <c r="N502" i="1"/>
  <c r="N503" i="1"/>
  <c r="N504" i="1"/>
  <c r="N505" i="1"/>
  <c r="N506" i="1"/>
  <c r="N507" i="1"/>
  <c r="P507" i="1" s="1"/>
  <c r="N508" i="1"/>
  <c r="P508" i="1" s="1"/>
  <c r="N509" i="1"/>
  <c r="P509" i="1" s="1"/>
  <c r="N510" i="1"/>
  <c r="N511" i="1"/>
  <c r="N512" i="1"/>
  <c r="N513" i="1"/>
  <c r="N514" i="1"/>
  <c r="N515" i="1"/>
  <c r="N516" i="1"/>
  <c r="N517" i="1"/>
  <c r="P517" i="1" s="1"/>
  <c r="N518" i="1"/>
  <c r="N519" i="1"/>
  <c r="N520" i="1"/>
  <c r="N521" i="1"/>
  <c r="N522" i="1"/>
  <c r="P522" i="1" s="1"/>
  <c r="N523" i="1"/>
  <c r="N524" i="1"/>
  <c r="N525" i="1"/>
  <c r="N526" i="1"/>
  <c r="N527" i="1"/>
  <c r="N528" i="1"/>
  <c r="P528" i="1" s="1"/>
  <c r="N529" i="1"/>
  <c r="P529" i="1" s="1"/>
  <c r="N530" i="1"/>
  <c r="P530" i="1" s="1"/>
  <c r="N531" i="1"/>
  <c r="N532" i="1"/>
  <c r="N533" i="1"/>
  <c r="P533" i="1" s="1"/>
  <c r="N534" i="1"/>
  <c r="N535" i="1"/>
  <c r="N536" i="1"/>
  <c r="N537" i="1"/>
  <c r="N538" i="1"/>
  <c r="P538" i="1" s="1"/>
  <c r="N539" i="1"/>
  <c r="N540" i="1"/>
  <c r="P540" i="1" s="1"/>
  <c r="N541" i="1"/>
  <c r="N542" i="1"/>
  <c r="N543" i="1"/>
  <c r="N544" i="1"/>
  <c r="N545" i="1"/>
  <c r="N546" i="1"/>
  <c r="N547" i="1"/>
  <c r="N548" i="1"/>
  <c r="P548" i="1" s="1"/>
  <c r="N549" i="1"/>
  <c r="P549" i="1" s="1"/>
  <c r="N550" i="1"/>
  <c r="N551" i="1"/>
  <c r="N552" i="1"/>
  <c r="P552" i="1" s="1"/>
  <c r="N553" i="1"/>
  <c r="N554" i="1"/>
  <c r="P554" i="1" s="1"/>
  <c r="N555" i="1"/>
  <c r="N556" i="1"/>
  <c r="N557" i="1"/>
  <c r="N558" i="1"/>
  <c r="N559" i="1"/>
  <c r="N560" i="1"/>
  <c r="N561" i="1"/>
  <c r="N562" i="1"/>
  <c r="P562" i="1" s="1"/>
  <c r="N563" i="1"/>
  <c r="N564" i="1"/>
  <c r="P564" i="1" s="1"/>
  <c r="N565" i="1"/>
  <c r="N566" i="1"/>
  <c r="N567" i="1"/>
  <c r="N568" i="1"/>
  <c r="N569" i="1"/>
  <c r="N570" i="1"/>
  <c r="P570" i="1" s="1"/>
  <c r="N571" i="1"/>
  <c r="P571" i="1" s="1"/>
  <c r="N572" i="1"/>
  <c r="P572" i="1" s="1"/>
  <c r="N573" i="1"/>
  <c r="N574" i="1"/>
  <c r="N575" i="1"/>
  <c r="N576" i="1"/>
  <c r="N577" i="1"/>
  <c r="N578" i="1"/>
  <c r="N579" i="1"/>
  <c r="N580" i="1"/>
  <c r="P580" i="1" s="1"/>
  <c r="N581" i="1"/>
  <c r="P581" i="1" s="1"/>
  <c r="N582" i="1"/>
  <c r="N583" i="1"/>
  <c r="N584" i="1"/>
  <c r="N585" i="1"/>
  <c r="N586" i="1"/>
  <c r="N587" i="1"/>
  <c r="N588" i="1"/>
  <c r="N589" i="1"/>
  <c r="N590" i="1"/>
  <c r="N591" i="1"/>
  <c r="P591" i="1" s="1"/>
  <c r="N592" i="1"/>
  <c r="P592" i="1" s="1"/>
  <c r="N593" i="1"/>
  <c r="P593" i="1" s="1"/>
  <c r="N594" i="1"/>
  <c r="P594" i="1" s="1"/>
  <c r="N595" i="1"/>
  <c r="N596" i="1"/>
  <c r="N597" i="1"/>
  <c r="N598" i="1"/>
  <c r="N599" i="1"/>
  <c r="N600" i="1"/>
  <c r="N601" i="1"/>
  <c r="N602" i="1"/>
  <c r="P602" i="1" s="1"/>
  <c r="N603" i="1"/>
  <c r="P603" i="1" s="1"/>
  <c r="N604" i="1"/>
  <c r="P604" i="1" s="1"/>
  <c r="N605" i="1"/>
  <c r="N606" i="1"/>
  <c r="N607" i="1"/>
  <c r="P607" i="1" s="1"/>
  <c r="N608" i="1"/>
  <c r="N609" i="1"/>
  <c r="N610" i="1"/>
  <c r="N611" i="1"/>
  <c r="N612" i="1"/>
  <c r="P612" i="1" s="1"/>
  <c r="N613" i="1"/>
  <c r="P613" i="1" s="1"/>
  <c r="N614" i="1"/>
  <c r="N615" i="1"/>
  <c r="N616" i="1"/>
  <c r="N617" i="1"/>
  <c r="P617" i="1" s="1"/>
  <c r="N618" i="1"/>
  <c r="N619" i="1"/>
  <c r="P619" i="1" s="1"/>
  <c r="N620" i="1"/>
  <c r="N621" i="1"/>
  <c r="P621" i="1" s="1"/>
  <c r="N622" i="1"/>
  <c r="N623" i="1"/>
  <c r="N624" i="1"/>
  <c r="N625" i="1"/>
  <c r="N626" i="1"/>
  <c r="P626" i="1" s="1"/>
  <c r="N627" i="1"/>
  <c r="N628" i="1"/>
  <c r="N629" i="1"/>
  <c r="P629" i="1" s="1"/>
  <c r="N630" i="1"/>
  <c r="N631" i="1"/>
  <c r="N632" i="1"/>
  <c r="P632" i="1" s="1"/>
  <c r="N633" i="1"/>
  <c r="N634" i="1"/>
  <c r="P634" i="1" s="1"/>
  <c r="N635" i="1"/>
  <c r="P635" i="1" s="1"/>
  <c r="N636" i="1"/>
  <c r="P636" i="1" s="1"/>
  <c r="N637" i="1"/>
  <c r="P637" i="1" s="1"/>
  <c r="N638" i="1"/>
  <c r="N639" i="1"/>
  <c r="N640" i="1"/>
  <c r="N641" i="1"/>
  <c r="N642" i="1"/>
  <c r="P642" i="1" s="1"/>
  <c r="N643" i="1"/>
  <c r="N644" i="1"/>
  <c r="P644" i="1" s="1"/>
  <c r="N645" i="1"/>
  <c r="P645" i="1" s="1"/>
  <c r="N646" i="1"/>
  <c r="P646" i="1" s="1"/>
  <c r="N647" i="1"/>
  <c r="N648" i="1"/>
  <c r="N649" i="1"/>
  <c r="N650" i="1"/>
  <c r="N651" i="1"/>
  <c r="N652" i="1"/>
  <c r="P652" i="1" s="1"/>
  <c r="N653" i="1"/>
  <c r="P653" i="1" s="1"/>
  <c r="N654" i="1"/>
  <c r="N655" i="1"/>
  <c r="P655" i="1" s="1"/>
  <c r="N656" i="1"/>
  <c r="N657" i="1"/>
  <c r="N658" i="1"/>
  <c r="P658" i="1" s="1"/>
  <c r="N659" i="1"/>
  <c r="N660" i="1"/>
  <c r="P660" i="1" s="1"/>
  <c r="N661" i="1"/>
  <c r="P661" i="1" s="1"/>
  <c r="N662" i="1"/>
  <c r="N663" i="1"/>
  <c r="N664" i="1"/>
  <c r="N665" i="1"/>
  <c r="N666" i="1"/>
  <c r="N667" i="1"/>
  <c r="N668" i="1"/>
  <c r="N669" i="1"/>
  <c r="P669" i="1" s="1"/>
  <c r="N670" i="1"/>
  <c r="P670" i="1" s="1"/>
  <c r="N671" i="1"/>
  <c r="P671" i="1" s="1"/>
  <c r="N672" i="1"/>
  <c r="N673" i="1"/>
  <c r="N674" i="1"/>
  <c r="P674" i="1" s="1"/>
  <c r="N675" i="1"/>
  <c r="N676" i="1"/>
  <c r="P676" i="1" s="1"/>
  <c r="N677" i="1"/>
  <c r="N678" i="1"/>
  <c r="N679" i="1"/>
  <c r="N680" i="1"/>
  <c r="P680" i="1" s="1"/>
  <c r="N681" i="1"/>
  <c r="N682" i="1"/>
  <c r="P682" i="1" s="1"/>
  <c r="N683" i="1"/>
  <c r="P683" i="1" s="1"/>
  <c r="N684" i="1"/>
  <c r="N685" i="1"/>
  <c r="P685" i="1" s="1"/>
  <c r="N686" i="1"/>
  <c r="N687" i="1"/>
  <c r="N688" i="1"/>
  <c r="N689" i="1"/>
  <c r="N690" i="1"/>
  <c r="P690" i="1" s="1"/>
  <c r="N691" i="1"/>
  <c r="N692" i="1"/>
  <c r="P692" i="1" s="1"/>
  <c r="N693" i="1"/>
  <c r="N694" i="1"/>
  <c r="P694" i="1" s="1"/>
  <c r="N695" i="1"/>
  <c r="N696" i="1"/>
  <c r="P696" i="1" s="1"/>
  <c r="N697" i="1"/>
  <c r="N698" i="1"/>
  <c r="P698" i="1" s="1"/>
  <c r="N699" i="1"/>
  <c r="N700" i="1"/>
  <c r="P700" i="1" s="1"/>
  <c r="N701" i="1"/>
  <c r="P701" i="1" s="1"/>
  <c r="N702" i="1"/>
  <c r="N703" i="1"/>
  <c r="N704" i="1"/>
  <c r="N705" i="1"/>
  <c r="N706" i="1"/>
  <c r="P706" i="1" s="1"/>
  <c r="N707" i="1"/>
  <c r="P707" i="1" s="1"/>
  <c r="N708" i="1"/>
  <c r="P708" i="1" s="1"/>
  <c r="N709" i="1"/>
  <c r="P709" i="1" s="1"/>
  <c r="N710" i="1"/>
  <c r="N711" i="1"/>
  <c r="N712" i="1"/>
  <c r="N713" i="1"/>
  <c r="N714" i="1"/>
  <c r="N715" i="1"/>
  <c r="N716" i="1"/>
  <c r="N717" i="1"/>
  <c r="P717" i="1" s="1"/>
  <c r="N718" i="1"/>
  <c r="P718" i="1" s="1"/>
  <c r="N719" i="1"/>
  <c r="P719" i="1" s="1"/>
  <c r="N720" i="1"/>
  <c r="N721" i="1"/>
  <c r="N722" i="1"/>
  <c r="P722" i="1" s="1"/>
  <c r="N723" i="1"/>
  <c r="N724" i="1"/>
  <c r="N725" i="1"/>
  <c r="P725" i="1" s="1"/>
  <c r="N726" i="1"/>
  <c r="N727" i="1"/>
  <c r="N728" i="1"/>
  <c r="P728" i="1" s="1"/>
  <c r="N729" i="1"/>
  <c r="N730" i="1"/>
  <c r="N731" i="1"/>
  <c r="P731" i="1" s="1"/>
  <c r="N732" i="1"/>
  <c r="N733" i="1"/>
  <c r="P733" i="1" s="1"/>
  <c r="N734" i="1"/>
  <c r="N735" i="1"/>
  <c r="N736" i="1"/>
  <c r="N737" i="1"/>
  <c r="N738" i="1"/>
  <c r="N739" i="1"/>
  <c r="N740" i="1"/>
  <c r="N741" i="1"/>
  <c r="P741" i="1" s="1"/>
  <c r="N742" i="1"/>
  <c r="P742" i="1" s="1"/>
  <c r="N743" i="1"/>
  <c r="P743" i="1" s="1"/>
  <c r="N744" i="1"/>
  <c r="N745" i="1"/>
  <c r="N746" i="1"/>
  <c r="N747" i="1"/>
  <c r="N748" i="1"/>
  <c r="N749" i="1"/>
  <c r="P749" i="1" s="1"/>
  <c r="N750" i="1"/>
  <c r="N751" i="1"/>
  <c r="P751" i="1" s="1"/>
  <c r="N752" i="1"/>
  <c r="P752" i="1" s="1"/>
  <c r="N753" i="1"/>
  <c r="P753" i="1" s="1"/>
  <c r="N754" i="1"/>
  <c r="N755" i="1"/>
  <c r="N756" i="1"/>
  <c r="N757" i="1"/>
  <c r="N758" i="1"/>
  <c r="N759" i="1"/>
  <c r="N760" i="1"/>
  <c r="N761" i="1"/>
  <c r="P761" i="1" s="1"/>
  <c r="N762" i="1"/>
  <c r="N763" i="1"/>
  <c r="P763" i="1" s="1"/>
  <c r="N764" i="1"/>
  <c r="N765" i="1"/>
  <c r="P765" i="1" s="1"/>
  <c r="N766" i="1"/>
  <c r="N767" i="1"/>
  <c r="N768" i="1"/>
  <c r="N769" i="1"/>
  <c r="N770" i="1"/>
  <c r="O770" i="1" s="1"/>
  <c r="N771" i="1"/>
  <c r="N772" i="1"/>
  <c r="N773" i="1"/>
  <c r="P773" i="1" s="1"/>
  <c r="N774" i="1"/>
  <c r="P774" i="1" s="1"/>
  <c r="N775" i="1"/>
  <c r="P775" i="1" s="1"/>
  <c r="N776" i="1"/>
  <c r="N777" i="1"/>
  <c r="N778" i="1"/>
  <c r="N779" i="1"/>
  <c r="N780" i="1"/>
  <c r="N781" i="1"/>
  <c r="N782" i="1"/>
  <c r="N783" i="1"/>
  <c r="P783" i="1" s="1"/>
  <c r="N784" i="1"/>
  <c r="P784" i="1" s="1"/>
  <c r="N785" i="1"/>
  <c r="P785" i="1" s="1"/>
  <c r="N786" i="1"/>
  <c r="N787" i="1"/>
  <c r="N788" i="1"/>
  <c r="N789" i="1"/>
  <c r="N790" i="1"/>
  <c r="N791" i="1"/>
  <c r="N792" i="1"/>
  <c r="N793" i="1"/>
  <c r="P793" i="1" s="1"/>
  <c r="N794" i="1"/>
  <c r="N795" i="1"/>
  <c r="P795" i="1" s="1"/>
  <c r="N796" i="1"/>
  <c r="N797" i="1"/>
  <c r="P797" i="1" s="1"/>
  <c r="N798" i="1"/>
  <c r="N799" i="1"/>
  <c r="N800" i="1"/>
  <c r="N801" i="1"/>
  <c r="N802" i="1"/>
  <c r="O802" i="1" s="1"/>
  <c r="N803" i="1"/>
  <c r="N804" i="1"/>
  <c r="N805" i="1"/>
  <c r="P805" i="1" s="1"/>
  <c r="N806" i="1"/>
  <c r="P806" i="1" s="1"/>
  <c r="N807" i="1"/>
  <c r="P807" i="1" s="1"/>
  <c r="N808" i="1"/>
  <c r="N809" i="1"/>
  <c r="N810" i="1"/>
  <c r="N811" i="1"/>
  <c r="N812" i="1"/>
  <c r="N813" i="1"/>
  <c r="N814" i="1"/>
  <c r="N815" i="1"/>
  <c r="P815" i="1" s="1"/>
  <c r="N816" i="1"/>
  <c r="P816" i="1" s="1"/>
  <c r="N817" i="1"/>
  <c r="P817" i="1" s="1"/>
  <c r="N818" i="1"/>
  <c r="N819" i="1"/>
  <c r="N820" i="1"/>
  <c r="N821" i="1"/>
  <c r="N822" i="1"/>
  <c r="N823" i="1"/>
  <c r="N824" i="1"/>
  <c r="N825" i="1"/>
  <c r="P825" i="1" s="1"/>
  <c r="N826" i="1"/>
  <c r="N827" i="1"/>
  <c r="P827" i="1" s="1"/>
  <c r="N828" i="1"/>
  <c r="N829" i="1"/>
  <c r="P829" i="1" s="1"/>
  <c r="N830" i="1"/>
  <c r="N831" i="1"/>
  <c r="N832" i="1"/>
  <c r="N833" i="1"/>
  <c r="N834" i="1"/>
  <c r="N835" i="1"/>
  <c r="N836" i="1"/>
  <c r="N837" i="1"/>
  <c r="P837" i="1" s="1"/>
  <c r="N838" i="1"/>
  <c r="P838" i="1" s="1"/>
  <c r="N839" i="1"/>
  <c r="P839" i="1" s="1"/>
  <c r="N840" i="1"/>
  <c r="N841" i="1"/>
  <c r="N842" i="1"/>
  <c r="N843" i="1"/>
  <c r="N844" i="1"/>
  <c r="N845" i="1"/>
  <c r="N846" i="1"/>
  <c r="P846" i="1" s="1"/>
  <c r="N847" i="1"/>
  <c r="P847" i="1" s="1"/>
  <c r="N848" i="1"/>
  <c r="P848" i="1" s="1"/>
  <c r="N849" i="1"/>
  <c r="N850" i="1"/>
  <c r="N851" i="1"/>
  <c r="N852" i="1"/>
  <c r="N853" i="1"/>
  <c r="N854" i="1"/>
  <c r="P854" i="1" s="1"/>
  <c r="N855" i="1"/>
  <c r="P855" i="1" s="1"/>
  <c r="N856" i="1"/>
  <c r="P856" i="1" s="1"/>
  <c r="N857" i="1"/>
  <c r="N858" i="1"/>
  <c r="N859" i="1"/>
  <c r="N860" i="1"/>
  <c r="N861" i="1"/>
  <c r="N862" i="1"/>
  <c r="P862" i="1" s="1"/>
  <c r="N863" i="1"/>
  <c r="P863" i="1" s="1"/>
  <c r="N864" i="1"/>
  <c r="P864" i="1" s="1"/>
  <c r="N865" i="1"/>
  <c r="N866" i="1"/>
  <c r="N867" i="1"/>
  <c r="N868" i="1"/>
  <c r="N869" i="1"/>
  <c r="N870" i="1"/>
  <c r="P870" i="1" s="1"/>
  <c r="N871" i="1"/>
  <c r="P871" i="1" s="1"/>
  <c r="N872" i="1"/>
  <c r="P872" i="1" s="1"/>
  <c r="N873" i="1"/>
  <c r="N874" i="1"/>
  <c r="N875" i="1"/>
  <c r="N876" i="1"/>
  <c r="N877" i="1"/>
  <c r="N878" i="1"/>
  <c r="P878" i="1" s="1"/>
  <c r="N879" i="1"/>
  <c r="P879" i="1" s="1"/>
  <c r="N880" i="1"/>
  <c r="P880" i="1" s="1"/>
  <c r="N881" i="1"/>
  <c r="N882" i="1"/>
  <c r="N883" i="1"/>
  <c r="N884" i="1"/>
  <c r="N885" i="1"/>
  <c r="N886" i="1"/>
  <c r="P886" i="1" s="1"/>
  <c r="N887" i="1"/>
  <c r="P887" i="1" s="1"/>
  <c r="N888" i="1"/>
  <c r="P888" i="1" s="1"/>
  <c r="N889" i="1"/>
  <c r="N890" i="1"/>
  <c r="N891" i="1"/>
  <c r="N892" i="1"/>
  <c r="N893" i="1"/>
  <c r="N894" i="1"/>
  <c r="P894" i="1" s="1"/>
  <c r="N895" i="1"/>
  <c r="P895" i="1" s="1"/>
  <c r="N896" i="1"/>
  <c r="P896" i="1" s="1"/>
  <c r="N897" i="1"/>
  <c r="N898" i="1"/>
  <c r="N899" i="1"/>
  <c r="N900" i="1"/>
  <c r="N901" i="1"/>
  <c r="N902" i="1"/>
  <c r="P902" i="1" s="1"/>
  <c r="N903" i="1"/>
  <c r="P903" i="1" s="1"/>
  <c r="N904" i="1"/>
  <c r="P904" i="1" s="1"/>
  <c r="N905" i="1"/>
  <c r="N906" i="1"/>
  <c r="N907" i="1"/>
  <c r="N908" i="1"/>
  <c r="N909" i="1"/>
  <c r="N910" i="1"/>
  <c r="P910" i="1" s="1"/>
  <c r="N911" i="1"/>
  <c r="P911" i="1" s="1"/>
  <c r="N912" i="1"/>
  <c r="P912" i="1" s="1"/>
  <c r="N913" i="1"/>
  <c r="N914" i="1"/>
  <c r="N915" i="1"/>
  <c r="N916" i="1"/>
  <c r="N917" i="1"/>
  <c r="N918" i="1"/>
  <c r="P918" i="1" s="1"/>
  <c r="N919" i="1"/>
  <c r="P919" i="1" s="1"/>
  <c r="N920" i="1"/>
  <c r="P920" i="1" s="1"/>
  <c r="N921" i="1"/>
  <c r="N922" i="1"/>
  <c r="N923" i="1"/>
  <c r="N924" i="1"/>
  <c r="N925" i="1"/>
  <c r="N926" i="1"/>
  <c r="P926" i="1" s="1"/>
  <c r="N927" i="1"/>
  <c r="P927" i="1" s="1"/>
  <c r="N928" i="1"/>
  <c r="P928" i="1" s="1"/>
  <c r="N929" i="1"/>
  <c r="N930" i="1"/>
  <c r="N931" i="1"/>
  <c r="N932" i="1"/>
  <c r="N933" i="1"/>
  <c r="N934" i="1"/>
  <c r="P934" i="1" s="1"/>
  <c r="N935" i="1"/>
  <c r="P935" i="1" s="1"/>
  <c r="N936" i="1"/>
  <c r="P936" i="1" s="1"/>
  <c r="N937" i="1"/>
  <c r="N938" i="1"/>
  <c r="N939" i="1"/>
  <c r="N940" i="1"/>
  <c r="N941" i="1"/>
  <c r="N942" i="1"/>
  <c r="P942" i="1" s="1"/>
  <c r="N943" i="1"/>
  <c r="P943" i="1" s="1"/>
  <c r="N944" i="1"/>
  <c r="P944" i="1" s="1"/>
  <c r="N945" i="1"/>
  <c r="N946" i="1"/>
  <c r="N947" i="1"/>
  <c r="N948" i="1"/>
  <c r="N949" i="1"/>
  <c r="N950" i="1"/>
  <c r="P950" i="1" s="1"/>
  <c r="N951" i="1"/>
  <c r="P951" i="1" s="1"/>
  <c r="N952" i="1"/>
  <c r="P952" i="1" s="1"/>
  <c r="N953" i="1"/>
  <c r="N954" i="1"/>
  <c r="N955" i="1"/>
  <c r="N956" i="1"/>
  <c r="N957" i="1"/>
  <c r="N958" i="1"/>
  <c r="P958" i="1" s="1"/>
  <c r="N959" i="1"/>
  <c r="P959" i="1" s="1"/>
  <c r="N960" i="1"/>
  <c r="P960" i="1" s="1"/>
  <c r="N961" i="1"/>
  <c r="N962" i="1"/>
  <c r="N963" i="1"/>
  <c r="N964" i="1"/>
  <c r="N965" i="1"/>
  <c r="N966" i="1"/>
  <c r="P966" i="1" s="1"/>
  <c r="N967" i="1"/>
  <c r="P967" i="1" s="1"/>
  <c r="N968" i="1"/>
  <c r="P968" i="1" s="1"/>
  <c r="N969" i="1"/>
  <c r="N970" i="1"/>
  <c r="N971" i="1"/>
  <c r="N972" i="1"/>
  <c r="N973" i="1"/>
  <c r="N974" i="1"/>
  <c r="P974" i="1" s="1"/>
  <c r="N975" i="1"/>
  <c r="P975" i="1" s="1"/>
  <c r="N976" i="1"/>
  <c r="P976" i="1" s="1"/>
  <c r="N977" i="1"/>
  <c r="N978" i="1"/>
  <c r="N979" i="1"/>
  <c r="N980" i="1"/>
  <c r="N981" i="1"/>
  <c r="N982" i="1"/>
  <c r="P982" i="1" s="1"/>
  <c r="N983" i="1"/>
  <c r="P983" i="1" s="1"/>
  <c r="N984" i="1"/>
  <c r="P984" i="1" s="1"/>
  <c r="N985" i="1"/>
  <c r="N986" i="1"/>
  <c r="N987" i="1"/>
  <c r="N988" i="1"/>
  <c r="N989" i="1"/>
  <c r="N990" i="1"/>
  <c r="P990" i="1" s="1"/>
  <c r="N991" i="1"/>
  <c r="P991" i="1" s="1"/>
  <c r="N992" i="1"/>
  <c r="P992" i="1" s="1"/>
  <c r="N993" i="1"/>
  <c r="N994" i="1"/>
  <c r="N995" i="1"/>
  <c r="N996" i="1"/>
  <c r="N997" i="1"/>
  <c r="N998" i="1"/>
  <c r="P998" i="1" s="1"/>
  <c r="N999" i="1"/>
  <c r="P999" i="1" s="1"/>
  <c r="N1000" i="1"/>
  <c r="P1000" i="1" s="1"/>
  <c r="N1001" i="1"/>
  <c r="O522" i="1" l="1"/>
  <c r="O706" i="1"/>
  <c r="O509" i="1"/>
  <c r="O445" i="1"/>
  <c r="O381" i="1"/>
  <c r="O298" i="1"/>
  <c r="O205" i="1"/>
  <c r="O765" i="1"/>
  <c r="O692" i="1"/>
  <c r="O634" i="1"/>
  <c r="O571" i="1"/>
  <c r="O508" i="1"/>
  <c r="O444" i="1"/>
  <c r="O363" i="1"/>
  <c r="O292" i="1"/>
  <c r="O204" i="1"/>
  <c r="O90" i="1"/>
  <c r="O5" i="1"/>
  <c r="O602" i="1"/>
  <c r="O226" i="1"/>
  <c r="O741" i="1"/>
  <c r="O683" i="1"/>
  <c r="O629" i="1"/>
  <c r="O570" i="1"/>
  <c r="O507" i="1"/>
  <c r="O426" i="1"/>
  <c r="O362" i="1"/>
  <c r="O277" i="1"/>
  <c r="O69" i="1"/>
  <c r="O418" i="1"/>
  <c r="O731" i="1"/>
  <c r="O669" i="1"/>
  <c r="O619" i="1"/>
  <c r="O549" i="1"/>
  <c r="O485" i="1"/>
  <c r="O405" i="1"/>
  <c r="O339" i="1"/>
  <c r="O682" i="1"/>
  <c r="O717" i="1"/>
  <c r="O467" i="1"/>
  <c r="O403" i="1"/>
  <c r="O314" i="1"/>
  <c r="P993" i="1"/>
  <c r="O993" i="1"/>
  <c r="P945" i="1"/>
  <c r="O945" i="1"/>
  <c r="P889" i="1"/>
  <c r="O889" i="1"/>
  <c r="P849" i="1"/>
  <c r="O849" i="1"/>
  <c r="P809" i="1"/>
  <c r="O809" i="1"/>
  <c r="P705" i="1"/>
  <c r="O705" i="1"/>
  <c r="P665" i="1"/>
  <c r="O665" i="1"/>
  <c r="P830" i="1"/>
  <c r="O830" i="1"/>
  <c r="P814" i="1"/>
  <c r="O814" i="1"/>
  <c r="P790" i="1"/>
  <c r="O790" i="1"/>
  <c r="P766" i="1"/>
  <c r="O766" i="1"/>
  <c r="P750" i="1"/>
  <c r="O750" i="1"/>
  <c r="P726" i="1"/>
  <c r="O726" i="1"/>
  <c r="P678" i="1"/>
  <c r="O678" i="1"/>
  <c r="P622" i="1"/>
  <c r="O622" i="1"/>
  <c r="P606" i="1"/>
  <c r="O606" i="1"/>
  <c r="P582" i="1"/>
  <c r="O582" i="1"/>
  <c r="P558" i="1"/>
  <c r="O558" i="1"/>
  <c r="P534" i="1"/>
  <c r="O534" i="1"/>
  <c r="P518" i="1"/>
  <c r="O518" i="1"/>
  <c r="P494" i="1"/>
  <c r="O494" i="1"/>
  <c r="P470" i="1"/>
  <c r="O470" i="1"/>
  <c r="P454" i="1"/>
  <c r="O454" i="1"/>
  <c r="P430" i="1"/>
  <c r="O430" i="1"/>
  <c r="P406" i="1"/>
  <c r="O406" i="1"/>
  <c r="P382" i="1"/>
  <c r="O382" i="1"/>
  <c r="P358" i="1"/>
  <c r="O358" i="1"/>
  <c r="P342" i="1"/>
  <c r="O342" i="1"/>
  <c r="P318" i="1"/>
  <c r="O318" i="1"/>
  <c r="P294" i="1"/>
  <c r="O294" i="1"/>
  <c r="P270" i="1"/>
  <c r="O270" i="1"/>
  <c r="P246" i="1"/>
  <c r="O246" i="1"/>
  <c r="P230" i="1"/>
  <c r="O230" i="1"/>
  <c r="P206" i="1"/>
  <c r="O206" i="1"/>
  <c r="P182" i="1"/>
  <c r="O182" i="1"/>
  <c r="P158" i="1"/>
  <c r="O158" i="1"/>
  <c r="P134" i="1"/>
  <c r="O134" i="1"/>
  <c r="P118" i="1"/>
  <c r="O118" i="1"/>
  <c r="P94" i="1"/>
  <c r="O94" i="1"/>
  <c r="P70" i="1"/>
  <c r="O70" i="1"/>
  <c r="P62" i="1"/>
  <c r="O62" i="1"/>
  <c r="P38" i="1"/>
  <c r="O38" i="1"/>
  <c r="P14" i="1"/>
  <c r="O14" i="1"/>
  <c r="O960" i="1"/>
  <c r="O919" i="1"/>
  <c r="O896" i="1"/>
  <c r="O855" i="1"/>
  <c r="O591" i="1"/>
  <c r="O489" i="1"/>
  <c r="P997" i="1"/>
  <c r="O997" i="1"/>
  <c r="P989" i="1"/>
  <c r="O989" i="1"/>
  <c r="P981" i="1"/>
  <c r="O981" i="1"/>
  <c r="P973" i="1"/>
  <c r="O973" i="1"/>
  <c r="P965" i="1"/>
  <c r="O965" i="1"/>
  <c r="P957" i="1"/>
  <c r="O957" i="1"/>
  <c r="P949" i="1"/>
  <c r="O949" i="1"/>
  <c r="P941" i="1"/>
  <c r="O941" i="1"/>
  <c r="P933" i="1"/>
  <c r="O933" i="1"/>
  <c r="P925" i="1"/>
  <c r="O925" i="1"/>
  <c r="P917" i="1"/>
  <c r="O917" i="1"/>
  <c r="P909" i="1"/>
  <c r="O909" i="1"/>
  <c r="P901" i="1"/>
  <c r="O901" i="1"/>
  <c r="P893" i="1"/>
  <c r="O893" i="1"/>
  <c r="P885" i="1"/>
  <c r="O885" i="1"/>
  <c r="P877" i="1"/>
  <c r="O877" i="1"/>
  <c r="P869" i="1"/>
  <c r="O869" i="1"/>
  <c r="P861" i="1"/>
  <c r="O861" i="1"/>
  <c r="P853" i="1"/>
  <c r="O853" i="1"/>
  <c r="P845" i="1"/>
  <c r="O845" i="1"/>
  <c r="P821" i="1"/>
  <c r="O821" i="1"/>
  <c r="P813" i="1"/>
  <c r="O813" i="1"/>
  <c r="P789" i="1"/>
  <c r="O789" i="1"/>
  <c r="P781" i="1"/>
  <c r="O781" i="1"/>
  <c r="P757" i="1"/>
  <c r="O757" i="1"/>
  <c r="O1000" i="1"/>
  <c r="O982" i="1"/>
  <c r="O959" i="1"/>
  <c r="O936" i="1"/>
  <c r="O918" i="1"/>
  <c r="O895" i="1"/>
  <c r="O872" i="1"/>
  <c r="O854" i="1"/>
  <c r="O827" i="1"/>
  <c r="O797" i="1"/>
  <c r="O773" i="1"/>
  <c r="O742" i="1"/>
  <c r="O680" i="1"/>
  <c r="O617" i="1"/>
  <c r="O529" i="1"/>
  <c r="O488" i="1"/>
  <c r="O280" i="1"/>
  <c r="O16" i="1"/>
  <c r="P985" i="1"/>
  <c r="O985" i="1"/>
  <c r="P937" i="1"/>
  <c r="O937" i="1"/>
  <c r="P897" i="1"/>
  <c r="O897" i="1"/>
  <c r="P873" i="1"/>
  <c r="O873" i="1"/>
  <c r="P833" i="1"/>
  <c r="O833" i="1"/>
  <c r="P801" i="1"/>
  <c r="O801" i="1"/>
  <c r="P721" i="1"/>
  <c r="O721" i="1"/>
  <c r="P689" i="1"/>
  <c r="O689" i="1"/>
  <c r="P633" i="1"/>
  <c r="O633" i="1"/>
  <c r="P822" i="1"/>
  <c r="O822" i="1"/>
  <c r="P798" i="1"/>
  <c r="O798" i="1"/>
  <c r="P702" i="1"/>
  <c r="O702" i="1"/>
  <c r="P662" i="1"/>
  <c r="O662" i="1"/>
  <c r="P638" i="1"/>
  <c r="O638" i="1"/>
  <c r="P614" i="1"/>
  <c r="O614" i="1"/>
  <c r="P590" i="1"/>
  <c r="O590" i="1"/>
  <c r="P574" i="1"/>
  <c r="O574" i="1"/>
  <c r="P550" i="1"/>
  <c r="O550" i="1"/>
  <c r="P526" i="1"/>
  <c r="O526" i="1"/>
  <c r="P502" i="1"/>
  <c r="O502" i="1"/>
  <c r="P486" i="1"/>
  <c r="O486" i="1"/>
  <c r="P462" i="1"/>
  <c r="O462" i="1"/>
  <c r="P438" i="1"/>
  <c r="O438" i="1"/>
  <c r="P422" i="1"/>
  <c r="O422" i="1"/>
  <c r="P398" i="1"/>
  <c r="O398" i="1"/>
  <c r="P374" i="1"/>
  <c r="O374" i="1"/>
  <c r="P350" i="1"/>
  <c r="O350" i="1"/>
  <c r="P326" i="1"/>
  <c r="O326" i="1"/>
  <c r="P302" i="1"/>
  <c r="O302" i="1"/>
  <c r="P286" i="1"/>
  <c r="O286" i="1"/>
  <c r="P262" i="1"/>
  <c r="O262" i="1"/>
  <c r="P238" i="1"/>
  <c r="O238" i="1"/>
  <c r="P214" i="1"/>
  <c r="O214" i="1"/>
  <c r="P190" i="1"/>
  <c r="O190" i="1"/>
  <c r="P174" i="1"/>
  <c r="O174" i="1"/>
  <c r="P150" i="1"/>
  <c r="O150" i="1"/>
  <c r="P126" i="1"/>
  <c r="O126" i="1"/>
  <c r="P102" i="1"/>
  <c r="O102" i="1"/>
  <c r="P78" i="1"/>
  <c r="O78" i="1"/>
  <c r="P54" i="1"/>
  <c r="O54" i="1"/>
  <c r="P30" i="1"/>
  <c r="O30" i="1"/>
  <c r="P6" i="1"/>
  <c r="O6" i="1"/>
  <c r="E6" i="10"/>
  <c r="F6" i="10" s="1"/>
  <c r="P996" i="1"/>
  <c r="O996" i="1"/>
  <c r="P980" i="1"/>
  <c r="O980" i="1"/>
  <c r="P964" i="1"/>
  <c r="O964" i="1"/>
  <c r="P956" i="1"/>
  <c r="O956" i="1"/>
  <c r="P940" i="1"/>
  <c r="O940" i="1"/>
  <c r="P924" i="1"/>
  <c r="O924" i="1"/>
  <c r="P908" i="1"/>
  <c r="O908" i="1"/>
  <c r="P900" i="1"/>
  <c r="O900" i="1"/>
  <c r="P884" i="1"/>
  <c r="O884" i="1"/>
  <c r="P876" i="1"/>
  <c r="O876" i="1"/>
  <c r="P860" i="1"/>
  <c r="O860" i="1"/>
  <c r="P852" i="1"/>
  <c r="O852" i="1"/>
  <c r="P836" i="1"/>
  <c r="O836" i="1"/>
  <c r="P828" i="1"/>
  <c r="O828" i="1"/>
  <c r="P820" i="1"/>
  <c r="O820" i="1"/>
  <c r="P812" i="1"/>
  <c r="O812" i="1"/>
  <c r="P804" i="1"/>
  <c r="O804" i="1"/>
  <c r="P796" i="1"/>
  <c r="O796" i="1"/>
  <c r="P788" i="1"/>
  <c r="O788" i="1"/>
  <c r="P780" i="1"/>
  <c r="O780" i="1"/>
  <c r="P772" i="1"/>
  <c r="O772" i="1"/>
  <c r="P764" i="1"/>
  <c r="O764" i="1"/>
  <c r="P756" i="1"/>
  <c r="O756" i="1"/>
  <c r="P748" i="1"/>
  <c r="O748" i="1"/>
  <c r="P740" i="1"/>
  <c r="O740" i="1"/>
  <c r="P732" i="1"/>
  <c r="O732" i="1"/>
  <c r="P724" i="1"/>
  <c r="O724" i="1"/>
  <c r="P716" i="1"/>
  <c r="O716" i="1"/>
  <c r="O999" i="1"/>
  <c r="O976" i="1"/>
  <c r="O958" i="1"/>
  <c r="O935" i="1"/>
  <c r="O912" i="1"/>
  <c r="O894" i="1"/>
  <c r="O871" i="1"/>
  <c r="O848" i="1"/>
  <c r="O825" i="1"/>
  <c r="O671" i="1"/>
  <c r="O607" i="1"/>
  <c r="O528" i="1"/>
  <c r="O384" i="1"/>
  <c r="O321" i="1"/>
  <c r="O279" i="1"/>
  <c r="O207" i="1"/>
  <c r="O153" i="1"/>
  <c r="O8" i="1"/>
  <c r="P995" i="1"/>
  <c r="O995" i="1"/>
  <c r="P987" i="1"/>
  <c r="O987" i="1"/>
  <c r="P979" i="1"/>
  <c r="O979" i="1"/>
  <c r="P971" i="1"/>
  <c r="O971" i="1"/>
  <c r="P963" i="1"/>
  <c r="O963" i="1"/>
  <c r="P955" i="1"/>
  <c r="O955" i="1"/>
  <c r="P947" i="1"/>
  <c r="O947" i="1"/>
  <c r="P939" i="1"/>
  <c r="O939" i="1"/>
  <c r="P931" i="1"/>
  <c r="O931" i="1"/>
  <c r="P923" i="1"/>
  <c r="O923" i="1"/>
  <c r="P915" i="1"/>
  <c r="O915" i="1"/>
  <c r="P907" i="1"/>
  <c r="O907" i="1"/>
  <c r="P899" i="1"/>
  <c r="O899" i="1"/>
  <c r="P891" i="1"/>
  <c r="O891" i="1"/>
  <c r="P883" i="1"/>
  <c r="O883" i="1"/>
  <c r="P875" i="1"/>
  <c r="O875" i="1"/>
  <c r="P867" i="1"/>
  <c r="O867" i="1"/>
  <c r="P859" i="1"/>
  <c r="O859" i="1"/>
  <c r="P851" i="1"/>
  <c r="O851" i="1"/>
  <c r="P843" i="1"/>
  <c r="O843" i="1"/>
  <c r="P835" i="1"/>
  <c r="O835" i="1"/>
  <c r="P819" i="1"/>
  <c r="O819" i="1"/>
  <c r="P811" i="1"/>
  <c r="O811" i="1"/>
  <c r="P803" i="1"/>
  <c r="O803" i="1"/>
  <c r="P787" i="1"/>
  <c r="O787" i="1"/>
  <c r="P779" i="1"/>
  <c r="O779" i="1"/>
  <c r="P771" i="1"/>
  <c r="O771" i="1"/>
  <c r="P755" i="1"/>
  <c r="O755" i="1"/>
  <c r="P747" i="1"/>
  <c r="O747" i="1"/>
  <c r="P739" i="1"/>
  <c r="O739" i="1"/>
  <c r="P723" i="1"/>
  <c r="O723" i="1"/>
  <c r="P715" i="1"/>
  <c r="O715" i="1"/>
  <c r="P699" i="1"/>
  <c r="O699" i="1"/>
  <c r="P691" i="1"/>
  <c r="O691" i="1"/>
  <c r="P675" i="1"/>
  <c r="O675" i="1"/>
  <c r="P667" i="1"/>
  <c r="O667" i="1"/>
  <c r="P659" i="1"/>
  <c r="O659" i="1"/>
  <c r="P651" i="1"/>
  <c r="O651" i="1"/>
  <c r="P643" i="1"/>
  <c r="O643" i="1"/>
  <c r="P627" i="1"/>
  <c r="O627" i="1"/>
  <c r="P611" i="1"/>
  <c r="O611" i="1"/>
  <c r="P595" i="1"/>
  <c r="O595" i="1"/>
  <c r="P587" i="1"/>
  <c r="O587" i="1"/>
  <c r="P579" i="1"/>
  <c r="O579" i="1"/>
  <c r="P563" i="1"/>
  <c r="O563" i="1"/>
  <c r="P555" i="1"/>
  <c r="O555" i="1"/>
  <c r="P547" i="1"/>
  <c r="O547" i="1"/>
  <c r="P539" i="1"/>
  <c r="O539" i="1"/>
  <c r="P531" i="1"/>
  <c r="O531" i="1"/>
  <c r="O998" i="1"/>
  <c r="O975" i="1"/>
  <c r="O952" i="1"/>
  <c r="O934" i="1"/>
  <c r="O911" i="1"/>
  <c r="O888" i="1"/>
  <c r="O870" i="1"/>
  <c r="O847" i="1"/>
  <c r="O817" i="1"/>
  <c r="O793" i="1"/>
  <c r="O763" i="1"/>
  <c r="O670" i="1"/>
  <c r="O635" i="1"/>
  <c r="O425" i="1"/>
  <c r="O383" i="1"/>
  <c r="O320" i="1"/>
  <c r="O152" i="1"/>
  <c r="P969" i="1"/>
  <c r="O969" i="1"/>
  <c r="P905" i="1"/>
  <c r="O905" i="1"/>
  <c r="P841" i="1"/>
  <c r="O841" i="1"/>
  <c r="P729" i="1"/>
  <c r="O729" i="1"/>
  <c r="P673" i="1"/>
  <c r="O673" i="1"/>
  <c r="P782" i="1"/>
  <c r="O782" i="1"/>
  <c r="P758" i="1"/>
  <c r="O758" i="1"/>
  <c r="P734" i="1"/>
  <c r="O734" i="1"/>
  <c r="P710" i="1"/>
  <c r="O710" i="1"/>
  <c r="P686" i="1"/>
  <c r="O686" i="1"/>
  <c r="P654" i="1"/>
  <c r="O654" i="1"/>
  <c r="P630" i="1"/>
  <c r="O630" i="1"/>
  <c r="P598" i="1"/>
  <c r="O598" i="1"/>
  <c r="P566" i="1"/>
  <c r="O566" i="1"/>
  <c r="P542" i="1"/>
  <c r="O542" i="1"/>
  <c r="P510" i="1"/>
  <c r="O510" i="1"/>
  <c r="P478" i="1"/>
  <c r="O478" i="1"/>
  <c r="P446" i="1"/>
  <c r="O446" i="1"/>
  <c r="P414" i="1"/>
  <c r="O414" i="1"/>
  <c r="P390" i="1"/>
  <c r="O390" i="1"/>
  <c r="P366" i="1"/>
  <c r="O366" i="1"/>
  <c r="P334" i="1"/>
  <c r="O334" i="1"/>
  <c r="P310" i="1"/>
  <c r="O310" i="1"/>
  <c r="P278" i="1"/>
  <c r="O278" i="1"/>
  <c r="P254" i="1"/>
  <c r="O254" i="1"/>
  <c r="P222" i="1"/>
  <c r="O222" i="1"/>
  <c r="P198" i="1"/>
  <c r="O198" i="1"/>
  <c r="P166" i="1"/>
  <c r="O166" i="1"/>
  <c r="P142" i="1"/>
  <c r="O142" i="1"/>
  <c r="P110" i="1"/>
  <c r="O110" i="1"/>
  <c r="P86" i="1"/>
  <c r="O86" i="1"/>
  <c r="P46" i="1"/>
  <c r="O46" i="1"/>
  <c r="P22" i="1"/>
  <c r="O22" i="1"/>
  <c r="O983" i="1"/>
  <c r="O942" i="1"/>
  <c r="O878" i="1"/>
  <c r="O774" i="1"/>
  <c r="O743" i="1"/>
  <c r="O646" i="1"/>
  <c r="P988" i="1"/>
  <c r="O988" i="1"/>
  <c r="P972" i="1"/>
  <c r="O972" i="1"/>
  <c r="P948" i="1"/>
  <c r="O948" i="1"/>
  <c r="P932" i="1"/>
  <c r="O932" i="1"/>
  <c r="P916" i="1"/>
  <c r="O916" i="1"/>
  <c r="P892" i="1"/>
  <c r="O892" i="1"/>
  <c r="P868" i="1"/>
  <c r="O868" i="1"/>
  <c r="P844" i="1"/>
  <c r="O844" i="1"/>
  <c r="P994" i="1"/>
  <c r="O994" i="1"/>
  <c r="P986" i="1"/>
  <c r="O986" i="1"/>
  <c r="P978" i="1"/>
  <c r="O978" i="1"/>
  <c r="P970" i="1"/>
  <c r="O970" i="1"/>
  <c r="P962" i="1"/>
  <c r="O962" i="1"/>
  <c r="P954" i="1"/>
  <c r="O954" i="1"/>
  <c r="P946" i="1"/>
  <c r="O946" i="1"/>
  <c r="P938" i="1"/>
  <c r="O938" i="1"/>
  <c r="P930" i="1"/>
  <c r="O930" i="1"/>
  <c r="P922" i="1"/>
  <c r="O922" i="1"/>
  <c r="P914" i="1"/>
  <c r="O914" i="1"/>
  <c r="P906" i="1"/>
  <c r="O906" i="1"/>
  <c r="P898" i="1"/>
  <c r="O898" i="1"/>
  <c r="P890" i="1"/>
  <c r="O890" i="1"/>
  <c r="P882" i="1"/>
  <c r="O882" i="1"/>
  <c r="P874" i="1"/>
  <c r="O874" i="1"/>
  <c r="P866" i="1"/>
  <c r="O866" i="1"/>
  <c r="P858" i="1"/>
  <c r="O858" i="1"/>
  <c r="P850" i="1"/>
  <c r="O850" i="1"/>
  <c r="P842" i="1"/>
  <c r="O842" i="1"/>
  <c r="P834" i="1"/>
  <c r="O834" i="1"/>
  <c r="P826" i="1"/>
  <c r="O826" i="1"/>
  <c r="P818" i="1"/>
  <c r="O818" i="1"/>
  <c r="P810" i="1"/>
  <c r="O810" i="1"/>
  <c r="P794" i="1"/>
  <c r="O794" i="1"/>
  <c r="P786" i="1"/>
  <c r="O786" i="1"/>
  <c r="P778" i="1"/>
  <c r="O778" i="1"/>
  <c r="O992" i="1"/>
  <c r="O974" i="1"/>
  <c r="O951" i="1"/>
  <c r="O928" i="1"/>
  <c r="O910" i="1"/>
  <c r="O887" i="1"/>
  <c r="O864" i="1"/>
  <c r="O846" i="1"/>
  <c r="O816" i="1"/>
  <c r="O785" i="1"/>
  <c r="O761" i="1"/>
  <c r="O696" i="1"/>
  <c r="O424" i="1"/>
  <c r="P977" i="1"/>
  <c r="O977" i="1"/>
  <c r="P921" i="1"/>
  <c r="O921" i="1"/>
  <c r="P857" i="1"/>
  <c r="O857" i="1"/>
  <c r="P745" i="1"/>
  <c r="O745" i="1"/>
  <c r="P697" i="1"/>
  <c r="O697" i="1"/>
  <c r="P681" i="1"/>
  <c r="O681" i="1"/>
  <c r="P657" i="1"/>
  <c r="O657" i="1"/>
  <c r="P625" i="1"/>
  <c r="O625" i="1"/>
  <c r="P609" i="1"/>
  <c r="O609" i="1"/>
  <c r="P601" i="1"/>
  <c r="O601" i="1"/>
  <c r="P585" i="1"/>
  <c r="O585" i="1"/>
  <c r="P577" i="1"/>
  <c r="O577" i="1"/>
  <c r="P569" i="1"/>
  <c r="O569" i="1"/>
  <c r="P561" i="1"/>
  <c r="O561" i="1"/>
  <c r="P553" i="1"/>
  <c r="O553" i="1"/>
  <c r="P545" i="1"/>
  <c r="O545" i="1"/>
  <c r="P537" i="1"/>
  <c r="O537" i="1"/>
  <c r="P521" i="1"/>
  <c r="O521" i="1"/>
  <c r="P513" i="1"/>
  <c r="O513" i="1"/>
  <c r="P505" i="1"/>
  <c r="O505" i="1"/>
  <c r="P497" i="1"/>
  <c r="O497" i="1"/>
  <c r="P481" i="1"/>
  <c r="O481" i="1"/>
  <c r="P473" i="1"/>
  <c r="O473" i="1"/>
  <c r="P457" i="1"/>
  <c r="O457" i="1"/>
  <c r="P449" i="1"/>
  <c r="O449" i="1"/>
  <c r="P441" i="1"/>
  <c r="O441" i="1"/>
  <c r="P433" i="1"/>
  <c r="O433" i="1"/>
  <c r="P417" i="1"/>
  <c r="O417" i="1"/>
  <c r="P409" i="1"/>
  <c r="O409" i="1"/>
  <c r="P401" i="1"/>
  <c r="O401" i="1"/>
  <c r="P393" i="1"/>
  <c r="O393" i="1"/>
  <c r="P385" i="1"/>
  <c r="O385" i="1"/>
  <c r="P377" i="1"/>
  <c r="O377" i="1"/>
  <c r="P369" i="1"/>
  <c r="O369" i="1"/>
  <c r="P361" i="1"/>
  <c r="O361" i="1"/>
  <c r="P353" i="1"/>
  <c r="O353" i="1"/>
  <c r="P345" i="1"/>
  <c r="O345" i="1"/>
  <c r="P337" i="1"/>
  <c r="O337" i="1"/>
  <c r="P329" i="1"/>
  <c r="O329" i="1"/>
  <c r="P313" i="1"/>
  <c r="O313" i="1"/>
  <c r="P305" i="1"/>
  <c r="O305" i="1"/>
  <c r="P297" i="1"/>
  <c r="O297" i="1"/>
  <c r="P289" i="1"/>
  <c r="O289" i="1"/>
  <c r="P281" i="1"/>
  <c r="O281" i="1"/>
  <c r="P273" i="1"/>
  <c r="O273" i="1"/>
  <c r="P265" i="1"/>
  <c r="O265" i="1"/>
  <c r="P249" i="1"/>
  <c r="O249" i="1"/>
  <c r="P241" i="1"/>
  <c r="O241" i="1"/>
  <c r="P233" i="1"/>
  <c r="O233" i="1"/>
  <c r="P225" i="1"/>
  <c r="O225" i="1"/>
  <c r="P217" i="1"/>
  <c r="O217" i="1"/>
  <c r="P209" i="1"/>
  <c r="O209" i="1"/>
  <c r="P201" i="1"/>
  <c r="O201" i="1"/>
  <c r="P193" i="1"/>
  <c r="O193" i="1"/>
  <c r="P185" i="1"/>
  <c r="O185" i="1"/>
  <c r="P177" i="1"/>
  <c r="O177" i="1"/>
  <c r="P169" i="1"/>
  <c r="O169" i="1"/>
  <c r="P161" i="1"/>
  <c r="O161" i="1"/>
  <c r="P145" i="1"/>
  <c r="O145" i="1"/>
  <c r="P137" i="1"/>
  <c r="O137" i="1"/>
  <c r="P129" i="1"/>
  <c r="O129" i="1"/>
  <c r="P121" i="1"/>
  <c r="O121" i="1"/>
  <c r="P113" i="1"/>
  <c r="O113" i="1"/>
  <c r="P105" i="1"/>
  <c r="O105" i="1"/>
  <c r="P97" i="1"/>
  <c r="O97" i="1"/>
  <c r="P89" i="1"/>
  <c r="O89" i="1"/>
  <c r="P81" i="1"/>
  <c r="O81" i="1"/>
  <c r="P73" i="1"/>
  <c r="O73" i="1"/>
  <c r="P65" i="1"/>
  <c r="O65" i="1"/>
  <c r="P57" i="1"/>
  <c r="O57" i="1"/>
  <c r="P49" i="1"/>
  <c r="O49" i="1"/>
  <c r="P41" i="1"/>
  <c r="O41" i="1"/>
  <c r="P33" i="1"/>
  <c r="O33" i="1"/>
  <c r="P25" i="1"/>
  <c r="O25" i="1"/>
  <c r="P17" i="1"/>
  <c r="O17" i="1"/>
  <c r="P9" i="1"/>
  <c r="O9" i="1"/>
  <c r="O991" i="1"/>
  <c r="O968" i="1"/>
  <c r="O950" i="1"/>
  <c r="O927" i="1"/>
  <c r="O904" i="1"/>
  <c r="O886" i="1"/>
  <c r="O863" i="1"/>
  <c r="O839" i="1"/>
  <c r="O815" i="1"/>
  <c r="O784" i="1"/>
  <c r="O753" i="1"/>
  <c r="O728" i="1"/>
  <c r="O694" i="1"/>
  <c r="O632" i="1"/>
  <c r="O552" i="1"/>
  <c r="O465" i="1"/>
  <c r="O257" i="1"/>
  <c r="O40" i="1"/>
  <c r="P1001" i="1"/>
  <c r="O1001" i="1"/>
  <c r="P961" i="1"/>
  <c r="O961" i="1"/>
  <c r="P929" i="1"/>
  <c r="O929" i="1"/>
  <c r="P881" i="1"/>
  <c r="O881" i="1"/>
  <c r="P769" i="1"/>
  <c r="O769" i="1"/>
  <c r="P713" i="1"/>
  <c r="O713" i="1"/>
  <c r="P649" i="1"/>
  <c r="O649" i="1"/>
  <c r="P840" i="1"/>
  <c r="O840" i="1"/>
  <c r="P832" i="1"/>
  <c r="O832" i="1"/>
  <c r="P824" i="1"/>
  <c r="O824" i="1"/>
  <c r="P808" i="1"/>
  <c r="O808" i="1"/>
  <c r="P800" i="1"/>
  <c r="O800" i="1"/>
  <c r="P792" i="1"/>
  <c r="O792" i="1"/>
  <c r="P776" i="1"/>
  <c r="O776" i="1"/>
  <c r="P768" i="1"/>
  <c r="O768" i="1"/>
  <c r="P760" i="1"/>
  <c r="O760" i="1"/>
  <c r="P744" i="1"/>
  <c r="O744" i="1"/>
  <c r="P736" i="1"/>
  <c r="O736" i="1"/>
  <c r="P720" i="1"/>
  <c r="O720" i="1"/>
  <c r="P712" i="1"/>
  <c r="O712" i="1"/>
  <c r="P704" i="1"/>
  <c r="O704" i="1"/>
  <c r="P688" i="1"/>
  <c r="O688" i="1"/>
  <c r="P672" i="1"/>
  <c r="O672" i="1"/>
  <c r="P664" i="1"/>
  <c r="O664" i="1"/>
  <c r="P656" i="1"/>
  <c r="O656" i="1"/>
  <c r="P648" i="1"/>
  <c r="O648" i="1"/>
  <c r="P640" i="1"/>
  <c r="O640" i="1"/>
  <c r="P624" i="1"/>
  <c r="O624" i="1"/>
  <c r="P616" i="1"/>
  <c r="O616" i="1"/>
  <c r="P608" i="1"/>
  <c r="O608" i="1"/>
  <c r="P600" i="1"/>
  <c r="O600" i="1"/>
  <c r="P584" i="1"/>
  <c r="O584" i="1"/>
  <c r="P576" i="1"/>
  <c r="O576" i="1"/>
  <c r="P568" i="1"/>
  <c r="O568" i="1"/>
  <c r="P560" i="1"/>
  <c r="O560" i="1"/>
  <c r="P544" i="1"/>
  <c r="O544" i="1"/>
  <c r="P536" i="1"/>
  <c r="O536" i="1"/>
  <c r="P520" i="1"/>
  <c r="O520" i="1"/>
  <c r="P512" i="1"/>
  <c r="O512" i="1"/>
  <c r="P504" i="1"/>
  <c r="O504" i="1"/>
  <c r="P496" i="1"/>
  <c r="O496" i="1"/>
  <c r="P480" i="1"/>
  <c r="O480" i="1"/>
  <c r="P472" i="1"/>
  <c r="O472" i="1"/>
  <c r="P464" i="1"/>
  <c r="O464" i="1"/>
  <c r="P456" i="1"/>
  <c r="O456" i="1"/>
  <c r="P448" i="1"/>
  <c r="O448" i="1"/>
  <c r="P440" i="1"/>
  <c r="O440" i="1"/>
  <c r="P432" i="1"/>
  <c r="O432" i="1"/>
  <c r="P416" i="1"/>
  <c r="O416" i="1"/>
  <c r="P408" i="1"/>
  <c r="O408" i="1"/>
  <c r="P400" i="1"/>
  <c r="O400" i="1"/>
  <c r="P392" i="1"/>
  <c r="O392" i="1"/>
  <c r="P376" i="1"/>
  <c r="O376" i="1"/>
  <c r="P368" i="1"/>
  <c r="O368" i="1"/>
  <c r="P360" i="1"/>
  <c r="O360" i="1"/>
  <c r="P352" i="1"/>
  <c r="O352" i="1"/>
  <c r="P344" i="1"/>
  <c r="O344" i="1"/>
  <c r="P336" i="1"/>
  <c r="O336" i="1"/>
  <c r="P328" i="1"/>
  <c r="O328" i="1"/>
  <c r="P312" i="1"/>
  <c r="O312" i="1"/>
  <c r="P304" i="1"/>
  <c r="O304" i="1"/>
  <c r="P296" i="1"/>
  <c r="O296" i="1"/>
  <c r="P288" i="1"/>
  <c r="O288" i="1"/>
  <c r="P272" i="1"/>
  <c r="O272" i="1"/>
  <c r="P264" i="1"/>
  <c r="O264" i="1"/>
  <c r="P256" i="1"/>
  <c r="O256" i="1"/>
  <c r="P248" i="1"/>
  <c r="O248" i="1"/>
  <c r="P240" i="1"/>
  <c r="O240" i="1"/>
  <c r="P232" i="1"/>
  <c r="O232" i="1"/>
  <c r="P224" i="1"/>
  <c r="O224" i="1"/>
  <c r="P216" i="1"/>
  <c r="O216" i="1"/>
  <c r="P208" i="1"/>
  <c r="O208" i="1"/>
  <c r="P200" i="1"/>
  <c r="O200" i="1"/>
  <c r="P192" i="1"/>
  <c r="O192" i="1"/>
  <c r="P184" i="1"/>
  <c r="O184" i="1"/>
  <c r="P176" i="1"/>
  <c r="O176" i="1"/>
  <c r="P168" i="1"/>
  <c r="O168" i="1"/>
  <c r="P160" i="1"/>
  <c r="O160" i="1"/>
  <c r="P144" i="1"/>
  <c r="O144" i="1"/>
  <c r="P136" i="1"/>
  <c r="O136" i="1"/>
  <c r="P128" i="1"/>
  <c r="O128" i="1"/>
  <c r="P120" i="1"/>
  <c r="O120" i="1"/>
  <c r="P112" i="1"/>
  <c r="O112" i="1"/>
  <c r="P104" i="1"/>
  <c r="O104" i="1"/>
  <c r="P96" i="1"/>
  <c r="O96" i="1"/>
  <c r="P88" i="1"/>
  <c r="O88" i="1"/>
  <c r="P80" i="1"/>
  <c r="O80" i="1"/>
  <c r="P72" i="1"/>
  <c r="O72" i="1"/>
  <c r="P64" i="1"/>
  <c r="O64" i="1"/>
  <c r="P56" i="1"/>
  <c r="O56" i="1"/>
  <c r="P48" i="1"/>
  <c r="O48" i="1"/>
  <c r="P32" i="1"/>
  <c r="O32" i="1"/>
  <c r="P24" i="1"/>
  <c r="O24" i="1"/>
  <c r="P802" i="1"/>
  <c r="O990" i="1"/>
  <c r="O967" i="1"/>
  <c r="O944" i="1"/>
  <c r="O926" i="1"/>
  <c r="O903" i="1"/>
  <c r="O880" i="1"/>
  <c r="O862" i="1"/>
  <c r="O838" i="1"/>
  <c r="O807" i="1"/>
  <c r="O783" i="1"/>
  <c r="O752" i="1"/>
  <c r="O719" i="1"/>
  <c r="O593" i="1"/>
  <c r="O183" i="1"/>
  <c r="P953" i="1"/>
  <c r="O953" i="1"/>
  <c r="P913" i="1"/>
  <c r="O913" i="1"/>
  <c r="P865" i="1"/>
  <c r="O865" i="1"/>
  <c r="P777" i="1"/>
  <c r="O777" i="1"/>
  <c r="P737" i="1"/>
  <c r="O737" i="1"/>
  <c r="P641" i="1"/>
  <c r="O641" i="1"/>
  <c r="P831" i="1"/>
  <c r="O831" i="1"/>
  <c r="P823" i="1"/>
  <c r="O823" i="1"/>
  <c r="P799" i="1"/>
  <c r="O799" i="1"/>
  <c r="P791" i="1"/>
  <c r="O791" i="1"/>
  <c r="P767" i="1"/>
  <c r="O767" i="1"/>
  <c r="P759" i="1"/>
  <c r="O759" i="1"/>
  <c r="P735" i="1"/>
  <c r="O735" i="1"/>
  <c r="P727" i="1"/>
  <c r="O727" i="1"/>
  <c r="P711" i="1"/>
  <c r="O711" i="1"/>
  <c r="P703" i="1"/>
  <c r="O703" i="1"/>
  <c r="P695" i="1"/>
  <c r="O695" i="1"/>
  <c r="P687" i="1"/>
  <c r="O687" i="1"/>
  <c r="P679" i="1"/>
  <c r="O679" i="1"/>
  <c r="P663" i="1"/>
  <c r="O663" i="1"/>
  <c r="P647" i="1"/>
  <c r="O647" i="1"/>
  <c r="P639" i="1"/>
  <c r="O639" i="1"/>
  <c r="P631" i="1"/>
  <c r="O631" i="1"/>
  <c r="P623" i="1"/>
  <c r="O623" i="1"/>
  <c r="P615" i="1"/>
  <c r="O615" i="1"/>
  <c r="P599" i="1"/>
  <c r="O599" i="1"/>
  <c r="P583" i="1"/>
  <c r="O583" i="1"/>
  <c r="P575" i="1"/>
  <c r="O575" i="1"/>
  <c r="P567" i="1"/>
  <c r="O567" i="1"/>
  <c r="P559" i="1"/>
  <c r="O559" i="1"/>
  <c r="P551" i="1"/>
  <c r="O551" i="1"/>
  <c r="P543" i="1"/>
  <c r="O543" i="1"/>
  <c r="P535" i="1"/>
  <c r="O535" i="1"/>
  <c r="P527" i="1"/>
  <c r="O527" i="1"/>
  <c r="P519" i="1"/>
  <c r="O519" i="1"/>
  <c r="P511" i="1"/>
  <c r="O511" i="1"/>
  <c r="P503" i="1"/>
  <c r="O503" i="1"/>
  <c r="P495" i="1"/>
  <c r="O495" i="1"/>
  <c r="P487" i="1"/>
  <c r="O487" i="1"/>
  <c r="P479" i="1"/>
  <c r="O479" i="1"/>
  <c r="P471" i="1"/>
  <c r="O471" i="1"/>
  <c r="P463" i="1"/>
  <c r="O463" i="1"/>
  <c r="P455" i="1"/>
  <c r="O455" i="1"/>
  <c r="P439" i="1"/>
  <c r="O439" i="1"/>
  <c r="P431" i="1"/>
  <c r="O431" i="1"/>
  <c r="P423" i="1"/>
  <c r="O423" i="1"/>
  <c r="P415" i="1"/>
  <c r="O415" i="1"/>
  <c r="P407" i="1"/>
  <c r="O407" i="1"/>
  <c r="P399" i="1"/>
  <c r="O399" i="1"/>
  <c r="P391" i="1"/>
  <c r="O391" i="1"/>
  <c r="P375" i="1"/>
  <c r="O375" i="1"/>
  <c r="P367" i="1"/>
  <c r="O367" i="1"/>
  <c r="P359" i="1"/>
  <c r="O359" i="1"/>
  <c r="P351" i="1"/>
  <c r="O351" i="1"/>
  <c r="P335" i="1"/>
  <c r="O335" i="1"/>
  <c r="P327" i="1"/>
  <c r="O327" i="1"/>
  <c r="P319" i="1"/>
  <c r="O319" i="1"/>
  <c r="P311" i="1"/>
  <c r="O311" i="1"/>
  <c r="P303" i="1"/>
  <c r="O303" i="1"/>
  <c r="P295" i="1"/>
  <c r="O295" i="1"/>
  <c r="P287" i="1"/>
  <c r="O287" i="1"/>
  <c r="P271" i="1"/>
  <c r="O271" i="1"/>
  <c r="P263" i="1"/>
  <c r="O263" i="1"/>
  <c r="P255" i="1"/>
  <c r="O255" i="1"/>
  <c r="P247" i="1"/>
  <c r="O247" i="1"/>
  <c r="P239" i="1"/>
  <c r="O239" i="1"/>
  <c r="P231" i="1"/>
  <c r="O231" i="1"/>
  <c r="P223" i="1"/>
  <c r="O223" i="1"/>
  <c r="P215" i="1"/>
  <c r="O215" i="1"/>
  <c r="P199" i="1"/>
  <c r="O199" i="1"/>
  <c r="P191" i="1"/>
  <c r="O191" i="1"/>
  <c r="P167" i="1"/>
  <c r="O167" i="1"/>
  <c r="P159" i="1"/>
  <c r="O159" i="1"/>
  <c r="P151" i="1"/>
  <c r="O151" i="1"/>
  <c r="P143" i="1"/>
  <c r="O143" i="1"/>
  <c r="P135" i="1"/>
  <c r="O135" i="1"/>
  <c r="P127" i="1"/>
  <c r="O127" i="1"/>
  <c r="P119" i="1"/>
  <c r="O119" i="1"/>
  <c r="P111" i="1"/>
  <c r="O111" i="1"/>
  <c r="P103" i="1"/>
  <c r="O103" i="1"/>
  <c r="P95" i="1"/>
  <c r="O95" i="1"/>
  <c r="P87" i="1"/>
  <c r="O87" i="1"/>
  <c r="P79" i="1"/>
  <c r="O79" i="1"/>
  <c r="P71" i="1"/>
  <c r="O71" i="1"/>
  <c r="P63" i="1"/>
  <c r="O63" i="1"/>
  <c r="P55" i="1"/>
  <c r="O55" i="1"/>
  <c r="P47" i="1"/>
  <c r="O47" i="1"/>
  <c r="P39" i="1"/>
  <c r="O39" i="1"/>
  <c r="P31" i="1"/>
  <c r="O31" i="1"/>
  <c r="P23" i="1"/>
  <c r="O23" i="1"/>
  <c r="P15" i="1"/>
  <c r="O15" i="1"/>
  <c r="P7" i="1"/>
  <c r="O7" i="1"/>
  <c r="P770" i="1"/>
  <c r="O984" i="1"/>
  <c r="O966" i="1"/>
  <c r="O943" i="1"/>
  <c r="O920" i="1"/>
  <c r="O902" i="1"/>
  <c r="O879" i="1"/>
  <c r="O856" i="1"/>
  <c r="O837" i="1"/>
  <c r="O806" i="1"/>
  <c r="O775" i="1"/>
  <c r="O751" i="1"/>
  <c r="O718" i="1"/>
  <c r="O655" i="1"/>
  <c r="O592" i="1"/>
  <c r="O447" i="1"/>
  <c r="O343" i="1"/>
  <c r="O175" i="1"/>
  <c r="G10" i="10"/>
  <c r="O355" i="1"/>
  <c r="O251" i="1"/>
  <c r="P693" i="1"/>
  <c r="O693" i="1"/>
  <c r="P677" i="1"/>
  <c r="O677" i="1"/>
  <c r="P605" i="1"/>
  <c r="O605" i="1"/>
  <c r="P597" i="1"/>
  <c r="O597" i="1"/>
  <c r="P589" i="1"/>
  <c r="O589" i="1"/>
  <c r="P573" i="1"/>
  <c r="O573" i="1"/>
  <c r="P565" i="1"/>
  <c r="O565" i="1"/>
  <c r="P557" i="1"/>
  <c r="O557" i="1"/>
  <c r="P541" i="1"/>
  <c r="O541" i="1"/>
  <c r="P525" i="1"/>
  <c r="O525" i="1"/>
  <c r="P493" i="1"/>
  <c r="O493" i="1"/>
  <c r="P477" i="1"/>
  <c r="O477" i="1"/>
  <c r="P469" i="1"/>
  <c r="O469" i="1"/>
  <c r="P461" i="1"/>
  <c r="O461" i="1"/>
  <c r="P453" i="1"/>
  <c r="O453" i="1"/>
  <c r="P437" i="1"/>
  <c r="O437" i="1"/>
  <c r="P429" i="1"/>
  <c r="O429" i="1"/>
  <c r="P421" i="1"/>
  <c r="O421" i="1"/>
  <c r="P413" i="1"/>
  <c r="O413" i="1"/>
  <c r="P389" i="1"/>
  <c r="O389" i="1"/>
  <c r="P357" i="1"/>
  <c r="O357" i="1"/>
  <c r="P349" i="1"/>
  <c r="O349" i="1"/>
  <c r="P333" i="1"/>
  <c r="O333" i="1"/>
  <c r="P325" i="1"/>
  <c r="O325" i="1"/>
  <c r="P317" i="1"/>
  <c r="O317" i="1"/>
  <c r="P301" i="1"/>
  <c r="O301" i="1"/>
  <c r="P293" i="1"/>
  <c r="O293" i="1"/>
  <c r="P285" i="1"/>
  <c r="O285" i="1"/>
  <c r="P253" i="1"/>
  <c r="O253" i="1"/>
  <c r="P229" i="1"/>
  <c r="O229" i="1"/>
  <c r="P221" i="1"/>
  <c r="O221" i="1"/>
  <c r="P213" i="1"/>
  <c r="O213" i="1"/>
  <c r="P197" i="1"/>
  <c r="O197" i="1"/>
  <c r="P189" i="1"/>
  <c r="O189" i="1"/>
  <c r="P181" i="1"/>
  <c r="O181" i="1"/>
  <c r="P165" i="1"/>
  <c r="O165" i="1"/>
  <c r="P157" i="1"/>
  <c r="O157" i="1"/>
  <c r="P149" i="1"/>
  <c r="O149" i="1"/>
  <c r="P125" i="1"/>
  <c r="O125" i="1"/>
  <c r="P117" i="1"/>
  <c r="O117" i="1"/>
  <c r="P93" i="1"/>
  <c r="O93" i="1"/>
  <c r="P85" i="1"/>
  <c r="O85" i="1"/>
  <c r="P77" i="1"/>
  <c r="O77" i="1"/>
  <c r="P61" i="1"/>
  <c r="O61" i="1"/>
  <c r="P53" i="1"/>
  <c r="O53" i="1"/>
  <c r="P45" i="1"/>
  <c r="O45" i="1"/>
  <c r="P29" i="1"/>
  <c r="O29" i="1"/>
  <c r="P21" i="1"/>
  <c r="O21" i="1"/>
  <c r="P13" i="1"/>
  <c r="O13" i="1"/>
  <c r="P2" i="1"/>
  <c r="O749" i="1"/>
  <c r="O701" i="1"/>
  <c r="O690" i="1"/>
  <c r="O653" i="1"/>
  <c r="O642" i="1"/>
  <c r="O613" i="1"/>
  <c r="O562" i="1"/>
  <c r="O540" i="1"/>
  <c r="O499" i="1"/>
  <c r="O436" i="1"/>
  <c r="O394" i="1"/>
  <c r="O373" i="1"/>
  <c r="O332" i="1"/>
  <c r="O290" i="1"/>
  <c r="O269" i="1"/>
  <c r="O195" i="1"/>
  <c r="O164" i="1"/>
  <c r="O141" i="1"/>
  <c r="O58" i="1"/>
  <c r="O27" i="1"/>
  <c r="P684" i="1"/>
  <c r="O684" i="1"/>
  <c r="P668" i="1"/>
  <c r="O668" i="1"/>
  <c r="P628" i="1"/>
  <c r="O628" i="1"/>
  <c r="P620" i="1"/>
  <c r="O620" i="1"/>
  <c r="P596" i="1"/>
  <c r="O596" i="1"/>
  <c r="P588" i="1"/>
  <c r="O588" i="1"/>
  <c r="P556" i="1"/>
  <c r="O556" i="1"/>
  <c r="P532" i="1"/>
  <c r="O532" i="1"/>
  <c r="P524" i="1"/>
  <c r="O524" i="1"/>
  <c r="P516" i="1"/>
  <c r="O516" i="1"/>
  <c r="P500" i="1"/>
  <c r="O500" i="1"/>
  <c r="P492" i="1"/>
  <c r="O492" i="1"/>
  <c r="P484" i="1"/>
  <c r="O484" i="1"/>
  <c r="P468" i="1"/>
  <c r="O468" i="1"/>
  <c r="P452" i="1"/>
  <c r="O452" i="1"/>
  <c r="P420" i="1"/>
  <c r="O420" i="1"/>
  <c r="P404" i="1"/>
  <c r="O404" i="1"/>
  <c r="P396" i="1"/>
  <c r="O396" i="1"/>
  <c r="P388" i="1"/>
  <c r="O388" i="1"/>
  <c r="P380" i="1"/>
  <c r="O380" i="1"/>
  <c r="P364" i="1"/>
  <c r="O364" i="1"/>
  <c r="P356" i="1"/>
  <c r="O356" i="1"/>
  <c r="P348" i="1"/>
  <c r="O348" i="1"/>
  <c r="P340" i="1"/>
  <c r="O340" i="1"/>
  <c r="P316" i="1"/>
  <c r="O316" i="1"/>
  <c r="P284" i="1"/>
  <c r="O284" i="1"/>
  <c r="P276" i="1"/>
  <c r="O276" i="1"/>
  <c r="P260" i="1"/>
  <c r="O260" i="1"/>
  <c r="P252" i="1"/>
  <c r="O252" i="1"/>
  <c r="P244" i="1"/>
  <c r="O244" i="1"/>
  <c r="P228" i="1"/>
  <c r="O228" i="1"/>
  <c r="P220" i="1"/>
  <c r="O220" i="1"/>
  <c r="P212" i="1"/>
  <c r="O212" i="1"/>
  <c r="P188" i="1"/>
  <c r="O188" i="1"/>
  <c r="P180" i="1"/>
  <c r="O180" i="1"/>
  <c r="P156" i="1"/>
  <c r="O156" i="1"/>
  <c r="P148" i="1"/>
  <c r="O148" i="1"/>
  <c r="P140" i="1"/>
  <c r="O140" i="1"/>
  <c r="P124" i="1"/>
  <c r="O124" i="1"/>
  <c r="P116" i="1"/>
  <c r="O116" i="1"/>
  <c r="P108" i="1"/>
  <c r="O108" i="1"/>
  <c r="P92" i="1"/>
  <c r="O92" i="1"/>
  <c r="P84" i="1"/>
  <c r="O84" i="1"/>
  <c r="P76" i="1"/>
  <c r="O76" i="1"/>
  <c r="P52" i="1"/>
  <c r="O52" i="1"/>
  <c r="P44" i="1"/>
  <c r="O44" i="1"/>
  <c r="P20" i="1"/>
  <c r="O20" i="1"/>
  <c r="P12" i="1"/>
  <c r="O12" i="1"/>
  <c r="P4" i="1"/>
  <c r="O4" i="1"/>
  <c r="O3" i="1"/>
  <c r="O725" i="1"/>
  <c r="O700" i="1"/>
  <c r="O676" i="1"/>
  <c r="O652" i="1"/>
  <c r="O626" i="1"/>
  <c r="O612" i="1"/>
  <c r="O581" i="1"/>
  <c r="O498" i="1"/>
  <c r="O476" i="1"/>
  <c r="O435" i="1"/>
  <c r="O372" i="1"/>
  <c r="O330" i="1"/>
  <c r="O309" i="1"/>
  <c r="O268" i="1"/>
  <c r="O163" i="1"/>
  <c r="O133" i="1"/>
  <c r="O109" i="1"/>
  <c r="O50" i="1"/>
  <c r="O26" i="1"/>
  <c r="P523" i="1"/>
  <c r="O523" i="1"/>
  <c r="P515" i="1"/>
  <c r="O515" i="1"/>
  <c r="P483" i="1"/>
  <c r="O483" i="1"/>
  <c r="P459" i="1"/>
  <c r="O459" i="1"/>
  <c r="P451" i="1"/>
  <c r="O451" i="1"/>
  <c r="P443" i="1"/>
  <c r="O443" i="1"/>
  <c r="P427" i="1"/>
  <c r="O427" i="1"/>
  <c r="P419" i="1"/>
  <c r="O419" i="1"/>
  <c r="P411" i="1"/>
  <c r="O411" i="1"/>
  <c r="P395" i="1"/>
  <c r="O395" i="1"/>
  <c r="P379" i="1"/>
  <c r="O379" i="1"/>
  <c r="P347" i="1"/>
  <c r="O347" i="1"/>
  <c r="P331" i="1"/>
  <c r="O331" i="1"/>
  <c r="P323" i="1"/>
  <c r="O323" i="1"/>
  <c r="P315" i="1"/>
  <c r="O315" i="1"/>
  <c r="P307" i="1"/>
  <c r="O307" i="1"/>
  <c r="P291" i="1"/>
  <c r="O291" i="1"/>
  <c r="P283" i="1"/>
  <c r="O283" i="1"/>
  <c r="P275" i="1"/>
  <c r="O275" i="1"/>
  <c r="P267" i="1"/>
  <c r="O267" i="1"/>
  <c r="P243" i="1"/>
  <c r="O243" i="1"/>
  <c r="P219" i="1"/>
  <c r="O219" i="1"/>
  <c r="P211" i="1"/>
  <c r="O211" i="1"/>
  <c r="P203" i="1"/>
  <c r="O203" i="1"/>
  <c r="P187" i="1"/>
  <c r="O187" i="1"/>
  <c r="P179" i="1"/>
  <c r="O179" i="1"/>
  <c r="P171" i="1"/>
  <c r="O171" i="1"/>
  <c r="P155" i="1"/>
  <c r="O155" i="1"/>
  <c r="P147" i="1"/>
  <c r="O147" i="1"/>
  <c r="P139" i="1"/>
  <c r="O139" i="1"/>
  <c r="P115" i="1"/>
  <c r="O115" i="1"/>
  <c r="P107" i="1"/>
  <c r="O107" i="1"/>
  <c r="P83" i="1"/>
  <c r="O83" i="1"/>
  <c r="P75" i="1"/>
  <c r="O75" i="1"/>
  <c r="P67" i="1"/>
  <c r="O67" i="1"/>
  <c r="P51" i="1"/>
  <c r="O51" i="1"/>
  <c r="P43" i="1"/>
  <c r="O43" i="1"/>
  <c r="P35" i="1"/>
  <c r="O35" i="1"/>
  <c r="P19" i="1"/>
  <c r="O19" i="1"/>
  <c r="P11" i="1"/>
  <c r="O11" i="1"/>
  <c r="O674" i="1"/>
  <c r="O637" i="1"/>
  <c r="O580" i="1"/>
  <c r="O538" i="1"/>
  <c r="O517" i="1"/>
  <c r="O475" i="1"/>
  <c r="O434" i="1"/>
  <c r="O412" i="1"/>
  <c r="O371" i="1"/>
  <c r="O308" i="1"/>
  <c r="O266" i="1"/>
  <c r="O245" i="1"/>
  <c r="O186" i="1"/>
  <c r="O162" i="1"/>
  <c r="O132" i="1"/>
  <c r="O101" i="1"/>
  <c r="O18" i="1"/>
  <c r="P762" i="1"/>
  <c r="O762" i="1"/>
  <c r="P754" i="1"/>
  <c r="O754" i="1"/>
  <c r="P746" i="1"/>
  <c r="O746" i="1"/>
  <c r="P738" i="1"/>
  <c r="O738" i="1"/>
  <c r="P730" i="1"/>
  <c r="O730" i="1"/>
  <c r="P714" i="1"/>
  <c r="O714" i="1"/>
  <c r="P666" i="1"/>
  <c r="O666" i="1"/>
  <c r="P650" i="1"/>
  <c r="O650" i="1"/>
  <c r="P618" i="1"/>
  <c r="O618" i="1"/>
  <c r="P610" i="1"/>
  <c r="O610" i="1"/>
  <c r="P586" i="1"/>
  <c r="O586" i="1"/>
  <c r="P578" i="1"/>
  <c r="O578" i="1"/>
  <c r="P546" i="1"/>
  <c r="O546" i="1"/>
  <c r="P514" i="1"/>
  <c r="O514" i="1"/>
  <c r="P506" i="1"/>
  <c r="O506" i="1"/>
  <c r="P490" i="1"/>
  <c r="O490" i="1"/>
  <c r="P482" i="1"/>
  <c r="O482" i="1"/>
  <c r="P474" i="1"/>
  <c r="O474" i="1"/>
  <c r="P458" i="1"/>
  <c r="O458" i="1"/>
  <c r="P450" i="1"/>
  <c r="O450" i="1"/>
  <c r="P442" i="1"/>
  <c r="O442" i="1"/>
  <c r="P410" i="1"/>
  <c r="O410" i="1"/>
  <c r="P386" i="1"/>
  <c r="O386" i="1"/>
  <c r="P378" i="1"/>
  <c r="O378" i="1"/>
  <c r="P370" i="1"/>
  <c r="O370" i="1"/>
  <c r="P354" i="1"/>
  <c r="O354" i="1"/>
  <c r="P346" i="1"/>
  <c r="O346" i="1"/>
  <c r="P338" i="1"/>
  <c r="O338" i="1"/>
  <c r="P322" i="1"/>
  <c r="O322" i="1"/>
  <c r="P306" i="1"/>
  <c r="O306" i="1"/>
  <c r="P274" i="1"/>
  <c r="O274" i="1"/>
  <c r="P258" i="1"/>
  <c r="O258" i="1"/>
  <c r="P250" i="1"/>
  <c r="O250" i="1"/>
  <c r="P242" i="1"/>
  <c r="O242" i="1"/>
  <c r="P234" i="1"/>
  <c r="O234" i="1"/>
  <c r="P218" i="1"/>
  <c r="O218" i="1"/>
  <c r="P210" i="1"/>
  <c r="O210" i="1"/>
  <c r="P202" i="1"/>
  <c r="O202" i="1"/>
  <c r="P194" i="1"/>
  <c r="O194" i="1"/>
  <c r="P178" i="1"/>
  <c r="O178" i="1"/>
  <c r="P170" i="1"/>
  <c r="O170" i="1"/>
  <c r="P146" i="1"/>
  <c r="O146" i="1"/>
  <c r="P138" i="1"/>
  <c r="O138" i="1"/>
  <c r="P130" i="1"/>
  <c r="O130" i="1"/>
  <c r="P114" i="1"/>
  <c r="O114" i="1"/>
  <c r="P106" i="1"/>
  <c r="O106" i="1"/>
  <c r="P98" i="1"/>
  <c r="O98" i="1"/>
  <c r="P82" i="1"/>
  <c r="O82" i="1"/>
  <c r="P74" i="1"/>
  <c r="O74" i="1"/>
  <c r="P66" i="1"/>
  <c r="O66" i="1"/>
  <c r="P42" i="1"/>
  <c r="O42" i="1"/>
  <c r="P34" i="1"/>
  <c r="O34" i="1"/>
  <c r="P10" i="1"/>
  <c r="O10" i="1"/>
  <c r="O722" i="1"/>
  <c r="O709" i="1"/>
  <c r="O698" i="1"/>
  <c r="O685" i="1"/>
  <c r="O661" i="1"/>
  <c r="O636" i="1"/>
  <c r="O594" i="1"/>
  <c r="O554" i="1"/>
  <c r="O533" i="1"/>
  <c r="O491" i="1"/>
  <c r="O428" i="1"/>
  <c r="O387" i="1"/>
  <c r="O365" i="1"/>
  <c r="O324" i="1"/>
  <c r="O282" i="1"/>
  <c r="O261" i="1"/>
  <c r="O237" i="1"/>
  <c r="O154" i="1"/>
  <c r="O131" i="1"/>
  <c r="O100" i="1"/>
  <c r="E2" i="10"/>
  <c r="G2" i="10" s="1"/>
  <c r="E4" i="10"/>
  <c r="H4" i="10" s="1"/>
  <c r="E5" i="10"/>
  <c r="H5" i="10" s="1"/>
  <c r="E9" i="10"/>
  <c r="H9" i="10" s="1"/>
  <c r="H10" i="10"/>
  <c r="E10" i="10"/>
  <c r="F10" i="10" s="1"/>
  <c r="G3" i="10"/>
  <c r="G7" i="10"/>
  <c r="G11" i="10"/>
  <c r="E3" i="10"/>
  <c r="F3" i="10" s="1"/>
  <c r="H7" i="10"/>
  <c r="E12" i="10"/>
  <c r="F12" i="10" s="1"/>
  <c r="G8" i="10"/>
  <c r="G12" i="10"/>
  <c r="F13" i="10"/>
  <c r="E13" i="10"/>
  <c r="H13" i="10" s="1"/>
  <c r="H8" i="10"/>
  <c r="H12" i="10"/>
  <c r="F8" i="10"/>
  <c r="E11" i="10"/>
  <c r="F11" i="10" s="1"/>
  <c r="F7" i="10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H4" i="1"/>
  <c r="H5" i="1"/>
  <c r="H6" i="1"/>
  <c r="H7" i="1"/>
  <c r="H8" i="1"/>
  <c r="H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4" i="10" l="1"/>
  <c r="F4" i="10"/>
  <c r="G6" i="10"/>
  <c r="H11" i="10"/>
  <c r="H6" i="10"/>
  <c r="F9" i="10"/>
  <c r="F5" i="10"/>
  <c r="G9" i="10"/>
  <c r="H3" i="10"/>
  <c r="G5" i="10"/>
  <c r="G13" i="10"/>
  <c r="H2" i="10"/>
  <c r="F2" i="10"/>
</calcChain>
</file>

<file path=xl/sharedStrings.xml><?xml version="1.0" encoding="utf-8"?>
<sst xmlns="http://schemas.openxmlformats.org/spreadsheetml/2006/main" count="7133" uniqueCount="2116">
  <si>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</si>
  <si>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</si>
  <si>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</si>
  <si>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</si>
  <si>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</si>
  <si>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</si>
  <si>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</si>
  <si>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</si>
  <si>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</si>
  <si>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</si>
  <si>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</si>
  <si>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</si>
  <si>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</si>
  <si>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</si>
  <si>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</si>
  <si>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</si>
  <si>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</si>
  <si>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</si>
  <si>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</si>
  <si>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</si>
  <si>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</si>
  <si>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</si>
  <si>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</si>
  <si>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</si>
  <si>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</si>
  <si>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</si>
  <si>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</si>
  <si>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</si>
  <si>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</si>
  <si>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</si>
  <si>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</si>
  <si>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</si>
  <si>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</si>
  <si>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</si>
  <si>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</si>
  <si>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</si>
  <si>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</si>
  <si>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</si>
  <si>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</si>
  <si>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</si>
  <si>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</si>
  <si>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</si>
  <si>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</si>
  <si>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</si>
  <si>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</si>
  <si>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</si>
  <si>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</si>
  <si>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</si>
  <si>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</si>
  <si>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</si>
  <si>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</si>
  <si>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</si>
  <si>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</si>
  <si>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</si>
  <si>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</si>
  <si>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</si>
  <si>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</si>
  <si>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</si>
  <si>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</si>
  <si>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</si>
  <si>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</si>
  <si>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</si>
  <si>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</si>
  <si>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</si>
  <si>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</si>
  <si>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</si>
  <si>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</si>
  <si>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</si>
  <si>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</si>
  <si>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</si>
  <si>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</si>
  <si>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</si>
  <si>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</si>
  <si>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</si>
  <si>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</si>
  <si>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</si>
  <si>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</si>
  <si>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</si>
  <si>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</si>
  <si>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</si>
  <si>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</si>
  <si>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</si>
  <si>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</si>
  <si>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</si>
  <si>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</si>
  <si>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</si>
  <si>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</si>
  <si>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</si>
  <si>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</si>
  <si>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</si>
  <si>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</si>
  <si>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</si>
  <si>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</si>
  <si>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</si>
  <si>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</si>
  <si>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</si>
  <si>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</si>
  <si>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</si>
  <si>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</si>
  <si>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</si>
  <si>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</si>
  <si>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</si>
  <si>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</si>
  <si>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</si>
  <si>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</si>
  <si>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</si>
  <si>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</si>
  <si>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</si>
  <si>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</si>
  <si>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</si>
  <si>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</si>
  <si>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</si>
  <si>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</si>
  <si>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</si>
  <si>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</si>
  <si>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</si>
  <si>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</si>
  <si>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</si>
  <si>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</si>
  <si>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</si>
  <si>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</si>
  <si>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</si>
  <si>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</si>
  <si>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</si>
  <si>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</si>
  <si>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</si>
  <si>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</si>
  <si>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</si>
  <si>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</si>
  <si>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</si>
  <si>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</si>
  <si>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</si>
  <si>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</si>
  <si>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</si>
  <si>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</si>
  <si>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</si>
  <si>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</si>
  <si>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</si>
  <si>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</si>
  <si>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</si>
  <si>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</si>
  <si>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</si>
  <si>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</si>
  <si>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</si>
  <si>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</si>
  <si>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</si>
  <si>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</si>
  <si>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</si>
  <si>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</si>
  <si>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</si>
  <si>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</si>
  <si>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</si>
  <si>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</si>
  <si>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</si>
  <si>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</si>
  <si>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</si>
  <si>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</si>
  <si>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</si>
  <si>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</si>
  <si>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</si>
  <si>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</si>
  <si>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</si>
  <si>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</si>
  <si>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</si>
  <si>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</si>
  <si>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</si>
  <si>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</si>
  <si>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</si>
  <si>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</si>
  <si>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</si>
  <si>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</si>
  <si>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</si>
  <si>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</si>
  <si>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</si>
  <si>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</si>
  <si>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</si>
  <si>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</si>
  <si>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</si>
  <si>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</si>
  <si>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</si>
  <si>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</si>
  <si>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</si>
  <si>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</si>
  <si>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</si>
  <si>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</si>
  <si>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</si>
  <si>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</si>
  <si>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</si>
  <si>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</si>
  <si>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</si>
  <si>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</si>
  <si>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</si>
  <si>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</si>
  <si>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</si>
  <si>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</si>
  <si>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</si>
  <si>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</si>
  <si>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</si>
  <si>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</si>
  <si>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</si>
  <si>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</si>
  <si>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</si>
  <si>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</si>
  <si>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</si>
  <si>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</si>
  <si>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</si>
  <si>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</si>
  <si>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</si>
  <si>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</si>
  <si>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</si>
  <si>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</si>
  <si>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</si>
  <si>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</si>
  <si>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</si>
  <si>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</si>
  <si>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</si>
  <si>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</si>
  <si>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</si>
  <si>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</si>
  <si>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</si>
  <si>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</si>
  <si>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</si>
  <si>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</si>
  <si>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</si>
  <si>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</si>
  <si>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</si>
  <si>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</si>
  <si>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</si>
  <si>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</si>
  <si>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</si>
  <si>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</si>
  <si>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</si>
  <si>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</si>
  <si>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</si>
  <si>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</si>
  <si>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</si>
  <si>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</si>
  <si>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</si>
  <si>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</si>
  <si>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</si>
  <si>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</si>
  <si>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</si>
  <si>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</si>
  <si>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</si>
  <si>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</si>
  <si>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</si>
  <si>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</si>
  <si>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</si>
  <si>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</si>
  <si>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</si>
  <si>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</si>
  <si>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</si>
  <si>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</si>
  <si>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</si>
  <si>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</si>
  <si>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</si>
  <si>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</si>
  <si>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</si>
  <si>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</si>
  <si>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</si>
  <si>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</si>
  <si>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</si>
  <si>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</si>
  <si>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</si>
  <si>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</si>
  <si>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</si>
  <si>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</si>
  <si>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</si>
  <si>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</si>
  <si>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</si>
  <si>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</si>
  <si>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</si>
  <si>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</si>
  <si>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</si>
  <si>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</si>
  <si>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</si>
  <si>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</si>
  <si>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</si>
  <si>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</si>
  <si>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</si>
  <si>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</si>
  <si>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</si>
  <si>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</si>
  <si>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</si>
  <si>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</si>
  <si>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</si>
  <si>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</si>
  <si>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</si>
  <si>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</si>
  <si>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</si>
  <si>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</si>
  <si>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</si>
  <si>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</si>
  <si>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</si>
  <si>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</si>
  <si>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</si>
  <si>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</si>
  <si>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</si>
  <si>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</si>
  <si>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</si>
  <si>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</si>
  <si>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</si>
  <si>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</si>
  <si>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</si>
  <si>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</si>
  <si>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</si>
  <si>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</si>
  <si>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</si>
  <si>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</si>
  <si>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</si>
  <si>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</si>
  <si>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</si>
  <si>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</si>
  <si>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</si>
  <si>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</si>
  <si>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</si>
  <si>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</si>
  <si>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</si>
  <si>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</si>
  <si>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</si>
  <si>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</si>
  <si>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</si>
  <si>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</si>
  <si>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</si>
  <si>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</si>
  <si>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</si>
  <si>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</si>
  <si>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</si>
  <si>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</si>
  <si>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</si>
  <si>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</si>
  <si>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</si>
  <si>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</si>
  <si>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</si>
  <si>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</si>
  <si>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</si>
  <si>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</si>
  <si>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</si>
  <si>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</si>
  <si>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</si>
  <si>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</si>
  <si>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</si>
  <si>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</si>
  <si>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</si>
  <si>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</si>
  <si>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</si>
  <si>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</si>
  <si>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</si>
  <si>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</si>
  <si>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</si>
  <si>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</si>
  <si>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</si>
  <si>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</si>
  <si>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</si>
  <si>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</si>
  <si>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</si>
  <si>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</si>
  <si>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</si>
  <si>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</si>
  <si>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</si>
  <si>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</si>
  <si>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</si>
  <si>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</si>
  <si>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</si>
  <si>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</si>
  <si>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</si>
  <si>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</si>
  <si>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</si>
  <si>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</si>
  <si>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</si>
  <si>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</si>
  <si>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</si>
  <si>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</si>
  <si>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</si>
  <si>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</si>
  <si>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</si>
  <si>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</si>
  <si>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</si>
  <si>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</si>
  <si>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</si>
  <si>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</si>
  <si>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</si>
  <si>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</si>
  <si>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</si>
  <si>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</si>
  <si>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</si>
  <si>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</si>
  <si>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</si>
  <si>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</si>
  <si>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</si>
  <si>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</si>
  <si>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</si>
  <si>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</si>
  <si>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</si>
  <si>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</si>
  <si>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</si>
  <si>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</si>
  <si>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</si>
  <si>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</si>
  <si>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</si>
  <si>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</si>
  <si>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</si>
  <si>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</si>
  <si>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</si>
  <si>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</si>
  <si>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</si>
  <si>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</si>
  <si>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</si>
  <si>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</si>
  <si>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</si>
  <si>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</si>
  <si>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</si>
  <si>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</si>
  <si>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</si>
  <si>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</si>
  <si>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</si>
  <si>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</si>
  <si>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</si>
  <si>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</si>
  <si>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</si>
  <si>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</si>
  <si>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</si>
  <si>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</si>
  <si>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</si>
  <si>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</si>
  <si>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</si>
  <si>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</si>
  <si>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</si>
  <si>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</si>
  <si>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</si>
  <si>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</si>
  <si>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</si>
  <si>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</si>
  <si>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</si>
  <si>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</si>
  <si>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</si>
  <si>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</si>
  <si>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</si>
  <si>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</si>
  <si>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</si>
  <si>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</si>
  <si>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</si>
  <si>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</si>
  <si>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</si>
  <si>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</si>
  <si>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</si>
  <si>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</si>
  <si>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</si>
  <si>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</si>
  <si>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</si>
  <si>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</si>
  <si>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</si>
  <si>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</si>
  <si>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</si>
  <si>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</si>
  <si>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</si>
  <si>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</si>
  <si>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</si>
  <si>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</si>
  <si>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</si>
  <si>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</si>
  <si>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</si>
  <si>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</si>
  <si>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</si>
  <si>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</si>
  <si>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</si>
  <si>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</si>
  <si>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</si>
  <si>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</si>
  <si>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</si>
  <si>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</si>
  <si>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</si>
  <si>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</si>
  <si>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</si>
  <si>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</si>
  <si>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</si>
  <si>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</si>
  <si>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</si>
  <si>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</si>
  <si>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</si>
  <si>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</si>
  <si>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</si>
  <si>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</si>
  <si>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</si>
  <si>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</si>
  <si>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</si>
  <si>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</si>
  <si>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</si>
  <si>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</si>
  <si>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</si>
  <si>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</si>
  <si>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</si>
  <si>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</si>
  <si>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</si>
  <si>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</si>
  <si>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</si>
  <si>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</si>
  <si>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</si>
  <si>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</si>
  <si>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</si>
  <si>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</si>
  <si>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</si>
  <si>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</si>
  <si>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</si>
  <si>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</si>
  <si>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</si>
  <si>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</si>
  <si>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</si>
  <si>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</si>
  <si>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</si>
  <si>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</si>
  <si>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</si>
  <si>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</si>
  <si>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</si>
  <si>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</si>
  <si>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</si>
  <si>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</si>
  <si>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</si>
  <si>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</si>
  <si>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</si>
  <si>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</si>
  <si>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</si>
  <si>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</si>
  <si>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</si>
  <si>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</si>
  <si>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</si>
  <si>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</si>
  <si>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</si>
  <si>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</si>
  <si>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</si>
  <si>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</si>
  <si>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</si>
  <si>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</si>
  <si>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</si>
  <si>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</si>
  <si>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</si>
  <si>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</si>
  <si>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</si>
  <si>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</si>
  <si>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</si>
  <si>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</si>
  <si>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</si>
  <si>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</si>
  <si>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</si>
  <si>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</si>
  <si>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</si>
  <si>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</si>
  <si>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</si>
  <si>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</si>
  <si>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</si>
  <si>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</si>
  <si>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</si>
  <si>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</si>
  <si>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</si>
  <si>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</si>
  <si>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</si>
  <si>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</si>
  <si>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</si>
  <si>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</si>
  <si>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</si>
  <si>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</si>
  <si>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</si>
  <si>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</si>
  <si>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</si>
  <si>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</si>
  <si>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</si>
  <si>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</si>
  <si>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</si>
  <si>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</si>
  <si>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</si>
  <si>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</si>
  <si>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</si>
  <si>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</si>
  <si>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</si>
  <si>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</si>
  <si>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</si>
  <si>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</si>
  <si>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</si>
  <si>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</si>
  <si>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</si>
  <si>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</si>
  <si>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</si>
  <si>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</si>
  <si>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</si>
  <si>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</si>
  <si>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</si>
  <si>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</si>
  <si>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</si>
  <si>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</si>
  <si>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</si>
  <si>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</si>
  <si>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</si>
  <si>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</si>
  <si>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</si>
  <si>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</si>
  <si>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</si>
  <si>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</si>
  <si>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</si>
  <si>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</si>
  <si>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</si>
  <si>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</si>
  <si>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</si>
  <si>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</si>
  <si>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</si>
  <si>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</si>
  <si>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</si>
  <si>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</si>
  <si>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</si>
  <si>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</si>
  <si>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</si>
  <si>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</si>
  <si>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</si>
  <si>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</si>
  <si>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</si>
  <si>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</si>
  <si>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</si>
  <si>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</si>
  <si>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</si>
  <si>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</si>
  <si>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</si>
  <si>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</si>
  <si>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</si>
  <si>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</si>
  <si>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</si>
  <si>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</si>
  <si>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</si>
  <si>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</si>
  <si>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</si>
  <si>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</si>
  <si>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</si>
  <si>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</si>
  <si>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</si>
  <si>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</si>
  <si>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</si>
  <si>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</si>
  <si>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</si>
  <si>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</si>
  <si>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</si>
  <si>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</si>
  <si>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</si>
  <si>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</si>
  <si>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</si>
  <si>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</si>
  <si>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</si>
  <si>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</si>
  <si>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</si>
  <si>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</si>
  <si>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</si>
  <si>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</si>
  <si>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</si>
  <si>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</si>
  <si>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</si>
  <si>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</si>
  <si>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</si>
  <si>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</si>
  <si>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</si>
  <si>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</si>
  <si>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</si>
  <si>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</si>
  <si>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</si>
  <si>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</si>
  <si>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</si>
  <si>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</si>
  <si>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</si>
  <si>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</si>
  <si>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</si>
  <si>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</si>
  <si>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</si>
  <si>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</si>
  <si>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</si>
  <si>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</si>
  <si>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</si>
  <si>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</si>
  <si>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</si>
  <si>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</si>
  <si>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</si>
  <si>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</si>
  <si>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</si>
  <si>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</si>
  <si>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</si>
  <si>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</si>
  <si>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</si>
  <si>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</si>
  <si>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</si>
  <si>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</si>
  <si>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</si>
  <si>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</si>
  <si>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</si>
  <si>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</si>
  <si>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</si>
  <si>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</si>
  <si>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</si>
  <si>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</si>
  <si>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</si>
  <si>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</si>
  <si>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</si>
  <si>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</si>
  <si>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</si>
  <si>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</si>
  <si>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</si>
  <si>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</si>
  <si>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</si>
  <si>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</si>
  <si>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</si>
  <si>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</si>
  <si>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</si>
  <si>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</si>
  <si>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</si>
  <si>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</si>
  <si>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</si>
  <si>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</si>
  <si>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</si>
  <si>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</si>
  <si>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</si>
  <si>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</si>
  <si>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</si>
  <si>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</si>
  <si>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</si>
  <si>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</si>
  <si>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</si>
  <si>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</si>
  <si>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</si>
  <si>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</si>
  <si>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</si>
  <si>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</si>
  <si>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</si>
  <si>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</si>
  <si>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</si>
  <si>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</si>
  <si>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</si>
  <si>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</si>
  <si>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</si>
  <si>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</si>
  <si>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</si>
  <si>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</si>
  <si>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</si>
  <si>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</si>
  <si>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</si>
  <si>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</si>
  <si>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</si>
  <si>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</si>
  <si>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</si>
  <si>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</si>
  <si>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</si>
  <si>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</si>
  <si>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</si>
  <si>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</si>
  <si>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</si>
  <si>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</si>
  <si>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</si>
  <si>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</si>
  <si>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</si>
  <si>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</si>
  <si>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</si>
  <si>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</si>
  <si>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</si>
  <si>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</si>
  <si>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</si>
  <si>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</si>
  <si>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</si>
  <si>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</si>
  <si>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</si>
  <si>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</si>
  <si>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</si>
  <si>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</si>
  <si>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</si>
  <si>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</si>
  <si>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</si>
  <si>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</si>
  <si>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</si>
  <si>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</si>
  <si>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</si>
  <si>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</si>
  <si>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</si>
  <si>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</si>
  <si>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</si>
  <si>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</si>
  <si>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</si>
  <si>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</si>
  <si>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</si>
  <si>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</si>
  <si>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</si>
  <si>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</si>
  <si>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</si>
  <si>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</si>
  <si>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</si>
  <si>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</si>
  <si>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</si>
  <si>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</si>
  <si>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</si>
  <si>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</si>
  <si>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</si>
  <si>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</si>
  <si>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</si>
  <si>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</si>
  <si>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</si>
  <si>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</si>
  <si>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</si>
  <si>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</si>
  <si>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</si>
  <si>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</si>
  <si>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</si>
  <si>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</si>
  <si>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</si>
  <si>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</si>
  <si>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</si>
  <si>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</si>
  <si>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</si>
  <si>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</si>
  <si>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</si>
  <si>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</si>
  <si>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</si>
  <si>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</si>
  <si>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</si>
  <si>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</si>
  <si>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</si>
  <si>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</si>
  <si>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</si>
  <si>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</si>
  <si>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</si>
  <si>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</si>
  <si>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</si>
  <si>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</si>
  <si>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</si>
  <si>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</si>
  <si>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</si>
  <si>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</si>
  <si>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</si>
  <si>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</si>
  <si>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</si>
  <si>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</si>
  <si>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</si>
  <si>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</si>
  <si>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</si>
  <si>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</si>
  <si>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</si>
  <si>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</si>
  <si>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</si>
  <si>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</si>
  <si>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</si>
  <si>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</si>
  <si>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</si>
  <si>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</si>
  <si>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</si>
  <si>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</si>
  <si>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</si>
  <si>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</si>
  <si>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</si>
  <si>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</si>
  <si>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</si>
  <si>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</si>
  <si>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</si>
  <si>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</si>
  <si>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</si>
  <si>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</si>
  <si>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</si>
  <si>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</si>
  <si>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</si>
  <si>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</si>
  <si>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</si>
  <si>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</si>
  <si>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</si>
  <si>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</si>
  <si>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</si>
  <si>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</si>
  <si>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</si>
  <si>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</si>
  <si>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</si>
  <si>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</si>
  <si>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</si>
  <si>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</si>
  <si>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</si>
  <si>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</si>
  <si>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</si>
  <si>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</si>
  <si>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</si>
  <si>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</si>
  <si>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</si>
  <si>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</si>
  <si>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</si>
  <si>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</si>
  <si>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</si>
  <si>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</si>
  <si>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</si>
  <si>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</si>
  <si>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</si>
  <si>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</si>
  <si>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</si>
  <si>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</si>
  <si>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</si>
  <si>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</si>
  <si>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</si>
  <si>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</si>
  <si>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</si>
  <si>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</si>
  <si>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</si>
  <si>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</si>
  <si>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</si>
  <si>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</si>
  <si>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</si>
  <si>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</si>
  <si>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</si>
  <si>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</si>
  <si>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</si>
  <si>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</si>
  <si>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</si>
  <si>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</si>
  <si>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</si>
  <si>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</si>
  <si>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</si>
  <si>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</si>
  <si>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</si>
  <si>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</si>
  <si>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</si>
  <si>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</si>
  <si>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</si>
  <si>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</si>
  <si>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</si>
  <si>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</si>
  <si>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</si>
  <si>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</si>
  <si>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</si>
  <si>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</si>
  <si>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</si>
  <si>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</si>
  <si>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</si>
  <si>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</si>
  <si>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</si>
  <si>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</si>
  <si>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</si>
  <si>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</si>
  <si>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</si>
  <si>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</si>
  <si>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</si>
  <si>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</si>
  <si>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</si>
  <si>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</si>
  <si>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</si>
  <si>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</si>
  <si>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</si>
  <si>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</si>
  <si>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</si>
  <si>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</si>
  <si>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</si>
  <si>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</si>
  <si>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</si>
  <si>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</si>
  <si>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</si>
  <si>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</si>
  <si>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</si>
  <si>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</si>
  <si>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</si>
  <si>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</si>
  <si>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</si>
  <si>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</si>
  <si>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</si>
  <si>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</si>
  <si>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</si>
  <si>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</si>
  <si>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</si>
  <si>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</si>
  <si>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</si>
  <si>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</si>
  <si>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</si>
  <si>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</si>
  <si>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</si>
  <si>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</si>
  <si>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</si>
  <si>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</si>
  <si>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</si>
  <si>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</si>
  <si>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</si>
  <si>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</si>
  <si>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</si>
  <si>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</si>
  <si>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</si>
  <si>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</si>
  <si>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</si>
  <si>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</si>
  <si>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</si>
  <si>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</si>
  <si>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</si>
  <si>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</si>
  <si>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</si>
  <si>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</si>
  <si>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</si>
  <si>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</si>
  <si>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</si>
  <si>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</si>
  <si>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</si>
  <si>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</si>
  <si>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</si>
  <si>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</si>
  <si>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</si>
  <si>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</si>
  <si>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</si>
  <si>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</si>
  <si>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</si>
  <si>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</si>
  <si>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</si>
  <si>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</si>
  <si>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</si>
  <si>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</si>
  <si>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</si>
  <si>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</si>
  <si>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</si>
  <si>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</si>
  <si>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</si>
  <si>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</si>
  <si>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</si>
  <si>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</si>
  <si>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</si>
  <si>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</si>
  <si>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</si>
  <si>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</si>
  <si>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</si>
  <si>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</si>
  <si>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</si>
  <si>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</si>
  <si>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</si>
  <si>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</si>
  <si>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</si>
  <si>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</si>
  <si>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</si>
  <si>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</si>
  <si>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</si>
  <si>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</si>
  <si>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</si>
  <si>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</si>
  <si>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</si>
  <si>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</si>
  <si>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</si>
  <si>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</si>
  <si>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</si>
  <si>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</si>
  <si>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</si>
  <si>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</si>
  <si>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</si>
  <si>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</si>
  <si>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</si>
  <si>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</si>
  <si>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</si>
  <si>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</si>
  <si>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</si>
  <si>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</si>
  <si>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</si>
  <si>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</si>
  <si>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</si>
  <si>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</si>
  <si>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</si>
  <si>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</si>
  <si>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</si>
  <si>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</si>
  <si>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</si>
  <si>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</si>
  <si>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</si>
  <si>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</si>
  <si>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</si>
  <si>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</si>
  <si>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</si>
  <si>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</si>
  <si>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</si>
  <si>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</si>
  <si>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</si>
  <si>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</si>
  <si>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</si>
  <si>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</si>
  <si>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</si>
  <si>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</si>
  <si>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</si>
  <si>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</si>
  <si>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</si>
  <si>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</si>
  <si>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</si>
  <si>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</si>
  <si>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</si>
  <si>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</si>
  <si>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</si>
  <si>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</si>
  <si>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</si>
  <si>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</si>
  <si>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</si>
  <si>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</si>
  <si>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</si>
  <si>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</si>
  <si>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</si>
  <si>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</si>
  <si>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</si>
  <si>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</si>
  <si>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</si>
  <si>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</si>
  <si>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</si>
  <si>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</si>
  <si>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</si>
  <si>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</si>
  <si>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</si>
  <si>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</si>
  <si>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</si>
  <si>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</si>
  <si>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</si>
  <si>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</si>
  <si>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</si>
  <si>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</si>
  <si>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</si>
  <si>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</si>
  <si>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</si>
  <si>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</si>
  <si>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</si>
  <si>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</si>
  <si>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</si>
  <si>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</si>
  <si>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</si>
  <si>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</si>
  <si>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</si>
  <si>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</si>
  <si>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</si>
  <si>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</si>
  <si>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</si>
  <si>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</si>
  <si>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</si>
  <si>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</si>
  <si>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</si>
  <si>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</si>
  <si>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</si>
  <si>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</si>
  <si>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</si>
  <si>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</si>
  <si>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</si>
  <si>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</si>
  <si>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</si>
  <si>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</si>
  <si>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</si>
  <si>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</si>
  <si>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</si>
  <si>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</si>
  <si>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</si>
  <si>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</si>
  <si>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</si>
  <si>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</si>
  <si>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</si>
  <si>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</si>
  <si>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</si>
  <si>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</si>
  <si>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</si>
  <si>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</si>
  <si>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</si>
  <si>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</si>
  <si>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</si>
  <si>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</si>
  <si>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</si>
  <si>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</si>
  <si>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</si>
  <si>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</si>
  <si>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</si>
  <si>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</si>
  <si>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</si>
  <si>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</si>
  <si>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</si>
  <si>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</si>
  <si>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</si>
  <si>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</si>
  <si>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</si>
  <si>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</si>
  <si>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</si>
  <si>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</si>
  <si>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</si>
  <si>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</si>
  <si>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</si>
  <si>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</si>
  <si>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</si>
  <si>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</si>
  <si>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</si>
  <si>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</si>
  <si>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</si>
  <si>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</si>
  <si>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</si>
  <si>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</si>
  <si>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</si>
  <si>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</si>
  <si>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</si>
  <si>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</si>
  <si>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</si>
  <si>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</si>
  <si>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</si>
  <si>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</si>
  <si>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</si>
  <si>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</si>
  <si>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</si>
  <si>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</si>
  <si>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</si>
  <si>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</si>
  <si>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</si>
  <si>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</si>
  <si>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</si>
  <si>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</si>
  <si>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</si>
  <si>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</si>
  <si>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</si>
  <si>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</si>
  <si>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</si>
  <si>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</si>
  <si>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</si>
  <si>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</si>
  <si>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</si>
  <si>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</si>
  <si>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</si>
  <si>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</si>
  <si>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</si>
  <si>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</si>
  <si>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</si>
  <si>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</si>
  <si>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</si>
  <si>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</si>
  <si>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</si>
  <si>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</si>
  <si>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</si>
  <si>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</si>
  <si>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</si>
  <si>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</si>
  <si>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</si>
  <si>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</si>
  <si>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</si>
  <si>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</si>
  <si>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</si>
  <si>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</si>
  <si>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</si>
  <si>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</si>
  <si>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</si>
  <si>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</si>
  <si>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</si>
  <si>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</si>
  <si>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</si>
  <si>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</si>
  <si>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</si>
  <si>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</si>
  <si>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</si>
  <si>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</si>
  <si>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</si>
  <si>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</si>
  <si>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</si>
  <si>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</si>
  <si>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</si>
  <si>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</si>
  <si>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</si>
  <si>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</si>
  <si>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</si>
  <si>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</si>
  <si>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</si>
  <si>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</si>
  <si>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</si>
  <si>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</si>
  <si>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</si>
  <si>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</si>
  <si>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</si>
  <si>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</si>
  <si>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</si>
  <si>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</si>
  <si>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</si>
  <si>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</si>
  <si>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</si>
  <si>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</si>
  <si>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</si>
  <si>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</si>
  <si>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</si>
  <si>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</si>
  <si>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</si>
  <si>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</si>
  <si>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</si>
  <si>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</si>
  <si>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</si>
  <si>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</si>
  <si>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</si>
  <si>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</si>
  <si>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</si>
  <si>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</si>
  <si>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</si>
  <si>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</si>
  <si>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</si>
  <si>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</si>
  <si>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</si>
  <si>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</si>
  <si>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</si>
  <si>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</si>
  <si>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</si>
  <si>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</si>
  <si>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</si>
  <si>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</si>
  <si>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</si>
  <si>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</si>
  <si>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</si>
  <si>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</si>
  <si>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</si>
  <si>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</si>
  <si>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</si>
  <si>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</si>
  <si>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</si>
  <si>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</si>
  <si>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</si>
  <si>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</si>
  <si>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</si>
  <si>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</si>
  <si>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</si>
  <si>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</si>
  <si>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</si>
  <si>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</si>
  <si>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</si>
  <si>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</si>
  <si>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</si>
  <si>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</si>
  <si>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</si>
  <si>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</si>
  <si>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</si>
  <si>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</si>
  <si>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</si>
  <si>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</si>
  <si>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</si>
  <si>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</si>
  <si>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</si>
  <si>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</si>
  <si>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</si>
  <si>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</si>
  <si>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</si>
  <si>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</si>
  <si>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</si>
  <si>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</si>
  <si>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</si>
  <si>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</si>
  <si>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</si>
  <si>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</si>
  <si>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</si>
  <si>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</si>
  <si>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</si>
  <si>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</si>
  <si>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</si>
  <si>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</si>
  <si>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</si>
  <si>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</si>
  <si>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</si>
  <si>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</si>
  <si>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</si>
  <si>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</si>
  <si>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</si>
  <si>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</si>
  <si>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</si>
  <si>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</si>
  <si>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</si>
  <si>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</si>
  <si>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</si>
  <si>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</si>
  <si>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</si>
  <si>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</si>
  <si>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</si>
  <si>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</si>
  <si>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</si>
  <si>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</si>
  <si>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</si>
  <si>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</si>
  <si>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</si>
  <si>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</si>
  <si>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</si>
  <si>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</si>
  <si>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</si>
  <si>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</si>
  <si>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</si>
  <si>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</si>
  <si>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</si>
  <si>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</si>
  <si>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</si>
  <si>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</si>
  <si>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</si>
  <si>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</si>
  <si>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</si>
  <si>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</si>
  <si>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</si>
  <si>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</si>
  <si>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</si>
  <si>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</si>
  <si>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</si>
  <si>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</si>
  <si>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</si>
  <si>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</si>
  <si>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</si>
  <si>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</si>
  <si>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</si>
  <si>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</si>
  <si>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</si>
  <si>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</si>
  <si>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</si>
  <si>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</si>
  <si>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</si>
  <si>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</si>
  <si>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</si>
  <si>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</si>
  <si>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</si>
  <si>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</si>
  <si>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</si>
  <si>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</si>
  <si>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</si>
  <si>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</si>
  <si>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</si>
  <si>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</si>
  <si>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</si>
  <si>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</si>
  <si>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</si>
  <si>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</si>
  <si>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</si>
  <si>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</si>
  <si>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</si>
  <si>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</si>
  <si>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</si>
  <si>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</si>
  <si>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</si>
  <si>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</si>
  <si>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</si>
  <si>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</si>
  <si>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</si>
  <si>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</si>
  <si>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</si>
  <si>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</si>
  <si>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</si>
  <si>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</si>
  <si>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</si>
  <si>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</si>
  <si>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</si>
  <si>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</si>
  <si>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</si>
  <si>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</si>
  <si>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</si>
  <si>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</si>
  <si>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</si>
  <si>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</si>
  <si>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</si>
  <si>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</si>
  <si>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</si>
  <si>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</si>
  <si>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</si>
  <si>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</si>
  <si>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</si>
  <si>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</si>
  <si>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</si>
  <si>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</si>
  <si>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</si>
  <si>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</si>
  <si>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</si>
  <si>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</si>
  <si>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</si>
  <si>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</si>
  <si>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</si>
  <si>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</si>
  <si>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</si>
  <si>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</si>
  <si>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</si>
  <si>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</si>
  <si>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</si>
  <si>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</si>
  <si>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</si>
  <si>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</si>
  <si>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</si>
  <si>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</si>
  <si>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</si>
  <si>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</si>
  <si>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</si>
  <si>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</si>
  <si>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</si>
  <si>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</si>
  <si>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</si>
  <si>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</si>
  <si>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</si>
  <si>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</si>
  <si>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</si>
  <si>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</si>
  <si>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</si>
  <si>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</si>
  <si>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</si>
  <si>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</si>
  <si>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</si>
  <si>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</si>
  <si>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</si>
  <si>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</si>
  <si>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</si>
  <si>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</si>
  <si>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</si>
  <si>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</si>
  <si>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</si>
  <si>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</si>
  <si>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</si>
  <si>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</si>
  <si>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</si>
  <si>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</si>
  <si>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</si>
  <si>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</si>
  <si>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</si>
  <si>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</si>
  <si>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</si>
  <si>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</si>
  <si>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</si>
  <si>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</si>
  <si>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</si>
  <si>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</si>
  <si>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</si>
  <si>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</si>
  <si>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</si>
  <si>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</si>
  <si>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</si>
  <si>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</si>
  <si>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</si>
  <si>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</si>
  <si>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</si>
  <si>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</si>
  <si>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</si>
  <si>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</si>
  <si>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</si>
  <si>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</si>
  <si>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</si>
  <si>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</si>
  <si>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</si>
  <si>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</si>
  <si>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</si>
  <si>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</si>
  <si>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</si>
  <si>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</si>
  <si>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</si>
  <si>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</si>
  <si>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</si>
  <si>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</si>
  <si>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</si>
  <si>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</si>
  <si>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</si>
  <si>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</si>
  <si>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</si>
  <si>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</si>
  <si>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</si>
  <si>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</si>
  <si>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</si>
  <si>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</si>
  <si>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</si>
  <si>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</si>
  <si>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</si>
  <si>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</si>
  <si>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</si>
  <si>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</si>
  <si>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</si>
  <si>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</si>
  <si>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</si>
  <si>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</si>
  <si>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</si>
  <si>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</si>
  <si>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</si>
  <si>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</si>
  <si>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</si>
  <si>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</si>
  <si>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</si>
  <si>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</si>
  <si>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</si>
  <si>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</si>
  <si>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</si>
  <si>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</si>
  <si>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</si>
  <si>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</si>
  <si>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</si>
  <si>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</si>
  <si>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</si>
  <si>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</si>
  <si>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</si>
  <si>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</si>
  <si>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</si>
  <si>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</si>
  <si>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</si>
  <si>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</si>
  <si>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</si>
  <si>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</si>
  <si>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</si>
  <si>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</si>
  <si>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</si>
  <si>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</si>
  <si>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</si>
  <si>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</si>
  <si>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</si>
  <si>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</si>
  <si>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</si>
  <si>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</si>
  <si>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</si>
  <si>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</si>
  <si>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</si>
  <si>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</si>
  <si>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</si>
  <si>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</si>
  <si>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</si>
  <si>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</si>
  <si>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</si>
  <si>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</si>
  <si>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</si>
  <si>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</si>
  <si>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</si>
  <si>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</si>
  <si>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</si>
  <si>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</si>
  <si>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</si>
  <si>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</si>
  <si>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</si>
  <si>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</si>
  <si>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</si>
  <si>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</si>
  <si>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</si>
  <si>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</si>
  <si>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</si>
  <si>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</si>
  <si>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</si>
  <si>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</si>
  <si>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</si>
  <si>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</si>
  <si>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</si>
  <si>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</si>
  <si>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</si>
  <si>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</si>
  <si>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</si>
  <si>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</si>
  <si>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</si>
  <si>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</si>
  <si>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</si>
  <si>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</si>
  <si>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</si>
  <si>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</si>
  <si>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</si>
  <si>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</si>
  <si>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</si>
  <si>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</si>
  <si>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</si>
  <si>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</si>
  <si>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</si>
  <si>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</si>
  <si>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</si>
  <si>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</si>
  <si>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</si>
  <si>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</si>
  <si>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</si>
  <si>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</si>
  <si>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</si>
  <si>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</si>
  <si>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</si>
  <si>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</si>
  <si>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</si>
  <si>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</si>
  <si>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</si>
  <si>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</si>
  <si>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</si>
  <si>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</si>
  <si>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</si>
  <si>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</si>
  <si>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</si>
  <si>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</si>
  <si>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</si>
  <si>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</si>
  <si>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</si>
  <si>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</si>
  <si>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</si>
  <si>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</si>
  <si>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</si>
  <si>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</si>
  <si>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</si>
  <si>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</si>
  <si>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</si>
  <si>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</si>
  <si>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</si>
  <si>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</si>
  <si>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</si>
  <si>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</si>
  <si>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</si>
  <si>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</si>
  <si>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</si>
  <si>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</si>
  <si>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</si>
  <si>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</si>
  <si>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</si>
  <si>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</si>
  <si>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</si>
  <si>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</si>
  <si>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</si>
  <si>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</si>
  <si>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</si>
  <si>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</si>
  <si>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</si>
  <si>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</si>
  <si>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</si>
  <si>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</si>
  <si>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</si>
  <si>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</si>
  <si>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</si>
  <si>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</si>
  <si>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</si>
  <si>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</si>
  <si>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</si>
  <si>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</si>
  <si>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</si>
  <si>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</si>
  <si>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</si>
  <si>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</si>
  <si>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</si>
  <si>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</si>
  <si>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</si>
  <si>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</si>
  <si>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</si>
  <si>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</si>
  <si>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</si>
  <si>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</si>
  <si>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</si>
  <si>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</si>
  <si>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</si>
  <si>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</si>
  <si>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</si>
  <si>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</si>
  <si>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</si>
  <si>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</si>
  <si>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</si>
  <si>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</si>
  <si>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</si>
  <si>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</si>
  <si>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</si>
  <si>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</si>
  <si>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</si>
  <si>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</si>
  <si>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</si>
  <si>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</si>
  <si>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</si>
  <si>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</si>
  <si>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</si>
  <si>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</si>
  <si>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</si>
  <si>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</si>
  <si>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</si>
  <si>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</si>
  <si>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</si>
  <si>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</si>
  <si>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</si>
  <si>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</si>
  <si>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</si>
  <si>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</si>
  <si>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</si>
  <si>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</si>
  <si>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</si>
  <si>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</si>
  <si>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</si>
  <si>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</si>
  <si>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</si>
  <si>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</si>
  <si>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</si>
  <si>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</si>
  <si>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</si>
  <si>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</si>
  <si>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</si>
  <si>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</si>
  <si>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</si>
  <si>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</si>
  <si>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</si>
  <si>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</si>
  <si>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</si>
  <si>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</si>
  <si>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</si>
  <si>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</si>
  <si>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</si>
  <si>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</si>
  <si>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</si>
  <si>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</si>
  <si>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</si>
  <si>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</si>
  <si>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</si>
  <si>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</si>
  <si>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</si>
  <si>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</si>
  <si>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</si>
  <si>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</si>
  <si>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</si>
  <si>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</si>
  <si>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</si>
  <si>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</si>
  <si>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</si>
  <si>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</si>
  <si>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</si>
  <si>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</si>
  <si>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</si>
  <si>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</si>
  <si>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</si>
  <si>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</si>
  <si>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</si>
  <si>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</si>
  <si>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</si>
  <si>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</si>
  <si>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</si>
  <si>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</si>
  <si>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</si>
  <si>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</si>
  <si>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</si>
  <si>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</si>
  <si>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</si>
  <si>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</si>
  <si>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</si>
  <si>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</si>
  <si>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</si>
  <si>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</si>
  <si>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</si>
  <si>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</si>
  <si>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</si>
  <si>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</si>
  <si>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</si>
  <si>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</si>
  <si>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</si>
  <si>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</si>
  <si>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</si>
  <si>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</si>
  <si>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</si>
  <si>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</si>
  <si>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</si>
  <si>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</si>
  <si>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</si>
  <si>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</si>
  <si>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</si>
  <si>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</si>
  <si>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</si>
  <si>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</si>
  <si>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</si>
  <si>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</si>
  <si>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</si>
  <si>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</si>
  <si>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</si>
  <si>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</si>
  <si>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</si>
  <si>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</si>
  <si>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</si>
  <si>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</si>
  <si>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</si>
  <si>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</si>
  <si>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</si>
  <si>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</si>
  <si>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</si>
  <si>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</si>
  <si>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</si>
  <si>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</si>
  <si>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</si>
  <si>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</si>
  <si>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</si>
  <si>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</si>
  <si>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</si>
  <si>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</si>
  <si>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</si>
  <si>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</si>
  <si>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</si>
  <si>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</si>
  <si>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</si>
  <si>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</si>
  <si>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</si>
  <si>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</si>
  <si>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</si>
  <si>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</si>
  <si>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</si>
  <si>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</si>
  <si>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</si>
  <si>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</si>
  <si>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</si>
  <si>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</si>
  <si>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</si>
  <si>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</si>
  <si>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</si>
  <si>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</si>
  <si>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</si>
  <si>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</si>
  <si>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</si>
  <si>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</si>
  <si>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</si>
  <si>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</si>
  <si>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</si>
  <si>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</si>
  <si>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</si>
  <si>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</si>
  <si>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</si>
  <si>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</si>
  <si>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</si>
  <si>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</si>
  <si>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</si>
  <si>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</si>
  <si>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</si>
  <si>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</si>
  <si>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</si>
  <si>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</si>
  <si>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</si>
  <si>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</si>
  <si>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</si>
  <si>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</si>
  <si>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</si>
  <si>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</si>
  <si>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</si>
  <si>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</si>
  <si>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</si>
  <si>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</si>
  <si>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</si>
  <si>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</si>
  <si>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</si>
  <si>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</si>
  <si>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</si>
  <si>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</si>
  <si>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</si>
  <si>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</si>
  <si>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</si>
  <si>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</si>
  <si>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</si>
  <si>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</si>
  <si>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</si>
  <si>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</si>
  <si>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</si>
  <si>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</si>
  <si>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</si>
  <si>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</si>
  <si>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</si>
  <si>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</si>
  <si>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</si>
  <si>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</si>
  <si>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</si>
  <si>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</si>
  <si>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</si>
  <si>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</si>
  <si>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</si>
  <si>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</si>
  <si>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</si>
  <si>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</si>
  <si>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</si>
  <si>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</si>
  <si>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</si>
  <si>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</si>
  <si>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</si>
  <si>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</si>
  <si>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</si>
  <si>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</si>
  <si>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</si>
  <si>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</si>
  <si>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</si>
  <si>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</si>
  <si>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</si>
  <si>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</si>
  <si>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</si>
  <si>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</si>
  <si>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</si>
  <si>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</si>
  <si>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</si>
  <si>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</si>
  <si>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</si>
  <si>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</si>
  <si>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</si>
  <si>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</si>
  <si>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</si>
  <si>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</si>
  <si>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</si>
  <si>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</si>
  <si>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</si>
  <si>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</si>
  <si>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</si>
  <si>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</si>
  <si>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</si>
  <si>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</si>
  <si>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</si>
  <si>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</si>
  <si>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</si>
  <si>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</si>
  <si>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</si>
  <si>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</si>
  <si>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</si>
  <si>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</si>
  <si>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</si>
  <si>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</si>
  <si>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</si>
  <si>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</si>
  <si>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</si>
  <si>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</si>
  <si>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</si>
  <si>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</si>
  <si>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</si>
  <si>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</si>
  <si>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</si>
  <si>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</si>
  <si>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</si>
  <si>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</si>
  <si>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</si>
  <si>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</si>
  <si>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</si>
  <si>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</si>
  <si>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</si>
  <si>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</si>
  <si>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</si>
  <si>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</si>
  <si>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</si>
  <si>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</si>
  <si>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</si>
  <si>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</si>
  <si>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</si>
  <si>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</si>
  <si>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</si>
  <si>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</si>
  <si>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</si>
  <si>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</si>
  <si>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</si>
  <si>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</si>
  <si>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</si>
  <si>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</si>
  <si>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</si>
  <si>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</si>
  <si>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</si>
  <si>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</si>
  <si>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</si>
  <si>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</si>
  <si>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</si>
  <si>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</si>
  <si>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</si>
  <si>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</si>
  <si>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</si>
  <si>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</si>
  <si>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</si>
  <si>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</si>
  <si>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</si>
  <si>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</si>
  <si>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</si>
  <si>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</si>
  <si>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</si>
  <si>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</si>
  <si>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</si>
  <si>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</si>
  <si>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</si>
  <si>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</si>
  <si>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</si>
  <si>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</si>
  <si>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</si>
  <si>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</si>
  <si>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</si>
  <si>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</si>
  <si>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</si>
  <si>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Row Labels</t>
  </si>
  <si>
    <t>Grand Total</t>
  </si>
  <si>
    <t>Column Labels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</si>
  <si>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</si>
  <si>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</si>
  <si>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</si>
  <si>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</si>
  <si>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</si>
  <si>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</si>
  <si>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</si>
  <si>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</si>
  <si>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</si>
  <si>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</si>
  <si>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</si>
  <si>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</si>
  <si>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</si>
  <si>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</si>
  <si>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</si>
  <si>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</si>
  <si>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</si>
  <si>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</si>
  <si>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</si>
  <si>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</si>
  <si>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</si>
  <si>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</si>
  <si>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</si>
  <si>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</si>
  <si>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</si>
  <si>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</si>
  <si>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</si>
  <si>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</si>
  <si>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</si>
  <si>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</si>
  <si>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</si>
  <si>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</si>
  <si>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</si>
  <si>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</si>
  <si>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</si>
  <si>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Parent category</t>
  </si>
  <si>
    <t>Date Created Conversion</t>
  </si>
  <si>
    <t>Date Ended Conversion</t>
  </si>
  <si>
    <t>Year Created</t>
  </si>
  <si>
    <t xml:space="preserve">Year </t>
  </si>
  <si>
    <t>Month Created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</si>
  <si>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</si>
  <si>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</si>
  <si>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</si>
  <si>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</si>
  <si>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</si>
  <si>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</si>
  <si>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</si>
  <si>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</si>
  <si>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</si>
  <si>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</si>
  <si>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</si>
  <si>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</si>
  <si>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</si>
  <si>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</si>
  <si>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Nubmer Failed</t>
  </si>
  <si>
    <t>Number Canceled</t>
  </si>
  <si>
    <t>Total Projects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</si>
  <si>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</si>
  <si>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</si>
  <si>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</si>
  <si>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</si>
  <si>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</si>
  <si>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</si>
  <si>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</si>
  <si>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</si>
  <si>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</si>
  <si>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</si>
  <si>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</si>
  <si>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</si>
  <si>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</si>
  <si>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</si>
  <si>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</si>
  <si>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</si>
  <si>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</si>
  <si>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</si>
  <si>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</si>
  <si>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</si>
  <si>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</si>
  <si>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Sucessful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</si>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</sst>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3" applyFont="1" applyAlignment="1">
      <alignment horizontal="center"/>
    </xf>
    <xf numFmtId="9" fontId="0" fillId="0" borderId="0" xfId="43" applyFont="1"/>
    <xf numFmtId="43" fontId="16" fillId="0" borderId="0" xfId="42" applyFont="1" applyAlignment="1">
      <alignment horizontal="center"/>
    </xf>
    <xf numFmtId="43" fontId="0" fillId="0" borderId="0" xfId="42" applyFon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left"/>
    </xf>
    <xf numFmtId="1" fontId="16" fillId="0" borderId="0" xfId="0" applyNumberFormat="1" applyFon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64" fontId="16" fillId="0" borderId="0" xfId="42" applyNumberFormat="1" applyFont="1" applyAlignment="1">
      <alignment horizontal="center"/>
    </xf>
    <xf numFmtId="164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[CrowdfundingBook_Christian.xlsx]Pivot Table by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8-4E4F-ACB6-C710B60CE997}"/>
            </c:ext>
          </c:extLst>
        </c:ser>
        <c:ser>
          <c:idx val="1"/>
          <c:order val="1"/>
          <c:tx>
            <c:strRef>
              <c:f>'Pivot Table by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8-4E4F-ACB6-C710B60CE997}"/>
            </c:ext>
          </c:extLst>
        </c:ser>
        <c:ser>
          <c:idx val="2"/>
          <c:order val="2"/>
          <c:tx>
            <c:strRef>
              <c:f>'Pivot Table by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8-4E4F-ACB6-C710B60CE997}"/>
            </c:ext>
          </c:extLst>
        </c:ser>
        <c:ser>
          <c:idx val="3"/>
          <c:order val="3"/>
          <c:tx>
            <c:strRef>
              <c:f>'Pivot Table by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8-4E4F-ACB6-C710B60CE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3568127"/>
        <c:axId val="1243565631"/>
      </c:barChart>
      <c:catAx>
        <c:axId val="124356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565631"/>
        <c:crosses val="autoZero"/>
        <c:auto val="1"/>
        <c:lblAlgn val="ctr"/>
        <c:lblOffset val="100"/>
        <c:noMultiLvlLbl val="0"/>
      </c:catAx>
      <c:valAx>
        <c:axId val="12435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56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[CrowdfundingBook_Christian.xlsx]Pivot Chart by Category!PivotTable4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by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by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B-4948-9375-A059127ABAB0}"/>
            </c:ext>
          </c:extLst>
        </c:ser>
        <c:ser>
          <c:idx val="1"/>
          <c:order val="1"/>
          <c:tx>
            <c:strRef>
              <c:f>'Pivot Chart by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by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B-4948-9375-A059127ABAB0}"/>
            </c:ext>
          </c:extLst>
        </c:ser>
        <c:ser>
          <c:idx val="2"/>
          <c:order val="2"/>
          <c:tx>
            <c:strRef>
              <c:f>'Pivot Chart by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by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B-4948-9375-A059127ABAB0}"/>
            </c:ext>
          </c:extLst>
        </c:ser>
        <c:ser>
          <c:idx val="3"/>
          <c:order val="3"/>
          <c:tx>
            <c:strRef>
              <c:f>'Pivot Chart by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by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B-4948-9375-A059127AB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0742463"/>
        <c:axId val="1450739967"/>
      </c:barChart>
      <c:catAx>
        <c:axId val="145074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39967"/>
        <c:crosses val="autoZero"/>
        <c:auto val="1"/>
        <c:lblAlgn val="ctr"/>
        <c:lblOffset val="100"/>
        <c:noMultiLvlLbl val="0"/>
      </c:catAx>
      <c:valAx>
        <c:axId val="14507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4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[CrowdfundingBook_Christian.xlsx]PivotTable Subcategory outcome!PivotTable5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011255421600382E-2"/>
          <c:y val="0.1035650321637117"/>
          <c:w val="0.81063007061522474"/>
          <c:h val="0.593606998654104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'PivotTable Subcategory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 Subcategory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Subcategory 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C-4FA1-B6EF-F8A3A2259672}"/>
            </c:ext>
          </c:extLst>
        </c:ser>
        <c:ser>
          <c:idx val="1"/>
          <c:order val="1"/>
          <c:tx>
            <c:strRef>
              <c:f>'PivotTable Subcategory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 Subcategory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Subcategory 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C-4FA1-B6EF-F8A3A2259672}"/>
            </c:ext>
          </c:extLst>
        </c:ser>
        <c:ser>
          <c:idx val="2"/>
          <c:order val="2"/>
          <c:tx>
            <c:strRef>
              <c:f>'PivotTable Subcategory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'PivotTable Subcategory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Subcategory 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C-4FA1-B6EF-F8A3A2259672}"/>
            </c:ext>
          </c:extLst>
        </c:ser>
        <c:ser>
          <c:idx val="3"/>
          <c:order val="3"/>
          <c:tx>
            <c:strRef>
              <c:f>'PivotTable Subcategory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 Subcategory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Subcategory 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4C-4FA1-B6EF-F8A3A2259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2816911"/>
        <c:axId val="633319759"/>
      </c:barChart>
      <c:catAx>
        <c:axId val="85281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19759"/>
        <c:crosses val="autoZero"/>
        <c:auto val="1"/>
        <c:lblAlgn val="ctr"/>
        <c:lblOffset val="100"/>
        <c:noMultiLvlLbl val="0"/>
      </c:catAx>
      <c:valAx>
        <c:axId val="6333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81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[CrowdfundingBook_Christian.xlsx]PivotChart by subcategory!PivotTable6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'PivotChart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'PivotChart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'PivotChart by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8-421A-B6F1-10FCE9053E07}"/>
            </c:ext>
          </c:extLst>
        </c:ser>
        <c:ser>
          <c:idx val="1"/>
          <c:order val="1"/>
          <c:tx>
            <c:strRef>
              <c:f>'PivotChart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'PivotChart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'PivotChart by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8-421A-B6F1-10FCE9053E07}"/>
            </c:ext>
          </c:extLst>
        </c:ser>
        <c:ser>
          <c:idx val="2"/>
          <c:order val="2"/>
          <c:tx>
            <c:strRef>
              <c:f>'PivotChart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'PivotChart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'PivotChart by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8-421A-B6F1-10FCE9053E07}"/>
            </c:ext>
          </c:extLst>
        </c:ser>
        <c:ser>
          <c:idx val="3"/>
          <c:order val="3"/>
          <c:tx>
            <c:strRef>
              <c:f>'PivotChart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'PivotChart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'PivotChart by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8-421A-B6F1-10FCE9053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27871"/>
        <c:axId val="1231125791"/>
      </c:barChart>
      <c:catAx>
        <c:axId val="12311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25791"/>
        <c:crosses val="autoZero"/>
        <c:auto val="1"/>
        <c:lblAlgn val="ctr"/>
        <c:lblOffset val="100"/>
        <c:noMultiLvlLbl val="0"/>
      </c:catAx>
      <c:valAx>
        <c:axId val="12311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[CrowdfundingBook_Christian.xlsx]PivotTable_oucome dates!PivotTable2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'PivotTable_oucome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'PivotTable_oucome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'PivotTable_oucome dates'!$B$6:$B$18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9-421D-9238-D43E1B38B82B}"/>
            </c:ext>
          </c:extLst>
        </c:ser>
        <c:ser>
          <c:idx val="1"/>
          <c:order val="1"/>
          <c:tx>
            <c:strRef>
              <c:f>'PivotTable_oucome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'PivotTable_oucome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'PivotTable_oucome dates'!$C$6:$C$18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9-421D-9238-D43E1B38B82B}"/>
            </c:ext>
          </c:extLst>
        </c:ser>
        <c:ser>
          <c:idx val="2"/>
          <c:order val="2"/>
          <c:tx>
            <c:strRef>
              <c:f>'PivotTable_oucome dates'!$D$4:$D$5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'PivotTable_oucome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'PivotTable_oucome dates'!$D$6:$D$18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9-421D-9238-D43E1B38B82B}"/>
            </c:ext>
          </c:extLst>
        </c:ser>
        <c:ser>
          <c:idx val="3"/>
          <c:order val="3"/>
          <c:tx>
            <c:strRef>
              <c:f>'PivotTable_oucome dates'!$E$4:$E$5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'PivotTable_oucome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'PivotTable_oucome dates'!$E$6:$E$18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19-421D-9238-D43E1B38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543376"/>
        <c:axId val="1996542128"/>
      </c:lineChart>
      <c:catAx>
        <c:axId val="199654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542128"/>
        <c:crosses val="autoZero"/>
        <c:auto val="1"/>
        <c:lblAlgn val="ctr"/>
        <c:lblOffset val="100"/>
        <c:noMultiLvlLbl val="0"/>
      </c:catAx>
      <c:valAx>
        <c:axId val="19965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5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2A-41F5-ACC6-E57B9B65FC03}"/>
            </c:ext>
          </c:extLst>
        </c:ser>
        <c:ser>
          <c:idx val="5"/>
          <c:order val="5"/>
          <c:tx>
            <c:strRef>
              <c:f>'Crowdfunding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2A-41F5-ACC6-E57B9B65FC03}"/>
            </c:ext>
          </c:extLst>
        </c:ser>
        <c:ser>
          <c:idx val="6"/>
          <c:order val="6"/>
          <c:tx>
            <c:strRef>
              <c:f>'Crowdfunding Analysis'!$H$1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2A-41F5-ACC6-E57B9B65F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99455"/>
        <c:axId val="781036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12A-41F5-ACC6-E57B9B65FC0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Analysis'!$C$1</c15:sqref>
                        </c15:formulaRef>
                      </c:ext>
                    </c:extLst>
                    <c:strCache>
                      <c:ptCount val="1"/>
                      <c:pt idx="0">
                        <c:v>Nubmer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2A-41F5-ACC6-E57B9B65FC0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2A-41F5-ACC6-E57B9B65FC0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2A-41F5-ACC6-E57B9B65FC03}"/>
                  </c:ext>
                </c:extLst>
              </c15:ser>
            </c15:filteredLineSeries>
          </c:ext>
        </c:extLst>
      </c:lineChart>
      <c:catAx>
        <c:axId val="7809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3615"/>
        <c:crosses val="autoZero"/>
        <c:auto val="1"/>
        <c:lblAlgn val="ctr"/>
        <c:lblOffset val="100"/>
        <c:noMultiLvlLbl val="0"/>
      </c:catAx>
      <c:valAx>
        <c:axId val="7810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4</xdr:row>
      <xdr:rowOff>67310</xdr:rowOff>
    </xdr:from>
    <xdr:to>
      <xdr:col>9</xdr:col>
      <xdr:colOff>1699260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46AADC-1108-CE6A-EAB0-8A49036C6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185420</xdr:colOff>
      <xdr:row>6</xdr:row>
      <xdr:rowOff>165100</xdr:rowOff>
    </xdr:from>
    <xdr:to>
      <xdr:col>18</xdr:col>
      <xdr:colOff>233680</xdr:colOff>
      <xdr:row>27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9BE0B3-F44E-E4DD-AF14-F601068DE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535940</xdr:colOff>
      <xdr:row>11</xdr:row>
      <xdr:rowOff>153670</xdr:rowOff>
    </xdr:from>
    <xdr:to>
      <xdr:col>17</xdr:col>
      <xdr:colOff>599440</xdr:colOff>
      <xdr:row>30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343C0-F3ED-B8D4-8C83-997B0EF79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595630</xdr:colOff>
      <xdr:row>9</xdr:row>
      <xdr:rowOff>123190</xdr:rowOff>
    </xdr:from>
    <xdr:to>
      <xdr:col>17</xdr:col>
      <xdr:colOff>205740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979E3-7200-37C0-85C1-071C588C3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5</xdr:row>
      <xdr:rowOff>121920</xdr:rowOff>
    </xdr:from>
    <xdr:to>
      <xdr:col>15</xdr:col>
      <xdr:colOff>190500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CFF77-D8DC-AFF6-B4AD-2C56AF834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1473200</xdr:colOff>
      <xdr:row>14</xdr:row>
      <xdr:rowOff>161925</xdr:rowOff>
    </xdr:from>
    <xdr:to>
      <xdr:col>6</xdr:col>
      <xdr:colOff>660400</xdr:colOff>
      <xdr:row>31</xdr:row>
      <xdr:rowOff>184151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FA909-3C86-E50C-47C7-D3D7176B6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 Nicole Christian" refreshedDate="45231.667741550926" createdVersion="8" refreshedVersion="8" minRefreshableVersion="3" recordCount="1000" xr:uid="{EEF028D6-8148-40D5-AC77-211B05FCBE79}">
  <cacheSource type="worksheet">
    <worksheetSource ref="A1:V1001" sheet="Crowdfunding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43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MixedTypes="1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Month Created" numFmtId="1">
      <sharedItems containsMixedTypes="1" containsNumber="1" containsInteger="1" minValue="1" maxValue="12" count="24">
        <s v="Nov"/>
        <s v="Aug"/>
        <s v="Jan"/>
        <s v="Sep"/>
        <s v="Oct"/>
        <s v="Jun"/>
        <s v="Mar"/>
        <s v="Dec"/>
        <s v="Jul"/>
        <s v="Apr"/>
        <s v="Feb"/>
        <s v="May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Year Created" numFmtId="1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5" base="16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6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6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x v="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92.151898734177209"/>
    <n v="158"/>
    <x v="1"/>
    <s v="USD"/>
    <n v="1408424400"/>
    <n v="1408597200"/>
    <x v="1"/>
    <x v="1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00.01614035087719"/>
    <n v="1425"/>
    <x v="2"/>
    <s v="AUD"/>
    <n v="1384668000"/>
    <n v="1384840800"/>
    <x v="2"/>
    <x v="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103.20833333333333"/>
    <n v="24"/>
    <x v="1"/>
    <s v="USD"/>
    <n v="1565499600"/>
    <n v="1568955600"/>
    <x v="3"/>
    <x v="1"/>
    <x v="3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99.339622641509436"/>
    <n v="53"/>
    <x v="1"/>
    <s v="USD"/>
    <n v="1547964000"/>
    <n v="1548309600"/>
    <x v="4"/>
    <x v="2"/>
    <x v="3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75.833333333333329"/>
    <n v="174"/>
    <x v="3"/>
    <s v="DKK"/>
    <n v="1346130000"/>
    <n v="1347080400"/>
    <x v="5"/>
    <x v="1"/>
    <x v="4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60.555555555555557"/>
    <n v="18"/>
    <x v="4"/>
    <s v="GBP"/>
    <n v="1505278800"/>
    <n v="1505365200"/>
    <x v="6"/>
    <x v="3"/>
    <x v="5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64.93832599118943"/>
    <n v="227"/>
    <x v="3"/>
    <s v="DKK"/>
    <n v="1439442000"/>
    <n v="1439614800"/>
    <x v="7"/>
    <x v="1"/>
    <x v="0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30.997175141242938"/>
    <n v="708"/>
    <x v="3"/>
    <s v="DKK"/>
    <n v="1281330000"/>
    <n v="1281502800"/>
    <x v="8"/>
    <x v="1"/>
    <x v="6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72.909090909090907"/>
    <n v="44"/>
    <x v="1"/>
    <s v="USD"/>
    <n v="1379566800"/>
    <n v="1383804000"/>
    <x v="9"/>
    <x v="3"/>
    <x v="2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62.9"/>
    <n v="220"/>
    <x v="1"/>
    <s v="USD"/>
    <n v="1281762000"/>
    <n v="1285909200"/>
    <x v="10"/>
    <x v="1"/>
    <x v="6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112.22222222222223"/>
    <n v="27"/>
    <x v="1"/>
    <s v="USD"/>
    <n v="1285045200"/>
    <n v="1285563600"/>
    <x v="11"/>
    <x v="3"/>
    <x v="6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n v="102.34545454545454"/>
    <n v="55"/>
    <x v="1"/>
    <s v="USD"/>
    <n v="1571720400"/>
    <n v="1572411600"/>
    <x v="12"/>
    <x v="4"/>
    <x v="3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105.05102040816327"/>
    <n v="98"/>
    <x v="1"/>
    <s v="USD"/>
    <n v="1465621200"/>
    <n v="1466658000"/>
    <x v="13"/>
    <x v="5"/>
    <x v="7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94.144999999999996"/>
    <n v="200"/>
    <x v="1"/>
    <s v="USD"/>
    <n v="1331013600"/>
    <n v="1333342800"/>
    <x v="14"/>
    <x v="6"/>
    <x v="4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84.986725663716811"/>
    <n v="452"/>
    <x v="1"/>
    <s v="USD"/>
    <n v="1575957600"/>
    <n v="1576303200"/>
    <x v="15"/>
    <x v="7"/>
    <x v="3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10.41"/>
    <n v="100"/>
    <x v="1"/>
    <s v="USD"/>
    <n v="1390370400"/>
    <n v="1392271200"/>
    <x v="16"/>
    <x v="2"/>
    <x v="1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07.96236989591674"/>
    <n v="1249"/>
    <x v="1"/>
    <s v="USD"/>
    <n v="1294812000"/>
    <n v="1294898400"/>
    <x v="17"/>
    <x v="2"/>
    <x v="8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45.103703703703701"/>
    <n v="135"/>
    <x v="1"/>
    <s v="USD"/>
    <n v="1536382800"/>
    <n v="1537074000"/>
    <x v="18"/>
    <x v="3"/>
    <x v="9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45.001483679525222"/>
    <n v="674"/>
    <x v="1"/>
    <s v="USD"/>
    <n v="1551679200"/>
    <n v="1553490000"/>
    <x v="19"/>
    <x v="6"/>
    <x v="3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05.97134670487107"/>
    <n v="1396"/>
    <x v="1"/>
    <s v="USD"/>
    <n v="1406523600"/>
    <n v="1406523600"/>
    <x v="20"/>
    <x v="8"/>
    <x v="1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69.055555555555557"/>
    <n v="558"/>
    <x v="1"/>
    <s v="USD"/>
    <n v="1313384400"/>
    <n v="1316322000"/>
    <x v="21"/>
    <x v="1"/>
    <x v="8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5.044943820224717"/>
    <n v="890"/>
    <x v="1"/>
    <s v="USD"/>
    <n v="1522731600"/>
    <n v="1524027600"/>
    <x v="22"/>
    <x v="9"/>
    <x v="9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05.22535211267606"/>
    <n v="142"/>
    <x v="4"/>
    <s v="GBP"/>
    <n v="1550124000"/>
    <n v="1554699600"/>
    <x v="23"/>
    <x v="10"/>
    <x v="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39.003741114852225"/>
    <n v="2673"/>
    <x v="1"/>
    <s v="USD"/>
    <n v="1403326800"/>
    <n v="1403499600"/>
    <x v="24"/>
    <x v="5"/>
    <x v="1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73.030674846625772"/>
    <n v="163"/>
    <x v="1"/>
    <s v="USD"/>
    <n v="1305694800"/>
    <n v="1307422800"/>
    <x v="25"/>
    <x v="11"/>
    <x v="8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35.009459459459457"/>
    <n v="1480"/>
    <x v="1"/>
    <s v="USD"/>
    <n v="1533013200"/>
    <n v="1535346000"/>
    <x v="26"/>
    <x v="8"/>
    <x v="9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06.6"/>
    <n v="15"/>
    <x v="1"/>
    <s v="USD"/>
    <n v="1443848400"/>
    <n v="1444539600"/>
    <x v="27"/>
    <x v="4"/>
    <x v="0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61.997747747747745"/>
    <n v="2220"/>
    <x v="1"/>
    <s v="USD"/>
    <n v="1265695200"/>
    <n v="1267682400"/>
    <x v="28"/>
    <x v="10"/>
    <x v="6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94.000622665006233"/>
    <n v="1606"/>
    <x v="5"/>
    <s v="CHF"/>
    <n v="1532062800"/>
    <n v="1535518800"/>
    <x v="29"/>
    <x v="8"/>
    <x v="9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12.05426356589147"/>
    <n v="129"/>
    <x v="1"/>
    <s v="USD"/>
    <n v="1558674000"/>
    <n v="1559106000"/>
    <x v="30"/>
    <x v="11"/>
    <x v="3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48.008849557522126"/>
    <n v="226"/>
    <x v="4"/>
    <s v="GBP"/>
    <n v="1451973600"/>
    <n v="1454392800"/>
    <x v="31"/>
    <x v="2"/>
    <x v="7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38.004334633723452"/>
    <n v="2307"/>
    <x v="6"/>
    <s v="EUR"/>
    <n v="1515564000"/>
    <n v="1517896800"/>
    <x v="32"/>
    <x v="2"/>
    <x v="9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35.000184535892231"/>
    <n v="5419"/>
    <x v="1"/>
    <s v="USD"/>
    <n v="1412485200"/>
    <n v="1415685600"/>
    <x v="33"/>
    <x v="4"/>
    <x v="1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85"/>
    <n v="165"/>
    <x v="1"/>
    <s v="USD"/>
    <n v="1490245200"/>
    <n v="1490677200"/>
    <x v="34"/>
    <x v="6"/>
    <x v="5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95.993893129770996"/>
    <n v="1965"/>
    <x v="3"/>
    <s v="DKK"/>
    <n v="1547877600"/>
    <n v="1551506400"/>
    <x v="35"/>
    <x v="2"/>
    <x v="3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68.8125"/>
    <n v="16"/>
    <x v="1"/>
    <s v="USD"/>
    <n v="1298700000"/>
    <n v="1300856400"/>
    <x v="36"/>
    <x v="10"/>
    <x v="8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5.97196261682242"/>
    <n v="107"/>
    <x v="1"/>
    <s v="USD"/>
    <n v="1570338000"/>
    <n v="1573192800"/>
    <x v="37"/>
    <x v="4"/>
    <x v="3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75.261194029850742"/>
    <n v="134"/>
    <x v="1"/>
    <s v="USD"/>
    <n v="1287378000"/>
    <n v="1287810000"/>
    <x v="38"/>
    <x v="4"/>
    <x v="6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57.125"/>
    <n v="88"/>
    <x v="3"/>
    <s v="DKK"/>
    <n v="1361772000"/>
    <n v="1362978000"/>
    <x v="39"/>
    <x v="10"/>
    <x v="2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75.141414141414145"/>
    <n v="198"/>
    <x v="1"/>
    <s v="USD"/>
    <n v="1275714000"/>
    <n v="1277355600"/>
    <x v="40"/>
    <x v="5"/>
    <x v="6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07.42342342342343"/>
    <n v="111"/>
    <x v="6"/>
    <s v="EUR"/>
    <n v="1346734800"/>
    <n v="1348981200"/>
    <x v="41"/>
    <x v="3"/>
    <x v="4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n v="35.995495495495497"/>
    <n v="222"/>
    <x v="1"/>
    <s v="USD"/>
    <n v="1309755600"/>
    <n v="1310533200"/>
    <x v="42"/>
    <x v="8"/>
    <x v="8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26.998873148744366"/>
    <n v="6212"/>
    <x v="1"/>
    <s v="USD"/>
    <n v="1406178000"/>
    <n v="1407560400"/>
    <x v="43"/>
    <x v="8"/>
    <x v="1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107.56122448979592"/>
    <n v="98"/>
    <x v="3"/>
    <s v="DKK"/>
    <n v="1552798800"/>
    <n v="1552885200"/>
    <x v="44"/>
    <x v="6"/>
    <x v="3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94.375"/>
    <n v="48"/>
    <x v="1"/>
    <s v="USD"/>
    <n v="1478062800"/>
    <n v="1479362400"/>
    <x v="45"/>
    <x v="0"/>
    <x v="7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46.163043478260867"/>
    <n v="92"/>
    <x v="1"/>
    <s v="USD"/>
    <n v="1278565200"/>
    <n v="1280552400"/>
    <x v="46"/>
    <x v="8"/>
    <x v="6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47.845637583892618"/>
    <n v="149"/>
    <x v="1"/>
    <s v="USD"/>
    <n v="1396069200"/>
    <n v="1398661200"/>
    <x v="47"/>
    <x v="6"/>
    <x v="1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n v="53.007815713698065"/>
    <n v="2431"/>
    <x v="1"/>
    <s v="USD"/>
    <n v="1435208400"/>
    <n v="1436245200"/>
    <x v="48"/>
    <x v="5"/>
    <x v="0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n v="45.059405940594061"/>
    <n v="303"/>
    <x v="1"/>
    <s v="USD"/>
    <n v="1571547600"/>
    <n v="1575439200"/>
    <x v="49"/>
    <x v="4"/>
    <x v="3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2"/>
    <n v="1"/>
    <x v="6"/>
    <s v="EUR"/>
    <n v="1375333200"/>
    <n v="1377752400"/>
    <x v="50"/>
    <x v="1"/>
    <x v="2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99.006816632583508"/>
    <n v="1467"/>
    <x v="4"/>
    <s v="GBP"/>
    <n v="1332824400"/>
    <n v="1334206800"/>
    <x v="51"/>
    <x v="6"/>
    <x v="4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32.786666666666669"/>
    <n v="75"/>
    <x v="1"/>
    <s v="USD"/>
    <n v="1284526800"/>
    <n v="1284872400"/>
    <x v="52"/>
    <x v="3"/>
    <x v="6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59.119617224880386"/>
    <n v="209"/>
    <x v="1"/>
    <s v="USD"/>
    <n v="1400562000"/>
    <n v="1403931600"/>
    <x v="53"/>
    <x v="11"/>
    <x v="1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44.93333333333333"/>
    <n v="120"/>
    <x v="1"/>
    <s v="USD"/>
    <n v="1520748000"/>
    <n v="1521262800"/>
    <x v="54"/>
    <x v="6"/>
    <x v="9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89.664122137404576"/>
    <n v="131"/>
    <x v="1"/>
    <s v="USD"/>
    <n v="1532926800"/>
    <n v="1533358800"/>
    <x v="55"/>
    <x v="8"/>
    <x v="9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70.079268292682926"/>
    <n v="164"/>
    <x v="1"/>
    <s v="USD"/>
    <n v="1420869600"/>
    <n v="1421474400"/>
    <x v="56"/>
    <x v="2"/>
    <x v="0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31.059701492537314"/>
    <n v="201"/>
    <x v="1"/>
    <s v="USD"/>
    <n v="1504242000"/>
    <n v="1505278800"/>
    <x v="57"/>
    <x v="3"/>
    <x v="5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9.061611374407583"/>
    <n v="211"/>
    <x v="1"/>
    <s v="USD"/>
    <n v="1442811600"/>
    <n v="1443934800"/>
    <x v="58"/>
    <x v="3"/>
    <x v="0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30.0859375"/>
    <n v="128"/>
    <x v="1"/>
    <s v="USD"/>
    <n v="1497243600"/>
    <n v="1498539600"/>
    <x v="59"/>
    <x v="5"/>
    <x v="5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84.998125000000002"/>
    <n v="1600"/>
    <x v="0"/>
    <s v="CAD"/>
    <n v="1342501200"/>
    <n v="1342760400"/>
    <x v="60"/>
    <x v="8"/>
    <x v="4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82.001775410563695"/>
    <n v="2253"/>
    <x v="0"/>
    <s v="CAD"/>
    <n v="1298268000"/>
    <n v="1301720400"/>
    <x v="61"/>
    <x v="10"/>
    <x v="8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n v="58.040160642570278"/>
    <n v="249"/>
    <x v="1"/>
    <s v="USD"/>
    <n v="1433480400"/>
    <n v="1433566800"/>
    <x v="62"/>
    <x v="5"/>
    <x v="0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111.4"/>
    <n v="5"/>
    <x v="1"/>
    <s v="USD"/>
    <n v="1493355600"/>
    <n v="1493874000"/>
    <x v="63"/>
    <x v="9"/>
    <x v="5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71.94736842105263"/>
    <n v="38"/>
    <x v="1"/>
    <s v="USD"/>
    <n v="1530507600"/>
    <n v="1531803600"/>
    <x v="64"/>
    <x v="8"/>
    <x v="9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61.038135593220339"/>
    <n v="236"/>
    <x v="1"/>
    <s v="USD"/>
    <n v="1296108000"/>
    <n v="1296712800"/>
    <x v="65"/>
    <x v="2"/>
    <x v="8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08.91666666666667"/>
    <n v="12"/>
    <x v="1"/>
    <s v="USD"/>
    <n v="1428469200"/>
    <n v="1428901200"/>
    <x v="66"/>
    <x v="9"/>
    <x v="0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29.001722017220171"/>
    <n v="4065"/>
    <x v="4"/>
    <s v="GBP"/>
    <n v="1264399200"/>
    <n v="1264831200"/>
    <x v="67"/>
    <x v="2"/>
    <x v="6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58.975609756097562"/>
    <n v="246"/>
    <x v="6"/>
    <s v="EUR"/>
    <n v="1501131600"/>
    <n v="1505192400"/>
    <x v="68"/>
    <x v="8"/>
    <x v="5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11.82352941176471"/>
    <n v="17"/>
    <x v="1"/>
    <s v="USD"/>
    <n v="1292738400"/>
    <n v="1295676000"/>
    <x v="69"/>
    <x v="7"/>
    <x v="6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63.995555555555555"/>
    <n v="2475"/>
    <x v="6"/>
    <s v="EUR"/>
    <n v="1288674000"/>
    <n v="1292911200"/>
    <x v="70"/>
    <x v="0"/>
    <x v="6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85.315789473684205"/>
    <n v="76"/>
    <x v="1"/>
    <s v="USD"/>
    <n v="1575093600"/>
    <n v="1575439200"/>
    <x v="71"/>
    <x v="0"/>
    <x v="3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74.481481481481481"/>
    <n v="54"/>
    <x v="1"/>
    <s v="USD"/>
    <n v="1435726800"/>
    <n v="1438837200"/>
    <x v="72"/>
    <x v="8"/>
    <x v="0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105.14772727272727"/>
    <n v="88"/>
    <x v="1"/>
    <s v="USD"/>
    <n v="1480226400"/>
    <n v="1480485600"/>
    <x v="73"/>
    <x v="0"/>
    <x v="7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56.188235294117646"/>
    <n v="85"/>
    <x v="4"/>
    <s v="GBP"/>
    <n v="1459054800"/>
    <n v="1459141200"/>
    <x v="74"/>
    <x v="6"/>
    <x v="7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85.917647058823533"/>
    <n v="170"/>
    <x v="1"/>
    <s v="USD"/>
    <n v="1531630800"/>
    <n v="1532322000"/>
    <x v="75"/>
    <x v="8"/>
    <x v="9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57.00296912114014"/>
    <n v="1684"/>
    <x v="1"/>
    <s v="USD"/>
    <n v="1421992800"/>
    <n v="1426222800"/>
    <x v="76"/>
    <x v="2"/>
    <x v="0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79.642857142857139"/>
    <n v="56"/>
    <x v="1"/>
    <s v="USD"/>
    <n v="1285563600"/>
    <n v="1286773200"/>
    <x v="77"/>
    <x v="3"/>
    <x v="6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41.018181818181816"/>
    <n v="330"/>
    <x v="1"/>
    <s v="USD"/>
    <n v="1523854800"/>
    <n v="1523941200"/>
    <x v="78"/>
    <x v="9"/>
    <x v="9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48.004773269689736"/>
    <n v="838"/>
    <x v="1"/>
    <s v="USD"/>
    <n v="1529125200"/>
    <n v="1529557200"/>
    <x v="79"/>
    <x v="5"/>
    <x v="9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55.212598425196852"/>
    <n v="127"/>
    <x v="1"/>
    <s v="USD"/>
    <n v="1503982800"/>
    <n v="1506574800"/>
    <x v="80"/>
    <x v="1"/>
    <x v="5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92.109489051094897"/>
    <n v="411"/>
    <x v="1"/>
    <s v="USD"/>
    <n v="1511416800"/>
    <n v="1513576800"/>
    <x v="81"/>
    <x v="0"/>
    <x v="5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83.183333333333337"/>
    <n v="180"/>
    <x v="4"/>
    <s v="GBP"/>
    <n v="1547704800"/>
    <n v="1548309600"/>
    <x v="82"/>
    <x v="2"/>
    <x v="3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39.996000000000002"/>
    <n v="1000"/>
    <x v="1"/>
    <s v="USD"/>
    <n v="1469682000"/>
    <n v="1471582800"/>
    <x v="83"/>
    <x v="8"/>
    <x v="7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111.1336898395722"/>
    <n v="374"/>
    <x v="1"/>
    <s v="USD"/>
    <n v="1343451600"/>
    <n v="1344315600"/>
    <x v="84"/>
    <x v="8"/>
    <x v="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90.563380281690144"/>
    <n v="71"/>
    <x v="2"/>
    <s v="AUD"/>
    <n v="1315717200"/>
    <n v="1316408400"/>
    <x v="85"/>
    <x v="3"/>
    <x v="8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61.108374384236456"/>
    <n v="203"/>
    <x v="1"/>
    <s v="USD"/>
    <n v="1430715600"/>
    <n v="1431838800"/>
    <x v="86"/>
    <x v="11"/>
    <x v="0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83.022941970310384"/>
    <n v="1482"/>
    <x v="2"/>
    <s v="AUD"/>
    <n v="1299564000"/>
    <n v="1300510800"/>
    <x v="87"/>
    <x v="6"/>
    <x v="8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0.76106194690266"/>
    <n v="113"/>
    <x v="1"/>
    <s v="USD"/>
    <n v="1429160400"/>
    <n v="1431061200"/>
    <x v="88"/>
    <x v="9"/>
    <x v="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89.458333333333329"/>
    <n v="96"/>
    <x v="1"/>
    <s v="USD"/>
    <n v="1271307600"/>
    <n v="1271480400"/>
    <x v="89"/>
    <x v="9"/>
    <x v="6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57.849056603773583"/>
    <n v="106"/>
    <x v="1"/>
    <s v="USD"/>
    <n v="1456380000"/>
    <n v="1456380000"/>
    <x v="90"/>
    <x v="10"/>
    <x v="7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109.99705449189985"/>
    <n v="679"/>
    <x v="6"/>
    <s v="EUR"/>
    <n v="1470459600"/>
    <n v="1472878800"/>
    <x v="91"/>
    <x v="1"/>
    <x v="7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103.96586345381526"/>
    <n v="498"/>
    <x v="5"/>
    <s v="CHF"/>
    <n v="1277269200"/>
    <n v="1277355600"/>
    <x v="92"/>
    <x v="5"/>
    <x v="6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107.99508196721311"/>
    <n v="610"/>
    <x v="1"/>
    <s v="USD"/>
    <n v="1350709200"/>
    <n v="1351054800"/>
    <x v="93"/>
    <x v="4"/>
    <x v="4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48.927777777777777"/>
    <n v="180"/>
    <x v="4"/>
    <s v="GBP"/>
    <n v="1554613200"/>
    <n v="1555563600"/>
    <x v="94"/>
    <x v="9"/>
    <x v="3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37.666666666666664"/>
    <n v="27"/>
    <x v="1"/>
    <s v="USD"/>
    <n v="1571029200"/>
    <n v="1571634000"/>
    <x v="95"/>
    <x v="4"/>
    <x v="3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64.999141999141997"/>
    <n v="2331"/>
    <x v="1"/>
    <s v="USD"/>
    <n v="1299736800"/>
    <n v="1300856400"/>
    <x v="96"/>
    <x v="6"/>
    <x v="8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06.61061946902655"/>
    <n v="113"/>
    <x v="1"/>
    <s v="USD"/>
    <n v="1435208400"/>
    <n v="1439874000"/>
    <x v="48"/>
    <x v="5"/>
    <x v="0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27.009016393442622"/>
    <n v="1220"/>
    <x v="2"/>
    <s v="AUD"/>
    <n v="1437973200"/>
    <n v="1438318800"/>
    <x v="97"/>
    <x v="8"/>
    <x v="0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91.16463414634147"/>
    <n v="164"/>
    <x v="1"/>
    <s v="USD"/>
    <n v="1416895200"/>
    <n v="1419400800"/>
    <x v="98"/>
    <x v="0"/>
    <x v="1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x v="4"/>
    <x v="8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56.054878048780488"/>
    <n v="164"/>
    <x v="1"/>
    <s v="USD"/>
    <n v="1424498400"/>
    <n v="1425103200"/>
    <x v="100"/>
    <x v="10"/>
    <x v="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1.017857142857142"/>
    <n v="336"/>
    <x v="1"/>
    <s v="USD"/>
    <n v="1526274000"/>
    <n v="1526878800"/>
    <x v="101"/>
    <x v="11"/>
    <x v="9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66.513513513513516"/>
    <n v="37"/>
    <x v="6"/>
    <s v="EUR"/>
    <n v="1287896400"/>
    <n v="1288674000"/>
    <x v="102"/>
    <x v="4"/>
    <x v="6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89.005216484089729"/>
    <n v="1917"/>
    <x v="1"/>
    <s v="USD"/>
    <n v="1495515600"/>
    <n v="1495602000"/>
    <x v="103"/>
    <x v="11"/>
    <x v="5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103.46315789473684"/>
    <n v="95"/>
    <x v="1"/>
    <s v="USD"/>
    <n v="1364878800"/>
    <n v="1366434000"/>
    <x v="104"/>
    <x v="9"/>
    <x v="2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95.278911564625844"/>
    <n v="147"/>
    <x v="1"/>
    <s v="USD"/>
    <n v="1567918800"/>
    <n v="1568350800"/>
    <x v="105"/>
    <x v="3"/>
    <x v="3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75.895348837209298"/>
    <n v="86"/>
    <x v="1"/>
    <s v="USD"/>
    <n v="1524459600"/>
    <n v="1525928400"/>
    <x v="106"/>
    <x v="9"/>
    <x v="9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107.57831325301204"/>
    <n v="83"/>
    <x v="1"/>
    <s v="USD"/>
    <n v="1333688400"/>
    <n v="1336885200"/>
    <x v="107"/>
    <x v="9"/>
    <x v="4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51.31666666666667"/>
    <n v="60"/>
    <x v="1"/>
    <s v="USD"/>
    <n v="1389506400"/>
    <n v="1389679200"/>
    <x v="108"/>
    <x v="2"/>
    <x v="1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71.983108108108112"/>
    <n v="296"/>
    <x v="1"/>
    <s v="USD"/>
    <n v="1536642000"/>
    <n v="1538283600"/>
    <x v="109"/>
    <x v="3"/>
    <x v="9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108.95414201183432"/>
    <n v="676"/>
    <x v="1"/>
    <s v="USD"/>
    <n v="1348290000"/>
    <n v="1348808400"/>
    <x v="110"/>
    <x v="3"/>
    <x v="4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5"/>
    <n v="361"/>
    <x v="2"/>
    <s v="AUD"/>
    <n v="1408856400"/>
    <n v="1410152400"/>
    <x v="111"/>
    <x v="1"/>
    <x v="1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94.938931297709928"/>
    <n v="131"/>
    <x v="1"/>
    <s v="USD"/>
    <n v="1505192400"/>
    <n v="1505797200"/>
    <x v="112"/>
    <x v="3"/>
    <x v="5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09.65079365079364"/>
    <n v="126"/>
    <x v="1"/>
    <s v="USD"/>
    <n v="1554786000"/>
    <n v="1554872400"/>
    <x v="113"/>
    <x v="9"/>
    <x v="3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44.001815980629537"/>
    <n v="3304"/>
    <x v="6"/>
    <s v="EUR"/>
    <n v="1510898400"/>
    <n v="1513922400"/>
    <x v="114"/>
    <x v="0"/>
    <x v="5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86.794520547945211"/>
    <n v="73"/>
    <x v="1"/>
    <s v="USD"/>
    <n v="1442552400"/>
    <n v="1442638800"/>
    <x v="115"/>
    <x v="3"/>
    <x v="0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30.992727272727272"/>
    <n v="275"/>
    <x v="1"/>
    <s v="USD"/>
    <n v="1316667600"/>
    <n v="1317186000"/>
    <x v="116"/>
    <x v="3"/>
    <x v="8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94.791044776119406"/>
    <n v="67"/>
    <x v="1"/>
    <s v="USD"/>
    <n v="1390716000"/>
    <n v="1391234400"/>
    <x v="117"/>
    <x v="2"/>
    <x v="1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69.79220779220779"/>
    <n v="154"/>
    <x v="1"/>
    <s v="USD"/>
    <n v="1402894800"/>
    <n v="1404363600"/>
    <x v="118"/>
    <x v="5"/>
    <x v="1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63.003367003367003"/>
    <n v="1782"/>
    <x v="1"/>
    <s v="USD"/>
    <n v="1429246800"/>
    <n v="1429592400"/>
    <x v="119"/>
    <x v="9"/>
    <x v="0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110.0343300110742"/>
    <n v="903"/>
    <x v="1"/>
    <s v="USD"/>
    <n v="1412485200"/>
    <n v="1413608400"/>
    <x v="33"/>
    <x v="4"/>
    <x v="1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25.997933274284026"/>
    <n v="3387"/>
    <x v="1"/>
    <s v="USD"/>
    <n v="1417068000"/>
    <n v="1419400800"/>
    <x v="120"/>
    <x v="0"/>
    <x v="1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49.987915407854985"/>
    <n v="662"/>
    <x v="0"/>
    <s v="CAD"/>
    <n v="1448344800"/>
    <n v="1448604000"/>
    <x v="121"/>
    <x v="0"/>
    <x v="0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101.72340425531915"/>
    <n v="94"/>
    <x v="6"/>
    <s v="EUR"/>
    <n v="1557723600"/>
    <n v="1562302800"/>
    <x v="122"/>
    <x v="11"/>
    <x v="3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47.083333333333336"/>
    <n v="180"/>
    <x v="1"/>
    <s v="USD"/>
    <n v="1537333200"/>
    <n v="1537678800"/>
    <x v="123"/>
    <x v="3"/>
    <x v="9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89.944444444444443"/>
    <n v="774"/>
    <x v="1"/>
    <s v="USD"/>
    <n v="1471150800"/>
    <n v="1473570000"/>
    <x v="124"/>
    <x v="1"/>
    <x v="7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78.96875"/>
    <n v="672"/>
    <x v="0"/>
    <s v="CAD"/>
    <n v="1273640400"/>
    <n v="1273899600"/>
    <x v="125"/>
    <x v="11"/>
    <x v="6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80.067669172932327"/>
    <n v="532"/>
    <x v="1"/>
    <s v="USD"/>
    <n v="1282885200"/>
    <n v="1284008400"/>
    <x v="126"/>
    <x v="1"/>
    <x v="6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86.472727272727269"/>
    <n v="55"/>
    <x v="2"/>
    <s v="AUD"/>
    <n v="1422943200"/>
    <n v="1425103200"/>
    <x v="127"/>
    <x v="10"/>
    <x v="0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28.001876172607879"/>
    <n v="533"/>
    <x v="3"/>
    <s v="DKK"/>
    <n v="1319605200"/>
    <n v="1320991200"/>
    <x v="128"/>
    <x v="4"/>
    <x v="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67.996725337699544"/>
    <n v="2443"/>
    <x v="4"/>
    <s v="GBP"/>
    <n v="1385704800"/>
    <n v="1386828000"/>
    <x v="129"/>
    <x v="0"/>
    <x v="2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n v="43.078651685393261"/>
    <n v="89"/>
    <x v="1"/>
    <s v="USD"/>
    <n v="1515736800"/>
    <n v="1517119200"/>
    <x v="130"/>
    <x v="2"/>
    <x v="9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87.95597484276729"/>
    <n v="159"/>
    <x v="1"/>
    <s v="USD"/>
    <n v="1313125200"/>
    <n v="1315026000"/>
    <x v="131"/>
    <x v="1"/>
    <x v="8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.987234042553197"/>
    <n v="940"/>
    <x v="5"/>
    <s v="CHF"/>
    <n v="1308459600"/>
    <n v="1312693200"/>
    <x v="132"/>
    <x v="5"/>
    <x v="8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46.905982905982903"/>
    <n v="117"/>
    <x v="1"/>
    <s v="USD"/>
    <n v="1362636000"/>
    <n v="1363064400"/>
    <x v="133"/>
    <x v="6"/>
    <x v="2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46.913793103448278"/>
    <n v="58"/>
    <x v="1"/>
    <s v="USD"/>
    <n v="1402117200"/>
    <n v="1403154000"/>
    <x v="134"/>
    <x v="5"/>
    <x v="1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94.24"/>
    <n v="50"/>
    <x v="1"/>
    <s v="USD"/>
    <n v="1286341200"/>
    <n v="1286859600"/>
    <x v="135"/>
    <x v="4"/>
    <x v="6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80.139130434782615"/>
    <n v="115"/>
    <x v="1"/>
    <s v="USD"/>
    <n v="1348808400"/>
    <n v="1349326800"/>
    <x v="136"/>
    <x v="3"/>
    <x v="4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59.036809815950917"/>
    <n v="326"/>
    <x v="1"/>
    <s v="USD"/>
    <n v="1429592400"/>
    <n v="1430974800"/>
    <x v="137"/>
    <x v="9"/>
    <x v="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65.989247311827953"/>
    <n v="186"/>
    <x v="1"/>
    <s v="USD"/>
    <n v="1519538400"/>
    <n v="1519970400"/>
    <x v="138"/>
    <x v="10"/>
    <x v="9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60.992530345471522"/>
    <n v="1071"/>
    <x v="1"/>
    <s v="USD"/>
    <n v="1434085200"/>
    <n v="1434603600"/>
    <x v="139"/>
    <x v="5"/>
    <x v="0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98.307692307692307"/>
    <n v="117"/>
    <x v="1"/>
    <s v="USD"/>
    <n v="1333688400"/>
    <n v="1337230800"/>
    <x v="107"/>
    <x v="9"/>
    <x v="4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104.6"/>
    <n v="70"/>
    <x v="1"/>
    <s v="USD"/>
    <n v="1277701200"/>
    <n v="1279429200"/>
    <x v="140"/>
    <x v="5"/>
    <x v="6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86.066666666666663"/>
    <n v="135"/>
    <x v="1"/>
    <s v="USD"/>
    <n v="1560747600"/>
    <n v="1561438800"/>
    <x v="141"/>
    <x v="5"/>
    <x v="3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.989583333333329"/>
    <n v="768"/>
    <x v="5"/>
    <s v="CHF"/>
    <n v="1410066000"/>
    <n v="1410498000"/>
    <x v="142"/>
    <x v="3"/>
    <x v="1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29.764705882352942"/>
    <n v="51"/>
    <x v="1"/>
    <s v="USD"/>
    <n v="1320732000"/>
    <n v="1322460000"/>
    <x v="143"/>
    <x v="0"/>
    <x v="8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46.91959798994975"/>
    <n v="199"/>
    <x v="1"/>
    <s v="USD"/>
    <n v="1465794000"/>
    <n v="1466312400"/>
    <x v="144"/>
    <x v="5"/>
    <x v="7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5.18691588785046"/>
    <n v="107"/>
    <x v="1"/>
    <s v="USD"/>
    <n v="1500958800"/>
    <n v="1501736400"/>
    <x v="145"/>
    <x v="8"/>
    <x v="5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69.907692307692301"/>
    <n v="195"/>
    <x v="1"/>
    <s v="USD"/>
    <n v="1357020000"/>
    <n v="1361512800"/>
    <x v="146"/>
    <x v="2"/>
    <x v="2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x v="7"/>
    <x v="9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60.011588275391958"/>
    <n v="1467"/>
    <x v="1"/>
    <s v="USD"/>
    <n v="1402290000"/>
    <n v="1406696400"/>
    <x v="148"/>
    <x v="5"/>
    <x v="1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52.006220379146917"/>
    <n v="3376"/>
    <x v="1"/>
    <s v="USD"/>
    <n v="1487311200"/>
    <n v="1487916000"/>
    <x v="149"/>
    <x v="10"/>
    <x v="5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31.000176025347649"/>
    <n v="5681"/>
    <x v="1"/>
    <s v="USD"/>
    <n v="1350622800"/>
    <n v="1351141200"/>
    <x v="150"/>
    <x v="4"/>
    <x v="4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95.042492917847028"/>
    <n v="1059"/>
    <x v="1"/>
    <s v="USD"/>
    <n v="1463029200"/>
    <n v="1465016400"/>
    <x v="151"/>
    <x v="11"/>
    <x v="7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75.968174204355108"/>
    <n v="1194"/>
    <x v="1"/>
    <s v="USD"/>
    <n v="1269493200"/>
    <n v="1270789200"/>
    <x v="152"/>
    <x v="6"/>
    <x v="6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71.013192612137203"/>
    <n v="379"/>
    <x v="2"/>
    <s v="AUD"/>
    <n v="1570251600"/>
    <n v="1572325200"/>
    <x v="153"/>
    <x v="4"/>
    <x v="3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73.733333333333334"/>
    <n v="30"/>
    <x v="2"/>
    <s v="AUD"/>
    <n v="1388383200"/>
    <n v="1389420000"/>
    <x v="154"/>
    <x v="7"/>
    <x v="2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113.17073170731707"/>
    <n v="41"/>
    <x v="1"/>
    <s v="USD"/>
    <n v="1449554400"/>
    <n v="1449640800"/>
    <x v="155"/>
    <x v="7"/>
    <x v="0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05.00933552992861"/>
    <n v="1821"/>
    <x v="1"/>
    <s v="USD"/>
    <n v="1553662800"/>
    <n v="1555218000"/>
    <x v="156"/>
    <x v="6"/>
    <x v="3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79.176829268292678"/>
    <n v="164"/>
    <x v="1"/>
    <s v="USD"/>
    <n v="1556341200"/>
    <n v="1557723600"/>
    <x v="157"/>
    <x v="9"/>
    <x v="3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57.333333333333336"/>
    <n v="75"/>
    <x v="1"/>
    <s v="USD"/>
    <n v="1442984400"/>
    <n v="1443502800"/>
    <x v="158"/>
    <x v="3"/>
    <x v="0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58.178343949044589"/>
    <n v="157"/>
    <x v="5"/>
    <s v="CHF"/>
    <n v="1544248800"/>
    <n v="1546840800"/>
    <x v="159"/>
    <x v="7"/>
    <x v="9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36.032520325203251"/>
    <n v="246"/>
    <x v="1"/>
    <s v="USD"/>
    <n v="1508475600"/>
    <n v="1512712800"/>
    <x v="160"/>
    <x v="4"/>
    <x v="5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07.99068767908309"/>
    <n v="1396"/>
    <x v="1"/>
    <s v="USD"/>
    <n v="1507438800"/>
    <n v="1507525200"/>
    <x v="161"/>
    <x v="4"/>
    <x v="5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44.005985634477256"/>
    <n v="2506"/>
    <x v="1"/>
    <s v="USD"/>
    <n v="1501563600"/>
    <n v="1504328400"/>
    <x v="162"/>
    <x v="1"/>
    <x v="5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55.077868852459019"/>
    <n v="244"/>
    <x v="1"/>
    <s v="USD"/>
    <n v="1292997600"/>
    <n v="1293343200"/>
    <x v="163"/>
    <x v="7"/>
    <x v="6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74"/>
    <n v="146"/>
    <x v="2"/>
    <s v="AUD"/>
    <n v="1370840400"/>
    <n v="1371704400"/>
    <x v="164"/>
    <x v="5"/>
    <x v="2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41.996858638743454"/>
    <n v="955"/>
    <x v="3"/>
    <s v="DKK"/>
    <n v="1550815200"/>
    <n v="1552798800"/>
    <x v="165"/>
    <x v="10"/>
    <x v="3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77.988161010260455"/>
    <n v="1267"/>
    <x v="1"/>
    <s v="USD"/>
    <n v="1339909200"/>
    <n v="1342328400"/>
    <x v="166"/>
    <x v="5"/>
    <x v="4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82.507462686567166"/>
    <n v="67"/>
    <x v="1"/>
    <s v="USD"/>
    <n v="1501736400"/>
    <n v="1502341200"/>
    <x v="167"/>
    <x v="1"/>
    <x v="5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104.2"/>
    <n v="5"/>
    <x v="1"/>
    <s v="USD"/>
    <n v="1395291600"/>
    <n v="1397192400"/>
    <x v="168"/>
    <x v="6"/>
    <x v="1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5.5"/>
    <n v="26"/>
    <x v="1"/>
    <s v="USD"/>
    <n v="1405746000"/>
    <n v="1407042000"/>
    <x v="169"/>
    <x v="8"/>
    <x v="1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00.98334401024984"/>
    <n v="1561"/>
    <x v="1"/>
    <s v="USD"/>
    <n v="1368853200"/>
    <n v="1369371600"/>
    <x v="170"/>
    <x v="11"/>
    <x v="2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111.83333333333333"/>
    <n v="48"/>
    <x v="1"/>
    <s v="USD"/>
    <n v="1444021200"/>
    <n v="1444107600"/>
    <x v="171"/>
    <x v="4"/>
    <x v="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41.999115044247787"/>
    <n v="1130"/>
    <x v="1"/>
    <s v="USD"/>
    <n v="1472619600"/>
    <n v="1474261200"/>
    <x v="172"/>
    <x v="1"/>
    <x v="7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110.05115089514067"/>
    <n v="782"/>
    <x v="1"/>
    <s v="USD"/>
    <n v="1472878800"/>
    <n v="1473656400"/>
    <x v="173"/>
    <x v="3"/>
    <x v="7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58.997079225994888"/>
    <n v="2739"/>
    <x v="1"/>
    <s v="USD"/>
    <n v="1289800800"/>
    <n v="1291960800"/>
    <x v="174"/>
    <x v="0"/>
    <x v="6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32.985714285714288"/>
    <n v="210"/>
    <x v="1"/>
    <s v="USD"/>
    <n v="1505970000"/>
    <n v="1506747600"/>
    <x v="175"/>
    <x v="3"/>
    <x v="5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45.005654509471306"/>
    <n v="3537"/>
    <x v="0"/>
    <s v="CAD"/>
    <n v="1363496400"/>
    <n v="1363582800"/>
    <x v="176"/>
    <x v="6"/>
    <x v="2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81.98196487897485"/>
    <n v="2107"/>
    <x v="2"/>
    <s v="AUD"/>
    <n v="1269234000"/>
    <n v="1269666000"/>
    <x v="177"/>
    <x v="6"/>
    <x v="6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39.080882352941174"/>
    <n v="136"/>
    <x v="1"/>
    <s v="USD"/>
    <n v="1507093200"/>
    <n v="1508648400"/>
    <x v="178"/>
    <x v="4"/>
    <x v="5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58.996383363471971"/>
    <n v="3318"/>
    <x v="3"/>
    <s v="DKK"/>
    <n v="1560574800"/>
    <n v="1561957200"/>
    <x v="179"/>
    <x v="5"/>
    <x v="3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40.988372093023258"/>
    <n v="86"/>
    <x v="0"/>
    <s v="CAD"/>
    <n v="1284008400"/>
    <n v="1285131600"/>
    <x v="180"/>
    <x v="3"/>
    <x v="6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1.029411764705884"/>
    <n v="340"/>
    <x v="1"/>
    <s v="USD"/>
    <n v="1556859600"/>
    <n v="1556946000"/>
    <x v="181"/>
    <x v="11"/>
    <x v="3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37.789473684210527"/>
    <n v="19"/>
    <x v="1"/>
    <s v="USD"/>
    <n v="1526187600"/>
    <n v="1527138000"/>
    <x v="182"/>
    <x v="11"/>
    <x v="9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32.006772009029348"/>
    <n v="886"/>
    <x v="1"/>
    <s v="USD"/>
    <n v="1400821200"/>
    <n v="1402117200"/>
    <x v="183"/>
    <x v="11"/>
    <x v="1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95.966712898751737"/>
    <n v="1442"/>
    <x v="0"/>
    <s v="CAD"/>
    <n v="1361599200"/>
    <n v="1364014800"/>
    <x v="184"/>
    <x v="10"/>
    <x v="2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75"/>
    <n v="35"/>
    <x v="6"/>
    <s v="EUR"/>
    <n v="1417500000"/>
    <n v="1417586400"/>
    <x v="185"/>
    <x v="7"/>
    <x v="1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102.0498866213152"/>
    <n v="441"/>
    <x v="1"/>
    <s v="USD"/>
    <n v="1457071200"/>
    <n v="1457071200"/>
    <x v="186"/>
    <x v="6"/>
    <x v="7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n v="105.75"/>
    <n v="24"/>
    <x v="1"/>
    <s v="USD"/>
    <n v="1370322000"/>
    <n v="1370408400"/>
    <x v="187"/>
    <x v="5"/>
    <x v="2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37.069767441860463"/>
    <n v="86"/>
    <x v="6"/>
    <s v="EUR"/>
    <n v="1552366800"/>
    <n v="1552626000"/>
    <x v="188"/>
    <x v="6"/>
    <x v="3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35.049382716049379"/>
    <n v="243"/>
    <x v="1"/>
    <s v="USD"/>
    <n v="1403845200"/>
    <n v="1404190800"/>
    <x v="189"/>
    <x v="5"/>
    <x v="1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46.338461538461537"/>
    <n v="65"/>
    <x v="1"/>
    <s v="USD"/>
    <n v="1523163600"/>
    <n v="1523509200"/>
    <x v="190"/>
    <x v="9"/>
    <x v="9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69.174603174603178"/>
    <n v="126"/>
    <x v="1"/>
    <s v="USD"/>
    <n v="1442206800"/>
    <n v="1443589200"/>
    <x v="191"/>
    <x v="3"/>
    <x v="0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109.07824427480917"/>
    <n v="524"/>
    <x v="1"/>
    <s v="USD"/>
    <n v="1532840400"/>
    <n v="1533445200"/>
    <x v="192"/>
    <x v="8"/>
    <x v="9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51.78"/>
    <n v="100"/>
    <x v="3"/>
    <s v="DKK"/>
    <n v="1472878800"/>
    <n v="1474520400"/>
    <x v="173"/>
    <x v="3"/>
    <x v="7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82.010055304172951"/>
    <n v="1989"/>
    <x v="1"/>
    <s v="USD"/>
    <n v="1498194000"/>
    <n v="1499403600"/>
    <x v="193"/>
    <x v="5"/>
    <x v="5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35.958333333333336"/>
    <n v="168"/>
    <x v="1"/>
    <s v="USD"/>
    <n v="1281070800"/>
    <n v="1283576400"/>
    <x v="194"/>
    <x v="1"/>
    <x v="6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74.461538461538467"/>
    <n v="13"/>
    <x v="1"/>
    <s v="USD"/>
    <n v="1436245200"/>
    <n v="1436590800"/>
    <x v="195"/>
    <x v="8"/>
    <x v="0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n v="2"/>
    <n v="1"/>
    <x v="0"/>
    <s v="CAD"/>
    <n v="1269493200"/>
    <n v="1270443600"/>
    <x v="152"/>
    <x v="6"/>
    <x v="6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91.114649681528661"/>
    <n v="157"/>
    <x v="1"/>
    <s v="USD"/>
    <n v="1406264400"/>
    <n v="1407819600"/>
    <x v="196"/>
    <x v="8"/>
    <x v="1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79.792682926829272"/>
    <n v="82"/>
    <x v="1"/>
    <s v="USD"/>
    <n v="1317531600"/>
    <n v="1317877200"/>
    <x v="197"/>
    <x v="4"/>
    <x v="8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2.999777678968428"/>
    <n v="4498"/>
    <x v="2"/>
    <s v="AUD"/>
    <n v="1484632800"/>
    <n v="1484805600"/>
    <x v="198"/>
    <x v="2"/>
    <x v="5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n v="63.225000000000001"/>
    <n v="40"/>
    <x v="1"/>
    <s v="USD"/>
    <n v="1301806800"/>
    <n v="1302670800"/>
    <x v="199"/>
    <x v="9"/>
    <x v="8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70.174999999999997"/>
    <n v="80"/>
    <x v="1"/>
    <s v="USD"/>
    <n v="1539752400"/>
    <n v="1540789200"/>
    <x v="200"/>
    <x v="4"/>
    <x v="9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61.333333333333336"/>
    <n v="57"/>
    <x v="1"/>
    <s v="USD"/>
    <n v="1267250400"/>
    <n v="1268028000"/>
    <x v="201"/>
    <x v="10"/>
    <x v="6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99"/>
    <n v="43"/>
    <x v="1"/>
    <s v="USD"/>
    <n v="1535432400"/>
    <n v="1537160400"/>
    <x v="202"/>
    <x v="1"/>
    <x v="9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96.984900146127615"/>
    <n v="2053"/>
    <x v="1"/>
    <s v="USD"/>
    <n v="1510207200"/>
    <n v="1512280800"/>
    <x v="203"/>
    <x v="0"/>
    <x v="5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51.004950495049506"/>
    <n v="808"/>
    <x v="2"/>
    <s v="AUD"/>
    <n v="1462510800"/>
    <n v="1463115600"/>
    <x v="204"/>
    <x v="11"/>
    <x v="7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8.044247787610619"/>
    <n v="226"/>
    <x v="3"/>
    <s v="DKK"/>
    <n v="1488520800"/>
    <n v="1490850000"/>
    <x v="205"/>
    <x v="6"/>
    <x v="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60.984615384615381"/>
    <n v="1625"/>
    <x v="1"/>
    <s v="USD"/>
    <n v="1377579600"/>
    <n v="1379653200"/>
    <x v="206"/>
    <x v="1"/>
    <x v="2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73.214285714285708"/>
    <n v="168"/>
    <x v="1"/>
    <s v="USD"/>
    <n v="1576389600"/>
    <n v="1580364000"/>
    <x v="207"/>
    <x v="7"/>
    <x v="3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39.997435299603637"/>
    <n v="4289"/>
    <x v="1"/>
    <s v="USD"/>
    <n v="1289019600"/>
    <n v="1289714400"/>
    <x v="208"/>
    <x v="0"/>
    <x v="6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86.812121212121212"/>
    <n v="165"/>
    <x v="1"/>
    <s v="USD"/>
    <n v="1282194000"/>
    <n v="1282712400"/>
    <x v="209"/>
    <x v="1"/>
    <x v="6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42.125874125874127"/>
    <n v="143"/>
    <x v="1"/>
    <s v="USD"/>
    <n v="1550037600"/>
    <n v="1550210400"/>
    <x v="210"/>
    <x v="10"/>
    <x v="3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03.97851239669421"/>
    <n v="1815"/>
    <x v="1"/>
    <s v="USD"/>
    <n v="1321941600"/>
    <n v="1322114400"/>
    <x v="211"/>
    <x v="0"/>
    <x v="8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62.003211991434689"/>
    <n v="934"/>
    <x v="1"/>
    <s v="USD"/>
    <n v="1556427600"/>
    <n v="1557205200"/>
    <x v="212"/>
    <x v="9"/>
    <x v="3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1.005037783375315"/>
    <n v="397"/>
    <x v="4"/>
    <s v="GBP"/>
    <n v="1320991200"/>
    <n v="1323928800"/>
    <x v="213"/>
    <x v="0"/>
    <x v="8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89.991552956465242"/>
    <n v="1539"/>
    <x v="1"/>
    <s v="USD"/>
    <n v="1345093200"/>
    <n v="1346130000"/>
    <x v="214"/>
    <x v="1"/>
    <x v="4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39.235294117647058"/>
    <n v="17"/>
    <x v="1"/>
    <s v="USD"/>
    <n v="1309496400"/>
    <n v="1311051600"/>
    <x v="215"/>
    <x v="8"/>
    <x v="8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54.993116108306566"/>
    <n v="2179"/>
    <x v="1"/>
    <s v="USD"/>
    <n v="1340254800"/>
    <n v="1340427600"/>
    <x v="216"/>
    <x v="5"/>
    <x v="4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47.992753623188406"/>
    <n v="138"/>
    <x v="1"/>
    <s v="USD"/>
    <n v="1412226000"/>
    <n v="1412312400"/>
    <x v="217"/>
    <x v="4"/>
    <x v="1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87.966702470461868"/>
    <n v="931"/>
    <x v="1"/>
    <s v="USD"/>
    <n v="1458104400"/>
    <n v="1459314000"/>
    <x v="218"/>
    <x v="6"/>
    <x v="7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51.999165275459099"/>
    <n v="3594"/>
    <x v="1"/>
    <s v="USD"/>
    <n v="1411534800"/>
    <n v="1415426400"/>
    <x v="219"/>
    <x v="3"/>
    <x v="1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29.999659863945578"/>
    <n v="5880"/>
    <x v="1"/>
    <s v="USD"/>
    <n v="1399093200"/>
    <n v="1399093200"/>
    <x v="220"/>
    <x v="11"/>
    <x v="1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98.205357142857139"/>
    <n v="112"/>
    <x v="1"/>
    <s v="USD"/>
    <n v="1270702800"/>
    <n v="1273899600"/>
    <x v="221"/>
    <x v="9"/>
    <x v="6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108.96182396606575"/>
    <n v="943"/>
    <x v="1"/>
    <s v="USD"/>
    <n v="1431666000"/>
    <n v="1432184400"/>
    <x v="222"/>
    <x v="11"/>
    <x v="0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66.998379254457049"/>
    <n v="2468"/>
    <x v="1"/>
    <s v="USD"/>
    <n v="1472619600"/>
    <n v="1474779600"/>
    <x v="172"/>
    <x v="1"/>
    <x v="7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64.99333594668758"/>
    <n v="2551"/>
    <x v="1"/>
    <s v="USD"/>
    <n v="1496293200"/>
    <n v="1500440400"/>
    <x v="223"/>
    <x v="5"/>
    <x v="5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99.841584158415841"/>
    <n v="101"/>
    <x v="1"/>
    <s v="USD"/>
    <n v="1575612000"/>
    <n v="1575612000"/>
    <x v="224"/>
    <x v="7"/>
    <x v="3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82.432835820895519"/>
    <n v="67"/>
    <x v="1"/>
    <s v="USD"/>
    <n v="1369112400"/>
    <n v="1374123600"/>
    <x v="225"/>
    <x v="11"/>
    <x v="2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63.293478260869563"/>
    <n v="92"/>
    <x v="1"/>
    <s v="USD"/>
    <n v="1469422800"/>
    <n v="1469509200"/>
    <x v="226"/>
    <x v="8"/>
    <x v="7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96.774193548387103"/>
    <n v="62"/>
    <x v="1"/>
    <s v="USD"/>
    <n v="1307854800"/>
    <n v="1309237200"/>
    <x v="227"/>
    <x v="5"/>
    <x v="8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54.906040268456373"/>
    <n v="149"/>
    <x v="6"/>
    <s v="EUR"/>
    <n v="1503378000"/>
    <n v="1503982800"/>
    <x v="228"/>
    <x v="1"/>
    <x v="5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39.010869565217391"/>
    <n v="92"/>
    <x v="1"/>
    <s v="USD"/>
    <n v="1486965600"/>
    <n v="1487397600"/>
    <x v="229"/>
    <x v="10"/>
    <x v="5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75.84210526315789"/>
    <n v="57"/>
    <x v="2"/>
    <s v="AUD"/>
    <n v="1561438800"/>
    <n v="1562043600"/>
    <x v="230"/>
    <x v="5"/>
    <x v="3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45.051671732522799"/>
    <n v="329"/>
    <x v="1"/>
    <s v="USD"/>
    <n v="1398402000"/>
    <n v="1398574800"/>
    <x v="231"/>
    <x v="9"/>
    <x v="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104.51546391752578"/>
    <n v="97"/>
    <x v="3"/>
    <s v="DKK"/>
    <n v="1513231200"/>
    <n v="1515391200"/>
    <x v="232"/>
    <x v="7"/>
    <x v="5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76.268292682926827"/>
    <n v="41"/>
    <x v="1"/>
    <s v="USD"/>
    <n v="1440824400"/>
    <n v="1441170000"/>
    <x v="233"/>
    <x v="1"/>
    <x v="0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69.015695067264573"/>
    <n v="1784"/>
    <x v="1"/>
    <s v="USD"/>
    <n v="1281070800"/>
    <n v="1281157200"/>
    <x v="194"/>
    <x v="1"/>
    <x v="6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01.97684085510689"/>
    <n v="1684"/>
    <x v="2"/>
    <s v="AUD"/>
    <n v="1397365200"/>
    <n v="1398229200"/>
    <x v="234"/>
    <x v="9"/>
    <x v="1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42.915999999999997"/>
    <n v="250"/>
    <x v="1"/>
    <s v="USD"/>
    <n v="1494392400"/>
    <n v="1495256400"/>
    <x v="235"/>
    <x v="11"/>
    <x v="5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43.025210084033617"/>
    <n v="238"/>
    <x v="1"/>
    <s v="USD"/>
    <n v="1520143200"/>
    <n v="1520402400"/>
    <x v="236"/>
    <x v="6"/>
    <x v="9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75.245283018867923"/>
    <n v="53"/>
    <x v="1"/>
    <s v="USD"/>
    <n v="1405314000"/>
    <n v="1409806800"/>
    <x v="237"/>
    <x v="8"/>
    <x v="1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69.023364485981304"/>
    <n v="214"/>
    <x v="1"/>
    <s v="USD"/>
    <n v="1396846800"/>
    <n v="1396933200"/>
    <x v="238"/>
    <x v="9"/>
    <x v="1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65.986486486486484"/>
    <n v="222"/>
    <x v="1"/>
    <s v="USD"/>
    <n v="1375678800"/>
    <n v="1376024400"/>
    <x v="239"/>
    <x v="1"/>
    <x v="2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98.013800424628457"/>
    <n v="1884"/>
    <x v="1"/>
    <s v="USD"/>
    <n v="1482386400"/>
    <n v="1483682400"/>
    <x v="240"/>
    <x v="7"/>
    <x v="7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60.105504587155963"/>
    <n v="218"/>
    <x v="2"/>
    <s v="AUD"/>
    <n v="1420005600"/>
    <n v="1420437600"/>
    <x v="241"/>
    <x v="7"/>
    <x v="1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26.000773395204948"/>
    <n v="6465"/>
    <x v="1"/>
    <s v="USD"/>
    <n v="1420178400"/>
    <n v="1420783200"/>
    <x v="242"/>
    <x v="2"/>
    <x v="0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3"/>
    <n v="1"/>
    <x v="1"/>
    <s v="USD"/>
    <n v="1264399200"/>
    <n v="1267423200"/>
    <x v="67"/>
    <x v="2"/>
    <x v="6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38.019801980198018"/>
    <n v="101"/>
    <x v="1"/>
    <s v="USD"/>
    <n v="1355032800"/>
    <n v="1355205600"/>
    <x v="243"/>
    <x v="7"/>
    <x v="4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106.15254237288136"/>
    <n v="59"/>
    <x v="1"/>
    <s v="USD"/>
    <n v="1382677200"/>
    <n v="1383109200"/>
    <x v="244"/>
    <x v="4"/>
    <x v="2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81.019475655430711"/>
    <n v="1335"/>
    <x v="0"/>
    <s v="CAD"/>
    <n v="1302238800"/>
    <n v="1303275600"/>
    <x v="245"/>
    <x v="9"/>
    <x v="8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96.647727272727266"/>
    <n v="88"/>
    <x v="1"/>
    <s v="USD"/>
    <n v="1487656800"/>
    <n v="1487829600"/>
    <x v="246"/>
    <x v="10"/>
    <x v="5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57.003535651149086"/>
    <n v="1697"/>
    <x v="1"/>
    <s v="USD"/>
    <n v="1297836000"/>
    <n v="1298268000"/>
    <x v="247"/>
    <x v="10"/>
    <x v="8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n v="63.93333333333333"/>
    <n v="15"/>
    <x v="4"/>
    <s v="GBP"/>
    <n v="1453615200"/>
    <n v="1456812000"/>
    <x v="248"/>
    <x v="2"/>
    <x v="7"/>
    <x v="249"/>
    <b v="0"/>
    <b v="0"/>
    <s v="music/rock"/>
    <x v="1"/>
    <x v="1"/>
  </r>
  <r>
    <n v="257"/>
    <s v="Williams Inc"/>
    <s v="Decentralized exuding strategy"/>
    <n v="5700"/>
    <n v="8322"/>
    <n v="1.46"/>
    <x v="1"/>
    <n v="90.456521739130437"/>
    <n v="92"/>
    <x v="1"/>
    <s v="USD"/>
    <n v="1362463200"/>
    <n v="1363669200"/>
    <x v="249"/>
    <x v="6"/>
    <x v="2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72.172043010752688"/>
    <n v="186"/>
    <x v="1"/>
    <s v="USD"/>
    <n v="1481176800"/>
    <n v="1482904800"/>
    <x v="250"/>
    <x v="7"/>
    <x v="7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77.934782608695656"/>
    <n v="138"/>
    <x v="1"/>
    <s v="USD"/>
    <n v="1354946400"/>
    <n v="1356588000"/>
    <x v="251"/>
    <x v="7"/>
    <x v="4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38.065134099616856"/>
    <n v="261"/>
    <x v="1"/>
    <s v="USD"/>
    <n v="1348808400"/>
    <n v="1349845200"/>
    <x v="136"/>
    <x v="3"/>
    <x v="4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57.936123348017624"/>
    <n v="454"/>
    <x v="1"/>
    <s v="USD"/>
    <n v="1282712400"/>
    <n v="1283058000"/>
    <x v="252"/>
    <x v="1"/>
    <x v="6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49.794392523364486"/>
    <n v="107"/>
    <x v="1"/>
    <s v="USD"/>
    <n v="1301979600"/>
    <n v="1304226000"/>
    <x v="253"/>
    <x v="9"/>
    <x v="8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54.050251256281406"/>
    <n v="199"/>
    <x v="1"/>
    <s v="USD"/>
    <n v="1263016800"/>
    <n v="1263016800"/>
    <x v="254"/>
    <x v="2"/>
    <x v="6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30.002721335268504"/>
    <n v="5512"/>
    <x v="1"/>
    <s v="USD"/>
    <n v="1360648800"/>
    <n v="1362031200"/>
    <x v="255"/>
    <x v="10"/>
    <x v="2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70.127906976744185"/>
    <n v="86"/>
    <x v="1"/>
    <s v="USD"/>
    <n v="1451800800"/>
    <n v="1455602400"/>
    <x v="256"/>
    <x v="2"/>
    <x v="7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26.996228786926462"/>
    <n v="3182"/>
    <x v="6"/>
    <s v="EUR"/>
    <n v="1415340000"/>
    <n v="1418191200"/>
    <x v="257"/>
    <x v="0"/>
    <x v="1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51.990606936416185"/>
    <n v="2768"/>
    <x v="2"/>
    <s v="AUD"/>
    <n v="1351054800"/>
    <n v="1352440800"/>
    <x v="258"/>
    <x v="4"/>
    <x v="4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56.416666666666664"/>
    <n v="48"/>
    <x v="1"/>
    <s v="USD"/>
    <n v="1349326800"/>
    <n v="1353304800"/>
    <x v="259"/>
    <x v="4"/>
    <x v="4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101.63218390804597"/>
    <n v="87"/>
    <x v="1"/>
    <s v="USD"/>
    <n v="1548914400"/>
    <n v="1550728800"/>
    <x v="260"/>
    <x v="2"/>
    <x v="3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25.005291005291006"/>
    <n v="1890"/>
    <x v="1"/>
    <s v="USD"/>
    <n v="1291269600"/>
    <n v="1291442400"/>
    <x v="261"/>
    <x v="7"/>
    <x v="6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32.016393442622949"/>
    <n v="61"/>
    <x v="1"/>
    <s v="USD"/>
    <n v="1449468000"/>
    <n v="1452146400"/>
    <x v="262"/>
    <x v="7"/>
    <x v="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82.021647307286173"/>
    <n v="1894"/>
    <x v="1"/>
    <s v="USD"/>
    <n v="1562734800"/>
    <n v="1564894800"/>
    <x v="263"/>
    <x v="8"/>
    <x v="3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37.957446808510639"/>
    <n v="282"/>
    <x v="0"/>
    <s v="CAD"/>
    <n v="1505624400"/>
    <n v="1505883600"/>
    <x v="264"/>
    <x v="3"/>
    <x v="5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51.533333333333331"/>
    <n v="15"/>
    <x v="1"/>
    <s v="USD"/>
    <n v="1509948000"/>
    <n v="1510380000"/>
    <x v="265"/>
    <x v="0"/>
    <x v="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81.198275862068968"/>
    <n v="116"/>
    <x v="1"/>
    <s v="USD"/>
    <n v="1554526800"/>
    <n v="1555218000"/>
    <x v="266"/>
    <x v="9"/>
    <x v="3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40.030075187969928"/>
    <n v="133"/>
    <x v="1"/>
    <s v="USD"/>
    <n v="1334811600"/>
    <n v="1335243600"/>
    <x v="267"/>
    <x v="9"/>
    <x v="4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9.939759036144579"/>
    <n v="83"/>
    <x v="1"/>
    <s v="USD"/>
    <n v="1279515600"/>
    <n v="1279688400"/>
    <x v="268"/>
    <x v="8"/>
    <x v="6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6.692307692307693"/>
    <n v="91"/>
    <x v="1"/>
    <s v="USD"/>
    <n v="1353909600"/>
    <n v="1356069600"/>
    <x v="269"/>
    <x v="0"/>
    <x v="4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25.010989010989011"/>
    <n v="546"/>
    <x v="1"/>
    <s v="USD"/>
    <n v="1535950800"/>
    <n v="1536210000"/>
    <x v="270"/>
    <x v="3"/>
    <x v="9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6.987277353689571"/>
    <n v="393"/>
    <x v="1"/>
    <s v="USD"/>
    <n v="1511244000"/>
    <n v="1511762400"/>
    <x v="271"/>
    <x v="0"/>
    <x v="5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73.012609117361791"/>
    <n v="2062"/>
    <x v="1"/>
    <s v="USD"/>
    <n v="1331445600"/>
    <n v="1333256400"/>
    <x v="272"/>
    <x v="6"/>
    <x v="4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68.240601503759393"/>
    <n v="133"/>
    <x v="1"/>
    <s v="USD"/>
    <n v="1480226400"/>
    <n v="1480744800"/>
    <x v="73"/>
    <x v="0"/>
    <x v="7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52.310344827586206"/>
    <n v="29"/>
    <x v="3"/>
    <s v="DKK"/>
    <n v="1464584400"/>
    <n v="1465016400"/>
    <x v="273"/>
    <x v="11"/>
    <x v="7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61.765151515151516"/>
    <n v="132"/>
    <x v="1"/>
    <s v="USD"/>
    <n v="1335848400"/>
    <n v="1336280400"/>
    <x v="274"/>
    <x v="11"/>
    <x v="4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.027559055118111"/>
    <n v="254"/>
    <x v="1"/>
    <s v="USD"/>
    <n v="1473483600"/>
    <n v="1476766800"/>
    <x v="275"/>
    <x v="3"/>
    <x v="7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06.28804347826087"/>
    <n v="184"/>
    <x v="1"/>
    <s v="USD"/>
    <n v="1479880800"/>
    <n v="1480485600"/>
    <x v="276"/>
    <x v="0"/>
    <x v="7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75.07386363636364"/>
    <n v="176"/>
    <x v="1"/>
    <s v="USD"/>
    <n v="1430197200"/>
    <n v="1430197200"/>
    <x v="277"/>
    <x v="9"/>
    <x v="0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39.970802919708028"/>
    <n v="137"/>
    <x v="3"/>
    <s v="DKK"/>
    <n v="1331701200"/>
    <n v="1331787600"/>
    <x v="278"/>
    <x v="6"/>
    <x v="4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9.982195845697326"/>
    <n v="337"/>
    <x v="0"/>
    <s v="CAD"/>
    <n v="1438578000"/>
    <n v="1438837200"/>
    <x v="279"/>
    <x v="1"/>
    <x v="0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101.01541850220265"/>
    <n v="908"/>
    <x v="1"/>
    <s v="USD"/>
    <n v="1368162000"/>
    <n v="1370926800"/>
    <x v="280"/>
    <x v="11"/>
    <x v="2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76.813084112149539"/>
    <n v="107"/>
    <x v="1"/>
    <s v="USD"/>
    <n v="1318654800"/>
    <n v="1319000400"/>
    <x v="281"/>
    <x v="4"/>
    <x v="8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71.7"/>
    <n v="10"/>
    <x v="1"/>
    <s v="USD"/>
    <n v="1331874000"/>
    <n v="1333429200"/>
    <x v="282"/>
    <x v="6"/>
    <x v="4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3.28125"/>
    <n v="32"/>
    <x v="6"/>
    <s v="EUR"/>
    <n v="1286254800"/>
    <n v="1287032400"/>
    <x v="283"/>
    <x v="4"/>
    <x v="6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n v="43.923497267759565"/>
    <n v="183"/>
    <x v="1"/>
    <s v="USD"/>
    <n v="1540530000"/>
    <n v="1541570400"/>
    <x v="284"/>
    <x v="4"/>
    <x v="9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36.004712041884815"/>
    <n v="1910"/>
    <x v="5"/>
    <s v="CHF"/>
    <n v="1381813200"/>
    <n v="1383976800"/>
    <x v="285"/>
    <x v="4"/>
    <x v="2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88.21052631578948"/>
    <n v="38"/>
    <x v="2"/>
    <s v="AUD"/>
    <n v="1548655200"/>
    <n v="1550556000"/>
    <x v="286"/>
    <x v="2"/>
    <x v="3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65.240384615384613"/>
    <n v="104"/>
    <x v="2"/>
    <s v="AUD"/>
    <n v="1389679200"/>
    <n v="1390456800"/>
    <x v="287"/>
    <x v="2"/>
    <x v="1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69.958333333333329"/>
    <n v="72"/>
    <x v="1"/>
    <s v="USD"/>
    <n v="1456466400"/>
    <n v="1458018000"/>
    <x v="288"/>
    <x v="10"/>
    <x v="7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39.877551020408163"/>
    <n v="49"/>
    <x v="1"/>
    <s v="USD"/>
    <n v="1456984800"/>
    <n v="1461819600"/>
    <x v="289"/>
    <x v="6"/>
    <x v="7"/>
    <x v="288"/>
    <b v="0"/>
    <b v="0"/>
    <s v="food/food trucks"/>
    <x v="0"/>
    <x v="0"/>
  </r>
  <r>
    <n v="300"/>
    <s v="Cooke PLC"/>
    <s v="Focused executive core"/>
    <n v="100"/>
    <n v="5"/>
    <n v="0.05"/>
    <x v="0"/>
    <n v="5"/>
    <n v="1"/>
    <x v="3"/>
    <s v="DKK"/>
    <n v="1504069200"/>
    <n v="1504155600"/>
    <x v="290"/>
    <x v="1"/>
    <x v="5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41.023728813559323"/>
    <n v="295"/>
    <x v="1"/>
    <s v="USD"/>
    <n v="1424930400"/>
    <n v="1426395600"/>
    <x v="291"/>
    <x v="10"/>
    <x v="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98.914285714285711"/>
    <n v="245"/>
    <x v="1"/>
    <s v="USD"/>
    <n v="1535864400"/>
    <n v="1537074000"/>
    <x v="292"/>
    <x v="3"/>
    <x v="9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87.78125"/>
    <n v="32"/>
    <x v="1"/>
    <s v="USD"/>
    <n v="1452146400"/>
    <n v="1452578400"/>
    <x v="293"/>
    <x v="2"/>
    <x v="7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80.767605633802816"/>
    <n v="142"/>
    <x v="1"/>
    <s v="USD"/>
    <n v="1470546000"/>
    <n v="1474088400"/>
    <x v="294"/>
    <x v="1"/>
    <x v="7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94.28235294117647"/>
    <n v="85"/>
    <x v="1"/>
    <s v="USD"/>
    <n v="1458363600"/>
    <n v="1461906000"/>
    <x v="295"/>
    <x v="6"/>
    <x v="7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3.428571428571431"/>
    <n v="7"/>
    <x v="1"/>
    <s v="USD"/>
    <n v="1500008400"/>
    <n v="1500267600"/>
    <x v="296"/>
    <x v="8"/>
    <x v="5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.968133535660087"/>
    <n v="659"/>
    <x v="3"/>
    <s v="DKK"/>
    <n v="1338958800"/>
    <n v="1340686800"/>
    <x v="297"/>
    <x v="5"/>
    <x v="4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109.04109589041096"/>
    <n v="803"/>
    <x v="1"/>
    <s v="USD"/>
    <n v="1303102800"/>
    <n v="1303189200"/>
    <x v="298"/>
    <x v="9"/>
    <x v="8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41.16"/>
    <n v="75"/>
    <x v="1"/>
    <s v="USD"/>
    <n v="1316581200"/>
    <n v="1318309200"/>
    <x v="299"/>
    <x v="3"/>
    <x v="8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99.125"/>
    <n v="16"/>
    <x v="1"/>
    <s v="USD"/>
    <n v="1270789200"/>
    <n v="1272171600"/>
    <x v="300"/>
    <x v="9"/>
    <x v="6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05.88429752066116"/>
    <n v="121"/>
    <x v="1"/>
    <s v="USD"/>
    <n v="1297836000"/>
    <n v="1298872800"/>
    <x v="247"/>
    <x v="10"/>
    <x v="8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48.996525921966864"/>
    <n v="3742"/>
    <x v="1"/>
    <s v="USD"/>
    <n v="1382677200"/>
    <n v="1383282000"/>
    <x v="244"/>
    <x v="4"/>
    <x v="2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39"/>
    <n v="223"/>
    <x v="1"/>
    <s v="USD"/>
    <n v="1330322400"/>
    <n v="1330495200"/>
    <x v="301"/>
    <x v="10"/>
    <x v="4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31.022556390977442"/>
    <n v="133"/>
    <x v="1"/>
    <s v="USD"/>
    <n v="1552366800"/>
    <n v="1552798800"/>
    <x v="188"/>
    <x v="6"/>
    <x v="3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103.87096774193549"/>
    <n v="31"/>
    <x v="1"/>
    <s v="USD"/>
    <n v="1400907600"/>
    <n v="1403413200"/>
    <x v="302"/>
    <x v="11"/>
    <x v="1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59.268518518518519"/>
    <n v="108"/>
    <x v="6"/>
    <s v="EUR"/>
    <n v="1574143200"/>
    <n v="1574229600"/>
    <x v="303"/>
    <x v="0"/>
    <x v="3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42.3"/>
    <n v="30"/>
    <x v="1"/>
    <s v="USD"/>
    <n v="1494738000"/>
    <n v="1495861200"/>
    <x v="304"/>
    <x v="11"/>
    <x v="5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53.117647058823529"/>
    <n v="17"/>
    <x v="1"/>
    <s v="USD"/>
    <n v="1392357600"/>
    <n v="1392530400"/>
    <x v="305"/>
    <x v="10"/>
    <x v="1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n v="50.796875"/>
    <n v="64"/>
    <x v="1"/>
    <s v="USD"/>
    <n v="1281589200"/>
    <n v="1283662800"/>
    <x v="306"/>
    <x v="1"/>
    <x v="6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101.15"/>
    <n v="80"/>
    <x v="1"/>
    <s v="USD"/>
    <n v="1305003600"/>
    <n v="1305781200"/>
    <x v="307"/>
    <x v="11"/>
    <x v="8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65.000810372771468"/>
    <n v="2468"/>
    <x v="1"/>
    <s v="USD"/>
    <n v="1301634000"/>
    <n v="1302325200"/>
    <x v="308"/>
    <x v="9"/>
    <x v="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37.998645510835914"/>
    <n v="5168"/>
    <x v="1"/>
    <s v="USD"/>
    <n v="1290664800"/>
    <n v="1291788000"/>
    <x v="309"/>
    <x v="0"/>
    <x v="6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82.615384615384613"/>
    <n v="26"/>
    <x v="4"/>
    <s v="GBP"/>
    <n v="1395896400"/>
    <n v="1396069200"/>
    <x v="310"/>
    <x v="6"/>
    <x v="1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7.941368078175898"/>
    <n v="307"/>
    <x v="1"/>
    <s v="USD"/>
    <n v="1434862800"/>
    <n v="1435899600"/>
    <x v="311"/>
    <x v="5"/>
    <x v="0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80.780821917808225"/>
    <n v="73"/>
    <x v="1"/>
    <s v="USD"/>
    <n v="1529125200"/>
    <n v="1531112400"/>
    <x v="79"/>
    <x v="5"/>
    <x v="9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25.984375"/>
    <n v="128"/>
    <x v="1"/>
    <s v="USD"/>
    <n v="1451109600"/>
    <n v="1451628000"/>
    <x v="312"/>
    <x v="7"/>
    <x v="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0.363636363636363"/>
    <n v="33"/>
    <x v="1"/>
    <s v="USD"/>
    <n v="1566968400"/>
    <n v="1567314000"/>
    <x v="313"/>
    <x v="1"/>
    <x v="3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54.004916018025398"/>
    <n v="2441"/>
    <x v="1"/>
    <s v="USD"/>
    <n v="1543557600"/>
    <n v="1544508000"/>
    <x v="314"/>
    <x v="0"/>
    <x v="9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101.78672985781991"/>
    <n v="211"/>
    <x v="1"/>
    <s v="USD"/>
    <n v="1481522400"/>
    <n v="1482472800"/>
    <x v="315"/>
    <x v="7"/>
    <x v="7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45.003610108303249"/>
    <n v="1385"/>
    <x v="4"/>
    <s v="GBP"/>
    <n v="1512712800"/>
    <n v="1512799200"/>
    <x v="316"/>
    <x v="7"/>
    <x v="5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77.068421052631578"/>
    <n v="190"/>
    <x v="1"/>
    <s v="USD"/>
    <n v="1324274400"/>
    <n v="1324360800"/>
    <x v="317"/>
    <x v="7"/>
    <x v="8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88.076595744680844"/>
    <n v="470"/>
    <x v="1"/>
    <s v="USD"/>
    <n v="1364446800"/>
    <n v="1364533200"/>
    <x v="318"/>
    <x v="6"/>
    <x v="2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47.035573122529641"/>
    <n v="253"/>
    <x v="1"/>
    <s v="USD"/>
    <n v="1542693600"/>
    <n v="1545112800"/>
    <x v="319"/>
    <x v="0"/>
    <x v="9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0.99550763701707"/>
    <n v="1113"/>
    <x v="1"/>
    <s v="USD"/>
    <n v="1515564000"/>
    <n v="1516168800"/>
    <x v="32"/>
    <x v="2"/>
    <x v="9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n v="87.003066141042481"/>
    <n v="2283"/>
    <x v="1"/>
    <s v="USD"/>
    <n v="1573797600"/>
    <n v="1574920800"/>
    <x v="320"/>
    <x v="0"/>
    <x v="3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63.994402985074629"/>
    <n v="1072"/>
    <x v="1"/>
    <s v="USD"/>
    <n v="1292392800"/>
    <n v="1292479200"/>
    <x v="321"/>
    <x v="7"/>
    <x v="6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5.9945205479452"/>
    <n v="1095"/>
    <x v="1"/>
    <s v="USD"/>
    <n v="1573452000"/>
    <n v="1573538400"/>
    <x v="322"/>
    <x v="0"/>
    <x v="3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73.989349112426041"/>
    <n v="1690"/>
    <x v="1"/>
    <s v="USD"/>
    <n v="1317790800"/>
    <n v="1320382800"/>
    <x v="323"/>
    <x v="4"/>
    <x v="8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84.02004626060139"/>
    <n v="1297"/>
    <x v="0"/>
    <s v="CAD"/>
    <n v="1501650000"/>
    <n v="1502859600"/>
    <x v="324"/>
    <x v="1"/>
    <x v="5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88.966921119592882"/>
    <n v="393"/>
    <x v="1"/>
    <s v="USD"/>
    <n v="1323669600"/>
    <n v="1323756000"/>
    <x v="325"/>
    <x v="7"/>
    <x v="8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76.990453460620529"/>
    <n v="1257"/>
    <x v="1"/>
    <s v="USD"/>
    <n v="1440738000"/>
    <n v="1441342800"/>
    <x v="326"/>
    <x v="1"/>
    <x v="0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97.146341463414629"/>
    <n v="328"/>
    <x v="1"/>
    <s v="USD"/>
    <n v="1374296400"/>
    <n v="1375333200"/>
    <x v="327"/>
    <x v="8"/>
    <x v="2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33.013605442176868"/>
    <n v="147"/>
    <x v="1"/>
    <s v="USD"/>
    <n v="1384840800"/>
    <n v="1389420000"/>
    <x v="328"/>
    <x v="0"/>
    <x v="2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99.950602409638549"/>
    <n v="830"/>
    <x v="1"/>
    <s v="USD"/>
    <n v="1516600800"/>
    <n v="1520056800"/>
    <x v="329"/>
    <x v="2"/>
    <x v="9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69.966767371601208"/>
    <n v="331"/>
    <x v="4"/>
    <s v="GBP"/>
    <n v="1436418000"/>
    <n v="1436504400"/>
    <x v="330"/>
    <x v="8"/>
    <x v="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110.32"/>
    <n v="25"/>
    <x v="1"/>
    <s v="USD"/>
    <n v="1503550800"/>
    <n v="1508302800"/>
    <x v="331"/>
    <x v="1"/>
    <x v="5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66.005235602094245"/>
    <n v="191"/>
    <x v="1"/>
    <s v="USD"/>
    <n v="1423634400"/>
    <n v="1425708000"/>
    <x v="332"/>
    <x v="10"/>
    <x v="0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41.005742176284812"/>
    <n v="3483"/>
    <x v="1"/>
    <s v="USD"/>
    <n v="1487224800"/>
    <n v="1488348000"/>
    <x v="333"/>
    <x v="10"/>
    <x v="5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103.96316359696641"/>
    <n v="923"/>
    <x v="1"/>
    <s v="USD"/>
    <n v="1500008400"/>
    <n v="1502600400"/>
    <x v="296"/>
    <x v="8"/>
    <x v="5"/>
    <x v="335"/>
    <b v="0"/>
    <b v="0"/>
    <s v="theater/plays"/>
    <x v="3"/>
    <x v="3"/>
  </r>
  <r>
    <n v="350"/>
    <s v="Shannon Ltd"/>
    <s v="Pre-emptive neutral capacity"/>
    <n v="100"/>
    <n v="5"/>
    <n v="0.05"/>
    <x v="0"/>
    <n v="5"/>
    <n v="1"/>
    <x v="1"/>
    <s v="USD"/>
    <n v="1432098000"/>
    <n v="1433653200"/>
    <x v="334"/>
    <x v="11"/>
    <x v="0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47.009935419771487"/>
    <n v="2013"/>
    <x v="1"/>
    <s v="USD"/>
    <n v="1440392400"/>
    <n v="1441602000"/>
    <x v="335"/>
    <x v="1"/>
    <x v="0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29.606060606060606"/>
    <n v="33"/>
    <x v="0"/>
    <s v="CAD"/>
    <n v="1446876000"/>
    <n v="1447567200"/>
    <x v="336"/>
    <x v="0"/>
    <x v="0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81.010569583088667"/>
    <n v="1703"/>
    <x v="1"/>
    <s v="USD"/>
    <n v="1562302800"/>
    <n v="1562389200"/>
    <x v="337"/>
    <x v="8"/>
    <x v="3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94.35"/>
    <n v="80"/>
    <x v="3"/>
    <s v="DKK"/>
    <n v="1378184400"/>
    <n v="1378789200"/>
    <x v="338"/>
    <x v="3"/>
    <x v="2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26.058139534883722"/>
    <n v="86"/>
    <x v="1"/>
    <s v="USD"/>
    <n v="1485064800"/>
    <n v="1488520800"/>
    <x v="339"/>
    <x v="2"/>
    <x v="5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85.775000000000006"/>
    <n v="40"/>
    <x v="6"/>
    <s v="EUR"/>
    <n v="1326520800"/>
    <n v="1327298400"/>
    <x v="340"/>
    <x v="2"/>
    <x v="4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103.73170731707317"/>
    <n v="41"/>
    <x v="1"/>
    <s v="USD"/>
    <n v="1441256400"/>
    <n v="1443416400"/>
    <x v="341"/>
    <x v="3"/>
    <x v="0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49.826086956521742"/>
    <n v="23"/>
    <x v="0"/>
    <s v="CAD"/>
    <n v="1533877200"/>
    <n v="1534136400"/>
    <x v="342"/>
    <x v="1"/>
    <x v="9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63.893048128342244"/>
    <n v="187"/>
    <x v="1"/>
    <s v="USD"/>
    <n v="1314421200"/>
    <n v="1315026000"/>
    <x v="343"/>
    <x v="1"/>
    <x v="8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47.002434782608695"/>
    <n v="2875"/>
    <x v="4"/>
    <s v="GBP"/>
    <n v="1293861600"/>
    <n v="1295071200"/>
    <x v="344"/>
    <x v="2"/>
    <x v="8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108.47727272727273"/>
    <n v="88"/>
    <x v="1"/>
    <s v="USD"/>
    <n v="1507352400"/>
    <n v="1509426000"/>
    <x v="345"/>
    <x v="4"/>
    <x v="5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72.015706806282722"/>
    <n v="191"/>
    <x v="1"/>
    <s v="USD"/>
    <n v="1296108000"/>
    <n v="1299391200"/>
    <x v="65"/>
    <x v="2"/>
    <x v="8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59.928057553956833"/>
    <n v="139"/>
    <x v="1"/>
    <s v="USD"/>
    <n v="1324965600"/>
    <n v="1325052000"/>
    <x v="346"/>
    <x v="7"/>
    <x v="8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78.209677419354833"/>
    <n v="186"/>
    <x v="1"/>
    <s v="USD"/>
    <n v="1520229600"/>
    <n v="1522818000"/>
    <x v="347"/>
    <x v="6"/>
    <x v="9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04.77678571428571"/>
    <n v="112"/>
    <x v="2"/>
    <s v="AUD"/>
    <n v="1482991200"/>
    <n v="1485324000"/>
    <x v="348"/>
    <x v="7"/>
    <x v="7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5.52475247524752"/>
    <n v="101"/>
    <x v="1"/>
    <s v="USD"/>
    <n v="1294034400"/>
    <n v="1294120800"/>
    <x v="349"/>
    <x v="2"/>
    <x v="8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24.933333333333334"/>
    <n v="75"/>
    <x v="1"/>
    <s v="USD"/>
    <n v="1413608400"/>
    <n v="1415685600"/>
    <x v="350"/>
    <x v="4"/>
    <x v="1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69.873786407766985"/>
    <n v="206"/>
    <x v="4"/>
    <s v="GBP"/>
    <n v="1286946000"/>
    <n v="1288933200"/>
    <x v="351"/>
    <x v="4"/>
    <x v="6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95.733766233766232"/>
    <n v="154"/>
    <x v="1"/>
    <s v="USD"/>
    <n v="1359871200"/>
    <n v="1363237200"/>
    <x v="352"/>
    <x v="10"/>
    <x v="2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29.997485752598056"/>
    <n v="5966"/>
    <x v="1"/>
    <s v="USD"/>
    <n v="1555304400"/>
    <n v="1555822800"/>
    <x v="353"/>
    <x v="9"/>
    <x v="3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59.011948529411768"/>
    <n v="2176"/>
    <x v="1"/>
    <s v="USD"/>
    <n v="1423375200"/>
    <n v="1427778000"/>
    <x v="354"/>
    <x v="10"/>
    <x v="0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84.757396449704146"/>
    <n v="169"/>
    <x v="1"/>
    <s v="USD"/>
    <n v="1420696800"/>
    <n v="1422424800"/>
    <x v="355"/>
    <x v="2"/>
    <x v="0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78.010921177587846"/>
    <n v="2106"/>
    <x v="1"/>
    <s v="USD"/>
    <n v="1502946000"/>
    <n v="1503637200"/>
    <x v="356"/>
    <x v="1"/>
    <x v="5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50.05215419501134"/>
    <n v="441"/>
    <x v="1"/>
    <s v="USD"/>
    <n v="1547186400"/>
    <n v="1547618400"/>
    <x v="357"/>
    <x v="2"/>
    <x v="3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59.16"/>
    <n v="25"/>
    <x v="1"/>
    <s v="USD"/>
    <n v="1444971600"/>
    <n v="1449900000"/>
    <x v="358"/>
    <x v="4"/>
    <x v="0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n v="93.702290076335885"/>
    <n v="131"/>
    <x v="1"/>
    <s v="USD"/>
    <n v="1404622800"/>
    <n v="1405141200"/>
    <x v="359"/>
    <x v="8"/>
    <x v="1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40.14173228346457"/>
    <n v="127"/>
    <x v="1"/>
    <s v="USD"/>
    <n v="1571720400"/>
    <n v="1572933600"/>
    <x v="12"/>
    <x v="4"/>
    <x v="3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70.090140845070422"/>
    <n v="355"/>
    <x v="1"/>
    <s v="USD"/>
    <n v="1526878800"/>
    <n v="1530162000"/>
    <x v="360"/>
    <x v="11"/>
    <x v="9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66.181818181818187"/>
    <n v="44"/>
    <x v="4"/>
    <s v="GBP"/>
    <n v="1319691600"/>
    <n v="1320904800"/>
    <x v="361"/>
    <x v="4"/>
    <x v="8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47.714285714285715"/>
    <n v="84"/>
    <x v="1"/>
    <s v="USD"/>
    <n v="1371963600"/>
    <n v="1372395600"/>
    <x v="362"/>
    <x v="5"/>
    <x v="2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62.896774193548389"/>
    <n v="155"/>
    <x v="1"/>
    <s v="USD"/>
    <n v="1433739600"/>
    <n v="1437714000"/>
    <x v="363"/>
    <x v="5"/>
    <x v="0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86.611940298507463"/>
    <n v="67"/>
    <x v="1"/>
    <s v="USD"/>
    <n v="1508130000"/>
    <n v="1509771600"/>
    <x v="364"/>
    <x v="4"/>
    <x v="5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75.126984126984127"/>
    <n v="189"/>
    <x v="1"/>
    <s v="USD"/>
    <n v="1550037600"/>
    <n v="1550556000"/>
    <x v="210"/>
    <x v="10"/>
    <x v="3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1.004167534903104"/>
    <n v="4799"/>
    <x v="1"/>
    <s v="USD"/>
    <n v="1486706400"/>
    <n v="1489039200"/>
    <x v="365"/>
    <x v="10"/>
    <x v="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50.007915567282325"/>
    <n v="1137"/>
    <x v="1"/>
    <s v="USD"/>
    <n v="1553835600"/>
    <n v="1556600400"/>
    <x v="366"/>
    <x v="6"/>
    <x v="3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96.960674157303373"/>
    <n v="1068"/>
    <x v="1"/>
    <s v="USD"/>
    <n v="1277528400"/>
    <n v="1278565200"/>
    <x v="367"/>
    <x v="5"/>
    <x v="6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100.93160377358491"/>
    <n v="424"/>
    <x v="1"/>
    <s v="USD"/>
    <n v="1339477200"/>
    <n v="1339909200"/>
    <x v="368"/>
    <x v="5"/>
    <x v="4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89.227586206896547"/>
    <n v="145"/>
    <x v="5"/>
    <s v="CHF"/>
    <n v="1325656800"/>
    <n v="1325829600"/>
    <x v="369"/>
    <x v="2"/>
    <x v="4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87.979166666666671"/>
    <n v="1152"/>
    <x v="1"/>
    <s v="USD"/>
    <n v="1288242000"/>
    <n v="1290578400"/>
    <x v="370"/>
    <x v="4"/>
    <x v="6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n v="89.54"/>
    <n v="50"/>
    <x v="1"/>
    <s v="USD"/>
    <n v="1379048400"/>
    <n v="1380344400"/>
    <x v="371"/>
    <x v="3"/>
    <x v="2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29.09271523178808"/>
    <n v="151"/>
    <x v="1"/>
    <s v="USD"/>
    <n v="1389679200"/>
    <n v="1389852000"/>
    <x v="287"/>
    <x v="2"/>
    <x v="1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42.006218905472636"/>
    <n v="1608"/>
    <x v="1"/>
    <s v="USD"/>
    <n v="1294293600"/>
    <n v="1294466400"/>
    <x v="372"/>
    <x v="2"/>
    <x v="8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47.004903563255965"/>
    <n v="3059"/>
    <x v="0"/>
    <s v="CAD"/>
    <n v="1500267600"/>
    <n v="1500354000"/>
    <x v="373"/>
    <x v="8"/>
    <x v="5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110.44117647058823"/>
    <n v="34"/>
    <x v="1"/>
    <s v="USD"/>
    <n v="1375074000"/>
    <n v="1375938000"/>
    <x v="374"/>
    <x v="8"/>
    <x v="2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41.990909090909092"/>
    <n v="220"/>
    <x v="1"/>
    <s v="USD"/>
    <n v="1323324000"/>
    <n v="1323410400"/>
    <x v="375"/>
    <x v="7"/>
    <x v="8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48.012468827930178"/>
    <n v="1604"/>
    <x v="2"/>
    <s v="AUD"/>
    <n v="1538715600"/>
    <n v="1539406800"/>
    <x v="376"/>
    <x v="4"/>
    <x v="9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31.019823788546255"/>
    <n v="454"/>
    <x v="1"/>
    <s v="USD"/>
    <n v="1369285200"/>
    <n v="1369803600"/>
    <x v="377"/>
    <x v="11"/>
    <x v="2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99.203252032520325"/>
    <n v="123"/>
    <x v="6"/>
    <s v="EUR"/>
    <n v="1525755600"/>
    <n v="1525928400"/>
    <x v="378"/>
    <x v="11"/>
    <x v="9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66.022316684378325"/>
    <n v="941"/>
    <x v="1"/>
    <s v="USD"/>
    <n v="1296626400"/>
    <n v="1297231200"/>
    <x v="379"/>
    <x v="10"/>
    <x v="8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n v="2"/>
    <n v="1"/>
    <x v="1"/>
    <s v="USD"/>
    <n v="1376629200"/>
    <n v="1378530000"/>
    <x v="380"/>
    <x v="1"/>
    <x v="2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46.060200668896321"/>
    <n v="299"/>
    <x v="1"/>
    <s v="USD"/>
    <n v="1572152400"/>
    <n v="1572152400"/>
    <x v="381"/>
    <x v="4"/>
    <x v="3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73.650000000000006"/>
    <n v="40"/>
    <x v="1"/>
    <s v="USD"/>
    <n v="1325829600"/>
    <n v="1329890400"/>
    <x v="382"/>
    <x v="2"/>
    <x v="4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55.99336650082919"/>
    <n v="3015"/>
    <x v="0"/>
    <s v="CAD"/>
    <n v="1273640400"/>
    <n v="1276750800"/>
    <x v="125"/>
    <x v="11"/>
    <x v="6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68.985695127402778"/>
    <n v="2237"/>
    <x v="1"/>
    <s v="USD"/>
    <n v="1510639200"/>
    <n v="1510898400"/>
    <x v="383"/>
    <x v="0"/>
    <x v="5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60.981609195402299"/>
    <n v="435"/>
    <x v="1"/>
    <s v="USD"/>
    <n v="1528088400"/>
    <n v="1532408400"/>
    <x v="384"/>
    <x v="5"/>
    <x v="9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110.98139534883721"/>
    <n v="645"/>
    <x v="1"/>
    <s v="USD"/>
    <n v="1359525600"/>
    <n v="1360562400"/>
    <x v="385"/>
    <x v="2"/>
    <x v="2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25"/>
    <n v="484"/>
    <x v="3"/>
    <s v="DKK"/>
    <n v="1570942800"/>
    <n v="1571547600"/>
    <x v="386"/>
    <x v="4"/>
    <x v="3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78.759740259740255"/>
    <n v="154"/>
    <x v="0"/>
    <s v="CAD"/>
    <n v="1466398800"/>
    <n v="1468126800"/>
    <x v="387"/>
    <x v="5"/>
    <x v="7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87.960784313725483"/>
    <n v="714"/>
    <x v="1"/>
    <s v="USD"/>
    <n v="1492491600"/>
    <n v="1492837200"/>
    <x v="388"/>
    <x v="9"/>
    <x v="5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49.987398739873989"/>
    <n v="1111"/>
    <x v="1"/>
    <s v="USD"/>
    <n v="1430197200"/>
    <n v="1430197200"/>
    <x v="277"/>
    <x v="9"/>
    <x v="0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99.524390243902445"/>
    <n v="82"/>
    <x v="1"/>
    <s v="USD"/>
    <n v="1496034000"/>
    <n v="1496206800"/>
    <x v="389"/>
    <x v="11"/>
    <x v="5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04.82089552238806"/>
    <n v="134"/>
    <x v="1"/>
    <s v="USD"/>
    <n v="1388728800"/>
    <n v="1389592800"/>
    <x v="390"/>
    <x v="2"/>
    <x v="1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.01469237832875"/>
    <n v="1089"/>
    <x v="1"/>
    <s v="USD"/>
    <n v="1543298400"/>
    <n v="1545631200"/>
    <x v="391"/>
    <x v="0"/>
    <x v="9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28.998544660724033"/>
    <n v="5497"/>
    <x v="1"/>
    <s v="USD"/>
    <n v="1271739600"/>
    <n v="1272430800"/>
    <x v="392"/>
    <x v="9"/>
    <x v="6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30.028708133971293"/>
    <n v="418"/>
    <x v="1"/>
    <s v="USD"/>
    <n v="1326434400"/>
    <n v="1327903200"/>
    <x v="393"/>
    <x v="2"/>
    <x v="4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41.005559416261292"/>
    <n v="1439"/>
    <x v="1"/>
    <s v="USD"/>
    <n v="1295244000"/>
    <n v="1296021600"/>
    <x v="394"/>
    <x v="2"/>
    <x v="8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62.866666666666667"/>
    <n v="15"/>
    <x v="1"/>
    <s v="USD"/>
    <n v="1541221200"/>
    <n v="1543298400"/>
    <x v="395"/>
    <x v="0"/>
    <x v="9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47.005002501250623"/>
    <n v="1999"/>
    <x v="0"/>
    <s v="CAD"/>
    <n v="1336280400"/>
    <n v="1336366800"/>
    <x v="396"/>
    <x v="11"/>
    <x v="4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26.997693638285604"/>
    <n v="5203"/>
    <x v="1"/>
    <s v="USD"/>
    <n v="1324533600"/>
    <n v="1325052000"/>
    <x v="397"/>
    <x v="7"/>
    <x v="8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68.329787234042556"/>
    <n v="94"/>
    <x v="1"/>
    <s v="USD"/>
    <n v="1498366800"/>
    <n v="1499576400"/>
    <x v="398"/>
    <x v="5"/>
    <x v="5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50.974576271186443"/>
    <n v="118"/>
    <x v="1"/>
    <s v="USD"/>
    <n v="1498712400"/>
    <n v="1501304400"/>
    <x v="399"/>
    <x v="5"/>
    <x v="5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54.024390243902438"/>
    <n v="205"/>
    <x v="1"/>
    <s v="USD"/>
    <n v="1271480400"/>
    <n v="1273208400"/>
    <x v="400"/>
    <x v="9"/>
    <x v="6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97.055555555555557"/>
    <n v="162"/>
    <x v="1"/>
    <s v="USD"/>
    <n v="1316667600"/>
    <n v="1316840400"/>
    <x v="116"/>
    <x v="3"/>
    <x v="8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24.867469879518072"/>
    <n v="83"/>
    <x v="1"/>
    <s v="USD"/>
    <n v="1524027600"/>
    <n v="1524546000"/>
    <x v="401"/>
    <x v="9"/>
    <x v="9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84.423913043478265"/>
    <n v="92"/>
    <x v="1"/>
    <s v="USD"/>
    <n v="1438059600"/>
    <n v="1438578000"/>
    <x v="402"/>
    <x v="8"/>
    <x v="0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47.091324200913242"/>
    <n v="219"/>
    <x v="1"/>
    <s v="USD"/>
    <n v="1361944800"/>
    <n v="1362549600"/>
    <x v="403"/>
    <x v="10"/>
    <x v="2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77.996041171813147"/>
    <n v="2526"/>
    <x v="1"/>
    <s v="USD"/>
    <n v="1410584400"/>
    <n v="1413349200"/>
    <x v="404"/>
    <x v="3"/>
    <x v="1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62.967871485943775"/>
    <n v="747"/>
    <x v="1"/>
    <s v="USD"/>
    <n v="1297404000"/>
    <n v="1298008800"/>
    <x v="405"/>
    <x v="10"/>
    <x v="8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81.006080449017773"/>
    <n v="2138"/>
    <x v="1"/>
    <s v="USD"/>
    <n v="1392012000"/>
    <n v="1394427600"/>
    <x v="406"/>
    <x v="10"/>
    <x v="1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65.321428571428569"/>
    <n v="84"/>
    <x v="1"/>
    <s v="USD"/>
    <n v="1569733200"/>
    <n v="1572670800"/>
    <x v="407"/>
    <x v="3"/>
    <x v="3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104.43617021276596"/>
    <n v="94"/>
    <x v="1"/>
    <s v="USD"/>
    <n v="1529643600"/>
    <n v="1531112400"/>
    <x v="408"/>
    <x v="5"/>
    <x v="9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69.989010989010993"/>
    <n v="91"/>
    <x v="1"/>
    <s v="USD"/>
    <n v="1399006800"/>
    <n v="1400734800"/>
    <x v="409"/>
    <x v="11"/>
    <x v="1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83.023989898989896"/>
    <n v="792"/>
    <x v="1"/>
    <s v="USD"/>
    <n v="1385359200"/>
    <n v="1386741600"/>
    <x v="410"/>
    <x v="0"/>
    <x v="2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90.3"/>
    <n v="10"/>
    <x v="0"/>
    <s v="CAD"/>
    <n v="1480572000"/>
    <n v="1481781600"/>
    <x v="411"/>
    <x v="7"/>
    <x v="7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03.98131932282546"/>
    <n v="1713"/>
    <x v="6"/>
    <s v="EUR"/>
    <n v="1418623200"/>
    <n v="1419660000"/>
    <x v="412"/>
    <x v="7"/>
    <x v="1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54.931726907630519"/>
    <n v="249"/>
    <x v="1"/>
    <s v="USD"/>
    <n v="1555736400"/>
    <n v="1555822800"/>
    <x v="413"/>
    <x v="9"/>
    <x v="3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51.921875"/>
    <n v="192"/>
    <x v="1"/>
    <s v="USD"/>
    <n v="1442120400"/>
    <n v="1442379600"/>
    <x v="414"/>
    <x v="3"/>
    <x v="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60.02834008097166"/>
    <n v="247"/>
    <x v="1"/>
    <s v="USD"/>
    <n v="1362376800"/>
    <n v="1364965200"/>
    <x v="415"/>
    <x v="6"/>
    <x v="2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44.003488879197555"/>
    <n v="2293"/>
    <x v="1"/>
    <s v="USD"/>
    <n v="1478408400"/>
    <n v="1479016800"/>
    <x v="416"/>
    <x v="0"/>
    <x v="7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53.003513254551258"/>
    <n v="3131"/>
    <x v="1"/>
    <s v="USD"/>
    <n v="1498798800"/>
    <n v="1499662800"/>
    <x v="417"/>
    <x v="5"/>
    <x v="5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54.5"/>
    <n v="32"/>
    <x v="1"/>
    <s v="USD"/>
    <n v="1335416400"/>
    <n v="1337835600"/>
    <x v="418"/>
    <x v="9"/>
    <x v="4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75.04195804195804"/>
    <n v="143"/>
    <x v="6"/>
    <s v="EUR"/>
    <n v="1504328400"/>
    <n v="1505710800"/>
    <x v="419"/>
    <x v="3"/>
    <x v="5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35.911111111111111"/>
    <n v="90"/>
    <x v="1"/>
    <s v="USD"/>
    <n v="1285822800"/>
    <n v="1287464400"/>
    <x v="420"/>
    <x v="3"/>
    <x v="6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n v="36.952702702702702"/>
    <n v="296"/>
    <x v="1"/>
    <s v="USD"/>
    <n v="1311483600"/>
    <n v="1311656400"/>
    <x v="421"/>
    <x v="8"/>
    <x v="8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63.170588235294119"/>
    <n v="170"/>
    <x v="1"/>
    <s v="USD"/>
    <n v="1291356000"/>
    <n v="1293170400"/>
    <x v="422"/>
    <x v="7"/>
    <x v="6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29.99462365591398"/>
    <n v="186"/>
    <x v="1"/>
    <s v="USD"/>
    <n v="1355810400"/>
    <n v="1355983200"/>
    <x v="423"/>
    <x v="7"/>
    <x v="4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86"/>
    <n v="439"/>
    <x v="4"/>
    <s v="GBP"/>
    <n v="1513663200"/>
    <n v="1515045600"/>
    <x v="424"/>
    <x v="7"/>
    <x v="5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75.014876033057845"/>
    <n v="605"/>
    <x v="1"/>
    <s v="USD"/>
    <n v="1365915600"/>
    <n v="1366088400"/>
    <x v="425"/>
    <x v="9"/>
    <x v="2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n v="101.19767441860465"/>
    <n v="86"/>
    <x v="3"/>
    <s v="DKK"/>
    <n v="1551852000"/>
    <n v="1553317200"/>
    <x v="426"/>
    <x v="6"/>
    <x v="3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n v="4"/>
    <n v="1"/>
    <x v="0"/>
    <s v="CAD"/>
    <n v="1540098000"/>
    <n v="1542088800"/>
    <x v="427"/>
    <x v="4"/>
    <x v="9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29.001272669424118"/>
    <n v="6286"/>
    <x v="1"/>
    <s v="USD"/>
    <n v="1500440400"/>
    <n v="1503118800"/>
    <x v="428"/>
    <x v="8"/>
    <x v="5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98.225806451612897"/>
    <n v="31"/>
    <x v="1"/>
    <s v="USD"/>
    <n v="1278392400"/>
    <n v="1278478800"/>
    <x v="429"/>
    <x v="8"/>
    <x v="6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87.001693480101608"/>
    <n v="1181"/>
    <x v="1"/>
    <s v="USD"/>
    <n v="1480572000"/>
    <n v="1484114400"/>
    <x v="411"/>
    <x v="7"/>
    <x v="7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45.205128205128204"/>
    <n v="39"/>
    <x v="1"/>
    <s v="USD"/>
    <n v="1382331600"/>
    <n v="1385445600"/>
    <x v="430"/>
    <x v="4"/>
    <x v="2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.001341561577675"/>
    <n v="3727"/>
    <x v="1"/>
    <s v="USD"/>
    <n v="1316754000"/>
    <n v="1318741200"/>
    <x v="431"/>
    <x v="3"/>
    <x v="8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94.976947040498445"/>
    <n v="1605"/>
    <x v="1"/>
    <s v="USD"/>
    <n v="1518242400"/>
    <n v="1518242400"/>
    <x v="432"/>
    <x v="10"/>
    <x v="9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28.956521739130434"/>
    <n v="46"/>
    <x v="1"/>
    <s v="USD"/>
    <n v="1476421200"/>
    <n v="1476594000"/>
    <x v="433"/>
    <x v="4"/>
    <x v="7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55.993396226415094"/>
    <n v="2120"/>
    <x v="1"/>
    <s v="USD"/>
    <n v="1269752400"/>
    <n v="1273554000"/>
    <x v="434"/>
    <x v="6"/>
    <x v="6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54.038095238095238"/>
    <n v="105"/>
    <x v="1"/>
    <s v="USD"/>
    <n v="1419746400"/>
    <n v="1421906400"/>
    <x v="435"/>
    <x v="7"/>
    <x v="1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82.38"/>
    <n v="50"/>
    <x v="1"/>
    <s v="USD"/>
    <n v="1281330000"/>
    <n v="1281589200"/>
    <x v="8"/>
    <x v="1"/>
    <x v="6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66.997115384615384"/>
    <n v="2080"/>
    <x v="1"/>
    <s v="USD"/>
    <n v="1398661200"/>
    <n v="1400389200"/>
    <x v="436"/>
    <x v="9"/>
    <x v="1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107.91401869158878"/>
    <n v="535"/>
    <x v="1"/>
    <s v="USD"/>
    <n v="1359525600"/>
    <n v="1362808800"/>
    <x v="385"/>
    <x v="2"/>
    <x v="2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69.009501187648453"/>
    <n v="2105"/>
    <x v="1"/>
    <s v="USD"/>
    <n v="1388469600"/>
    <n v="1388815200"/>
    <x v="437"/>
    <x v="7"/>
    <x v="2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39.006568144499177"/>
    <n v="2436"/>
    <x v="1"/>
    <s v="USD"/>
    <n v="1518328800"/>
    <n v="1519538400"/>
    <x v="438"/>
    <x v="10"/>
    <x v="9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110.3625"/>
    <n v="80"/>
    <x v="1"/>
    <s v="USD"/>
    <n v="1517032800"/>
    <n v="1517810400"/>
    <x v="439"/>
    <x v="2"/>
    <x v="9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94.857142857142861"/>
    <n v="42"/>
    <x v="1"/>
    <s v="USD"/>
    <n v="1368594000"/>
    <n v="1370581200"/>
    <x v="440"/>
    <x v="11"/>
    <x v="2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57.935251798561154"/>
    <n v="139"/>
    <x v="0"/>
    <s v="CAD"/>
    <n v="1448258400"/>
    <n v="1448863200"/>
    <x v="441"/>
    <x v="0"/>
    <x v="0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01.25"/>
    <n v="16"/>
    <x v="1"/>
    <s v="USD"/>
    <n v="1555218000"/>
    <n v="1556600400"/>
    <x v="442"/>
    <x v="9"/>
    <x v="3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64.95597484276729"/>
    <n v="159"/>
    <x v="1"/>
    <s v="USD"/>
    <n v="1431925200"/>
    <n v="1432098000"/>
    <x v="443"/>
    <x v="11"/>
    <x v="0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27.00524934383202"/>
    <n v="381"/>
    <x v="1"/>
    <s v="USD"/>
    <n v="1481522400"/>
    <n v="1482127200"/>
    <x v="315"/>
    <x v="7"/>
    <x v="7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n v="50.97422680412371"/>
    <n v="194"/>
    <x v="4"/>
    <s v="GBP"/>
    <n v="1335934800"/>
    <n v="1335934800"/>
    <x v="444"/>
    <x v="11"/>
    <x v="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104.94260869565217"/>
    <n v="575"/>
    <x v="1"/>
    <s v="USD"/>
    <n v="1552280400"/>
    <n v="1556946000"/>
    <x v="445"/>
    <x v="6"/>
    <x v="3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84.028301886792448"/>
    <n v="106"/>
    <x v="1"/>
    <s v="USD"/>
    <n v="1529989200"/>
    <n v="1530075600"/>
    <x v="446"/>
    <x v="5"/>
    <x v="9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n v="102.85915492957747"/>
    <n v="142"/>
    <x v="1"/>
    <s v="USD"/>
    <n v="1418709600"/>
    <n v="1418796000"/>
    <x v="447"/>
    <x v="7"/>
    <x v="1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39.962085308056871"/>
    <n v="211"/>
    <x v="1"/>
    <s v="USD"/>
    <n v="1372136400"/>
    <n v="1372482000"/>
    <x v="448"/>
    <x v="5"/>
    <x v="2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51.001785714285717"/>
    <n v="1120"/>
    <x v="1"/>
    <s v="USD"/>
    <n v="1533877200"/>
    <n v="1534395600"/>
    <x v="342"/>
    <x v="1"/>
    <x v="9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40.823008849557525"/>
    <n v="113"/>
    <x v="1"/>
    <s v="USD"/>
    <n v="1309064400"/>
    <n v="1311397200"/>
    <x v="449"/>
    <x v="5"/>
    <x v="8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58.999637155297535"/>
    <n v="2756"/>
    <x v="1"/>
    <s v="USD"/>
    <n v="1425877200"/>
    <n v="1426914000"/>
    <x v="450"/>
    <x v="6"/>
    <x v="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71.156069364161851"/>
    <n v="173"/>
    <x v="4"/>
    <s v="GBP"/>
    <n v="1501304400"/>
    <n v="1501477200"/>
    <x v="451"/>
    <x v="8"/>
    <x v="5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99.494252873563212"/>
    <n v="87"/>
    <x v="1"/>
    <s v="USD"/>
    <n v="1268287200"/>
    <n v="1269061200"/>
    <x v="452"/>
    <x v="6"/>
    <x v="6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03.98634590377114"/>
    <n v="1538"/>
    <x v="1"/>
    <s v="USD"/>
    <n v="1412139600"/>
    <n v="1415772000"/>
    <x v="453"/>
    <x v="4"/>
    <x v="1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76.555555555555557"/>
    <n v="9"/>
    <x v="1"/>
    <s v="USD"/>
    <n v="1330063200"/>
    <n v="1331013600"/>
    <x v="454"/>
    <x v="10"/>
    <x v="4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87.068592057761734"/>
    <n v="554"/>
    <x v="1"/>
    <s v="USD"/>
    <n v="1576130400"/>
    <n v="1576735200"/>
    <x v="455"/>
    <x v="7"/>
    <x v="3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48.99554707379135"/>
    <n v="1572"/>
    <x v="4"/>
    <s v="GBP"/>
    <n v="1407128400"/>
    <n v="1411362000"/>
    <x v="456"/>
    <x v="1"/>
    <x v="1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42.969135802469133"/>
    <n v="648"/>
    <x v="4"/>
    <s v="GBP"/>
    <n v="1560142800"/>
    <n v="1563685200"/>
    <x v="457"/>
    <x v="5"/>
    <x v="3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33.428571428571431"/>
    <n v="21"/>
    <x v="4"/>
    <s v="GBP"/>
    <n v="1520575200"/>
    <n v="1521867600"/>
    <x v="458"/>
    <x v="6"/>
    <x v="9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83.982949701619773"/>
    <n v="2346"/>
    <x v="1"/>
    <s v="USD"/>
    <n v="1492664400"/>
    <n v="1495515600"/>
    <x v="459"/>
    <x v="9"/>
    <x v="5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01.41739130434783"/>
    <n v="115"/>
    <x v="1"/>
    <s v="USD"/>
    <n v="1454479200"/>
    <n v="1455948000"/>
    <x v="460"/>
    <x v="10"/>
    <x v="7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n v="109.87058823529412"/>
    <n v="85"/>
    <x v="6"/>
    <s v="EUR"/>
    <n v="1281934800"/>
    <n v="1282366800"/>
    <x v="461"/>
    <x v="1"/>
    <x v="6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31.916666666666668"/>
    <n v="144"/>
    <x v="1"/>
    <s v="USD"/>
    <n v="1573970400"/>
    <n v="1574575200"/>
    <x v="462"/>
    <x v="0"/>
    <x v="3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70.993450675399103"/>
    <n v="2443"/>
    <x v="1"/>
    <s v="USD"/>
    <n v="1372654800"/>
    <n v="1374901200"/>
    <x v="463"/>
    <x v="8"/>
    <x v="2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77.026890756302521"/>
    <n v="595"/>
    <x v="1"/>
    <s v="USD"/>
    <n v="1275886800"/>
    <n v="1278910800"/>
    <x v="464"/>
    <x v="5"/>
    <x v="6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101.78125"/>
    <n v="64"/>
    <x v="1"/>
    <s v="USD"/>
    <n v="1561784400"/>
    <n v="1562907600"/>
    <x v="465"/>
    <x v="5"/>
    <x v="3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51.059701492537314"/>
    <n v="268"/>
    <x v="1"/>
    <s v="USD"/>
    <n v="1332392400"/>
    <n v="1332478800"/>
    <x v="466"/>
    <x v="6"/>
    <x v="4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68.02051282051282"/>
    <n v="195"/>
    <x v="3"/>
    <s v="DKK"/>
    <n v="1402376400"/>
    <n v="1402722000"/>
    <x v="467"/>
    <x v="5"/>
    <x v="1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30.87037037037037"/>
    <n v="54"/>
    <x v="1"/>
    <s v="USD"/>
    <n v="1495342800"/>
    <n v="1496811600"/>
    <x v="468"/>
    <x v="11"/>
    <x v="5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27.908333333333335"/>
    <n v="120"/>
    <x v="1"/>
    <s v="USD"/>
    <n v="1482213600"/>
    <n v="1482213600"/>
    <x v="469"/>
    <x v="7"/>
    <x v="7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79.994818652849744"/>
    <n v="579"/>
    <x v="3"/>
    <s v="DKK"/>
    <n v="1420092000"/>
    <n v="1420264800"/>
    <x v="470"/>
    <x v="2"/>
    <x v="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38.003378378378379"/>
    <n v="2072"/>
    <x v="1"/>
    <s v="USD"/>
    <n v="1458018000"/>
    <n v="1458450000"/>
    <x v="471"/>
    <x v="6"/>
    <x v="7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e v="#DIV/0!"/>
    <n v="0"/>
    <x v="1"/>
    <s v="USD"/>
    <n v="1367384400"/>
    <n v="1369803600"/>
    <x v="472"/>
    <x v="11"/>
    <x v="2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59.990534521158132"/>
    <n v="1796"/>
    <x v="1"/>
    <s v="USD"/>
    <n v="1363064400"/>
    <n v="1363237200"/>
    <x v="473"/>
    <x v="6"/>
    <x v="2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37.037634408602152"/>
    <n v="186"/>
    <x v="2"/>
    <s v="AUD"/>
    <n v="1343365200"/>
    <n v="1345870800"/>
    <x v="474"/>
    <x v="8"/>
    <x v="4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99.963043478260872"/>
    <n v="460"/>
    <x v="1"/>
    <s v="USD"/>
    <n v="1435726800"/>
    <n v="1437454800"/>
    <x v="72"/>
    <x v="8"/>
    <x v="0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111.6774193548387"/>
    <n v="62"/>
    <x v="6"/>
    <s v="EUR"/>
    <n v="1431925200"/>
    <n v="1432011600"/>
    <x v="443"/>
    <x v="11"/>
    <x v="0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6.014409221902014"/>
    <n v="347"/>
    <x v="1"/>
    <s v="USD"/>
    <n v="1362722400"/>
    <n v="1366347600"/>
    <x v="475"/>
    <x v="6"/>
    <x v="2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66.010284810126578"/>
    <n v="2528"/>
    <x v="1"/>
    <s v="USD"/>
    <n v="1511416800"/>
    <n v="1512885600"/>
    <x v="81"/>
    <x v="0"/>
    <x v="5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44.05263157894737"/>
    <n v="19"/>
    <x v="1"/>
    <s v="USD"/>
    <n v="1365483600"/>
    <n v="1369717200"/>
    <x v="476"/>
    <x v="9"/>
    <x v="2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52.999726551818434"/>
    <n v="3657"/>
    <x v="1"/>
    <s v="USD"/>
    <n v="1532840400"/>
    <n v="1534654800"/>
    <x v="192"/>
    <x v="8"/>
    <x v="9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95"/>
    <n v="1258"/>
    <x v="1"/>
    <s v="USD"/>
    <n v="1336194000"/>
    <n v="1337058000"/>
    <x v="477"/>
    <x v="11"/>
    <x v="4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70.908396946564892"/>
    <n v="131"/>
    <x v="2"/>
    <s v="AUD"/>
    <n v="1527742800"/>
    <n v="1529816400"/>
    <x v="478"/>
    <x v="11"/>
    <x v="9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98.060773480662988"/>
    <n v="362"/>
    <x v="1"/>
    <s v="USD"/>
    <n v="1564030800"/>
    <n v="1564894800"/>
    <x v="479"/>
    <x v="8"/>
    <x v="3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53.046025104602514"/>
    <n v="239"/>
    <x v="1"/>
    <s v="USD"/>
    <n v="1404536400"/>
    <n v="1404622800"/>
    <x v="480"/>
    <x v="8"/>
    <x v="1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93.142857142857139"/>
    <n v="35"/>
    <x v="1"/>
    <s v="USD"/>
    <n v="1284008400"/>
    <n v="1284181200"/>
    <x v="180"/>
    <x v="3"/>
    <x v="6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8.945075757575758"/>
    <n v="528"/>
    <x v="5"/>
    <s v="CHF"/>
    <n v="1386309600"/>
    <n v="1386741600"/>
    <x v="481"/>
    <x v="7"/>
    <x v="2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n v="36.067669172932334"/>
    <n v="133"/>
    <x v="0"/>
    <s v="CAD"/>
    <n v="1324620000"/>
    <n v="1324792800"/>
    <x v="482"/>
    <x v="7"/>
    <x v="8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63.030732860520096"/>
    <n v="846"/>
    <x v="1"/>
    <s v="USD"/>
    <n v="1281070800"/>
    <n v="1284354000"/>
    <x v="194"/>
    <x v="1"/>
    <x v="6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84.717948717948715"/>
    <n v="78"/>
    <x v="1"/>
    <s v="USD"/>
    <n v="1493960400"/>
    <n v="1494392400"/>
    <x v="483"/>
    <x v="11"/>
    <x v="5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62.2"/>
    <n v="10"/>
    <x v="1"/>
    <s v="USD"/>
    <n v="1519365600"/>
    <n v="1519538400"/>
    <x v="484"/>
    <x v="10"/>
    <x v="9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01.97518330513255"/>
    <n v="1773"/>
    <x v="1"/>
    <s v="USD"/>
    <n v="1420696800"/>
    <n v="1421906400"/>
    <x v="355"/>
    <x v="2"/>
    <x v="0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106.4375"/>
    <n v="32"/>
    <x v="1"/>
    <s v="USD"/>
    <n v="1555650000"/>
    <n v="1555909200"/>
    <x v="485"/>
    <x v="9"/>
    <x v="3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29.975609756097562"/>
    <n v="369"/>
    <x v="1"/>
    <s v="USD"/>
    <n v="1471928400"/>
    <n v="1472446800"/>
    <x v="486"/>
    <x v="1"/>
    <x v="7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85.806282722513089"/>
    <n v="191"/>
    <x v="1"/>
    <s v="USD"/>
    <n v="1341291600"/>
    <n v="1342328400"/>
    <x v="487"/>
    <x v="8"/>
    <x v="4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70.82022471910112"/>
    <n v="89"/>
    <x v="1"/>
    <s v="USD"/>
    <n v="1267682400"/>
    <n v="1268114400"/>
    <x v="488"/>
    <x v="6"/>
    <x v="6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40.998484082870135"/>
    <n v="1979"/>
    <x v="1"/>
    <s v="USD"/>
    <n v="1272258000"/>
    <n v="1273381200"/>
    <x v="489"/>
    <x v="9"/>
    <x v="6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28.063492063492063"/>
    <n v="63"/>
    <x v="1"/>
    <s v="USD"/>
    <n v="1290492000"/>
    <n v="1290837600"/>
    <x v="490"/>
    <x v="0"/>
    <x v="6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88.054421768707485"/>
    <n v="147"/>
    <x v="1"/>
    <s v="USD"/>
    <n v="1451109600"/>
    <n v="1454306400"/>
    <x v="312"/>
    <x v="7"/>
    <x v="0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31"/>
    <n v="6080"/>
    <x v="0"/>
    <s v="CAD"/>
    <n v="1454652000"/>
    <n v="1457762400"/>
    <x v="491"/>
    <x v="10"/>
    <x v="7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90.337500000000006"/>
    <n v="80"/>
    <x v="4"/>
    <s v="GBP"/>
    <n v="1385186400"/>
    <n v="1389074400"/>
    <x v="492"/>
    <x v="0"/>
    <x v="2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63.777777777777779"/>
    <n v="9"/>
    <x v="1"/>
    <s v="USD"/>
    <n v="1399698000"/>
    <n v="1402117200"/>
    <x v="493"/>
    <x v="11"/>
    <x v="1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53.995515695067262"/>
    <n v="1784"/>
    <x v="1"/>
    <s v="USD"/>
    <n v="1283230800"/>
    <n v="1284440400"/>
    <x v="494"/>
    <x v="1"/>
    <x v="6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48.993956043956047"/>
    <n v="3640"/>
    <x v="5"/>
    <s v="CHF"/>
    <n v="1384149600"/>
    <n v="1388988000"/>
    <x v="495"/>
    <x v="0"/>
    <x v="2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63.857142857142854"/>
    <n v="126"/>
    <x v="0"/>
    <s v="CAD"/>
    <n v="1516860000"/>
    <n v="1516946400"/>
    <x v="496"/>
    <x v="2"/>
    <x v="9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82.996393146979258"/>
    <n v="2218"/>
    <x v="4"/>
    <s v="GBP"/>
    <n v="1374642000"/>
    <n v="1377752400"/>
    <x v="497"/>
    <x v="8"/>
    <x v="2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55.08230452674897"/>
    <n v="243"/>
    <x v="1"/>
    <s v="USD"/>
    <n v="1534482000"/>
    <n v="1534568400"/>
    <x v="498"/>
    <x v="1"/>
    <x v="9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62.044554455445542"/>
    <n v="202"/>
    <x v="6"/>
    <s v="EUR"/>
    <n v="1528434000"/>
    <n v="1528606800"/>
    <x v="499"/>
    <x v="5"/>
    <x v="9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04.97857142857143"/>
    <n v="140"/>
    <x v="6"/>
    <s v="EUR"/>
    <n v="1282626000"/>
    <n v="1284872400"/>
    <x v="500"/>
    <x v="1"/>
    <x v="6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94.044676806083643"/>
    <n v="1052"/>
    <x v="3"/>
    <s v="DKK"/>
    <n v="1535605200"/>
    <n v="1537592400"/>
    <x v="501"/>
    <x v="1"/>
    <x v="9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44.007716049382715"/>
    <n v="1296"/>
    <x v="1"/>
    <s v="USD"/>
    <n v="1379826000"/>
    <n v="1381208400"/>
    <x v="502"/>
    <x v="3"/>
    <x v="2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92.467532467532465"/>
    <n v="77"/>
    <x v="1"/>
    <s v="USD"/>
    <n v="1561957200"/>
    <n v="1562475600"/>
    <x v="503"/>
    <x v="8"/>
    <x v="3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57.072874493927124"/>
    <n v="247"/>
    <x v="1"/>
    <s v="USD"/>
    <n v="1525496400"/>
    <n v="1527397200"/>
    <x v="504"/>
    <x v="11"/>
    <x v="9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109.07848101265823"/>
    <n v="395"/>
    <x v="6"/>
    <s v="EUR"/>
    <n v="1433912400"/>
    <n v="1436158800"/>
    <x v="505"/>
    <x v="5"/>
    <x v="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39.387755102040813"/>
    <n v="49"/>
    <x v="4"/>
    <s v="GBP"/>
    <n v="1453442400"/>
    <n v="1456034400"/>
    <x v="506"/>
    <x v="2"/>
    <x v="7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77.022222222222226"/>
    <n v="180"/>
    <x v="1"/>
    <s v="USD"/>
    <n v="1378875600"/>
    <n v="1380171600"/>
    <x v="507"/>
    <x v="3"/>
    <x v="2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92.166666666666671"/>
    <n v="84"/>
    <x v="1"/>
    <s v="USD"/>
    <n v="1452232800"/>
    <n v="1453356000"/>
    <x v="508"/>
    <x v="2"/>
    <x v="7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61.007063197026021"/>
    <n v="2690"/>
    <x v="1"/>
    <s v="USD"/>
    <n v="1577253600"/>
    <n v="1578981600"/>
    <x v="509"/>
    <x v="7"/>
    <x v="3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78.068181818181813"/>
    <n v="88"/>
    <x v="1"/>
    <s v="USD"/>
    <n v="1537160400"/>
    <n v="1537419600"/>
    <x v="510"/>
    <x v="3"/>
    <x v="9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n v="80.75"/>
    <n v="156"/>
    <x v="1"/>
    <s v="USD"/>
    <n v="1422165600"/>
    <n v="1423202400"/>
    <x v="511"/>
    <x v="2"/>
    <x v="0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59.991289782244557"/>
    <n v="2985"/>
    <x v="1"/>
    <s v="USD"/>
    <n v="1459486800"/>
    <n v="1460610000"/>
    <x v="512"/>
    <x v="9"/>
    <x v="7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110.03018372703411"/>
    <n v="762"/>
    <x v="1"/>
    <s v="USD"/>
    <n v="1369717200"/>
    <n v="1370494800"/>
    <x v="513"/>
    <x v="11"/>
    <x v="2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4"/>
    <n v="1"/>
    <x v="5"/>
    <s v="CHF"/>
    <n v="1330495200"/>
    <n v="1332306000"/>
    <x v="514"/>
    <x v="10"/>
    <x v="4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37.99856063332134"/>
    <n v="2779"/>
    <x v="2"/>
    <s v="AUD"/>
    <n v="1419055200"/>
    <n v="1422511200"/>
    <x v="515"/>
    <x v="7"/>
    <x v="1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6.369565217391298"/>
    <n v="92"/>
    <x v="1"/>
    <s v="USD"/>
    <n v="1480140000"/>
    <n v="1480312800"/>
    <x v="516"/>
    <x v="0"/>
    <x v="7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72.978599221789878"/>
    <n v="1028"/>
    <x v="1"/>
    <s v="USD"/>
    <n v="1293948000"/>
    <n v="1294034400"/>
    <x v="517"/>
    <x v="2"/>
    <x v="8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26.007220216606498"/>
    <n v="554"/>
    <x v="0"/>
    <s v="CAD"/>
    <n v="1482127200"/>
    <n v="1482645600"/>
    <x v="518"/>
    <x v="7"/>
    <x v="7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04.36296296296297"/>
    <n v="135"/>
    <x v="3"/>
    <s v="DKK"/>
    <n v="1396414800"/>
    <n v="1399093200"/>
    <x v="519"/>
    <x v="9"/>
    <x v="1"/>
    <x v="219"/>
    <b v="0"/>
    <b v="0"/>
    <s v="music/rock"/>
    <x v="1"/>
    <x v="1"/>
  </r>
  <r>
    <n v="556"/>
    <s v="Smith and Sons"/>
    <s v="Grass-roots 24/7 attitude"/>
    <n v="5200"/>
    <n v="12467"/>
    <n v="2.3975"/>
    <x v="1"/>
    <n v="102.18852459016394"/>
    <n v="122"/>
    <x v="1"/>
    <s v="USD"/>
    <n v="1315285200"/>
    <n v="1315890000"/>
    <x v="520"/>
    <x v="3"/>
    <x v="8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54.117647058823529"/>
    <n v="221"/>
    <x v="1"/>
    <s v="USD"/>
    <n v="1443762000"/>
    <n v="1444021200"/>
    <x v="521"/>
    <x v="4"/>
    <x v="0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63.222222222222221"/>
    <n v="126"/>
    <x v="1"/>
    <s v="USD"/>
    <n v="1456293600"/>
    <n v="1460005200"/>
    <x v="522"/>
    <x v="10"/>
    <x v="7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4.03228962818004"/>
    <n v="1022"/>
    <x v="1"/>
    <s v="USD"/>
    <n v="1470114000"/>
    <n v="1470718800"/>
    <x v="523"/>
    <x v="1"/>
    <x v="7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49.994334277620396"/>
    <n v="3177"/>
    <x v="1"/>
    <s v="USD"/>
    <n v="1321596000"/>
    <n v="1325052000"/>
    <x v="524"/>
    <x v="0"/>
    <x v="8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56.015151515151516"/>
    <n v="198"/>
    <x v="5"/>
    <s v="CHF"/>
    <n v="1318827600"/>
    <n v="1319000400"/>
    <x v="525"/>
    <x v="4"/>
    <x v="8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48.807692307692307"/>
    <n v="26"/>
    <x v="5"/>
    <s v="CHF"/>
    <n v="1552366800"/>
    <n v="1552539600"/>
    <x v="188"/>
    <x v="6"/>
    <x v="3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60.082352941176474"/>
    <n v="85"/>
    <x v="2"/>
    <s v="AUD"/>
    <n v="1542088800"/>
    <n v="1543816800"/>
    <x v="526"/>
    <x v="0"/>
    <x v="9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78.990502793296088"/>
    <n v="1790"/>
    <x v="1"/>
    <s v="USD"/>
    <n v="1426395600"/>
    <n v="1427086800"/>
    <x v="527"/>
    <x v="6"/>
    <x v="0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53.99499443826474"/>
    <n v="3596"/>
    <x v="1"/>
    <s v="USD"/>
    <n v="1321336800"/>
    <n v="1323064800"/>
    <x v="528"/>
    <x v="0"/>
    <x v="8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111.45945945945945"/>
    <n v="37"/>
    <x v="1"/>
    <s v="USD"/>
    <n v="1456293600"/>
    <n v="1458277200"/>
    <x v="522"/>
    <x v="10"/>
    <x v="7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60.922131147540981"/>
    <n v="244"/>
    <x v="1"/>
    <s v="USD"/>
    <n v="1404968400"/>
    <n v="1405141200"/>
    <x v="529"/>
    <x v="8"/>
    <x v="1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26.0015444015444"/>
    <n v="5180"/>
    <x v="1"/>
    <s v="USD"/>
    <n v="1279170000"/>
    <n v="1283058000"/>
    <x v="530"/>
    <x v="8"/>
    <x v="6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80.993208828522924"/>
    <n v="589"/>
    <x v="6"/>
    <s v="EUR"/>
    <n v="1294725600"/>
    <n v="1295762400"/>
    <x v="531"/>
    <x v="2"/>
    <x v="8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34.995963302752294"/>
    <n v="2725"/>
    <x v="1"/>
    <s v="USD"/>
    <n v="1419055200"/>
    <n v="1419573600"/>
    <x v="515"/>
    <x v="7"/>
    <x v="1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94.142857142857139"/>
    <n v="35"/>
    <x v="6"/>
    <s v="EUR"/>
    <n v="1434690000"/>
    <n v="1438750800"/>
    <x v="532"/>
    <x v="5"/>
    <x v="0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52.085106382978722"/>
    <n v="94"/>
    <x v="1"/>
    <s v="USD"/>
    <n v="1443416400"/>
    <n v="1444798800"/>
    <x v="533"/>
    <x v="3"/>
    <x v="0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24.986666666666668"/>
    <n v="300"/>
    <x v="1"/>
    <s v="USD"/>
    <n v="1399006800"/>
    <n v="1399179600"/>
    <x v="409"/>
    <x v="11"/>
    <x v="1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69.215277777777771"/>
    <n v="144"/>
    <x v="1"/>
    <s v="USD"/>
    <n v="1575698400"/>
    <n v="1576562400"/>
    <x v="534"/>
    <x v="7"/>
    <x v="3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93.944444444444443"/>
    <n v="558"/>
    <x v="1"/>
    <s v="USD"/>
    <n v="1400562000"/>
    <n v="1400821200"/>
    <x v="53"/>
    <x v="11"/>
    <x v="1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98.40625"/>
    <n v="64"/>
    <x v="1"/>
    <s v="USD"/>
    <n v="1509512400"/>
    <n v="1510984800"/>
    <x v="535"/>
    <x v="0"/>
    <x v="5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41.783783783783782"/>
    <n v="37"/>
    <x v="1"/>
    <s v="USD"/>
    <n v="1299823200"/>
    <n v="1302066000"/>
    <x v="536"/>
    <x v="6"/>
    <x v="8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65.991836734693877"/>
    <n v="245"/>
    <x v="1"/>
    <s v="USD"/>
    <n v="1322719200"/>
    <n v="1322978400"/>
    <x v="537"/>
    <x v="7"/>
    <x v="8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72.05747126436782"/>
    <n v="87"/>
    <x v="1"/>
    <s v="USD"/>
    <n v="1312693200"/>
    <n v="1313730000"/>
    <x v="538"/>
    <x v="1"/>
    <x v="8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48.003209242618745"/>
    <n v="3116"/>
    <x v="1"/>
    <s v="USD"/>
    <n v="1393394400"/>
    <n v="1394085600"/>
    <x v="539"/>
    <x v="10"/>
    <x v="1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54.098591549295776"/>
    <n v="71"/>
    <x v="1"/>
    <s v="USD"/>
    <n v="1304053200"/>
    <n v="1305349200"/>
    <x v="540"/>
    <x v="9"/>
    <x v="8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107.88095238095238"/>
    <n v="42"/>
    <x v="1"/>
    <s v="USD"/>
    <n v="1433912400"/>
    <n v="1434344400"/>
    <x v="505"/>
    <x v="5"/>
    <x v="0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67.034103410341032"/>
    <n v="909"/>
    <x v="1"/>
    <s v="USD"/>
    <n v="1329717600"/>
    <n v="1331186400"/>
    <x v="541"/>
    <x v="10"/>
    <x v="4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64.01425914445133"/>
    <n v="1613"/>
    <x v="1"/>
    <s v="USD"/>
    <n v="1335330000"/>
    <n v="1336539600"/>
    <x v="542"/>
    <x v="9"/>
    <x v="4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n v="96.066176470588232"/>
    <n v="136"/>
    <x v="1"/>
    <s v="USD"/>
    <n v="1268888400"/>
    <n v="1269752400"/>
    <x v="543"/>
    <x v="6"/>
    <x v="6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51.184615384615384"/>
    <n v="130"/>
    <x v="1"/>
    <s v="USD"/>
    <n v="1289973600"/>
    <n v="1291615200"/>
    <x v="544"/>
    <x v="0"/>
    <x v="6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43.92307692307692"/>
    <n v="156"/>
    <x v="0"/>
    <s v="CAD"/>
    <n v="1547877600"/>
    <n v="1552366800"/>
    <x v="35"/>
    <x v="2"/>
    <x v="3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91.021198830409361"/>
    <n v="1368"/>
    <x v="4"/>
    <s v="GBP"/>
    <n v="1269493200"/>
    <n v="1272171600"/>
    <x v="152"/>
    <x v="6"/>
    <x v="6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50.127450980392155"/>
    <n v="102"/>
    <x v="1"/>
    <s v="USD"/>
    <n v="1436072400"/>
    <n v="1436677200"/>
    <x v="545"/>
    <x v="8"/>
    <x v="0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67.720930232558146"/>
    <n v="86"/>
    <x v="2"/>
    <s v="AUD"/>
    <n v="1419141600"/>
    <n v="1420092000"/>
    <x v="546"/>
    <x v="7"/>
    <x v="1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61.03921568627451"/>
    <n v="102"/>
    <x v="1"/>
    <s v="USD"/>
    <n v="1279083600"/>
    <n v="1279947600"/>
    <x v="547"/>
    <x v="8"/>
    <x v="6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80.011857707509876"/>
    <n v="253"/>
    <x v="1"/>
    <s v="USD"/>
    <n v="1401426000"/>
    <n v="1402203600"/>
    <x v="548"/>
    <x v="11"/>
    <x v="1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7.001497753369947"/>
    <n v="4006"/>
    <x v="1"/>
    <s v="USD"/>
    <n v="1395810000"/>
    <n v="1396933200"/>
    <x v="549"/>
    <x v="6"/>
    <x v="1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71.127388535031841"/>
    <n v="157"/>
    <x v="1"/>
    <s v="USD"/>
    <n v="1467003600"/>
    <n v="1467262800"/>
    <x v="550"/>
    <x v="5"/>
    <x v="7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89.99079189686924"/>
    <n v="1629"/>
    <x v="1"/>
    <s v="USD"/>
    <n v="1268715600"/>
    <n v="1270530000"/>
    <x v="551"/>
    <x v="6"/>
    <x v="6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43.032786885245905"/>
    <n v="183"/>
    <x v="1"/>
    <s v="USD"/>
    <n v="1457157600"/>
    <n v="1457762400"/>
    <x v="552"/>
    <x v="6"/>
    <x v="7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67.997714808043881"/>
    <n v="2188"/>
    <x v="1"/>
    <s v="USD"/>
    <n v="1573970400"/>
    <n v="1575525600"/>
    <x v="462"/>
    <x v="0"/>
    <x v="3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73.004566210045667"/>
    <n v="2409"/>
    <x v="6"/>
    <s v="EUR"/>
    <n v="1276578000"/>
    <n v="1279083600"/>
    <x v="553"/>
    <x v="5"/>
    <x v="6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62.341463414634148"/>
    <n v="82"/>
    <x v="3"/>
    <s v="DKK"/>
    <n v="1423720800"/>
    <n v="1424412000"/>
    <x v="554"/>
    <x v="10"/>
    <x v="0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5"/>
    <n v="1"/>
    <x v="4"/>
    <s v="GBP"/>
    <n v="1375160400"/>
    <n v="1376197200"/>
    <x v="555"/>
    <x v="8"/>
    <x v="2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67.103092783505161"/>
    <n v="194"/>
    <x v="1"/>
    <s v="USD"/>
    <n v="1401426000"/>
    <n v="1402894800"/>
    <x v="548"/>
    <x v="11"/>
    <x v="1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79.978947368421046"/>
    <n v="1140"/>
    <x v="1"/>
    <s v="USD"/>
    <n v="1433480400"/>
    <n v="1434430800"/>
    <x v="62"/>
    <x v="5"/>
    <x v="0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62.176470588235297"/>
    <n v="102"/>
    <x v="1"/>
    <s v="USD"/>
    <n v="1555563600"/>
    <n v="1557896400"/>
    <x v="556"/>
    <x v="9"/>
    <x v="3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53.005950297514879"/>
    <n v="2857"/>
    <x v="1"/>
    <s v="USD"/>
    <n v="1295676000"/>
    <n v="1297490400"/>
    <x v="557"/>
    <x v="2"/>
    <x v="8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57.738317757009348"/>
    <n v="107"/>
    <x v="1"/>
    <s v="USD"/>
    <n v="1443848400"/>
    <n v="1447394400"/>
    <x v="27"/>
    <x v="4"/>
    <x v="0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40.03125"/>
    <n v="160"/>
    <x v="4"/>
    <s v="GBP"/>
    <n v="1457330400"/>
    <n v="1458277200"/>
    <x v="558"/>
    <x v="6"/>
    <x v="7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81.016591928251117"/>
    <n v="2230"/>
    <x v="1"/>
    <s v="USD"/>
    <n v="1395550800"/>
    <n v="1395723600"/>
    <x v="559"/>
    <x v="6"/>
    <x v="1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5.047468354430379"/>
    <n v="316"/>
    <x v="1"/>
    <s v="USD"/>
    <n v="1551852000"/>
    <n v="1552197600"/>
    <x v="426"/>
    <x v="6"/>
    <x v="3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02.92307692307692"/>
    <n v="117"/>
    <x v="1"/>
    <s v="USD"/>
    <n v="1547618400"/>
    <n v="1549087200"/>
    <x v="560"/>
    <x v="2"/>
    <x v="3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27.998126756166094"/>
    <n v="6406"/>
    <x v="1"/>
    <s v="USD"/>
    <n v="1355637600"/>
    <n v="1356847200"/>
    <x v="561"/>
    <x v="7"/>
    <x v="4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75.733333333333334"/>
    <n v="15"/>
    <x v="1"/>
    <s v="USD"/>
    <n v="1374728400"/>
    <n v="1375765200"/>
    <x v="562"/>
    <x v="8"/>
    <x v="2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45.026041666666664"/>
    <n v="192"/>
    <x v="1"/>
    <s v="USD"/>
    <n v="1287810000"/>
    <n v="1289800800"/>
    <x v="563"/>
    <x v="4"/>
    <x v="6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73.615384615384613"/>
    <n v="26"/>
    <x v="0"/>
    <s v="CAD"/>
    <n v="1503723600"/>
    <n v="1504501200"/>
    <x v="564"/>
    <x v="1"/>
    <x v="5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56.991701244813278"/>
    <n v="723"/>
    <x v="1"/>
    <s v="USD"/>
    <n v="1484114400"/>
    <n v="1485669600"/>
    <x v="565"/>
    <x v="2"/>
    <x v="5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85.223529411764702"/>
    <n v="170"/>
    <x v="6"/>
    <s v="EUR"/>
    <n v="1461906000"/>
    <n v="1462770000"/>
    <x v="566"/>
    <x v="9"/>
    <x v="7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50.962184873949582"/>
    <n v="238"/>
    <x v="4"/>
    <s v="GBP"/>
    <n v="1379653200"/>
    <n v="1379739600"/>
    <x v="567"/>
    <x v="3"/>
    <x v="2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63.563636363636363"/>
    <n v="55"/>
    <x v="1"/>
    <s v="USD"/>
    <n v="1401858000"/>
    <n v="1402722000"/>
    <x v="568"/>
    <x v="5"/>
    <x v="1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80.999165275459092"/>
    <n v="1198"/>
    <x v="1"/>
    <s v="USD"/>
    <n v="1367470800"/>
    <n v="1369285200"/>
    <x v="569"/>
    <x v="11"/>
    <x v="2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86.044753086419746"/>
    <n v="648"/>
    <x v="1"/>
    <s v="USD"/>
    <n v="1304658000"/>
    <n v="1304744400"/>
    <x v="570"/>
    <x v="11"/>
    <x v="8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90.0390625"/>
    <n v="128"/>
    <x v="2"/>
    <s v="AUD"/>
    <n v="1467954000"/>
    <n v="1468299600"/>
    <x v="571"/>
    <x v="8"/>
    <x v="7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74.006063432835816"/>
    <n v="2144"/>
    <x v="1"/>
    <s v="USD"/>
    <n v="1473742800"/>
    <n v="1474174800"/>
    <x v="572"/>
    <x v="3"/>
    <x v="7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92.4375"/>
    <n v="64"/>
    <x v="1"/>
    <s v="USD"/>
    <n v="1523768400"/>
    <n v="1526014800"/>
    <x v="573"/>
    <x v="9"/>
    <x v="9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55.999257333828446"/>
    <n v="2693"/>
    <x v="4"/>
    <s v="GBP"/>
    <n v="1437022800"/>
    <n v="1437454800"/>
    <x v="574"/>
    <x v="8"/>
    <x v="0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32.983796296296298"/>
    <n v="432"/>
    <x v="1"/>
    <s v="USD"/>
    <n v="1422165600"/>
    <n v="1422684000"/>
    <x v="511"/>
    <x v="2"/>
    <x v="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93.596774193548384"/>
    <n v="62"/>
    <x v="1"/>
    <s v="USD"/>
    <n v="1580104800"/>
    <n v="1581314400"/>
    <x v="575"/>
    <x v="2"/>
    <x v="1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69.867724867724874"/>
    <n v="189"/>
    <x v="1"/>
    <s v="USD"/>
    <n v="1285650000"/>
    <n v="1286427600"/>
    <x v="576"/>
    <x v="3"/>
    <x v="6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72.129870129870127"/>
    <n v="154"/>
    <x v="4"/>
    <s v="GBP"/>
    <n v="1276664400"/>
    <n v="1278738000"/>
    <x v="577"/>
    <x v="5"/>
    <x v="6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30.041666666666668"/>
    <n v="96"/>
    <x v="1"/>
    <s v="USD"/>
    <n v="1286168400"/>
    <n v="1286427600"/>
    <x v="578"/>
    <x v="4"/>
    <x v="6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3.968000000000004"/>
    <n v="750"/>
    <x v="1"/>
    <s v="USD"/>
    <n v="1467781200"/>
    <n v="1467954000"/>
    <x v="579"/>
    <x v="8"/>
    <x v="7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68.65517241379311"/>
    <n v="87"/>
    <x v="1"/>
    <s v="USD"/>
    <n v="1556686800"/>
    <n v="1557637200"/>
    <x v="580"/>
    <x v="11"/>
    <x v="3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59.992164544564154"/>
    <n v="3063"/>
    <x v="1"/>
    <s v="USD"/>
    <n v="1553576400"/>
    <n v="1553922000"/>
    <x v="581"/>
    <x v="6"/>
    <x v="3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111.15827338129496"/>
    <n v="278"/>
    <x v="1"/>
    <s v="USD"/>
    <n v="1414904400"/>
    <n v="1416463200"/>
    <x v="582"/>
    <x v="0"/>
    <x v="1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53.038095238095238"/>
    <n v="105"/>
    <x v="1"/>
    <s v="USD"/>
    <n v="1446876000"/>
    <n v="1447221600"/>
    <x v="336"/>
    <x v="0"/>
    <x v="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55.985524728588658"/>
    <n v="1658"/>
    <x v="1"/>
    <s v="USD"/>
    <n v="1490418000"/>
    <n v="1491627600"/>
    <x v="583"/>
    <x v="6"/>
    <x v="5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69.986760812003524"/>
    <n v="2266"/>
    <x v="1"/>
    <s v="USD"/>
    <n v="1360389600"/>
    <n v="1363150800"/>
    <x v="584"/>
    <x v="10"/>
    <x v="2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48.998079877112133"/>
    <n v="2604"/>
    <x v="3"/>
    <s v="DKK"/>
    <n v="1326866400"/>
    <n v="1330754400"/>
    <x v="585"/>
    <x v="2"/>
    <x v="4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103.84615384615384"/>
    <n v="65"/>
    <x v="1"/>
    <s v="USD"/>
    <n v="1479103200"/>
    <n v="1479794400"/>
    <x v="586"/>
    <x v="0"/>
    <x v="7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n v="99.127659574468083"/>
    <n v="94"/>
    <x v="1"/>
    <s v="USD"/>
    <n v="1280206800"/>
    <n v="1281243600"/>
    <x v="587"/>
    <x v="8"/>
    <x v="6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107.37777777777778"/>
    <n v="45"/>
    <x v="1"/>
    <s v="USD"/>
    <n v="1532754000"/>
    <n v="1532754000"/>
    <x v="588"/>
    <x v="8"/>
    <x v="9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76.922178988326849"/>
    <n v="257"/>
    <x v="1"/>
    <s v="USD"/>
    <n v="1453096800"/>
    <n v="1453356000"/>
    <x v="589"/>
    <x v="2"/>
    <x v="7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58.128865979381445"/>
    <n v="194"/>
    <x v="5"/>
    <s v="CHF"/>
    <n v="1487570400"/>
    <n v="1489986000"/>
    <x v="590"/>
    <x v="10"/>
    <x v="5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03.73643410852713"/>
    <n v="129"/>
    <x v="0"/>
    <s v="CAD"/>
    <n v="1545026400"/>
    <n v="1545804000"/>
    <x v="591"/>
    <x v="7"/>
    <x v="9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87.962666666666664"/>
    <n v="375"/>
    <x v="1"/>
    <s v="USD"/>
    <n v="1488348000"/>
    <n v="1489899600"/>
    <x v="592"/>
    <x v="6"/>
    <x v="5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8"/>
    <n v="2928"/>
    <x v="0"/>
    <s v="CAD"/>
    <n v="1545112800"/>
    <n v="1546495200"/>
    <x v="593"/>
    <x v="7"/>
    <x v="9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37.999361294443261"/>
    <n v="4697"/>
    <x v="1"/>
    <s v="USD"/>
    <n v="1537938000"/>
    <n v="1539752400"/>
    <x v="594"/>
    <x v="3"/>
    <x v="9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.999313893653515"/>
    <n v="2915"/>
    <x v="1"/>
    <s v="USD"/>
    <n v="1363150800"/>
    <n v="1364101200"/>
    <x v="595"/>
    <x v="6"/>
    <x v="2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03.5"/>
    <n v="18"/>
    <x v="1"/>
    <s v="USD"/>
    <n v="1523250000"/>
    <n v="1525323600"/>
    <x v="596"/>
    <x v="9"/>
    <x v="9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85.994467496542185"/>
    <n v="723"/>
    <x v="1"/>
    <s v="USD"/>
    <n v="1499317200"/>
    <n v="1500872400"/>
    <x v="597"/>
    <x v="8"/>
    <x v="5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98.011627906976742"/>
    <n v="602"/>
    <x v="5"/>
    <s v="CHF"/>
    <n v="1287550800"/>
    <n v="1288501200"/>
    <x v="598"/>
    <x v="4"/>
    <x v="6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n v="2"/>
    <n v="1"/>
    <x v="1"/>
    <s v="USD"/>
    <n v="1404795600"/>
    <n v="1407128400"/>
    <x v="599"/>
    <x v="8"/>
    <x v="1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44.994570837642193"/>
    <n v="3868"/>
    <x v="6"/>
    <s v="EUR"/>
    <n v="1393048800"/>
    <n v="1394344800"/>
    <x v="600"/>
    <x v="10"/>
    <x v="1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31.012224938875306"/>
    <n v="409"/>
    <x v="1"/>
    <s v="USD"/>
    <n v="1470373200"/>
    <n v="1474088400"/>
    <x v="601"/>
    <x v="1"/>
    <x v="7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59.970085470085472"/>
    <n v="234"/>
    <x v="1"/>
    <s v="USD"/>
    <n v="1460091600"/>
    <n v="1460264400"/>
    <x v="602"/>
    <x v="9"/>
    <x v="7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58.9973474801061"/>
    <n v="3016"/>
    <x v="1"/>
    <s v="USD"/>
    <n v="1440392400"/>
    <n v="1440824400"/>
    <x v="335"/>
    <x v="1"/>
    <x v="0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50.045454545454547"/>
    <n v="264"/>
    <x v="1"/>
    <s v="USD"/>
    <n v="1488434400"/>
    <n v="1489554000"/>
    <x v="603"/>
    <x v="6"/>
    <x v="5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98.966269841269835"/>
    <n v="504"/>
    <x v="2"/>
    <s v="AUD"/>
    <n v="1514440800"/>
    <n v="1514872800"/>
    <x v="604"/>
    <x v="7"/>
    <x v="5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58.857142857142854"/>
    <n v="14"/>
    <x v="1"/>
    <s v="USD"/>
    <n v="1514354400"/>
    <n v="1515736800"/>
    <x v="605"/>
    <x v="7"/>
    <x v="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81.010256410256417"/>
    <n v="390"/>
    <x v="1"/>
    <s v="USD"/>
    <n v="1440910800"/>
    <n v="1442898000"/>
    <x v="606"/>
    <x v="1"/>
    <x v="0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6.013333333333335"/>
    <n v="750"/>
    <x v="4"/>
    <s v="GBP"/>
    <n v="1296108000"/>
    <n v="1296194400"/>
    <x v="65"/>
    <x v="2"/>
    <x v="8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96.597402597402592"/>
    <n v="77"/>
    <x v="1"/>
    <s v="USD"/>
    <n v="1440133200"/>
    <n v="1440910800"/>
    <x v="607"/>
    <x v="1"/>
    <x v="0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6.957446808510639"/>
    <n v="752"/>
    <x v="3"/>
    <s v="DKK"/>
    <n v="1332910800"/>
    <n v="1335502800"/>
    <x v="608"/>
    <x v="6"/>
    <x v="4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67.984732824427482"/>
    <n v="131"/>
    <x v="1"/>
    <s v="USD"/>
    <n v="1544335200"/>
    <n v="1544680800"/>
    <x v="609"/>
    <x v="7"/>
    <x v="9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8.781609195402297"/>
    <n v="87"/>
    <x v="1"/>
    <s v="USD"/>
    <n v="1286427600"/>
    <n v="1288414800"/>
    <x v="610"/>
    <x v="4"/>
    <x v="6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24.99623706491063"/>
    <n v="1063"/>
    <x v="1"/>
    <s v="USD"/>
    <n v="1329717600"/>
    <n v="1330581600"/>
    <x v="541"/>
    <x v="10"/>
    <x v="4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44.922794117647058"/>
    <n v="272"/>
    <x v="1"/>
    <s v="USD"/>
    <n v="1310187600"/>
    <n v="1311397200"/>
    <x v="611"/>
    <x v="8"/>
    <x v="8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79.400000000000006"/>
    <n v="25"/>
    <x v="1"/>
    <s v="USD"/>
    <n v="1377838800"/>
    <n v="1378357200"/>
    <x v="612"/>
    <x v="1"/>
    <x v="2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29.009546539379475"/>
    <n v="419"/>
    <x v="1"/>
    <s v="USD"/>
    <n v="1410325200"/>
    <n v="1411102800"/>
    <x v="613"/>
    <x v="3"/>
    <x v="1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3.59210526315789"/>
    <n v="76"/>
    <x v="1"/>
    <s v="USD"/>
    <n v="1343797200"/>
    <n v="1344834000"/>
    <x v="614"/>
    <x v="1"/>
    <x v="4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07.97038864898211"/>
    <n v="1621"/>
    <x v="6"/>
    <s v="EUR"/>
    <n v="1498453200"/>
    <n v="1499230800"/>
    <x v="615"/>
    <x v="5"/>
    <x v="5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68.987284287011803"/>
    <n v="1101"/>
    <x v="1"/>
    <s v="USD"/>
    <n v="1456380000"/>
    <n v="1457416800"/>
    <x v="90"/>
    <x v="10"/>
    <x v="7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11.02236719478098"/>
    <n v="1073"/>
    <x v="1"/>
    <s v="USD"/>
    <n v="1280552400"/>
    <n v="1280898000"/>
    <x v="616"/>
    <x v="8"/>
    <x v="6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24.997515808491418"/>
    <n v="4428"/>
    <x v="2"/>
    <s v="AUD"/>
    <n v="1521608400"/>
    <n v="1522472400"/>
    <x v="617"/>
    <x v="6"/>
    <x v="9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42.155172413793103"/>
    <n v="58"/>
    <x v="6"/>
    <s v="EUR"/>
    <n v="1460696400"/>
    <n v="1462510800"/>
    <x v="618"/>
    <x v="9"/>
    <x v="7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47.003284072249592"/>
    <n v="1218"/>
    <x v="1"/>
    <s v="USD"/>
    <n v="1313730000"/>
    <n v="1317790800"/>
    <x v="619"/>
    <x v="1"/>
    <x v="8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6.0392749244713"/>
    <n v="331"/>
    <x v="1"/>
    <s v="USD"/>
    <n v="1568178000"/>
    <n v="1568782800"/>
    <x v="620"/>
    <x v="3"/>
    <x v="3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01.03760683760684"/>
    <n v="1170"/>
    <x v="1"/>
    <s v="USD"/>
    <n v="1348635600"/>
    <n v="1349413200"/>
    <x v="621"/>
    <x v="3"/>
    <x v="4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39.927927927927925"/>
    <n v="111"/>
    <x v="1"/>
    <s v="USD"/>
    <n v="1468126800"/>
    <n v="1472446800"/>
    <x v="622"/>
    <x v="8"/>
    <x v="7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83.158139534883716"/>
    <n v="215"/>
    <x v="1"/>
    <s v="USD"/>
    <n v="1547877600"/>
    <n v="1548050400"/>
    <x v="35"/>
    <x v="2"/>
    <x v="3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9.97520661157025"/>
    <n v="363"/>
    <x v="1"/>
    <s v="USD"/>
    <n v="1571374800"/>
    <n v="1571806800"/>
    <x v="623"/>
    <x v="4"/>
    <x v="3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47.993908629441627"/>
    <n v="2955"/>
    <x v="1"/>
    <s v="USD"/>
    <n v="1576303200"/>
    <n v="1576476000"/>
    <x v="624"/>
    <x v="7"/>
    <x v="3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95.978877489438744"/>
    <n v="1657"/>
    <x v="1"/>
    <s v="USD"/>
    <n v="1324447200"/>
    <n v="1324965600"/>
    <x v="625"/>
    <x v="7"/>
    <x v="8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78.728155339805824"/>
    <n v="103"/>
    <x v="1"/>
    <s v="USD"/>
    <n v="1386741600"/>
    <n v="1387519200"/>
    <x v="626"/>
    <x v="7"/>
    <x v="2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n v="56.081632653061227"/>
    <n v="147"/>
    <x v="1"/>
    <s v="USD"/>
    <n v="1537074000"/>
    <n v="1537246800"/>
    <x v="627"/>
    <x v="3"/>
    <x v="9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69.090909090909093"/>
    <n v="110"/>
    <x v="0"/>
    <s v="CAD"/>
    <n v="1277787600"/>
    <n v="1279515600"/>
    <x v="628"/>
    <x v="5"/>
    <x v="6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102.05291576673866"/>
    <n v="926"/>
    <x v="0"/>
    <s v="CAD"/>
    <n v="1440306000"/>
    <n v="1442379600"/>
    <x v="629"/>
    <x v="1"/>
    <x v="0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07.32089552238806"/>
    <n v="134"/>
    <x v="1"/>
    <s v="USD"/>
    <n v="1522126800"/>
    <n v="1523077200"/>
    <x v="630"/>
    <x v="6"/>
    <x v="9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51.970260223048328"/>
    <n v="269"/>
    <x v="1"/>
    <s v="USD"/>
    <n v="1489298400"/>
    <n v="1489554000"/>
    <x v="631"/>
    <x v="6"/>
    <x v="5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71.137142857142862"/>
    <n v="175"/>
    <x v="1"/>
    <s v="USD"/>
    <n v="1547100000"/>
    <n v="1548482400"/>
    <x v="632"/>
    <x v="2"/>
    <x v="3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106.49275362318841"/>
    <n v="69"/>
    <x v="1"/>
    <s v="USD"/>
    <n v="1383022800"/>
    <n v="1384063200"/>
    <x v="633"/>
    <x v="4"/>
    <x v="2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42.93684210526316"/>
    <n v="190"/>
    <x v="1"/>
    <s v="USD"/>
    <n v="1322373600"/>
    <n v="1322892000"/>
    <x v="634"/>
    <x v="0"/>
    <x v="8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30.037974683544302"/>
    <n v="237"/>
    <x v="1"/>
    <s v="USD"/>
    <n v="1349240400"/>
    <n v="1350709200"/>
    <x v="635"/>
    <x v="4"/>
    <x v="4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0.623376623376629"/>
    <n v="77"/>
    <x v="4"/>
    <s v="GBP"/>
    <n v="1562648400"/>
    <n v="1564203600"/>
    <x v="636"/>
    <x v="8"/>
    <x v="3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66.016018306636155"/>
    <n v="1748"/>
    <x v="1"/>
    <s v="USD"/>
    <n v="1508216400"/>
    <n v="1509685200"/>
    <x v="637"/>
    <x v="4"/>
    <x v="5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96.911392405063296"/>
    <n v="79"/>
    <x v="1"/>
    <s v="USD"/>
    <n v="1511762400"/>
    <n v="1514959200"/>
    <x v="638"/>
    <x v="0"/>
    <x v="5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62.867346938775512"/>
    <n v="196"/>
    <x v="6"/>
    <s v="EUR"/>
    <n v="1447480800"/>
    <n v="1448863200"/>
    <x v="639"/>
    <x v="0"/>
    <x v="0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108.98537682789652"/>
    <n v="889"/>
    <x v="1"/>
    <s v="USD"/>
    <n v="1429506000"/>
    <n v="1429592400"/>
    <x v="640"/>
    <x v="9"/>
    <x v="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26.999314599040439"/>
    <n v="7295"/>
    <x v="1"/>
    <s v="USD"/>
    <n v="1522472400"/>
    <n v="1522645200"/>
    <x v="641"/>
    <x v="6"/>
    <x v="9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65.004147943311438"/>
    <n v="2893"/>
    <x v="0"/>
    <s v="CAD"/>
    <n v="1322114400"/>
    <n v="1323324000"/>
    <x v="642"/>
    <x v="0"/>
    <x v="8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111.51785714285714"/>
    <n v="56"/>
    <x v="1"/>
    <s v="USD"/>
    <n v="1561438800"/>
    <n v="1561525200"/>
    <x v="230"/>
    <x v="5"/>
    <x v="3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3"/>
    <n v="1"/>
    <x v="1"/>
    <s v="USD"/>
    <n v="1264399200"/>
    <n v="1265695200"/>
    <x v="67"/>
    <x v="2"/>
    <x v="6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110.99268292682927"/>
    <n v="820"/>
    <x v="1"/>
    <s v="USD"/>
    <n v="1301202000"/>
    <n v="1301806800"/>
    <x v="643"/>
    <x v="6"/>
    <x v="8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56.746987951807228"/>
    <n v="83"/>
    <x v="1"/>
    <s v="USD"/>
    <n v="1374469200"/>
    <n v="1374901200"/>
    <x v="644"/>
    <x v="8"/>
    <x v="2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97.020608439646708"/>
    <n v="2038"/>
    <x v="1"/>
    <s v="USD"/>
    <n v="1334984400"/>
    <n v="1336453200"/>
    <x v="645"/>
    <x v="9"/>
    <x v="4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92.08620689655173"/>
    <n v="116"/>
    <x v="1"/>
    <s v="USD"/>
    <n v="1467608400"/>
    <n v="1468904400"/>
    <x v="646"/>
    <x v="8"/>
    <x v="7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82.986666666666665"/>
    <n v="2025"/>
    <x v="4"/>
    <s v="GBP"/>
    <n v="1386741600"/>
    <n v="1387087200"/>
    <x v="626"/>
    <x v="7"/>
    <x v="2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03.03791821561339"/>
    <n v="1345"/>
    <x v="2"/>
    <s v="AUD"/>
    <n v="1546754400"/>
    <n v="1547445600"/>
    <x v="647"/>
    <x v="2"/>
    <x v="3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68.922619047619051"/>
    <n v="168"/>
    <x v="1"/>
    <s v="USD"/>
    <n v="1544248800"/>
    <n v="1547359200"/>
    <x v="159"/>
    <x v="7"/>
    <x v="9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87.737226277372258"/>
    <n v="137"/>
    <x v="5"/>
    <s v="CHF"/>
    <n v="1495429200"/>
    <n v="1496293200"/>
    <x v="648"/>
    <x v="11"/>
    <x v="5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75.021505376344081"/>
    <n v="186"/>
    <x v="6"/>
    <s v="EUR"/>
    <n v="1334811600"/>
    <n v="1335416400"/>
    <x v="267"/>
    <x v="9"/>
    <x v="4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50.863999999999997"/>
    <n v="125"/>
    <x v="1"/>
    <s v="USD"/>
    <n v="1531544400"/>
    <n v="1532149200"/>
    <x v="649"/>
    <x v="8"/>
    <x v="9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90"/>
    <n v="14"/>
    <x v="6"/>
    <s v="EUR"/>
    <n v="1453615200"/>
    <n v="1453788000"/>
    <x v="248"/>
    <x v="2"/>
    <x v="7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72.896039603960389"/>
    <n v="202"/>
    <x v="1"/>
    <s v="USD"/>
    <n v="1467954000"/>
    <n v="1471496400"/>
    <x v="571"/>
    <x v="8"/>
    <x v="7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8.48543689320388"/>
    <n v="103"/>
    <x v="1"/>
    <s v="USD"/>
    <n v="1471842000"/>
    <n v="1472878800"/>
    <x v="650"/>
    <x v="1"/>
    <x v="7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01.98095238095237"/>
    <n v="1785"/>
    <x v="1"/>
    <s v="USD"/>
    <n v="1408424400"/>
    <n v="1408510800"/>
    <x v="1"/>
    <x v="1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44.009146341463413"/>
    <n v="656"/>
    <x v="1"/>
    <s v="USD"/>
    <n v="1281157200"/>
    <n v="1281589200"/>
    <x v="651"/>
    <x v="1"/>
    <x v="6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65.942675159235662"/>
    <n v="157"/>
    <x v="1"/>
    <s v="USD"/>
    <n v="1373432400"/>
    <n v="1375851600"/>
    <x v="652"/>
    <x v="8"/>
    <x v="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24.987387387387386"/>
    <n v="555"/>
    <x v="1"/>
    <s v="USD"/>
    <n v="1313989200"/>
    <n v="1315803600"/>
    <x v="653"/>
    <x v="1"/>
    <x v="8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8.003367003367003"/>
    <n v="297"/>
    <x v="1"/>
    <s v="USD"/>
    <n v="1371445200"/>
    <n v="1373691600"/>
    <x v="654"/>
    <x v="5"/>
    <x v="2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85.829268292682926"/>
    <n v="123"/>
    <x v="1"/>
    <s v="USD"/>
    <n v="1338267600"/>
    <n v="1339218000"/>
    <x v="655"/>
    <x v="11"/>
    <x v="4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84.921052631578945"/>
    <n v="38"/>
    <x v="3"/>
    <s v="DKK"/>
    <n v="1519192800"/>
    <n v="1520402400"/>
    <x v="656"/>
    <x v="10"/>
    <x v="9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90.483333333333334"/>
    <n v="60"/>
    <x v="1"/>
    <s v="USD"/>
    <n v="1522818000"/>
    <n v="1523336400"/>
    <x v="657"/>
    <x v="9"/>
    <x v="9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n v="25.00197628458498"/>
    <n v="3036"/>
    <x v="1"/>
    <s v="USD"/>
    <n v="1509948000"/>
    <n v="1512280800"/>
    <x v="265"/>
    <x v="0"/>
    <x v="5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92.013888888888886"/>
    <n v="144"/>
    <x v="2"/>
    <s v="AUD"/>
    <n v="1456898400"/>
    <n v="1458709200"/>
    <x v="658"/>
    <x v="6"/>
    <x v="7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93.066115702479337"/>
    <n v="121"/>
    <x v="4"/>
    <s v="GBP"/>
    <n v="1413954000"/>
    <n v="1414126800"/>
    <x v="659"/>
    <x v="4"/>
    <x v="1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61.008145363408524"/>
    <n v="1596"/>
    <x v="1"/>
    <s v="USD"/>
    <n v="1416031200"/>
    <n v="1416204000"/>
    <x v="660"/>
    <x v="0"/>
    <x v="1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92.036259541984734"/>
    <n v="524"/>
    <x v="1"/>
    <s v="USD"/>
    <n v="1287982800"/>
    <n v="1288501200"/>
    <x v="661"/>
    <x v="4"/>
    <x v="6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81.132596685082873"/>
    <n v="181"/>
    <x v="1"/>
    <s v="USD"/>
    <n v="1547964000"/>
    <n v="1552971600"/>
    <x v="4"/>
    <x v="2"/>
    <x v="3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73.5"/>
    <n v="10"/>
    <x v="1"/>
    <s v="USD"/>
    <n v="1464152400"/>
    <n v="1465102800"/>
    <x v="662"/>
    <x v="11"/>
    <x v="7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85.221311475409834"/>
    <n v="122"/>
    <x v="1"/>
    <s v="USD"/>
    <n v="1359957600"/>
    <n v="1360130400"/>
    <x v="663"/>
    <x v="10"/>
    <x v="2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10.96825396825396"/>
    <n v="1071"/>
    <x v="0"/>
    <s v="CAD"/>
    <n v="1432357200"/>
    <n v="1432875600"/>
    <x v="664"/>
    <x v="11"/>
    <x v="0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32.968036529680369"/>
    <n v="219"/>
    <x v="1"/>
    <s v="USD"/>
    <n v="1500786000"/>
    <n v="1500872400"/>
    <x v="665"/>
    <x v="8"/>
    <x v="5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96.005352363960753"/>
    <n v="1121"/>
    <x v="1"/>
    <s v="USD"/>
    <n v="1490158800"/>
    <n v="1492146000"/>
    <x v="666"/>
    <x v="6"/>
    <x v="5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84.96632653061225"/>
    <n v="980"/>
    <x v="1"/>
    <s v="USD"/>
    <n v="1406178000"/>
    <n v="1407301200"/>
    <x v="43"/>
    <x v="8"/>
    <x v="1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25.007462686567163"/>
    <n v="536"/>
    <x v="1"/>
    <s v="USD"/>
    <n v="1485583200"/>
    <n v="1486620000"/>
    <x v="667"/>
    <x v="2"/>
    <x v="5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65.998995479658461"/>
    <n v="1991"/>
    <x v="1"/>
    <s v="USD"/>
    <n v="1459314000"/>
    <n v="1459918800"/>
    <x v="668"/>
    <x v="6"/>
    <x v="7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87.34482758620689"/>
    <n v="29"/>
    <x v="1"/>
    <s v="USD"/>
    <n v="1424412000"/>
    <n v="1424757600"/>
    <x v="669"/>
    <x v="10"/>
    <x v="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27.933333333333334"/>
    <n v="180"/>
    <x v="1"/>
    <s v="USD"/>
    <n v="1478844000"/>
    <n v="1479880800"/>
    <x v="670"/>
    <x v="0"/>
    <x v="7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03.8"/>
    <n v="15"/>
    <x v="1"/>
    <s v="USD"/>
    <n v="1416117600"/>
    <n v="1418018400"/>
    <x v="671"/>
    <x v="0"/>
    <x v="1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n v="31.937172774869111"/>
    <n v="191"/>
    <x v="1"/>
    <s v="USD"/>
    <n v="1340946000"/>
    <n v="1341032400"/>
    <x v="672"/>
    <x v="5"/>
    <x v="4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99.5"/>
    <n v="16"/>
    <x v="1"/>
    <s v="USD"/>
    <n v="1486101600"/>
    <n v="1486360800"/>
    <x v="673"/>
    <x v="10"/>
    <x v="5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n v="108.84615384615384"/>
    <n v="130"/>
    <x v="1"/>
    <s v="USD"/>
    <n v="1274590800"/>
    <n v="1274677200"/>
    <x v="674"/>
    <x v="11"/>
    <x v="6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10.76229508196721"/>
    <n v="122"/>
    <x v="1"/>
    <s v="USD"/>
    <n v="1263880800"/>
    <n v="1267509600"/>
    <x v="675"/>
    <x v="2"/>
    <x v="6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29.647058823529413"/>
    <n v="17"/>
    <x v="1"/>
    <s v="USD"/>
    <n v="1445403600"/>
    <n v="1445922000"/>
    <x v="676"/>
    <x v="4"/>
    <x v="0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n v="101.71428571428571"/>
    <n v="140"/>
    <x v="1"/>
    <s v="USD"/>
    <n v="1533877200"/>
    <n v="1534050000"/>
    <x v="342"/>
    <x v="1"/>
    <x v="9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61.5"/>
    <n v="34"/>
    <x v="1"/>
    <s v="USD"/>
    <n v="1275195600"/>
    <n v="1277528400"/>
    <x v="677"/>
    <x v="11"/>
    <x v="6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5"/>
    <n v="3388"/>
    <x v="1"/>
    <s v="USD"/>
    <n v="1318136400"/>
    <n v="1318568400"/>
    <x v="678"/>
    <x v="4"/>
    <x v="8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40.049999999999997"/>
    <n v="280"/>
    <x v="1"/>
    <s v="USD"/>
    <n v="1283403600"/>
    <n v="1284354000"/>
    <x v="679"/>
    <x v="3"/>
    <x v="6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110.97231270358306"/>
    <n v="614"/>
    <x v="1"/>
    <s v="USD"/>
    <n v="1267423200"/>
    <n v="1269579600"/>
    <x v="680"/>
    <x v="6"/>
    <x v="6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.959016393442624"/>
    <n v="366"/>
    <x v="6"/>
    <s v="EUR"/>
    <n v="1412744400"/>
    <n v="1413781200"/>
    <x v="681"/>
    <x v="4"/>
    <x v="1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x v="8"/>
    <x v="6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30.974074074074075"/>
    <n v="270"/>
    <x v="1"/>
    <s v="USD"/>
    <n v="1458190800"/>
    <n v="1459486800"/>
    <x v="683"/>
    <x v="6"/>
    <x v="7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47.035087719298247"/>
    <n v="114"/>
    <x v="1"/>
    <s v="USD"/>
    <n v="1280984400"/>
    <n v="1282539600"/>
    <x v="684"/>
    <x v="1"/>
    <x v="6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88.065693430656935"/>
    <n v="137"/>
    <x v="1"/>
    <s v="USD"/>
    <n v="1274590800"/>
    <n v="1275886800"/>
    <x v="674"/>
    <x v="11"/>
    <x v="6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7.005616224648989"/>
    <n v="3205"/>
    <x v="1"/>
    <s v="USD"/>
    <n v="1351400400"/>
    <n v="1355983200"/>
    <x v="685"/>
    <x v="4"/>
    <x v="4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6.027777777777779"/>
    <n v="288"/>
    <x v="3"/>
    <s v="DKK"/>
    <n v="1514354400"/>
    <n v="1515391200"/>
    <x v="605"/>
    <x v="7"/>
    <x v="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67.817567567567565"/>
    <n v="148"/>
    <x v="1"/>
    <s v="USD"/>
    <n v="1421733600"/>
    <n v="1422252000"/>
    <x v="686"/>
    <x v="2"/>
    <x v="0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49.964912280701753"/>
    <n v="114"/>
    <x v="1"/>
    <s v="USD"/>
    <n v="1305176400"/>
    <n v="1305522000"/>
    <x v="687"/>
    <x v="11"/>
    <x v="8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10.01646903820817"/>
    <n v="1518"/>
    <x v="0"/>
    <s v="CAD"/>
    <n v="1414126800"/>
    <n v="1414904400"/>
    <x v="688"/>
    <x v="4"/>
    <x v="1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89.964678178963894"/>
    <n v="1274"/>
    <x v="1"/>
    <s v="USD"/>
    <n v="1517810400"/>
    <n v="1520402400"/>
    <x v="689"/>
    <x v="10"/>
    <x v="9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79.009523809523813"/>
    <n v="210"/>
    <x v="6"/>
    <s v="EUR"/>
    <n v="1564635600"/>
    <n v="1567141200"/>
    <x v="690"/>
    <x v="1"/>
    <x v="3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86.867469879518069"/>
    <n v="166"/>
    <x v="1"/>
    <s v="USD"/>
    <n v="1500699600"/>
    <n v="1501131600"/>
    <x v="691"/>
    <x v="8"/>
    <x v="5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n v="62.04"/>
    <n v="100"/>
    <x v="2"/>
    <s v="AUD"/>
    <n v="1354082400"/>
    <n v="1355032800"/>
    <x v="692"/>
    <x v="0"/>
    <x v="4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6.970212765957445"/>
    <n v="235"/>
    <x v="1"/>
    <s v="USD"/>
    <n v="1336453200"/>
    <n v="1339477200"/>
    <x v="693"/>
    <x v="11"/>
    <x v="4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54.121621621621621"/>
    <n v="148"/>
    <x v="1"/>
    <s v="USD"/>
    <n v="1305262800"/>
    <n v="1305954000"/>
    <x v="694"/>
    <x v="11"/>
    <x v="8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41.035353535353536"/>
    <n v="198"/>
    <x v="1"/>
    <s v="USD"/>
    <n v="1492232400"/>
    <n v="1494392400"/>
    <x v="695"/>
    <x v="9"/>
    <x v="5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55.052419354838712"/>
    <n v="248"/>
    <x v="2"/>
    <s v="AUD"/>
    <n v="1537333200"/>
    <n v="1537419600"/>
    <x v="123"/>
    <x v="3"/>
    <x v="9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107.93762183235867"/>
    <n v="513"/>
    <x v="1"/>
    <s v="USD"/>
    <n v="1444107600"/>
    <n v="1447999200"/>
    <x v="696"/>
    <x v="4"/>
    <x v="0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73.92"/>
    <n v="150"/>
    <x v="1"/>
    <s v="USD"/>
    <n v="1386741600"/>
    <n v="1388037600"/>
    <x v="626"/>
    <x v="7"/>
    <x v="2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1.995894428152493"/>
    <n v="3410"/>
    <x v="1"/>
    <s v="USD"/>
    <n v="1376542800"/>
    <n v="1378789200"/>
    <x v="697"/>
    <x v="1"/>
    <x v="2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53.898148148148145"/>
    <n v="216"/>
    <x v="6"/>
    <s v="EUR"/>
    <n v="1397451600"/>
    <n v="1398056400"/>
    <x v="698"/>
    <x v="9"/>
    <x v="1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106.5"/>
    <n v="26"/>
    <x v="1"/>
    <s v="USD"/>
    <n v="1548482400"/>
    <n v="1550815200"/>
    <x v="699"/>
    <x v="2"/>
    <x v="3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32.999805409612762"/>
    <n v="5139"/>
    <x v="1"/>
    <s v="USD"/>
    <n v="1549692000"/>
    <n v="1550037600"/>
    <x v="700"/>
    <x v="10"/>
    <x v="3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43.00254993625159"/>
    <n v="2353"/>
    <x v="1"/>
    <s v="USD"/>
    <n v="1492059600"/>
    <n v="1492923600"/>
    <x v="701"/>
    <x v="9"/>
    <x v="5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n v="86.858974358974365"/>
    <n v="78"/>
    <x v="6"/>
    <s v="EUR"/>
    <n v="1463979600"/>
    <n v="1467522000"/>
    <x v="702"/>
    <x v="11"/>
    <x v="7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96.8"/>
    <n v="10"/>
    <x v="1"/>
    <s v="USD"/>
    <n v="1415253600"/>
    <n v="1416117600"/>
    <x v="703"/>
    <x v="0"/>
    <x v="1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32.995456610631528"/>
    <n v="2201"/>
    <x v="1"/>
    <s v="USD"/>
    <n v="1562216400"/>
    <n v="1563771600"/>
    <x v="704"/>
    <x v="8"/>
    <x v="3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8.028106508875737"/>
    <n v="676"/>
    <x v="1"/>
    <s v="USD"/>
    <n v="1316754000"/>
    <n v="1319259600"/>
    <x v="431"/>
    <x v="3"/>
    <x v="8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58.867816091954026"/>
    <n v="174"/>
    <x v="5"/>
    <s v="CHF"/>
    <n v="1313211600"/>
    <n v="1313643600"/>
    <x v="705"/>
    <x v="1"/>
    <x v="8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105.04572803850782"/>
    <n v="831"/>
    <x v="1"/>
    <s v="USD"/>
    <n v="1439528400"/>
    <n v="1440306000"/>
    <x v="706"/>
    <x v="1"/>
    <x v="0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33.054878048780488"/>
    <n v="164"/>
    <x v="1"/>
    <s v="USD"/>
    <n v="1469163600"/>
    <n v="1470805200"/>
    <x v="707"/>
    <x v="8"/>
    <x v="7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78.821428571428569"/>
    <n v="56"/>
    <x v="5"/>
    <s v="CHF"/>
    <n v="1288501200"/>
    <n v="1292911200"/>
    <x v="708"/>
    <x v="4"/>
    <x v="6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68.204968944099377"/>
    <n v="161"/>
    <x v="1"/>
    <s v="USD"/>
    <n v="1298959200"/>
    <n v="1301374800"/>
    <x v="709"/>
    <x v="6"/>
    <x v="8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75.731884057971016"/>
    <n v="138"/>
    <x v="1"/>
    <s v="USD"/>
    <n v="1387260000"/>
    <n v="1387864800"/>
    <x v="710"/>
    <x v="7"/>
    <x v="2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0.996070133010882"/>
    <n v="3308"/>
    <x v="1"/>
    <s v="USD"/>
    <n v="1457244000"/>
    <n v="1458190800"/>
    <x v="711"/>
    <x v="6"/>
    <x v="7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01.88188976377953"/>
    <n v="127"/>
    <x v="2"/>
    <s v="AUD"/>
    <n v="1556341200"/>
    <n v="1559278800"/>
    <x v="157"/>
    <x v="9"/>
    <x v="3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52.879227053140099"/>
    <n v="207"/>
    <x v="6"/>
    <s v="EUR"/>
    <n v="1522126800"/>
    <n v="1522731600"/>
    <x v="630"/>
    <x v="6"/>
    <x v="9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71.005820721769496"/>
    <n v="859"/>
    <x v="0"/>
    <s v="CAD"/>
    <n v="1305954000"/>
    <n v="1306731600"/>
    <x v="712"/>
    <x v="11"/>
    <x v="8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102.38709677419355"/>
    <n v="31"/>
    <x v="1"/>
    <s v="USD"/>
    <n v="1350709200"/>
    <n v="1352527200"/>
    <x v="93"/>
    <x v="4"/>
    <x v="4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74.466666666666669"/>
    <n v="45"/>
    <x v="1"/>
    <s v="USD"/>
    <n v="1401166800"/>
    <n v="1404363600"/>
    <x v="713"/>
    <x v="11"/>
    <x v="1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51.009883198562441"/>
    <n v="1113"/>
    <x v="1"/>
    <s v="USD"/>
    <n v="1266127200"/>
    <n v="1266645600"/>
    <x v="714"/>
    <x v="10"/>
    <x v="6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90"/>
    <n v="6"/>
    <x v="1"/>
    <s v="USD"/>
    <n v="1481436000"/>
    <n v="1482818400"/>
    <x v="715"/>
    <x v="7"/>
    <x v="7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97.142857142857139"/>
    <n v="7"/>
    <x v="1"/>
    <s v="USD"/>
    <n v="1372222800"/>
    <n v="1374642000"/>
    <x v="716"/>
    <x v="5"/>
    <x v="2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72.071823204419886"/>
    <n v="181"/>
    <x v="5"/>
    <s v="CHF"/>
    <n v="1372136400"/>
    <n v="1372482000"/>
    <x v="448"/>
    <x v="5"/>
    <x v="2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75.236363636363635"/>
    <n v="110"/>
    <x v="1"/>
    <s v="USD"/>
    <n v="1513922400"/>
    <n v="1514959200"/>
    <x v="717"/>
    <x v="7"/>
    <x v="5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2.967741935483872"/>
    <n v="31"/>
    <x v="1"/>
    <s v="USD"/>
    <n v="1477976400"/>
    <n v="1478235600"/>
    <x v="718"/>
    <x v="0"/>
    <x v="7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54.807692307692307"/>
    <n v="78"/>
    <x v="1"/>
    <s v="USD"/>
    <n v="1407474000"/>
    <n v="1408078800"/>
    <x v="719"/>
    <x v="1"/>
    <x v="1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45.037837837837834"/>
    <n v="185"/>
    <x v="1"/>
    <s v="USD"/>
    <n v="1546149600"/>
    <n v="1548136800"/>
    <x v="720"/>
    <x v="7"/>
    <x v="9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52.958677685950413"/>
    <n v="121"/>
    <x v="1"/>
    <s v="USD"/>
    <n v="1338440400"/>
    <n v="1340859600"/>
    <x v="721"/>
    <x v="11"/>
    <x v="4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60.017959183673469"/>
    <n v="1225"/>
    <x v="4"/>
    <s v="GBP"/>
    <n v="1454133600"/>
    <n v="1454479200"/>
    <x v="722"/>
    <x v="2"/>
    <x v="7"/>
    <x v="727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x v="5"/>
    <x v="0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44.028301886792455"/>
    <n v="106"/>
    <x v="1"/>
    <s v="USD"/>
    <n v="1577772000"/>
    <n v="1579672800"/>
    <x v="723"/>
    <x v="7"/>
    <x v="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86.028169014084511"/>
    <n v="142"/>
    <x v="1"/>
    <s v="USD"/>
    <n v="1562216400"/>
    <n v="1562389200"/>
    <x v="704"/>
    <x v="8"/>
    <x v="3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8.012875536480685"/>
    <n v="233"/>
    <x v="1"/>
    <s v="USD"/>
    <n v="1548568800"/>
    <n v="1551506400"/>
    <x v="724"/>
    <x v="2"/>
    <x v="3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32.050458715596328"/>
    <n v="218"/>
    <x v="1"/>
    <s v="USD"/>
    <n v="1514872800"/>
    <n v="1516600800"/>
    <x v="725"/>
    <x v="2"/>
    <x v="9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73.611940298507463"/>
    <n v="67"/>
    <x v="2"/>
    <s v="AUD"/>
    <n v="1416031200"/>
    <n v="1420437600"/>
    <x v="660"/>
    <x v="0"/>
    <x v="1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108.71052631578948"/>
    <n v="76"/>
    <x v="1"/>
    <s v="USD"/>
    <n v="1330927200"/>
    <n v="1332997200"/>
    <x v="726"/>
    <x v="6"/>
    <x v="4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n v="42.97674418604651"/>
    <n v="43"/>
    <x v="1"/>
    <s v="USD"/>
    <n v="1571115600"/>
    <n v="1574920800"/>
    <x v="727"/>
    <x v="4"/>
    <x v="3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83.315789473684205"/>
    <n v="19"/>
    <x v="1"/>
    <s v="USD"/>
    <n v="1463461200"/>
    <n v="1464930000"/>
    <x v="728"/>
    <x v="11"/>
    <x v="7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42"/>
    <n v="2108"/>
    <x v="5"/>
    <s v="CHF"/>
    <n v="1344920400"/>
    <n v="1345006800"/>
    <x v="729"/>
    <x v="1"/>
    <x v="4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55.927601809954751"/>
    <n v="221"/>
    <x v="1"/>
    <s v="USD"/>
    <n v="1511848800"/>
    <n v="1512712800"/>
    <x v="730"/>
    <x v="0"/>
    <x v="5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105.03681885125184"/>
    <n v="679"/>
    <x v="1"/>
    <s v="USD"/>
    <n v="1452319200"/>
    <n v="1452492000"/>
    <x v="731"/>
    <x v="2"/>
    <x v="7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48"/>
    <n v="2805"/>
    <x v="0"/>
    <s v="CAD"/>
    <n v="1523854800"/>
    <n v="1524286800"/>
    <x v="78"/>
    <x v="9"/>
    <x v="9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112.66176470588235"/>
    <n v="68"/>
    <x v="1"/>
    <s v="USD"/>
    <n v="1346043600"/>
    <n v="1346907600"/>
    <x v="732"/>
    <x v="1"/>
    <x v="4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n v="81.944444444444443"/>
    <n v="36"/>
    <x v="3"/>
    <s v="DKK"/>
    <n v="1464325200"/>
    <n v="1464498000"/>
    <x v="733"/>
    <x v="11"/>
    <x v="7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64.049180327868854"/>
    <n v="183"/>
    <x v="0"/>
    <s v="CAD"/>
    <n v="1511935200"/>
    <n v="1514181600"/>
    <x v="734"/>
    <x v="0"/>
    <x v="5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06.39097744360902"/>
    <n v="133"/>
    <x v="1"/>
    <s v="USD"/>
    <n v="1392012000"/>
    <n v="1392184800"/>
    <x v="406"/>
    <x v="10"/>
    <x v="1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76.011249497790274"/>
    <n v="2489"/>
    <x v="6"/>
    <s v="EUR"/>
    <n v="1556946000"/>
    <n v="1559365200"/>
    <x v="735"/>
    <x v="11"/>
    <x v="3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111.07246376811594"/>
    <n v="69"/>
    <x v="1"/>
    <s v="USD"/>
    <n v="1548050400"/>
    <n v="1549173600"/>
    <x v="736"/>
    <x v="2"/>
    <x v="3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95.936170212765958"/>
    <n v="47"/>
    <x v="1"/>
    <s v="USD"/>
    <n v="1353736800"/>
    <n v="1355032800"/>
    <x v="737"/>
    <x v="0"/>
    <x v="4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43.043010752688176"/>
    <n v="279"/>
    <x v="4"/>
    <s v="GBP"/>
    <n v="1532840400"/>
    <n v="1533963600"/>
    <x v="192"/>
    <x v="8"/>
    <x v="9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67.966666666666669"/>
    <n v="210"/>
    <x v="1"/>
    <s v="USD"/>
    <n v="1488261600"/>
    <n v="1489381200"/>
    <x v="738"/>
    <x v="10"/>
    <x v="5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89.991428571428571"/>
    <n v="2100"/>
    <x v="1"/>
    <s v="USD"/>
    <n v="1393567200"/>
    <n v="1395032400"/>
    <x v="739"/>
    <x v="10"/>
    <x v="1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58.095238095238095"/>
    <n v="252"/>
    <x v="1"/>
    <s v="USD"/>
    <n v="1410325200"/>
    <n v="1412485200"/>
    <x v="613"/>
    <x v="3"/>
    <x v="1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83.996875000000003"/>
    <n v="1280"/>
    <x v="1"/>
    <s v="USD"/>
    <n v="1276923600"/>
    <n v="1279688400"/>
    <x v="740"/>
    <x v="5"/>
    <x v="6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88.853503184713375"/>
    <n v="157"/>
    <x v="4"/>
    <s v="GBP"/>
    <n v="1500958800"/>
    <n v="1501995600"/>
    <x v="145"/>
    <x v="8"/>
    <x v="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65.963917525773198"/>
    <n v="194"/>
    <x v="1"/>
    <s v="USD"/>
    <n v="1292220000"/>
    <n v="1294639200"/>
    <x v="741"/>
    <x v="7"/>
    <x v="6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74.804878048780495"/>
    <n v="82"/>
    <x v="2"/>
    <s v="AUD"/>
    <n v="1304398800"/>
    <n v="1305435600"/>
    <x v="742"/>
    <x v="11"/>
    <x v="8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69.98571428571428"/>
    <n v="70"/>
    <x v="1"/>
    <s v="USD"/>
    <n v="1535432400"/>
    <n v="1537592400"/>
    <x v="202"/>
    <x v="1"/>
    <x v="9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32.006493506493506"/>
    <n v="154"/>
    <x v="1"/>
    <s v="USD"/>
    <n v="1433826000"/>
    <n v="1435122000"/>
    <x v="743"/>
    <x v="5"/>
    <x v="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64.727272727272734"/>
    <n v="22"/>
    <x v="1"/>
    <s v="USD"/>
    <n v="1514959200"/>
    <n v="1520056800"/>
    <x v="744"/>
    <x v="2"/>
    <x v="9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24.998110087408456"/>
    <n v="4233"/>
    <x v="1"/>
    <s v="USD"/>
    <n v="1332738000"/>
    <n v="1335675600"/>
    <x v="745"/>
    <x v="6"/>
    <x v="4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04.97764070932922"/>
    <n v="1297"/>
    <x v="3"/>
    <s v="DKK"/>
    <n v="1445490000"/>
    <n v="1448431200"/>
    <x v="746"/>
    <x v="4"/>
    <x v="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64.987878787878785"/>
    <n v="165"/>
    <x v="3"/>
    <s v="DKK"/>
    <n v="1297663200"/>
    <n v="1298613600"/>
    <x v="747"/>
    <x v="10"/>
    <x v="8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94.352941176470594"/>
    <n v="119"/>
    <x v="1"/>
    <s v="USD"/>
    <n v="1371963600"/>
    <n v="1372482000"/>
    <x v="362"/>
    <x v="5"/>
    <x v="2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44.001706484641637"/>
    <n v="1758"/>
    <x v="1"/>
    <s v="USD"/>
    <n v="1425103200"/>
    <n v="1425621600"/>
    <x v="748"/>
    <x v="10"/>
    <x v="0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64.744680851063833"/>
    <n v="94"/>
    <x v="1"/>
    <s v="USD"/>
    <n v="1265349600"/>
    <n v="1266300000"/>
    <x v="749"/>
    <x v="10"/>
    <x v="6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84.00667779632721"/>
    <n v="1797"/>
    <x v="1"/>
    <s v="USD"/>
    <n v="1301202000"/>
    <n v="1305867600"/>
    <x v="643"/>
    <x v="6"/>
    <x v="8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34.061302681992338"/>
    <n v="261"/>
    <x v="1"/>
    <s v="USD"/>
    <n v="1538024400"/>
    <n v="1538802000"/>
    <x v="750"/>
    <x v="3"/>
    <x v="9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93.273885350318466"/>
    <n v="157"/>
    <x v="1"/>
    <s v="USD"/>
    <n v="1395032400"/>
    <n v="1398920400"/>
    <x v="751"/>
    <x v="6"/>
    <x v="1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2.998301726577978"/>
    <n v="3533"/>
    <x v="1"/>
    <s v="USD"/>
    <n v="1405486800"/>
    <n v="1405659600"/>
    <x v="752"/>
    <x v="8"/>
    <x v="1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83.812903225806451"/>
    <n v="155"/>
    <x v="1"/>
    <s v="USD"/>
    <n v="1455861600"/>
    <n v="1457244000"/>
    <x v="753"/>
    <x v="10"/>
    <x v="7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63.992424242424242"/>
    <n v="132"/>
    <x v="6"/>
    <s v="EUR"/>
    <n v="1529038800"/>
    <n v="1529298000"/>
    <x v="754"/>
    <x v="5"/>
    <x v="9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81.909090909090907"/>
    <n v="33"/>
    <x v="1"/>
    <s v="USD"/>
    <n v="1535259600"/>
    <n v="1535778000"/>
    <x v="755"/>
    <x v="1"/>
    <x v="9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3.053191489361708"/>
    <n v="94"/>
    <x v="1"/>
    <s v="USD"/>
    <n v="1327212000"/>
    <n v="1327471200"/>
    <x v="756"/>
    <x v="2"/>
    <x v="4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01.98449039881831"/>
    <n v="1354"/>
    <x v="4"/>
    <s v="GBP"/>
    <n v="1526360400"/>
    <n v="1529557200"/>
    <x v="757"/>
    <x v="11"/>
    <x v="9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105.9375"/>
    <n v="48"/>
    <x v="1"/>
    <s v="USD"/>
    <n v="1532149200"/>
    <n v="1535259600"/>
    <x v="758"/>
    <x v="8"/>
    <x v="9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01.58181818181818"/>
    <n v="110"/>
    <x v="1"/>
    <s v="USD"/>
    <n v="1515304800"/>
    <n v="1515564000"/>
    <x v="759"/>
    <x v="2"/>
    <x v="9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62.970930232558139"/>
    <n v="172"/>
    <x v="1"/>
    <s v="USD"/>
    <n v="1276318800"/>
    <n v="1277096400"/>
    <x v="760"/>
    <x v="5"/>
    <x v="6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29.045602605863191"/>
    <n v="307"/>
    <x v="1"/>
    <s v="USD"/>
    <n v="1328767200"/>
    <n v="1329026400"/>
    <x v="761"/>
    <x v="10"/>
    <x v="4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x v="0"/>
    <x v="8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77.924999999999997"/>
    <n v="160"/>
    <x v="1"/>
    <s v="USD"/>
    <n v="1335934800"/>
    <n v="1338786000"/>
    <x v="444"/>
    <x v="11"/>
    <x v="4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80.806451612903231"/>
    <n v="31"/>
    <x v="1"/>
    <s v="USD"/>
    <n v="1310792400"/>
    <n v="1311656400"/>
    <x v="763"/>
    <x v="8"/>
    <x v="8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76.006816632583508"/>
    <n v="1467"/>
    <x v="0"/>
    <s v="CAD"/>
    <n v="1308546000"/>
    <n v="1308978000"/>
    <x v="764"/>
    <x v="5"/>
    <x v="8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72.993613824192337"/>
    <n v="2662"/>
    <x v="0"/>
    <s v="CAD"/>
    <n v="1574056800"/>
    <n v="1576389600"/>
    <x v="765"/>
    <x v="0"/>
    <x v="3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53"/>
    <n v="452"/>
    <x v="2"/>
    <s v="AUD"/>
    <n v="1308373200"/>
    <n v="1311051600"/>
    <x v="766"/>
    <x v="5"/>
    <x v="8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54.164556962025316"/>
    <n v="158"/>
    <x v="1"/>
    <s v="USD"/>
    <n v="1335243600"/>
    <n v="1336712400"/>
    <x v="767"/>
    <x v="9"/>
    <x v="4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32.946666666666665"/>
    <n v="225"/>
    <x v="5"/>
    <s v="CHF"/>
    <n v="1328421600"/>
    <n v="1330408800"/>
    <x v="768"/>
    <x v="10"/>
    <x v="4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79.371428571428567"/>
    <n v="35"/>
    <x v="1"/>
    <s v="USD"/>
    <n v="1524286800"/>
    <n v="1524891600"/>
    <x v="769"/>
    <x v="9"/>
    <x v="9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41.174603174603178"/>
    <n v="63"/>
    <x v="1"/>
    <s v="USD"/>
    <n v="1362117600"/>
    <n v="1363669200"/>
    <x v="770"/>
    <x v="6"/>
    <x v="2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77.430769230769229"/>
    <n v="65"/>
    <x v="1"/>
    <s v="USD"/>
    <n v="1550556000"/>
    <n v="1551420000"/>
    <x v="771"/>
    <x v="10"/>
    <x v="3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57.159509202453989"/>
    <n v="163"/>
    <x v="1"/>
    <s v="USD"/>
    <n v="1269147600"/>
    <n v="1269838800"/>
    <x v="772"/>
    <x v="6"/>
    <x v="6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77.17647058823529"/>
    <n v="85"/>
    <x v="1"/>
    <s v="USD"/>
    <n v="1312174800"/>
    <n v="1312520400"/>
    <x v="773"/>
    <x v="1"/>
    <x v="8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4.953917050691246"/>
    <n v="217"/>
    <x v="1"/>
    <s v="USD"/>
    <n v="1434517200"/>
    <n v="1436504400"/>
    <x v="774"/>
    <x v="5"/>
    <x v="0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97.18"/>
    <n v="150"/>
    <x v="1"/>
    <s v="USD"/>
    <n v="1471582800"/>
    <n v="1472014800"/>
    <x v="775"/>
    <x v="1"/>
    <x v="7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46.000916870415651"/>
    <n v="3272"/>
    <x v="1"/>
    <s v="USD"/>
    <n v="1410757200"/>
    <n v="1411534800"/>
    <x v="776"/>
    <x v="3"/>
    <x v="1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8.023385300668153"/>
    <n v="898"/>
    <x v="1"/>
    <s v="USD"/>
    <n v="1304830800"/>
    <n v="1304917200"/>
    <x v="777"/>
    <x v="11"/>
    <x v="8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25.99"/>
    <n v="300"/>
    <x v="1"/>
    <s v="USD"/>
    <n v="1539061200"/>
    <n v="1539579600"/>
    <x v="778"/>
    <x v="4"/>
    <x v="9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02.69047619047619"/>
    <n v="126"/>
    <x v="1"/>
    <s v="USD"/>
    <n v="1381554000"/>
    <n v="1382504400"/>
    <x v="779"/>
    <x v="4"/>
    <x v="2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72.958174904942965"/>
    <n v="526"/>
    <x v="1"/>
    <s v="USD"/>
    <n v="1277096400"/>
    <n v="1278306000"/>
    <x v="780"/>
    <x v="5"/>
    <x v="6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57.190082644628099"/>
    <n v="121"/>
    <x v="1"/>
    <s v="USD"/>
    <n v="1440392400"/>
    <n v="1442552400"/>
    <x v="335"/>
    <x v="1"/>
    <x v="0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84.013793103448279"/>
    <n v="2320"/>
    <x v="1"/>
    <s v="USD"/>
    <n v="1509512400"/>
    <n v="1511071200"/>
    <x v="535"/>
    <x v="0"/>
    <x v="5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98.666666666666671"/>
    <n v="81"/>
    <x v="2"/>
    <s v="AUD"/>
    <n v="1535950800"/>
    <n v="1536382800"/>
    <x v="270"/>
    <x v="3"/>
    <x v="9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42.007419183889773"/>
    <n v="1887"/>
    <x v="1"/>
    <s v="USD"/>
    <n v="1389160800"/>
    <n v="1389592800"/>
    <x v="781"/>
    <x v="2"/>
    <x v="1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32.002753556677376"/>
    <n v="4358"/>
    <x v="1"/>
    <s v="USD"/>
    <n v="1271998800"/>
    <n v="1275282000"/>
    <x v="782"/>
    <x v="9"/>
    <x v="6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81.567164179104481"/>
    <n v="67"/>
    <x v="1"/>
    <s v="USD"/>
    <n v="1294898400"/>
    <n v="1294984800"/>
    <x v="783"/>
    <x v="2"/>
    <x v="8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37.035087719298247"/>
    <n v="57"/>
    <x v="0"/>
    <s v="CAD"/>
    <n v="1559970000"/>
    <n v="1562043600"/>
    <x v="784"/>
    <x v="5"/>
    <x v="3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03.033360455655"/>
    <n v="1229"/>
    <x v="1"/>
    <s v="USD"/>
    <n v="1469509200"/>
    <n v="1469595600"/>
    <x v="785"/>
    <x v="8"/>
    <x v="7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84.333333333333329"/>
    <n v="12"/>
    <x v="6"/>
    <s v="EUR"/>
    <n v="1579068000"/>
    <n v="1581141600"/>
    <x v="786"/>
    <x v="2"/>
    <x v="10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102.60377358490567"/>
    <n v="53"/>
    <x v="1"/>
    <s v="USD"/>
    <n v="1487743200"/>
    <n v="1488520800"/>
    <x v="787"/>
    <x v="10"/>
    <x v="5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79.992129246064621"/>
    <n v="2414"/>
    <x v="1"/>
    <s v="USD"/>
    <n v="1563685200"/>
    <n v="1563858000"/>
    <x v="788"/>
    <x v="8"/>
    <x v="3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70.055309734513273"/>
    <n v="452"/>
    <x v="1"/>
    <s v="USD"/>
    <n v="1436418000"/>
    <n v="1438923600"/>
    <x v="330"/>
    <x v="8"/>
    <x v="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n v="37"/>
    <n v="80"/>
    <x v="1"/>
    <s v="USD"/>
    <n v="1421820000"/>
    <n v="1422165600"/>
    <x v="789"/>
    <x v="2"/>
    <x v="0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41.911917098445599"/>
    <n v="193"/>
    <x v="1"/>
    <s v="USD"/>
    <n v="1274763600"/>
    <n v="1277874000"/>
    <x v="790"/>
    <x v="11"/>
    <x v="6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57.992576882290564"/>
    <n v="1886"/>
    <x v="1"/>
    <s v="USD"/>
    <n v="1399179600"/>
    <n v="1399352400"/>
    <x v="791"/>
    <x v="11"/>
    <x v="1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40.942307692307693"/>
    <n v="52"/>
    <x v="1"/>
    <s v="USD"/>
    <n v="1275800400"/>
    <n v="1279083600"/>
    <x v="792"/>
    <x v="5"/>
    <x v="6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69.9972602739726"/>
    <n v="1825"/>
    <x v="1"/>
    <s v="USD"/>
    <n v="1282798800"/>
    <n v="1284354000"/>
    <x v="793"/>
    <x v="1"/>
    <x v="6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73.838709677419359"/>
    <n v="31"/>
    <x v="1"/>
    <s v="USD"/>
    <n v="1437109200"/>
    <n v="1441170000"/>
    <x v="794"/>
    <x v="8"/>
    <x v="0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41.979310344827589"/>
    <n v="290"/>
    <x v="1"/>
    <s v="USD"/>
    <n v="1491886800"/>
    <n v="1493528400"/>
    <x v="795"/>
    <x v="9"/>
    <x v="5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n v="77.93442622950819"/>
    <n v="122"/>
    <x v="1"/>
    <s v="USD"/>
    <n v="1394600400"/>
    <n v="1395205200"/>
    <x v="796"/>
    <x v="6"/>
    <x v="1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06.01972789115646"/>
    <n v="1470"/>
    <x v="1"/>
    <s v="USD"/>
    <n v="1561352400"/>
    <n v="1561438800"/>
    <x v="797"/>
    <x v="5"/>
    <x v="3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47.018181818181816"/>
    <n v="165"/>
    <x v="0"/>
    <s v="CAD"/>
    <n v="1322892000"/>
    <n v="1326693600"/>
    <x v="798"/>
    <x v="7"/>
    <x v="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76.016483516483518"/>
    <n v="182"/>
    <x v="1"/>
    <s v="USD"/>
    <n v="1274418000"/>
    <n v="1277960400"/>
    <x v="799"/>
    <x v="11"/>
    <x v="6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54.120603015075375"/>
    <n v="199"/>
    <x v="6"/>
    <s v="EUR"/>
    <n v="1434344400"/>
    <n v="1434690000"/>
    <x v="800"/>
    <x v="5"/>
    <x v="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7.285714285714285"/>
    <n v="56"/>
    <x v="4"/>
    <s v="GBP"/>
    <n v="1373518800"/>
    <n v="1376110800"/>
    <x v="801"/>
    <x v="8"/>
    <x v="2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3.81308411214954"/>
    <n v="107"/>
    <x v="1"/>
    <s v="USD"/>
    <n v="1517637600"/>
    <n v="1518415200"/>
    <x v="802"/>
    <x v="10"/>
    <x v="9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05.02602739726028"/>
    <n v="1460"/>
    <x v="2"/>
    <s v="AUD"/>
    <n v="1310619600"/>
    <n v="1310878800"/>
    <x v="803"/>
    <x v="8"/>
    <x v="8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90.259259259259252"/>
    <n v="27"/>
    <x v="1"/>
    <s v="USD"/>
    <n v="1556427600"/>
    <n v="1556600400"/>
    <x v="212"/>
    <x v="9"/>
    <x v="3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76.978705978705975"/>
    <n v="1221"/>
    <x v="1"/>
    <s v="USD"/>
    <n v="1576476000"/>
    <n v="1576994400"/>
    <x v="804"/>
    <x v="7"/>
    <x v="3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02.60162601626017"/>
    <n v="123"/>
    <x v="5"/>
    <s v="CHF"/>
    <n v="1381122000"/>
    <n v="1382677200"/>
    <x v="805"/>
    <x v="4"/>
    <x v="2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n v="2"/>
    <n v="1"/>
    <x v="1"/>
    <s v="USD"/>
    <n v="1411102800"/>
    <n v="1411189200"/>
    <x v="806"/>
    <x v="3"/>
    <x v="1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55.0062893081761"/>
    <n v="159"/>
    <x v="1"/>
    <s v="USD"/>
    <n v="1531803600"/>
    <n v="1534654800"/>
    <x v="807"/>
    <x v="8"/>
    <x v="9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32.127272727272725"/>
    <n v="110"/>
    <x v="1"/>
    <s v="USD"/>
    <n v="1454133600"/>
    <n v="1457762400"/>
    <x v="722"/>
    <x v="2"/>
    <x v="7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50.642857142857146"/>
    <n v="14"/>
    <x v="1"/>
    <s v="USD"/>
    <n v="1336194000"/>
    <n v="1337490000"/>
    <x v="477"/>
    <x v="11"/>
    <x v="4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49.6875"/>
    <n v="16"/>
    <x v="1"/>
    <s v="USD"/>
    <n v="1349326800"/>
    <n v="1349672400"/>
    <x v="259"/>
    <x v="4"/>
    <x v="4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54.894067796610166"/>
    <n v="236"/>
    <x v="1"/>
    <s v="USD"/>
    <n v="1379566800"/>
    <n v="1379826000"/>
    <x v="9"/>
    <x v="3"/>
    <x v="2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46.931937172774866"/>
    <n v="191"/>
    <x v="1"/>
    <s v="USD"/>
    <n v="1494651600"/>
    <n v="1497762000"/>
    <x v="808"/>
    <x v="11"/>
    <x v="5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4.951219512195124"/>
    <n v="41"/>
    <x v="1"/>
    <s v="USD"/>
    <n v="1303880400"/>
    <n v="1304485200"/>
    <x v="809"/>
    <x v="9"/>
    <x v="8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0.99898322318251"/>
    <n v="3934"/>
    <x v="1"/>
    <s v="USD"/>
    <n v="1335934800"/>
    <n v="1336885200"/>
    <x v="444"/>
    <x v="11"/>
    <x v="4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107.7625"/>
    <n v="80"/>
    <x v="0"/>
    <s v="CAD"/>
    <n v="1528088400"/>
    <n v="1530421200"/>
    <x v="384"/>
    <x v="5"/>
    <x v="9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102.07770270270271"/>
    <n v="296"/>
    <x v="1"/>
    <s v="USD"/>
    <n v="1421906400"/>
    <n v="1421992800"/>
    <x v="810"/>
    <x v="2"/>
    <x v="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24.976190476190474"/>
    <n v="462"/>
    <x v="1"/>
    <s v="USD"/>
    <n v="1568005200"/>
    <n v="1568178000"/>
    <x v="811"/>
    <x v="3"/>
    <x v="3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79.944134078212286"/>
    <n v="179"/>
    <x v="1"/>
    <s v="USD"/>
    <n v="1346821200"/>
    <n v="1347944400"/>
    <x v="812"/>
    <x v="3"/>
    <x v="4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67.946462715105156"/>
    <n v="523"/>
    <x v="2"/>
    <s v="AUD"/>
    <n v="1557637200"/>
    <n v="1558760400"/>
    <x v="813"/>
    <x v="11"/>
    <x v="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26.070921985815602"/>
    <n v="141"/>
    <x v="4"/>
    <s v="GBP"/>
    <n v="1375592400"/>
    <n v="1376629200"/>
    <x v="814"/>
    <x v="1"/>
    <x v="2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05.0032154340836"/>
    <n v="1866"/>
    <x v="4"/>
    <s v="GBP"/>
    <n v="1503982800"/>
    <n v="1504760400"/>
    <x v="80"/>
    <x v="1"/>
    <x v="5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25.826923076923077"/>
    <n v="52"/>
    <x v="1"/>
    <s v="USD"/>
    <n v="1418882400"/>
    <n v="1419660000"/>
    <x v="815"/>
    <x v="7"/>
    <x v="1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77.666666666666671"/>
    <n v="27"/>
    <x v="4"/>
    <s v="GBP"/>
    <n v="1309237200"/>
    <n v="1311310800"/>
    <x v="816"/>
    <x v="5"/>
    <x v="8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57.82692307692308"/>
    <n v="156"/>
    <x v="5"/>
    <s v="CHF"/>
    <n v="1343365200"/>
    <n v="1344315600"/>
    <x v="474"/>
    <x v="8"/>
    <x v="4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92.955555555555549"/>
    <n v="225"/>
    <x v="2"/>
    <s v="AUD"/>
    <n v="1507957200"/>
    <n v="1510725600"/>
    <x v="817"/>
    <x v="4"/>
    <x v="5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37.945098039215686"/>
    <n v="255"/>
    <x v="1"/>
    <s v="USD"/>
    <n v="1549519200"/>
    <n v="1551247200"/>
    <x v="818"/>
    <x v="10"/>
    <x v="3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1.842105263157894"/>
    <n v="38"/>
    <x v="1"/>
    <s v="USD"/>
    <n v="1329026400"/>
    <n v="1330236000"/>
    <x v="819"/>
    <x v="10"/>
    <x v="4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40"/>
    <n v="2261"/>
    <x v="1"/>
    <s v="USD"/>
    <n v="1544335200"/>
    <n v="1545112800"/>
    <x v="609"/>
    <x v="7"/>
    <x v="9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101.1"/>
    <n v="40"/>
    <x v="1"/>
    <s v="USD"/>
    <n v="1279083600"/>
    <n v="1279170000"/>
    <x v="547"/>
    <x v="8"/>
    <x v="6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84.006989951944078"/>
    <n v="2289"/>
    <x v="6"/>
    <s v="EUR"/>
    <n v="1572498000"/>
    <n v="1573452000"/>
    <x v="820"/>
    <x v="4"/>
    <x v="3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103.41538461538461"/>
    <n v="65"/>
    <x v="1"/>
    <s v="USD"/>
    <n v="1506056400"/>
    <n v="1507093200"/>
    <x v="821"/>
    <x v="3"/>
    <x v="5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05.13333333333334"/>
    <n v="15"/>
    <x v="1"/>
    <s v="USD"/>
    <n v="1463029200"/>
    <n v="1463374800"/>
    <x v="151"/>
    <x v="11"/>
    <x v="7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89.21621621621621"/>
    <n v="37"/>
    <x v="1"/>
    <s v="USD"/>
    <n v="1342069200"/>
    <n v="1344574800"/>
    <x v="822"/>
    <x v="8"/>
    <x v="4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51.995234312946785"/>
    <n v="3777"/>
    <x v="6"/>
    <s v="EUR"/>
    <n v="1388296800"/>
    <n v="1389074400"/>
    <x v="823"/>
    <x v="7"/>
    <x v="2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64.956521739130437"/>
    <n v="184"/>
    <x v="4"/>
    <s v="GBP"/>
    <n v="1493787600"/>
    <n v="1494997200"/>
    <x v="824"/>
    <x v="11"/>
    <x v="5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46.235294117647058"/>
    <n v="85"/>
    <x v="1"/>
    <s v="USD"/>
    <n v="1424844000"/>
    <n v="1425448800"/>
    <x v="825"/>
    <x v="10"/>
    <x v="0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51.151785714285715"/>
    <n v="112"/>
    <x v="1"/>
    <s v="USD"/>
    <n v="1403931600"/>
    <n v="1404104400"/>
    <x v="826"/>
    <x v="5"/>
    <x v="1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33.909722222222221"/>
    <n v="144"/>
    <x v="1"/>
    <s v="USD"/>
    <n v="1394514000"/>
    <n v="1394773200"/>
    <x v="827"/>
    <x v="6"/>
    <x v="1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92.016298633017882"/>
    <n v="1902"/>
    <x v="1"/>
    <s v="USD"/>
    <n v="1365397200"/>
    <n v="1366520400"/>
    <x v="828"/>
    <x v="9"/>
    <x v="2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7.42857142857143"/>
    <n v="105"/>
    <x v="1"/>
    <s v="USD"/>
    <n v="1456120800"/>
    <n v="1456639200"/>
    <x v="829"/>
    <x v="10"/>
    <x v="7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75.848484848484844"/>
    <n v="132"/>
    <x v="1"/>
    <s v="USD"/>
    <n v="1437714000"/>
    <n v="1438318800"/>
    <x v="830"/>
    <x v="8"/>
    <x v="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80.476190476190482"/>
    <n v="21"/>
    <x v="1"/>
    <s v="USD"/>
    <n v="1563771600"/>
    <n v="1564030800"/>
    <x v="831"/>
    <x v="8"/>
    <x v="3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86.978483606557376"/>
    <n v="976"/>
    <x v="1"/>
    <s v="USD"/>
    <n v="1448517600"/>
    <n v="1449295200"/>
    <x v="832"/>
    <x v="0"/>
    <x v="0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105.13541666666667"/>
    <n v="96"/>
    <x v="1"/>
    <s v="USD"/>
    <n v="1528779600"/>
    <n v="1531890000"/>
    <x v="833"/>
    <x v="5"/>
    <x v="9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57.298507462686565"/>
    <n v="67"/>
    <x v="1"/>
    <s v="USD"/>
    <n v="1304744400"/>
    <n v="1306213200"/>
    <x v="834"/>
    <x v="11"/>
    <x v="8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93.348484848484844"/>
    <n v="66"/>
    <x v="0"/>
    <s v="CAD"/>
    <n v="1354341600"/>
    <n v="1356242400"/>
    <x v="835"/>
    <x v="7"/>
    <x v="4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1.987179487179489"/>
    <n v="78"/>
    <x v="1"/>
    <s v="USD"/>
    <n v="1294552800"/>
    <n v="1297576800"/>
    <x v="836"/>
    <x v="2"/>
    <x v="8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n v="92.611940298507463"/>
    <n v="67"/>
    <x v="2"/>
    <s v="AUD"/>
    <n v="1295935200"/>
    <n v="1296194400"/>
    <x v="837"/>
    <x v="2"/>
    <x v="8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04.99122807017544"/>
    <n v="114"/>
    <x v="1"/>
    <s v="USD"/>
    <n v="1411534800"/>
    <n v="1414558800"/>
    <x v="219"/>
    <x v="3"/>
    <x v="1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30.958174904942965"/>
    <n v="263"/>
    <x v="2"/>
    <s v="AUD"/>
    <n v="1486706400"/>
    <n v="1488348000"/>
    <x v="365"/>
    <x v="10"/>
    <x v="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33.001182732111175"/>
    <n v="1691"/>
    <x v="1"/>
    <s v="USD"/>
    <n v="1333602000"/>
    <n v="1334898000"/>
    <x v="838"/>
    <x v="9"/>
    <x v="4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84.187845303867405"/>
    <n v="181"/>
    <x v="1"/>
    <s v="USD"/>
    <n v="1308200400"/>
    <n v="1308373200"/>
    <x v="839"/>
    <x v="5"/>
    <x v="8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73.92307692307692"/>
    <n v="13"/>
    <x v="1"/>
    <s v="USD"/>
    <n v="1411707600"/>
    <n v="1412312400"/>
    <x v="840"/>
    <x v="3"/>
    <x v="1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36.987499999999997"/>
    <n v="160"/>
    <x v="1"/>
    <s v="USD"/>
    <n v="1418364000"/>
    <n v="1419228000"/>
    <x v="841"/>
    <x v="7"/>
    <x v="1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46.896551724137929"/>
    <n v="203"/>
    <x v="1"/>
    <s v="USD"/>
    <n v="1429333200"/>
    <n v="1430974800"/>
    <x v="842"/>
    <x v="9"/>
    <x v="0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5"/>
    <n v="1"/>
    <x v="1"/>
    <s v="USD"/>
    <n v="1555390800"/>
    <n v="1555822800"/>
    <x v="843"/>
    <x v="9"/>
    <x v="3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02.02437459910199"/>
    <n v="1559"/>
    <x v="1"/>
    <s v="USD"/>
    <n v="1482732000"/>
    <n v="1482818400"/>
    <x v="844"/>
    <x v="7"/>
    <x v="7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45.007502206531335"/>
    <n v="2266"/>
    <x v="1"/>
    <s v="USD"/>
    <n v="1470718800"/>
    <n v="1471928400"/>
    <x v="845"/>
    <x v="1"/>
    <x v="7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94.285714285714292"/>
    <n v="21"/>
    <x v="1"/>
    <s v="USD"/>
    <n v="1450591200"/>
    <n v="1453701600"/>
    <x v="846"/>
    <x v="7"/>
    <x v="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01.02325581395348"/>
    <n v="1548"/>
    <x v="2"/>
    <s v="AUD"/>
    <n v="1348290000"/>
    <n v="1350363600"/>
    <x v="110"/>
    <x v="3"/>
    <x v="4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97.037499999999994"/>
    <n v="80"/>
    <x v="1"/>
    <s v="USD"/>
    <n v="1353823200"/>
    <n v="1353996000"/>
    <x v="847"/>
    <x v="0"/>
    <x v="4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43.00963855421687"/>
    <n v="830"/>
    <x v="1"/>
    <s v="USD"/>
    <n v="1450764000"/>
    <n v="1451109600"/>
    <x v="848"/>
    <x v="7"/>
    <x v="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94.916030534351151"/>
    <n v="131"/>
    <x v="1"/>
    <s v="USD"/>
    <n v="1329372000"/>
    <n v="1329631200"/>
    <x v="849"/>
    <x v="10"/>
    <x v="4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72.151785714285708"/>
    <n v="112"/>
    <x v="1"/>
    <s v="USD"/>
    <n v="1277096400"/>
    <n v="1278997200"/>
    <x v="780"/>
    <x v="5"/>
    <x v="6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51.007692307692309"/>
    <n v="130"/>
    <x v="1"/>
    <s v="USD"/>
    <n v="1277701200"/>
    <n v="1280120400"/>
    <x v="140"/>
    <x v="5"/>
    <x v="6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85.054545454545448"/>
    <n v="55"/>
    <x v="1"/>
    <s v="USD"/>
    <n v="1454911200"/>
    <n v="1458104400"/>
    <x v="850"/>
    <x v="10"/>
    <x v="7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43.87096774193548"/>
    <n v="155"/>
    <x v="1"/>
    <s v="USD"/>
    <n v="1297922400"/>
    <n v="1298268000"/>
    <x v="851"/>
    <x v="10"/>
    <x v="8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40.063909774436091"/>
    <n v="266"/>
    <x v="1"/>
    <s v="USD"/>
    <n v="1384408800"/>
    <n v="1386223200"/>
    <x v="852"/>
    <x v="0"/>
    <x v="2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43.833333333333336"/>
    <n v="114"/>
    <x v="6"/>
    <s v="EUR"/>
    <n v="1299304800"/>
    <n v="1299823200"/>
    <x v="853"/>
    <x v="6"/>
    <x v="8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84.92903225806451"/>
    <n v="155"/>
    <x v="1"/>
    <s v="USD"/>
    <n v="1431320400"/>
    <n v="1431752400"/>
    <x v="854"/>
    <x v="11"/>
    <x v="0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41.067632850241544"/>
    <n v="207"/>
    <x v="4"/>
    <s v="GBP"/>
    <n v="1264399200"/>
    <n v="1267855200"/>
    <x v="67"/>
    <x v="2"/>
    <x v="6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54.971428571428568"/>
    <n v="245"/>
    <x v="1"/>
    <s v="USD"/>
    <n v="1497502800"/>
    <n v="1497675600"/>
    <x v="855"/>
    <x v="5"/>
    <x v="5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77.010807374443743"/>
    <n v="1573"/>
    <x v="1"/>
    <s v="USD"/>
    <n v="1333688400"/>
    <n v="1336885200"/>
    <x v="107"/>
    <x v="9"/>
    <x v="4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71.201754385964918"/>
    <n v="114"/>
    <x v="1"/>
    <s v="USD"/>
    <n v="1293861600"/>
    <n v="1295157600"/>
    <x v="344"/>
    <x v="2"/>
    <x v="8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1.935483870967744"/>
    <n v="93"/>
    <x v="1"/>
    <s v="USD"/>
    <n v="1576994400"/>
    <n v="1577599200"/>
    <x v="856"/>
    <x v="7"/>
    <x v="3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97.069023569023571"/>
    <n v="594"/>
    <x v="1"/>
    <s v="USD"/>
    <n v="1304917200"/>
    <n v="1305003600"/>
    <x v="857"/>
    <x v="11"/>
    <x v="8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58.916666666666664"/>
    <n v="24"/>
    <x v="1"/>
    <s v="USD"/>
    <n v="1381208400"/>
    <n v="1381726800"/>
    <x v="858"/>
    <x v="4"/>
    <x v="2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58.015466983938133"/>
    <n v="1681"/>
    <x v="1"/>
    <s v="USD"/>
    <n v="1401685200"/>
    <n v="1402462800"/>
    <x v="859"/>
    <x v="5"/>
    <x v="1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103.87301587301587"/>
    <n v="252"/>
    <x v="1"/>
    <s v="USD"/>
    <n v="1291960800"/>
    <n v="1292133600"/>
    <x v="860"/>
    <x v="7"/>
    <x v="6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93.46875"/>
    <n v="32"/>
    <x v="1"/>
    <s v="USD"/>
    <n v="1368853200"/>
    <n v="1368939600"/>
    <x v="170"/>
    <x v="11"/>
    <x v="2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61.970370370370368"/>
    <n v="135"/>
    <x v="1"/>
    <s v="USD"/>
    <n v="1448776800"/>
    <n v="1452146400"/>
    <x v="861"/>
    <x v="0"/>
    <x v="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92.042857142857144"/>
    <n v="140"/>
    <x v="1"/>
    <s v="USD"/>
    <n v="1296194400"/>
    <n v="1296712800"/>
    <x v="862"/>
    <x v="2"/>
    <x v="8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77.268656716417908"/>
    <n v="67"/>
    <x v="1"/>
    <s v="USD"/>
    <n v="1517983200"/>
    <n v="1520748000"/>
    <x v="863"/>
    <x v="10"/>
    <x v="9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3.923913043478265"/>
    <n v="92"/>
    <x v="1"/>
    <s v="USD"/>
    <n v="1478930400"/>
    <n v="1480831200"/>
    <x v="864"/>
    <x v="0"/>
    <x v="7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84.969458128078813"/>
    <n v="1015"/>
    <x v="4"/>
    <s v="GBP"/>
    <n v="1426395600"/>
    <n v="1426914000"/>
    <x v="527"/>
    <x v="6"/>
    <x v="0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105.97035040431267"/>
    <n v="742"/>
    <x v="1"/>
    <s v="USD"/>
    <n v="1446181200"/>
    <n v="1446616800"/>
    <x v="865"/>
    <x v="4"/>
    <x v="0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6.969040247678016"/>
    <n v="323"/>
    <x v="1"/>
    <s v="USD"/>
    <n v="1514181600"/>
    <n v="1517032800"/>
    <x v="866"/>
    <x v="7"/>
    <x v="5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81.533333333333331"/>
    <n v="75"/>
    <x v="1"/>
    <s v="USD"/>
    <n v="1311051600"/>
    <n v="1311224400"/>
    <x v="867"/>
    <x v="8"/>
    <x v="8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80.999140154772135"/>
    <n v="2326"/>
    <x v="1"/>
    <s v="USD"/>
    <n v="1564894800"/>
    <n v="1566190800"/>
    <x v="868"/>
    <x v="1"/>
    <x v="3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26.010498687664043"/>
    <n v="381"/>
    <x v="1"/>
    <s v="USD"/>
    <n v="1567918800"/>
    <n v="1570165200"/>
    <x v="105"/>
    <x v="3"/>
    <x v="3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25.998410896708286"/>
    <n v="4405"/>
    <x v="1"/>
    <s v="USD"/>
    <n v="1386309600"/>
    <n v="1388556000"/>
    <x v="481"/>
    <x v="7"/>
    <x v="2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34.173913043478258"/>
    <n v="92"/>
    <x v="1"/>
    <s v="USD"/>
    <n v="1301979600"/>
    <n v="1303189200"/>
    <x v="253"/>
    <x v="9"/>
    <x v="8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28.002083333333335"/>
    <n v="480"/>
    <x v="1"/>
    <s v="USD"/>
    <n v="1493269200"/>
    <n v="1494478800"/>
    <x v="869"/>
    <x v="9"/>
    <x v="5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76.546875"/>
    <n v="64"/>
    <x v="1"/>
    <s v="USD"/>
    <n v="1478930400"/>
    <n v="1480744800"/>
    <x v="864"/>
    <x v="0"/>
    <x v="7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53.053097345132741"/>
    <n v="226"/>
    <x v="1"/>
    <s v="USD"/>
    <n v="1555390800"/>
    <n v="1555822800"/>
    <x v="843"/>
    <x v="9"/>
    <x v="3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106.859375"/>
    <n v="64"/>
    <x v="1"/>
    <s v="USD"/>
    <n v="1456984800"/>
    <n v="1458882000"/>
    <x v="289"/>
    <x v="6"/>
    <x v="7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46.020746887966808"/>
    <n v="241"/>
    <x v="1"/>
    <s v="USD"/>
    <n v="1411621200"/>
    <n v="1411966800"/>
    <x v="870"/>
    <x v="3"/>
    <x v="1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n v="100.17424242424242"/>
    <n v="132"/>
    <x v="1"/>
    <s v="USD"/>
    <n v="1525669200"/>
    <n v="1526878800"/>
    <x v="871"/>
    <x v="11"/>
    <x v="9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101.44"/>
    <n v="75"/>
    <x v="6"/>
    <s v="EUR"/>
    <n v="1450936800"/>
    <n v="1452405600"/>
    <x v="872"/>
    <x v="7"/>
    <x v="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7.972684085510693"/>
    <n v="842"/>
    <x v="1"/>
    <s v="USD"/>
    <n v="1413522000"/>
    <n v="1414040400"/>
    <x v="873"/>
    <x v="4"/>
    <x v="1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74.995594713656388"/>
    <n v="2043"/>
    <x v="1"/>
    <s v="USD"/>
    <n v="1541307600"/>
    <n v="1543816800"/>
    <x v="874"/>
    <x v="0"/>
    <x v="9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42.982142857142854"/>
    <n v="112"/>
    <x v="1"/>
    <s v="USD"/>
    <n v="1357106400"/>
    <n v="1359698400"/>
    <x v="875"/>
    <x v="2"/>
    <x v="2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33.115107913669064"/>
    <n v="139"/>
    <x v="6"/>
    <s v="EUR"/>
    <n v="1390197600"/>
    <n v="1390629600"/>
    <x v="876"/>
    <x v="2"/>
    <x v="1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101.13101604278074"/>
    <n v="374"/>
    <x v="1"/>
    <s v="USD"/>
    <n v="1265868000"/>
    <n v="1267077600"/>
    <x v="877"/>
    <x v="10"/>
    <x v="6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55.98841354723708"/>
    <n v="1122"/>
    <x v="1"/>
    <s v="USD"/>
    <n v="1467176400"/>
    <n v="1467781200"/>
    <x v="878"/>
    <x v="5"/>
    <x v="7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572BA-CFAC-439B-8ED6-2DD75534772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6">
    <pivotField showAll="0"/>
    <pivotField showAll="0"/>
    <pivotField showAll="0"/>
    <pivotField numFmtId="43" showAll="0"/>
    <pivotField numFmtId="43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numFmtI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A53D67-3E5B-4B29-A155-A1E40D7845E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1" colPageCount="1"/>
  <pivotFields count="26">
    <pivotField showAll="0"/>
    <pivotField showAll="0"/>
    <pivotField showAll="0"/>
    <pivotField numFmtId="43" showAll="0"/>
    <pivotField numFmtId="43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numFmtI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C1F804-BD10-4F7E-9D0E-236F12983C0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1" colPageCount="1"/>
  <pivotFields count="26">
    <pivotField showAll="0"/>
    <pivotField showAll="0"/>
    <pivotField showAll="0"/>
    <pivotField numFmtId="43" showAll="0"/>
    <pivotField numFmtId="43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numFmtI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E8210-6AB1-4855-9000-C1910CE65F1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1" colPageCount="1"/>
  <pivotFields count="26">
    <pivotField showAll="0"/>
    <pivotField showAll="0"/>
    <pivotField showAll="0"/>
    <pivotField numFmtId="43" showAll="0"/>
    <pivotField numFmtId="43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numFmtI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08FF5-B941-4D7B-A3E1-166F24D8BE9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6">
    <pivotField showAll="0"/>
    <pivotField showAll="0"/>
    <pivotField showAll="0"/>
    <pivotField numFmtId="43" showAll="0"/>
    <pivotField numFmtId="43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" showAll="0" includeNewItemsInFilter="1" sortType="ascending" defaultSubtotal="0">
      <items count="24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x="2"/>
        <item x="10"/>
        <item x="6"/>
        <item x="9"/>
        <item x="11"/>
        <item x="5"/>
        <item x="8"/>
        <item x="1"/>
        <item x="3"/>
        <item x="4"/>
        <item x="0"/>
        <item x="7"/>
      </items>
    </pivotField>
    <pivotField name="Year " axis="axisPage" numFmtId="1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4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V1001"/>
  <sheetViews>
    <sheetView workbookViewId="0">
      <selection activeCell="P13" sqref="P13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4" max="4" width="12.08203125" style="19" bestFit="1" customWidth="1"/>
    <col min="5" max="5" width="11.08203125" style="7" bestFit="1" customWidth="1"/>
    <col min="6" max="6" width="13.1640625" style="5" customWidth="1"/>
    <col min="9" max="9" width="13" bestFit="1" customWidth="1"/>
    <col min="12" max="13" width="11.1640625" bestFit="1" customWidth="1"/>
    <col min="14" max="14" width="17.1640625" style="12" customWidth="1"/>
    <col min="15" max="15" width="11.08203125" style="17" customWidth="1"/>
    <col min="16" max="16" width="13.33203125" style="14" customWidth="1"/>
    <col min="17" max="17" width="17.1640625" style="12" customWidth="1"/>
    <col min="20" max="20" width="28" bestFit="1" customWidth="1"/>
    <col min="21" max="21" width="12.1640625" customWidth="1"/>
    <col min="22" max="22" width="15.1640625" customWidth="1"/>
  </cols>
  <sheetData>
    <row r="1" spans="1:22" s="1" customFormat="1" x14ac:dyDescent="0.35">
      <c r="A1" s="1" t="s">
        <v>2027</v>
      </c>
      <c r="B1" s="1" t="s">
        <v>0</v>
      </c>
      <c r="C1" s="2" t="s">
        <v>1</v>
      </c>
      <c r="D1" s="18" t="s">
        <v>2</v>
      </c>
      <c r="E1" s="6" t="s">
        <v>3</v>
      </c>
      <c r="F1" s="4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2071</v>
      </c>
      <c r="O1" s="16" t="s">
        <v>2075</v>
      </c>
      <c r="P1" s="13" t="s">
        <v>2073</v>
      </c>
      <c r="Q1" s="11" t="s">
        <v>2072</v>
      </c>
      <c r="R1" s="1" t="s">
        <v>10</v>
      </c>
      <c r="S1" s="1" t="s">
        <v>11</v>
      </c>
      <c r="T1" s="1" t="s">
        <v>2028</v>
      </c>
      <c r="U1" s="1" t="s">
        <v>2070</v>
      </c>
      <c r="V1" s="1" t="s">
        <v>2031</v>
      </c>
    </row>
    <row r="2" spans="1:22" x14ac:dyDescent="0.35">
      <c r="A2">
        <v>0</v>
      </c>
      <c r="B2" t="s">
        <v>12</v>
      </c>
      <c r="C2" s="3" t="s">
        <v>13</v>
      </c>
      <c r="D2" s="19">
        <v>100</v>
      </c>
      <c r="E2" s="7">
        <v>0</v>
      </c>
      <c r="F2" s="5">
        <f>E2/D2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2">
        <f t="shared" ref="N2:N65" si="0">(((L2/60)/60)/24)+DATE(1970,1,1)</f>
        <v>42336.25</v>
      </c>
      <c r="O2" s="17" t="str">
        <f>TEXT(N2,"mmm")</f>
        <v>Nov</v>
      </c>
      <c r="P2" s="14">
        <f>YEAR(N2)</f>
        <v>2015</v>
      </c>
      <c r="Q2" s="12">
        <f t="shared" ref="Q2:Q65" si="1">(((M2/60)/60)/24)+DATE(1970,1,1)</f>
        <v>42353.25</v>
      </c>
      <c r="R2" t="b">
        <v>0</v>
      </c>
      <c r="S2" t="b">
        <v>0</v>
      </c>
      <c r="T2" t="s">
        <v>17</v>
      </c>
      <c r="U2" t="str">
        <f>LEFT(T2, SEARCH("/",T2,1)-1)</f>
        <v>food</v>
      </c>
      <c r="V2" t="str">
        <f>RIGHT(T2,LEN(T2)-SEARCH("/",T2,SEARCH("/",T2)))</f>
        <v>food trucks</v>
      </c>
    </row>
    <row r="3" spans="1:22" hidden="1" x14ac:dyDescent="0.35">
      <c r="A3">
        <v>1</v>
      </c>
      <c r="B3" t="s">
        <v>18</v>
      </c>
      <c r="C3" s="3" t="s">
        <v>19</v>
      </c>
      <c r="D3" s="19">
        <v>1400</v>
      </c>
      <c r="E3" s="7">
        <v>14560</v>
      </c>
      <c r="F3" s="5">
        <f t="shared" ref="F3:F66" si="2">E3/D3</f>
        <v>10.4</v>
      </c>
      <c r="G3" t="s">
        <v>20</v>
      </c>
      <c r="H3" s="8">
        <f t="shared" ref="H3:H66" si="3">E3/I3</f>
        <v>92.151898734177209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12">
        <f t="shared" si="0"/>
        <v>41870.208333333336</v>
      </c>
      <c r="O3" s="17" t="str">
        <f>TEXT(N3,"mmm")</f>
        <v>Aug</v>
      </c>
      <c r="P3" s="14">
        <f t="shared" ref="P3:P66" si="4">YEAR(N3)</f>
        <v>2014</v>
      </c>
      <c r="Q3" s="12">
        <f t="shared" si="1"/>
        <v>41872.208333333336</v>
      </c>
      <c r="R3" t="b">
        <v>0</v>
      </c>
      <c r="S3" t="b">
        <v>1</v>
      </c>
      <c r="T3" t="s">
        <v>23</v>
      </c>
      <c r="U3" t="str">
        <f>LEFT(T3, SEARCH("/",T3,1)-1)</f>
        <v>music</v>
      </c>
      <c r="V3" t="str">
        <f t="shared" ref="V3:V66" si="5">RIGHT(T3,LEN(T3)-SEARCH("/",T3,SEARCH("/",T3)))</f>
        <v>rock</v>
      </c>
    </row>
    <row r="4" spans="1:22" ht="31" hidden="1" x14ac:dyDescent="0.35">
      <c r="A4">
        <v>2</v>
      </c>
      <c r="B4" t="s">
        <v>24</v>
      </c>
      <c r="C4" s="3" t="s">
        <v>25</v>
      </c>
      <c r="D4" s="19">
        <v>108400</v>
      </c>
      <c r="E4" s="7">
        <v>142523</v>
      </c>
      <c r="F4" s="5">
        <f t="shared" si="2"/>
        <v>1.3147878228782288</v>
      </c>
      <c r="G4" t="s">
        <v>20</v>
      </c>
      <c r="H4" s="8">
        <f t="shared" si="3"/>
        <v>100.01614035087719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12">
        <f t="shared" si="0"/>
        <v>41595.25</v>
      </c>
      <c r="O4" s="17" t="str">
        <f t="shared" ref="O4:O67" si="6">TEXT(N4,"mmm")</f>
        <v>Nov</v>
      </c>
      <c r="P4" s="14">
        <f t="shared" si="4"/>
        <v>2013</v>
      </c>
      <c r="Q4" s="12">
        <f t="shared" si="1"/>
        <v>41597.25</v>
      </c>
      <c r="R4" t="b">
        <v>0</v>
      </c>
      <c r="S4" t="b">
        <v>0</v>
      </c>
      <c r="T4" t="s">
        <v>28</v>
      </c>
      <c r="U4" t="str">
        <f t="shared" ref="U4:U66" si="7">LEFT(T4, SEARCH("/",T4,1)-1)</f>
        <v>technology</v>
      </c>
      <c r="V4" t="str">
        <f t="shared" si="5"/>
        <v>web</v>
      </c>
    </row>
    <row r="5" spans="1:22" ht="31" x14ac:dyDescent="0.35">
      <c r="A5">
        <v>3</v>
      </c>
      <c r="B5" t="s">
        <v>29</v>
      </c>
      <c r="C5" s="3" t="s">
        <v>30</v>
      </c>
      <c r="D5" s="19">
        <v>4200</v>
      </c>
      <c r="E5" s="7">
        <v>2477</v>
      </c>
      <c r="F5" s="5">
        <f t="shared" si="2"/>
        <v>0.58976190476190471</v>
      </c>
      <c r="G5" t="s">
        <v>14</v>
      </c>
      <c r="H5" s="8">
        <f t="shared" si="3"/>
        <v>103.20833333333333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12">
        <f t="shared" si="0"/>
        <v>43688.208333333328</v>
      </c>
      <c r="O5" s="17" t="str">
        <f t="shared" si="6"/>
        <v>Aug</v>
      </c>
      <c r="P5" s="14">
        <f t="shared" si="4"/>
        <v>2019</v>
      </c>
      <c r="Q5" s="12">
        <f t="shared" si="1"/>
        <v>43728.208333333328</v>
      </c>
      <c r="R5" t="b">
        <v>0</v>
      </c>
      <c r="S5" t="b">
        <v>0</v>
      </c>
      <c r="T5" t="s">
        <v>23</v>
      </c>
      <c r="U5" t="str">
        <f t="shared" si="7"/>
        <v>music</v>
      </c>
      <c r="V5" t="str">
        <f t="shared" si="5"/>
        <v>rock</v>
      </c>
    </row>
    <row r="6" spans="1:22" x14ac:dyDescent="0.35">
      <c r="A6">
        <v>4</v>
      </c>
      <c r="B6" t="s">
        <v>31</v>
      </c>
      <c r="C6" s="3" t="s">
        <v>32</v>
      </c>
      <c r="D6" s="19">
        <v>7600</v>
      </c>
      <c r="E6" s="7">
        <v>5265</v>
      </c>
      <c r="F6" s="5">
        <f t="shared" si="2"/>
        <v>0.69276315789473686</v>
      </c>
      <c r="G6" t="s">
        <v>14</v>
      </c>
      <c r="H6" s="8">
        <f t="shared" si="3"/>
        <v>99.339622641509436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12">
        <f t="shared" si="0"/>
        <v>43485.25</v>
      </c>
      <c r="O6" s="17" t="str">
        <f t="shared" si="6"/>
        <v>Jan</v>
      </c>
      <c r="P6" s="14">
        <f t="shared" si="4"/>
        <v>2019</v>
      </c>
      <c r="Q6" s="12">
        <f t="shared" si="1"/>
        <v>43489.25</v>
      </c>
      <c r="R6" t="b">
        <v>0</v>
      </c>
      <c r="S6" t="b">
        <v>0</v>
      </c>
      <c r="T6" t="s">
        <v>33</v>
      </c>
      <c r="U6" t="str">
        <f t="shared" si="7"/>
        <v>theater</v>
      </c>
      <c r="V6" t="str">
        <f t="shared" si="5"/>
        <v>plays</v>
      </c>
    </row>
    <row r="7" spans="1:22" hidden="1" x14ac:dyDescent="0.35">
      <c r="A7">
        <v>5</v>
      </c>
      <c r="B7" t="s">
        <v>34</v>
      </c>
      <c r="C7" s="3" t="s">
        <v>35</v>
      </c>
      <c r="D7" s="19">
        <v>7600</v>
      </c>
      <c r="E7" s="7">
        <v>13195</v>
      </c>
      <c r="F7" s="5">
        <f t="shared" si="2"/>
        <v>1.7361842105263159</v>
      </c>
      <c r="G7" t="s">
        <v>20</v>
      </c>
      <c r="H7" s="8">
        <f t="shared" si="3"/>
        <v>75.833333333333329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12">
        <f t="shared" si="0"/>
        <v>41149.208333333336</v>
      </c>
      <c r="O7" s="17" t="str">
        <f t="shared" si="6"/>
        <v>Aug</v>
      </c>
      <c r="P7" s="14">
        <f t="shared" si="4"/>
        <v>2012</v>
      </c>
      <c r="Q7" s="12">
        <f t="shared" si="1"/>
        <v>41160.208333333336</v>
      </c>
      <c r="R7" t="b">
        <v>0</v>
      </c>
      <c r="S7" t="b">
        <v>0</v>
      </c>
      <c r="T7" t="s">
        <v>33</v>
      </c>
      <c r="U7" t="str">
        <f t="shared" si="7"/>
        <v>theater</v>
      </c>
      <c r="V7" t="str">
        <f t="shared" si="5"/>
        <v>plays</v>
      </c>
    </row>
    <row r="8" spans="1:22" x14ac:dyDescent="0.35">
      <c r="A8">
        <v>6</v>
      </c>
      <c r="B8" t="s">
        <v>38</v>
      </c>
      <c r="C8" s="3" t="s">
        <v>39</v>
      </c>
      <c r="D8" s="19">
        <v>5200</v>
      </c>
      <c r="E8" s="7">
        <v>1090</v>
      </c>
      <c r="F8" s="5">
        <f t="shared" si="2"/>
        <v>0.20961538461538462</v>
      </c>
      <c r="G8" t="s">
        <v>14</v>
      </c>
      <c r="H8" s="8">
        <f t="shared" si="3"/>
        <v>60.555555555555557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12">
        <f t="shared" si="0"/>
        <v>42991.208333333328</v>
      </c>
      <c r="O8" s="17" t="str">
        <f t="shared" si="6"/>
        <v>Sep</v>
      </c>
      <c r="P8" s="14">
        <f t="shared" si="4"/>
        <v>2017</v>
      </c>
      <c r="Q8" s="12">
        <f t="shared" si="1"/>
        <v>42992.208333333328</v>
      </c>
      <c r="R8" t="b">
        <v>0</v>
      </c>
      <c r="S8" t="b">
        <v>0</v>
      </c>
      <c r="T8" t="s">
        <v>42</v>
      </c>
      <c r="U8" t="str">
        <f t="shared" si="7"/>
        <v>film &amp; video</v>
      </c>
      <c r="V8" t="str">
        <f t="shared" si="5"/>
        <v>documentary</v>
      </c>
    </row>
    <row r="9" spans="1:22" hidden="1" x14ac:dyDescent="0.35">
      <c r="A9">
        <v>7</v>
      </c>
      <c r="B9" t="s">
        <v>43</v>
      </c>
      <c r="C9" s="3" t="s">
        <v>44</v>
      </c>
      <c r="D9" s="19">
        <v>4500</v>
      </c>
      <c r="E9" s="7">
        <v>14741</v>
      </c>
      <c r="F9" s="5">
        <f t="shared" si="2"/>
        <v>3.2757777777777779</v>
      </c>
      <c r="G9" t="s">
        <v>20</v>
      </c>
      <c r="H9" s="8">
        <f t="shared" si="3"/>
        <v>64.93832599118943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12">
        <f t="shared" si="0"/>
        <v>42229.208333333328</v>
      </c>
      <c r="O9" s="17" t="str">
        <f t="shared" si="6"/>
        <v>Aug</v>
      </c>
      <c r="P9" s="14">
        <f t="shared" si="4"/>
        <v>2015</v>
      </c>
      <c r="Q9" s="12">
        <f t="shared" si="1"/>
        <v>42231.208333333328</v>
      </c>
      <c r="R9" t="b">
        <v>0</v>
      </c>
      <c r="S9" t="b">
        <v>0</v>
      </c>
      <c r="T9" t="s">
        <v>33</v>
      </c>
      <c r="U9" t="str">
        <f t="shared" si="7"/>
        <v>theater</v>
      </c>
      <c r="V9" t="str">
        <f t="shared" si="5"/>
        <v>plays</v>
      </c>
    </row>
    <row r="10" spans="1:22" hidden="1" x14ac:dyDescent="0.35">
      <c r="A10">
        <v>8</v>
      </c>
      <c r="B10" t="s">
        <v>45</v>
      </c>
      <c r="C10" s="3" t="s">
        <v>46</v>
      </c>
      <c r="D10" s="19">
        <v>110100</v>
      </c>
      <c r="E10" s="7">
        <v>21946</v>
      </c>
      <c r="F10" s="5">
        <f t="shared" si="2"/>
        <v>0.19932788374205268</v>
      </c>
      <c r="G10" t="s">
        <v>47</v>
      </c>
      <c r="H10" s="8">
        <f t="shared" si="3"/>
        <v>30.997175141242938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0"/>
        <v>40399.208333333336</v>
      </c>
      <c r="O10" s="17" t="str">
        <f t="shared" si="6"/>
        <v>Aug</v>
      </c>
      <c r="P10" s="14">
        <f t="shared" si="4"/>
        <v>2010</v>
      </c>
      <c r="Q10" s="12">
        <f t="shared" si="1"/>
        <v>40401.208333333336</v>
      </c>
      <c r="R10" t="b">
        <v>0</v>
      </c>
      <c r="S10" t="b">
        <v>0</v>
      </c>
      <c r="T10" t="s">
        <v>33</v>
      </c>
      <c r="U10" t="str">
        <f t="shared" si="7"/>
        <v>theater</v>
      </c>
      <c r="V10" t="str">
        <f t="shared" si="5"/>
        <v>plays</v>
      </c>
    </row>
    <row r="11" spans="1:22" x14ac:dyDescent="0.35">
      <c r="A11">
        <v>9</v>
      </c>
      <c r="B11" t="s">
        <v>48</v>
      </c>
      <c r="C11" s="3" t="s">
        <v>49</v>
      </c>
      <c r="D11" s="19">
        <v>6200</v>
      </c>
      <c r="E11" s="7">
        <v>3208</v>
      </c>
      <c r="F11" s="5">
        <f t="shared" si="2"/>
        <v>0.51741935483870971</v>
      </c>
      <c r="G11" t="s">
        <v>14</v>
      </c>
      <c r="H11" s="8">
        <f t="shared" si="3"/>
        <v>72.909090909090907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0"/>
        <v>41536.208333333336</v>
      </c>
      <c r="O11" s="17" t="str">
        <f t="shared" si="6"/>
        <v>Sep</v>
      </c>
      <c r="P11" s="14">
        <f t="shared" si="4"/>
        <v>2013</v>
      </c>
      <c r="Q11" s="12">
        <f t="shared" si="1"/>
        <v>41585.25</v>
      </c>
      <c r="R11" t="b">
        <v>0</v>
      </c>
      <c r="S11" t="b">
        <v>0</v>
      </c>
      <c r="T11" t="s">
        <v>50</v>
      </c>
      <c r="U11" t="str">
        <f t="shared" si="7"/>
        <v>music</v>
      </c>
      <c r="V11" t="str">
        <f t="shared" si="5"/>
        <v>electric music</v>
      </c>
    </row>
    <row r="12" spans="1:22" hidden="1" x14ac:dyDescent="0.35">
      <c r="A12">
        <v>10</v>
      </c>
      <c r="B12" t="s">
        <v>51</v>
      </c>
      <c r="C12" s="3" t="s">
        <v>52</v>
      </c>
      <c r="D12" s="19">
        <v>5200</v>
      </c>
      <c r="E12" s="7">
        <v>13838</v>
      </c>
      <c r="F12" s="5">
        <f t="shared" si="2"/>
        <v>2.6611538461538462</v>
      </c>
      <c r="G12" t="s">
        <v>20</v>
      </c>
      <c r="H12" s="8">
        <f t="shared" si="3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0"/>
        <v>40404.208333333336</v>
      </c>
      <c r="O12" s="17" t="str">
        <f t="shared" si="6"/>
        <v>Aug</v>
      </c>
      <c r="P12" s="14">
        <f t="shared" si="4"/>
        <v>2010</v>
      </c>
      <c r="Q12" s="12">
        <f t="shared" si="1"/>
        <v>40452.208333333336</v>
      </c>
      <c r="R12" t="b">
        <v>0</v>
      </c>
      <c r="S12" t="b">
        <v>0</v>
      </c>
      <c r="T12" t="s">
        <v>53</v>
      </c>
      <c r="U12" t="str">
        <f t="shared" si="7"/>
        <v>film &amp; video</v>
      </c>
      <c r="V12" t="str">
        <f t="shared" si="5"/>
        <v>drama</v>
      </c>
    </row>
    <row r="13" spans="1:22" ht="31" x14ac:dyDescent="0.35">
      <c r="A13">
        <v>11</v>
      </c>
      <c r="B13" t="s">
        <v>54</v>
      </c>
      <c r="C13" s="3" t="s">
        <v>55</v>
      </c>
      <c r="D13" s="19">
        <v>6300</v>
      </c>
      <c r="E13" s="7">
        <v>3030</v>
      </c>
      <c r="F13" s="5">
        <f t="shared" si="2"/>
        <v>0.48095238095238096</v>
      </c>
      <c r="G13" t="s">
        <v>14</v>
      </c>
      <c r="H13" s="8">
        <f t="shared" si="3"/>
        <v>112.22222222222223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0"/>
        <v>40442.208333333336</v>
      </c>
      <c r="O13" s="17" t="str">
        <f t="shared" si="6"/>
        <v>Sep</v>
      </c>
      <c r="P13" s="14">
        <f t="shared" si="4"/>
        <v>2010</v>
      </c>
      <c r="Q13" s="12">
        <f t="shared" si="1"/>
        <v>40448.208333333336</v>
      </c>
      <c r="R13" t="b">
        <v>0</v>
      </c>
      <c r="S13" t="b">
        <v>1</v>
      </c>
      <c r="T13" t="s">
        <v>33</v>
      </c>
      <c r="U13" t="str">
        <f t="shared" si="7"/>
        <v>theater</v>
      </c>
      <c r="V13" t="str">
        <f t="shared" si="5"/>
        <v>plays</v>
      </c>
    </row>
    <row r="14" spans="1:22" x14ac:dyDescent="0.35">
      <c r="A14">
        <v>12</v>
      </c>
      <c r="B14" t="s">
        <v>56</v>
      </c>
      <c r="C14" s="3" t="s">
        <v>57</v>
      </c>
      <c r="D14" s="19">
        <v>6300</v>
      </c>
      <c r="E14" s="7">
        <v>5629</v>
      </c>
      <c r="F14" s="5">
        <f t="shared" si="2"/>
        <v>0.89349206349206345</v>
      </c>
      <c r="G14" t="s">
        <v>14</v>
      </c>
      <c r="H14" s="8">
        <f t="shared" si="3"/>
        <v>102.34545454545454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0"/>
        <v>43760.208333333328</v>
      </c>
      <c r="O14" s="17" t="str">
        <f t="shared" si="6"/>
        <v>Oct</v>
      </c>
      <c r="P14" s="14">
        <f t="shared" si="4"/>
        <v>2019</v>
      </c>
      <c r="Q14" s="12">
        <f t="shared" si="1"/>
        <v>43768.208333333328</v>
      </c>
      <c r="R14" t="b">
        <v>0</v>
      </c>
      <c r="S14" t="b">
        <v>0</v>
      </c>
      <c r="T14" t="s">
        <v>53</v>
      </c>
      <c r="U14" t="str">
        <f t="shared" si="7"/>
        <v>film &amp; video</v>
      </c>
      <c r="V14" t="str">
        <f t="shared" si="5"/>
        <v>drama</v>
      </c>
    </row>
    <row r="15" spans="1:22" ht="31" hidden="1" x14ac:dyDescent="0.35">
      <c r="A15">
        <v>13</v>
      </c>
      <c r="B15" t="s">
        <v>58</v>
      </c>
      <c r="C15" s="3" t="s">
        <v>59</v>
      </c>
      <c r="D15" s="19">
        <v>4200</v>
      </c>
      <c r="E15" s="7">
        <v>10295</v>
      </c>
      <c r="F15" s="5">
        <f t="shared" si="2"/>
        <v>2.4511904761904764</v>
      </c>
      <c r="G15" t="s">
        <v>20</v>
      </c>
      <c r="H15" s="8">
        <f t="shared" si="3"/>
        <v>105.05102040816327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0"/>
        <v>42532.208333333328</v>
      </c>
      <c r="O15" s="17" t="str">
        <f t="shared" si="6"/>
        <v>Jun</v>
      </c>
      <c r="P15" s="14">
        <f t="shared" si="4"/>
        <v>2016</v>
      </c>
      <c r="Q15" s="12">
        <f t="shared" si="1"/>
        <v>42544.208333333328</v>
      </c>
      <c r="R15" t="b">
        <v>0</v>
      </c>
      <c r="S15" t="b">
        <v>0</v>
      </c>
      <c r="T15" t="s">
        <v>60</v>
      </c>
      <c r="U15" t="str">
        <f t="shared" si="7"/>
        <v>music</v>
      </c>
      <c r="V15" t="str">
        <f t="shared" si="5"/>
        <v>indie rock</v>
      </c>
    </row>
    <row r="16" spans="1:22" x14ac:dyDescent="0.35">
      <c r="A16">
        <v>14</v>
      </c>
      <c r="B16" t="s">
        <v>61</v>
      </c>
      <c r="C16" s="3" t="s">
        <v>62</v>
      </c>
      <c r="D16" s="19">
        <v>28200</v>
      </c>
      <c r="E16" s="7">
        <v>18829</v>
      </c>
      <c r="F16" s="5">
        <f t="shared" si="2"/>
        <v>0.66769503546099296</v>
      </c>
      <c r="G16" t="s">
        <v>14</v>
      </c>
      <c r="H16" s="8">
        <f t="shared" si="3"/>
        <v>94.144999999999996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0"/>
        <v>40974.25</v>
      </c>
      <c r="O16" s="17" t="str">
        <f t="shared" si="6"/>
        <v>Mar</v>
      </c>
      <c r="P16" s="14">
        <f t="shared" si="4"/>
        <v>2012</v>
      </c>
      <c r="Q16" s="12">
        <f t="shared" si="1"/>
        <v>41001.208333333336</v>
      </c>
      <c r="R16" t="b">
        <v>0</v>
      </c>
      <c r="S16" t="b">
        <v>0</v>
      </c>
      <c r="T16" t="s">
        <v>60</v>
      </c>
      <c r="U16" t="str">
        <f t="shared" si="7"/>
        <v>music</v>
      </c>
      <c r="V16" t="str">
        <f t="shared" si="5"/>
        <v>indie rock</v>
      </c>
    </row>
    <row r="17" spans="1:22" x14ac:dyDescent="0.35">
      <c r="A17">
        <v>15</v>
      </c>
      <c r="B17" t="s">
        <v>63</v>
      </c>
      <c r="C17" s="3" t="s">
        <v>64</v>
      </c>
      <c r="D17" s="19">
        <v>81200</v>
      </c>
      <c r="E17" s="7">
        <v>38414</v>
      </c>
      <c r="F17" s="5">
        <f t="shared" si="2"/>
        <v>0.47307881773399013</v>
      </c>
      <c r="G17" t="s">
        <v>14</v>
      </c>
      <c r="H17" s="8">
        <f t="shared" si="3"/>
        <v>84.986725663716811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0"/>
        <v>43809.25</v>
      </c>
      <c r="O17" s="17" t="str">
        <f t="shared" si="6"/>
        <v>Dec</v>
      </c>
      <c r="P17" s="14">
        <f t="shared" si="4"/>
        <v>2019</v>
      </c>
      <c r="Q17" s="12">
        <f t="shared" si="1"/>
        <v>43813.25</v>
      </c>
      <c r="R17" t="b">
        <v>0</v>
      </c>
      <c r="S17" t="b">
        <v>0</v>
      </c>
      <c r="T17" t="s">
        <v>65</v>
      </c>
      <c r="U17" t="str">
        <f t="shared" si="7"/>
        <v>technology</v>
      </c>
      <c r="V17" t="str">
        <f t="shared" si="5"/>
        <v>wearables</v>
      </c>
    </row>
    <row r="18" spans="1:22" hidden="1" x14ac:dyDescent="0.35">
      <c r="A18">
        <v>16</v>
      </c>
      <c r="B18" t="s">
        <v>66</v>
      </c>
      <c r="C18" s="3" t="s">
        <v>67</v>
      </c>
      <c r="D18" s="19">
        <v>1700</v>
      </c>
      <c r="E18" s="7">
        <v>11041</v>
      </c>
      <c r="F18" s="5">
        <f t="shared" si="2"/>
        <v>6.4947058823529416</v>
      </c>
      <c r="G18" t="s">
        <v>20</v>
      </c>
      <c r="H18" s="8">
        <f t="shared" si="3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0"/>
        <v>41661.25</v>
      </c>
      <c r="O18" s="17" t="str">
        <f t="shared" si="6"/>
        <v>Jan</v>
      </c>
      <c r="P18" s="14">
        <f t="shared" si="4"/>
        <v>2014</v>
      </c>
      <c r="Q18" s="12">
        <f t="shared" si="1"/>
        <v>41683.25</v>
      </c>
      <c r="R18" t="b">
        <v>0</v>
      </c>
      <c r="S18" t="b">
        <v>0</v>
      </c>
      <c r="T18" t="s">
        <v>68</v>
      </c>
      <c r="U18" t="str">
        <f t="shared" si="7"/>
        <v>publishing</v>
      </c>
      <c r="V18" t="str">
        <f t="shared" si="5"/>
        <v>nonfiction</v>
      </c>
    </row>
    <row r="19" spans="1:22" hidden="1" x14ac:dyDescent="0.35">
      <c r="A19">
        <v>17</v>
      </c>
      <c r="B19" t="s">
        <v>69</v>
      </c>
      <c r="C19" s="3" t="s">
        <v>70</v>
      </c>
      <c r="D19" s="19">
        <v>84600</v>
      </c>
      <c r="E19" s="7">
        <v>134845</v>
      </c>
      <c r="F19" s="5">
        <f t="shared" si="2"/>
        <v>1.5939125295508274</v>
      </c>
      <c r="G19" t="s">
        <v>20</v>
      </c>
      <c r="H19" s="8">
        <f t="shared" si="3"/>
        <v>107.96236989591674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0"/>
        <v>40555.25</v>
      </c>
      <c r="O19" s="17" t="str">
        <f t="shared" si="6"/>
        <v>Jan</v>
      </c>
      <c r="P19" s="14">
        <f t="shared" si="4"/>
        <v>2011</v>
      </c>
      <c r="Q19" s="12">
        <f t="shared" si="1"/>
        <v>40556.25</v>
      </c>
      <c r="R19" t="b">
        <v>0</v>
      </c>
      <c r="S19" t="b">
        <v>0</v>
      </c>
      <c r="T19" t="s">
        <v>71</v>
      </c>
      <c r="U19" t="str">
        <f t="shared" si="7"/>
        <v>film &amp; video</v>
      </c>
      <c r="V19" t="str">
        <f t="shared" si="5"/>
        <v>animation</v>
      </c>
    </row>
    <row r="20" spans="1:22" hidden="1" x14ac:dyDescent="0.35">
      <c r="A20">
        <v>18</v>
      </c>
      <c r="B20" t="s">
        <v>72</v>
      </c>
      <c r="C20" s="3" t="s">
        <v>73</v>
      </c>
      <c r="D20" s="19">
        <v>9100</v>
      </c>
      <c r="E20" s="7">
        <v>6089</v>
      </c>
      <c r="F20" s="5">
        <f t="shared" si="2"/>
        <v>0.66912087912087914</v>
      </c>
      <c r="G20" t="s">
        <v>74</v>
      </c>
      <c r="H20" s="8">
        <f t="shared" si="3"/>
        <v>45.103703703703701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0"/>
        <v>43351.208333333328</v>
      </c>
      <c r="O20" s="17" t="str">
        <f t="shared" si="6"/>
        <v>Sep</v>
      </c>
      <c r="P20" s="14">
        <f t="shared" si="4"/>
        <v>2018</v>
      </c>
      <c r="Q20" s="12">
        <f t="shared" si="1"/>
        <v>43359.208333333328</v>
      </c>
      <c r="R20" t="b">
        <v>0</v>
      </c>
      <c r="S20" t="b">
        <v>0</v>
      </c>
      <c r="T20" t="s">
        <v>33</v>
      </c>
      <c r="U20" t="str">
        <f t="shared" si="7"/>
        <v>theater</v>
      </c>
      <c r="V20" t="str">
        <f t="shared" si="5"/>
        <v>plays</v>
      </c>
    </row>
    <row r="21" spans="1:22" x14ac:dyDescent="0.35">
      <c r="A21">
        <v>19</v>
      </c>
      <c r="B21" t="s">
        <v>75</v>
      </c>
      <c r="C21" s="3" t="s">
        <v>76</v>
      </c>
      <c r="D21" s="19">
        <v>62500</v>
      </c>
      <c r="E21" s="7">
        <v>30331</v>
      </c>
      <c r="F21" s="5">
        <f t="shared" si="2"/>
        <v>0.48529600000000001</v>
      </c>
      <c r="G21" t="s">
        <v>14</v>
      </c>
      <c r="H21" s="8">
        <f t="shared" si="3"/>
        <v>45.001483679525222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0"/>
        <v>43528.25</v>
      </c>
      <c r="O21" s="17" t="str">
        <f t="shared" si="6"/>
        <v>Mar</v>
      </c>
      <c r="P21" s="14">
        <f t="shared" si="4"/>
        <v>2019</v>
      </c>
      <c r="Q21" s="12">
        <f t="shared" si="1"/>
        <v>43549.208333333328</v>
      </c>
      <c r="R21" t="b">
        <v>0</v>
      </c>
      <c r="S21" t="b">
        <v>1</v>
      </c>
      <c r="T21" t="s">
        <v>33</v>
      </c>
      <c r="U21" t="str">
        <f t="shared" si="7"/>
        <v>theater</v>
      </c>
      <c r="V21" t="str">
        <f t="shared" si="5"/>
        <v>plays</v>
      </c>
    </row>
    <row r="22" spans="1:22" hidden="1" x14ac:dyDescent="0.35">
      <c r="A22">
        <v>20</v>
      </c>
      <c r="B22" t="s">
        <v>77</v>
      </c>
      <c r="C22" s="3" t="s">
        <v>78</v>
      </c>
      <c r="D22" s="19">
        <v>131800</v>
      </c>
      <c r="E22" s="7">
        <v>147936</v>
      </c>
      <c r="F22" s="5">
        <f t="shared" si="2"/>
        <v>1.1224279210925645</v>
      </c>
      <c r="G22" t="s">
        <v>20</v>
      </c>
      <c r="H22" s="8">
        <f t="shared" si="3"/>
        <v>105.97134670487107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0"/>
        <v>41848.208333333336</v>
      </c>
      <c r="O22" s="17" t="str">
        <f t="shared" si="6"/>
        <v>Jul</v>
      </c>
      <c r="P22" s="14">
        <f t="shared" si="4"/>
        <v>2014</v>
      </c>
      <c r="Q22" s="12">
        <f t="shared" si="1"/>
        <v>41848.208333333336</v>
      </c>
      <c r="R22" t="b">
        <v>0</v>
      </c>
      <c r="S22" t="b">
        <v>0</v>
      </c>
      <c r="T22" t="s">
        <v>53</v>
      </c>
      <c r="U22" t="str">
        <f t="shared" si="7"/>
        <v>film &amp; video</v>
      </c>
      <c r="V22" t="str">
        <f t="shared" si="5"/>
        <v>drama</v>
      </c>
    </row>
    <row r="23" spans="1:22" x14ac:dyDescent="0.35">
      <c r="A23">
        <v>21</v>
      </c>
      <c r="B23" t="s">
        <v>79</v>
      </c>
      <c r="C23" s="3" t="s">
        <v>80</v>
      </c>
      <c r="D23" s="19">
        <v>94000</v>
      </c>
      <c r="E23" s="7">
        <v>38533</v>
      </c>
      <c r="F23" s="5">
        <f t="shared" si="2"/>
        <v>0.40992553191489361</v>
      </c>
      <c r="G23" t="s">
        <v>14</v>
      </c>
      <c r="H23" s="8">
        <f t="shared" si="3"/>
        <v>69.055555555555557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0"/>
        <v>40770.208333333336</v>
      </c>
      <c r="O23" s="17" t="str">
        <f t="shared" si="6"/>
        <v>Aug</v>
      </c>
      <c r="P23" s="14">
        <f t="shared" si="4"/>
        <v>2011</v>
      </c>
      <c r="Q23" s="12">
        <f t="shared" si="1"/>
        <v>40804.208333333336</v>
      </c>
      <c r="R23" t="b">
        <v>0</v>
      </c>
      <c r="S23" t="b">
        <v>0</v>
      </c>
      <c r="T23" t="s">
        <v>33</v>
      </c>
      <c r="U23" t="str">
        <f t="shared" si="7"/>
        <v>theater</v>
      </c>
      <c r="V23" t="str">
        <f t="shared" si="5"/>
        <v>plays</v>
      </c>
    </row>
    <row r="24" spans="1:22" hidden="1" x14ac:dyDescent="0.35">
      <c r="A24">
        <v>22</v>
      </c>
      <c r="B24" t="s">
        <v>81</v>
      </c>
      <c r="C24" s="3" t="s">
        <v>82</v>
      </c>
      <c r="D24" s="19">
        <v>59100</v>
      </c>
      <c r="E24" s="7">
        <v>75690</v>
      </c>
      <c r="F24" s="5">
        <f t="shared" si="2"/>
        <v>1.2807106598984772</v>
      </c>
      <c r="G24" t="s">
        <v>20</v>
      </c>
      <c r="H24" s="8">
        <f t="shared" si="3"/>
        <v>85.044943820224717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0"/>
        <v>43193.208333333328</v>
      </c>
      <c r="O24" s="17" t="str">
        <f t="shared" si="6"/>
        <v>Apr</v>
      </c>
      <c r="P24" s="14">
        <f t="shared" si="4"/>
        <v>2018</v>
      </c>
      <c r="Q24" s="12">
        <f t="shared" si="1"/>
        <v>43208.208333333328</v>
      </c>
      <c r="R24" t="b">
        <v>0</v>
      </c>
      <c r="S24" t="b">
        <v>0</v>
      </c>
      <c r="T24" t="s">
        <v>33</v>
      </c>
      <c r="U24" t="str">
        <f t="shared" si="7"/>
        <v>theater</v>
      </c>
      <c r="V24" t="str">
        <f t="shared" si="5"/>
        <v>plays</v>
      </c>
    </row>
    <row r="25" spans="1:22" hidden="1" x14ac:dyDescent="0.35">
      <c r="A25">
        <v>23</v>
      </c>
      <c r="B25" t="s">
        <v>83</v>
      </c>
      <c r="C25" s="3" t="s">
        <v>84</v>
      </c>
      <c r="D25" s="19">
        <v>4500</v>
      </c>
      <c r="E25" s="7">
        <v>14942</v>
      </c>
      <c r="F25" s="5">
        <f t="shared" si="2"/>
        <v>3.3204444444444445</v>
      </c>
      <c r="G25" t="s">
        <v>20</v>
      </c>
      <c r="H25" s="8">
        <f t="shared" si="3"/>
        <v>105.22535211267606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0"/>
        <v>43510.25</v>
      </c>
      <c r="O25" s="17" t="str">
        <f t="shared" si="6"/>
        <v>Feb</v>
      </c>
      <c r="P25" s="14">
        <f t="shared" si="4"/>
        <v>2019</v>
      </c>
      <c r="Q25" s="12">
        <f t="shared" si="1"/>
        <v>43563.208333333328</v>
      </c>
      <c r="R25" t="b">
        <v>0</v>
      </c>
      <c r="S25" t="b">
        <v>0</v>
      </c>
      <c r="T25" t="s">
        <v>42</v>
      </c>
      <c r="U25" t="str">
        <f t="shared" si="7"/>
        <v>film &amp; video</v>
      </c>
      <c r="V25" t="str">
        <f t="shared" si="5"/>
        <v>documentary</v>
      </c>
    </row>
    <row r="26" spans="1:22" hidden="1" x14ac:dyDescent="0.35">
      <c r="A26">
        <v>24</v>
      </c>
      <c r="B26" t="s">
        <v>85</v>
      </c>
      <c r="C26" s="3" t="s">
        <v>86</v>
      </c>
      <c r="D26" s="19">
        <v>92400</v>
      </c>
      <c r="E26" s="7">
        <v>104257</v>
      </c>
      <c r="F26" s="5">
        <f t="shared" si="2"/>
        <v>1.1283225108225108</v>
      </c>
      <c r="G26" t="s">
        <v>20</v>
      </c>
      <c r="H26" s="8">
        <f t="shared" si="3"/>
        <v>39.003741114852225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0"/>
        <v>41811.208333333336</v>
      </c>
      <c r="O26" s="17" t="str">
        <f t="shared" si="6"/>
        <v>Jun</v>
      </c>
      <c r="P26" s="14">
        <f t="shared" si="4"/>
        <v>2014</v>
      </c>
      <c r="Q26" s="12">
        <f t="shared" si="1"/>
        <v>41813.208333333336</v>
      </c>
      <c r="R26" t="b">
        <v>0</v>
      </c>
      <c r="S26" t="b">
        <v>0</v>
      </c>
      <c r="T26" t="s">
        <v>65</v>
      </c>
      <c r="U26" t="str">
        <f t="shared" si="7"/>
        <v>technology</v>
      </c>
      <c r="V26" t="str">
        <f t="shared" si="5"/>
        <v>wearables</v>
      </c>
    </row>
    <row r="27" spans="1:22" hidden="1" x14ac:dyDescent="0.35">
      <c r="A27">
        <v>25</v>
      </c>
      <c r="B27" t="s">
        <v>87</v>
      </c>
      <c r="C27" s="3" t="s">
        <v>88</v>
      </c>
      <c r="D27" s="19">
        <v>5500</v>
      </c>
      <c r="E27" s="7">
        <v>11904</v>
      </c>
      <c r="F27" s="5">
        <f t="shared" si="2"/>
        <v>2.1643636363636363</v>
      </c>
      <c r="G27" t="s">
        <v>20</v>
      </c>
      <c r="H27" s="8">
        <f t="shared" si="3"/>
        <v>73.030674846625772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0"/>
        <v>40681.208333333336</v>
      </c>
      <c r="O27" s="17" t="str">
        <f t="shared" si="6"/>
        <v>May</v>
      </c>
      <c r="P27" s="14">
        <f t="shared" si="4"/>
        <v>2011</v>
      </c>
      <c r="Q27" s="12">
        <f t="shared" si="1"/>
        <v>40701.208333333336</v>
      </c>
      <c r="R27" t="b">
        <v>0</v>
      </c>
      <c r="S27" t="b">
        <v>1</v>
      </c>
      <c r="T27" t="s">
        <v>89</v>
      </c>
      <c r="U27" t="str">
        <f t="shared" si="7"/>
        <v>games</v>
      </c>
      <c r="V27" t="str">
        <f t="shared" si="5"/>
        <v>video games</v>
      </c>
    </row>
    <row r="28" spans="1:22" hidden="1" x14ac:dyDescent="0.35">
      <c r="A28">
        <v>26</v>
      </c>
      <c r="B28" t="s">
        <v>90</v>
      </c>
      <c r="C28" s="3" t="s">
        <v>91</v>
      </c>
      <c r="D28" s="19">
        <v>107500</v>
      </c>
      <c r="E28" s="7">
        <v>51814</v>
      </c>
      <c r="F28" s="5">
        <f t="shared" si="2"/>
        <v>0.4819906976744186</v>
      </c>
      <c r="G28" t="s">
        <v>74</v>
      </c>
      <c r="H28" s="8">
        <f t="shared" si="3"/>
        <v>35.009459459459457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0"/>
        <v>43312.208333333328</v>
      </c>
      <c r="O28" s="17" t="str">
        <f t="shared" si="6"/>
        <v>Jul</v>
      </c>
      <c r="P28" s="14">
        <f t="shared" si="4"/>
        <v>2018</v>
      </c>
      <c r="Q28" s="12">
        <f t="shared" si="1"/>
        <v>43339.208333333328</v>
      </c>
      <c r="R28" t="b">
        <v>0</v>
      </c>
      <c r="S28" t="b">
        <v>0</v>
      </c>
      <c r="T28" t="s">
        <v>33</v>
      </c>
      <c r="U28" t="str">
        <f t="shared" si="7"/>
        <v>theater</v>
      </c>
      <c r="V28" t="str">
        <f t="shared" si="5"/>
        <v>plays</v>
      </c>
    </row>
    <row r="29" spans="1:22" x14ac:dyDescent="0.35">
      <c r="A29">
        <v>27</v>
      </c>
      <c r="B29" t="s">
        <v>92</v>
      </c>
      <c r="C29" s="3" t="s">
        <v>93</v>
      </c>
      <c r="D29" s="19">
        <v>2000</v>
      </c>
      <c r="E29" s="7">
        <v>1599</v>
      </c>
      <c r="F29" s="5">
        <f t="shared" si="2"/>
        <v>0.79949999999999999</v>
      </c>
      <c r="G29" t="s">
        <v>14</v>
      </c>
      <c r="H29" s="8">
        <f t="shared" si="3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0"/>
        <v>42280.208333333328</v>
      </c>
      <c r="O29" s="17" t="str">
        <f t="shared" si="6"/>
        <v>Oct</v>
      </c>
      <c r="P29" s="14">
        <f t="shared" si="4"/>
        <v>2015</v>
      </c>
      <c r="Q29" s="12">
        <f t="shared" si="1"/>
        <v>42288.208333333328</v>
      </c>
      <c r="R29" t="b">
        <v>0</v>
      </c>
      <c r="S29" t="b">
        <v>0</v>
      </c>
      <c r="T29" t="s">
        <v>23</v>
      </c>
      <c r="U29" t="str">
        <f t="shared" si="7"/>
        <v>music</v>
      </c>
      <c r="V29" t="str">
        <f t="shared" si="5"/>
        <v>rock</v>
      </c>
    </row>
    <row r="30" spans="1:22" hidden="1" x14ac:dyDescent="0.35">
      <c r="A30">
        <v>28</v>
      </c>
      <c r="B30" t="s">
        <v>94</v>
      </c>
      <c r="C30" s="3" t="s">
        <v>95</v>
      </c>
      <c r="D30" s="19">
        <v>130800</v>
      </c>
      <c r="E30" s="7">
        <v>137635</v>
      </c>
      <c r="F30" s="5">
        <f t="shared" si="2"/>
        <v>1.0522553516819573</v>
      </c>
      <c r="G30" t="s">
        <v>20</v>
      </c>
      <c r="H30" s="8">
        <f t="shared" si="3"/>
        <v>61.997747747747745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0"/>
        <v>40218.25</v>
      </c>
      <c r="O30" s="17" t="str">
        <f t="shared" si="6"/>
        <v>Feb</v>
      </c>
      <c r="P30" s="14">
        <f t="shared" si="4"/>
        <v>2010</v>
      </c>
      <c r="Q30" s="12">
        <f t="shared" si="1"/>
        <v>40241.25</v>
      </c>
      <c r="R30" t="b">
        <v>0</v>
      </c>
      <c r="S30" t="b">
        <v>1</v>
      </c>
      <c r="T30" t="s">
        <v>33</v>
      </c>
      <c r="U30" t="str">
        <f t="shared" si="7"/>
        <v>theater</v>
      </c>
      <c r="V30" t="str">
        <f t="shared" si="5"/>
        <v>plays</v>
      </c>
    </row>
    <row r="31" spans="1:22" hidden="1" x14ac:dyDescent="0.35">
      <c r="A31">
        <v>29</v>
      </c>
      <c r="B31" t="s">
        <v>96</v>
      </c>
      <c r="C31" s="3" t="s">
        <v>97</v>
      </c>
      <c r="D31" s="19">
        <v>45900</v>
      </c>
      <c r="E31" s="7">
        <v>150965</v>
      </c>
      <c r="F31" s="5">
        <f t="shared" si="2"/>
        <v>3.2889978213507627</v>
      </c>
      <c r="G31" t="s">
        <v>20</v>
      </c>
      <c r="H31" s="8">
        <f t="shared" si="3"/>
        <v>94.000622665006233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0"/>
        <v>43301.208333333328</v>
      </c>
      <c r="O31" s="17" t="str">
        <f t="shared" si="6"/>
        <v>Jul</v>
      </c>
      <c r="P31" s="14">
        <f t="shared" si="4"/>
        <v>2018</v>
      </c>
      <c r="Q31" s="12">
        <f t="shared" si="1"/>
        <v>43341.208333333328</v>
      </c>
      <c r="R31" t="b">
        <v>0</v>
      </c>
      <c r="S31" t="b">
        <v>0</v>
      </c>
      <c r="T31" t="s">
        <v>100</v>
      </c>
      <c r="U31" t="str">
        <f t="shared" si="7"/>
        <v>film &amp; video</v>
      </c>
      <c r="V31" t="str">
        <f t="shared" si="5"/>
        <v>shorts</v>
      </c>
    </row>
    <row r="32" spans="1:22" hidden="1" x14ac:dyDescent="0.35">
      <c r="A32">
        <v>30</v>
      </c>
      <c r="B32" t="s">
        <v>101</v>
      </c>
      <c r="C32" s="3" t="s">
        <v>102</v>
      </c>
      <c r="D32" s="19">
        <v>9000</v>
      </c>
      <c r="E32" s="7">
        <v>14455</v>
      </c>
      <c r="F32" s="5">
        <f t="shared" si="2"/>
        <v>1.606111111111111</v>
      </c>
      <c r="G32" t="s">
        <v>20</v>
      </c>
      <c r="H32" s="8">
        <f t="shared" si="3"/>
        <v>112.05426356589147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0"/>
        <v>43609.208333333328</v>
      </c>
      <c r="O32" s="17" t="str">
        <f t="shared" si="6"/>
        <v>May</v>
      </c>
      <c r="P32" s="14">
        <f t="shared" si="4"/>
        <v>2019</v>
      </c>
      <c r="Q32" s="12">
        <f t="shared" si="1"/>
        <v>43614.208333333328</v>
      </c>
      <c r="R32" t="b">
        <v>0</v>
      </c>
      <c r="S32" t="b">
        <v>0</v>
      </c>
      <c r="T32" t="s">
        <v>71</v>
      </c>
      <c r="U32" t="str">
        <f t="shared" si="7"/>
        <v>film &amp; video</v>
      </c>
      <c r="V32" t="str">
        <f t="shared" si="5"/>
        <v>animation</v>
      </c>
    </row>
    <row r="33" spans="1:22" hidden="1" x14ac:dyDescent="0.35">
      <c r="A33">
        <v>31</v>
      </c>
      <c r="B33" t="s">
        <v>103</v>
      </c>
      <c r="C33" s="3" t="s">
        <v>104</v>
      </c>
      <c r="D33" s="19">
        <v>3500</v>
      </c>
      <c r="E33" s="7">
        <v>10850</v>
      </c>
      <c r="F33" s="5">
        <f t="shared" si="2"/>
        <v>3.1</v>
      </c>
      <c r="G33" t="s">
        <v>20</v>
      </c>
      <c r="H33" s="8">
        <f t="shared" si="3"/>
        <v>48.008849557522126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0"/>
        <v>42374.25</v>
      </c>
      <c r="O33" s="17" t="str">
        <f t="shared" si="6"/>
        <v>Jan</v>
      </c>
      <c r="P33" s="14">
        <f t="shared" si="4"/>
        <v>2016</v>
      </c>
      <c r="Q33" s="12">
        <f t="shared" si="1"/>
        <v>42402.25</v>
      </c>
      <c r="R33" t="b">
        <v>0</v>
      </c>
      <c r="S33" t="b">
        <v>0</v>
      </c>
      <c r="T33" t="s">
        <v>89</v>
      </c>
      <c r="U33" t="str">
        <f t="shared" si="7"/>
        <v>games</v>
      </c>
      <c r="V33" t="str">
        <f t="shared" si="5"/>
        <v>video games</v>
      </c>
    </row>
    <row r="34" spans="1:22" x14ac:dyDescent="0.35">
      <c r="A34">
        <v>32</v>
      </c>
      <c r="B34" t="s">
        <v>105</v>
      </c>
      <c r="C34" s="3" t="s">
        <v>106</v>
      </c>
      <c r="D34" s="19">
        <v>101000</v>
      </c>
      <c r="E34" s="7">
        <v>87676</v>
      </c>
      <c r="F34" s="5">
        <f t="shared" si="2"/>
        <v>0.86807920792079207</v>
      </c>
      <c r="G34" t="s">
        <v>14</v>
      </c>
      <c r="H34" s="8">
        <f t="shared" si="3"/>
        <v>38.004334633723452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0"/>
        <v>43110.25</v>
      </c>
      <c r="O34" s="17" t="str">
        <f t="shared" si="6"/>
        <v>Jan</v>
      </c>
      <c r="P34" s="14">
        <f t="shared" si="4"/>
        <v>2018</v>
      </c>
      <c r="Q34" s="12">
        <f t="shared" si="1"/>
        <v>43137.25</v>
      </c>
      <c r="R34" t="b">
        <v>0</v>
      </c>
      <c r="S34" t="b">
        <v>0</v>
      </c>
      <c r="T34" t="s">
        <v>42</v>
      </c>
      <c r="U34" t="str">
        <f t="shared" si="7"/>
        <v>film &amp; video</v>
      </c>
      <c r="V34" t="str">
        <f t="shared" si="5"/>
        <v>documentary</v>
      </c>
    </row>
    <row r="35" spans="1:22" hidden="1" x14ac:dyDescent="0.35">
      <c r="A35">
        <v>33</v>
      </c>
      <c r="B35" t="s">
        <v>109</v>
      </c>
      <c r="C35" s="3" t="s">
        <v>110</v>
      </c>
      <c r="D35" s="19">
        <v>50200</v>
      </c>
      <c r="E35" s="7">
        <v>189666</v>
      </c>
      <c r="F35" s="5">
        <f t="shared" si="2"/>
        <v>3.7782071713147412</v>
      </c>
      <c r="G35" t="s">
        <v>20</v>
      </c>
      <c r="H35" s="8">
        <f t="shared" si="3"/>
        <v>35.000184535892231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0"/>
        <v>41917.208333333336</v>
      </c>
      <c r="O35" s="17" t="str">
        <f t="shared" si="6"/>
        <v>Oct</v>
      </c>
      <c r="P35" s="14">
        <f t="shared" si="4"/>
        <v>2014</v>
      </c>
      <c r="Q35" s="12">
        <f t="shared" si="1"/>
        <v>41954.25</v>
      </c>
      <c r="R35" t="b">
        <v>0</v>
      </c>
      <c r="S35" t="b">
        <v>0</v>
      </c>
      <c r="T35" t="s">
        <v>33</v>
      </c>
      <c r="U35" t="str">
        <f t="shared" si="7"/>
        <v>theater</v>
      </c>
      <c r="V35" t="str">
        <f t="shared" si="5"/>
        <v>plays</v>
      </c>
    </row>
    <row r="36" spans="1:22" ht="31" hidden="1" x14ac:dyDescent="0.35">
      <c r="A36">
        <v>34</v>
      </c>
      <c r="B36" t="s">
        <v>111</v>
      </c>
      <c r="C36" s="3" t="s">
        <v>112</v>
      </c>
      <c r="D36" s="19">
        <v>9300</v>
      </c>
      <c r="E36" s="7">
        <v>14025</v>
      </c>
      <c r="F36" s="5">
        <f t="shared" si="2"/>
        <v>1.5080645161290323</v>
      </c>
      <c r="G36" t="s">
        <v>20</v>
      </c>
      <c r="H36" s="8">
        <f t="shared" si="3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0"/>
        <v>42817.208333333328</v>
      </c>
      <c r="O36" s="17" t="str">
        <f t="shared" si="6"/>
        <v>Mar</v>
      </c>
      <c r="P36" s="14">
        <f t="shared" si="4"/>
        <v>2017</v>
      </c>
      <c r="Q36" s="12">
        <f t="shared" si="1"/>
        <v>42822.208333333328</v>
      </c>
      <c r="R36" t="b">
        <v>0</v>
      </c>
      <c r="S36" t="b">
        <v>0</v>
      </c>
      <c r="T36" t="s">
        <v>42</v>
      </c>
      <c r="U36" t="str">
        <f t="shared" si="7"/>
        <v>film &amp; video</v>
      </c>
      <c r="V36" t="str">
        <f t="shared" si="5"/>
        <v>documentary</v>
      </c>
    </row>
    <row r="37" spans="1:22" hidden="1" x14ac:dyDescent="0.35">
      <c r="A37">
        <v>35</v>
      </c>
      <c r="B37" t="s">
        <v>113</v>
      </c>
      <c r="C37" s="3" t="s">
        <v>114</v>
      </c>
      <c r="D37" s="19">
        <v>125500</v>
      </c>
      <c r="E37" s="7">
        <v>188628</v>
      </c>
      <c r="F37" s="5">
        <f t="shared" si="2"/>
        <v>1.5030119521912351</v>
      </c>
      <c r="G37" t="s">
        <v>20</v>
      </c>
      <c r="H37" s="8">
        <f t="shared" si="3"/>
        <v>95.993893129770996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0"/>
        <v>43484.25</v>
      </c>
      <c r="O37" s="17" t="str">
        <f t="shared" si="6"/>
        <v>Jan</v>
      </c>
      <c r="P37" s="14">
        <f t="shared" si="4"/>
        <v>2019</v>
      </c>
      <c r="Q37" s="12">
        <f t="shared" si="1"/>
        <v>43526.25</v>
      </c>
      <c r="R37" t="b">
        <v>0</v>
      </c>
      <c r="S37" t="b">
        <v>1</v>
      </c>
      <c r="T37" t="s">
        <v>53</v>
      </c>
      <c r="U37" t="str">
        <f t="shared" si="7"/>
        <v>film &amp; video</v>
      </c>
      <c r="V37" t="str">
        <f t="shared" si="5"/>
        <v>drama</v>
      </c>
    </row>
    <row r="38" spans="1:22" hidden="1" x14ac:dyDescent="0.35">
      <c r="A38">
        <v>36</v>
      </c>
      <c r="B38" t="s">
        <v>115</v>
      </c>
      <c r="C38" s="3" t="s">
        <v>116</v>
      </c>
      <c r="D38" s="19">
        <v>700</v>
      </c>
      <c r="E38" s="7">
        <v>1101</v>
      </c>
      <c r="F38" s="5">
        <f t="shared" si="2"/>
        <v>1.572857142857143</v>
      </c>
      <c r="G38" t="s">
        <v>20</v>
      </c>
      <c r="H38" s="8">
        <f t="shared" si="3"/>
        <v>68.8125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0"/>
        <v>40600.25</v>
      </c>
      <c r="O38" s="17" t="str">
        <f t="shared" si="6"/>
        <v>Feb</v>
      </c>
      <c r="P38" s="14">
        <f t="shared" si="4"/>
        <v>2011</v>
      </c>
      <c r="Q38" s="12">
        <f t="shared" si="1"/>
        <v>40625.208333333336</v>
      </c>
      <c r="R38" t="b">
        <v>0</v>
      </c>
      <c r="S38" t="b">
        <v>0</v>
      </c>
      <c r="T38" t="s">
        <v>33</v>
      </c>
      <c r="U38" t="str">
        <f t="shared" si="7"/>
        <v>theater</v>
      </c>
      <c r="V38" t="str">
        <f t="shared" si="5"/>
        <v>plays</v>
      </c>
    </row>
    <row r="39" spans="1:22" ht="31" hidden="1" x14ac:dyDescent="0.35">
      <c r="A39">
        <v>37</v>
      </c>
      <c r="B39" t="s">
        <v>117</v>
      </c>
      <c r="C39" s="3" t="s">
        <v>118</v>
      </c>
      <c r="D39" s="19">
        <v>8100</v>
      </c>
      <c r="E39" s="7">
        <v>11339</v>
      </c>
      <c r="F39" s="5">
        <f t="shared" si="2"/>
        <v>1.3998765432098765</v>
      </c>
      <c r="G39" t="s">
        <v>20</v>
      </c>
      <c r="H39" s="8">
        <f t="shared" si="3"/>
        <v>105.97196261682242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0"/>
        <v>43744.208333333328</v>
      </c>
      <c r="O39" s="17" t="str">
        <f t="shared" si="6"/>
        <v>Oct</v>
      </c>
      <c r="P39" s="14">
        <f t="shared" si="4"/>
        <v>2019</v>
      </c>
      <c r="Q39" s="12">
        <f t="shared" si="1"/>
        <v>43777.25</v>
      </c>
      <c r="R39" t="b">
        <v>0</v>
      </c>
      <c r="S39" t="b">
        <v>1</v>
      </c>
      <c r="T39" t="s">
        <v>119</v>
      </c>
      <c r="U39" t="str">
        <f t="shared" si="7"/>
        <v>publishing</v>
      </c>
      <c r="V39" t="str">
        <f t="shared" si="5"/>
        <v>fiction</v>
      </c>
    </row>
    <row r="40" spans="1:22" hidden="1" x14ac:dyDescent="0.35">
      <c r="A40">
        <v>38</v>
      </c>
      <c r="B40" t="s">
        <v>120</v>
      </c>
      <c r="C40" s="3" t="s">
        <v>121</v>
      </c>
      <c r="D40" s="19">
        <v>3100</v>
      </c>
      <c r="E40" s="7">
        <v>10085</v>
      </c>
      <c r="F40" s="5">
        <f t="shared" si="2"/>
        <v>3.2532258064516131</v>
      </c>
      <c r="G40" t="s">
        <v>20</v>
      </c>
      <c r="H40" s="8">
        <f t="shared" si="3"/>
        <v>75.261194029850742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0"/>
        <v>40469.208333333336</v>
      </c>
      <c r="O40" s="17" t="str">
        <f t="shared" si="6"/>
        <v>Oct</v>
      </c>
      <c r="P40" s="14">
        <f t="shared" si="4"/>
        <v>2010</v>
      </c>
      <c r="Q40" s="12">
        <f t="shared" si="1"/>
        <v>40474.208333333336</v>
      </c>
      <c r="R40" t="b">
        <v>0</v>
      </c>
      <c r="S40" t="b">
        <v>0</v>
      </c>
      <c r="T40" t="s">
        <v>122</v>
      </c>
      <c r="U40" t="str">
        <f t="shared" si="7"/>
        <v>photography</v>
      </c>
      <c r="V40" t="str">
        <f t="shared" si="5"/>
        <v>photography books</v>
      </c>
    </row>
    <row r="41" spans="1:22" x14ac:dyDescent="0.35">
      <c r="A41">
        <v>39</v>
      </c>
      <c r="B41" t="s">
        <v>123</v>
      </c>
      <c r="C41" s="3" t="s">
        <v>124</v>
      </c>
      <c r="D41" s="19">
        <v>9900</v>
      </c>
      <c r="E41" s="7">
        <v>5027</v>
      </c>
      <c r="F41" s="5">
        <f t="shared" si="2"/>
        <v>0.50777777777777777</v>
      </c>
      <c r="G41" t="s">
        <v>14</v>
      </c>
      <c r="H41" s="8">
        <f t="shared" si="3"/>
        <v>57.125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0"/>
        <v>41330.25</v>
      </c>
      <c r="O41" s="17" t="str">
        <f t="shared" si="6"/>
        <v>Feb</v>
      </c>
      <c r="P41" s="14">
        <f t="shared" si="4"/>
        <v>2013</v>
      </c>
      <c r="Q41" s="12">
        <f t="shared" si="1"/>
        <v>41344.208333333336</v>
      </c>
      <c r="R41" t="b">
        <v>0</v>
      </c>
      <c r="S41" t="b">
        <v>0</v>
      </c>
      <c r="T41" t="s">
        <v>33</v>
      </c>
      <c r="U41" t="str">
        <f t="shared" si="7"/>
        <v>theater</v>
      </c>
      <c r="V41" t="str">
        <f t="shared" si="5"/>
        <v>plays</v>
      </c>
    </row>
    <row r="42" spans="1:22" hidden="1" x14ac:dyDescent="0.35">
      <c r="A42">
        <v>40</v>
      </c>
      <c r="B42" t="s">
        <v>125</v>
      </c>
      <c r="C42" s="3" t="s">
        <v>126</v>
      </c>
      <c r="D42" s="19">
        <v>8800</v>
      </c>
      <c r="E42" s="7">
        <v>14878</v>
      </c>
      <c r="F42" s="5">
        <f t="shared" si="2"/>
        <v>1.6906818181818182</v>
      </c>
      <c r="G42" t="s">
        <v>20</v>
      </c>
      <c r="H42" s="8">
        <f t="shared" si="3"/>
        <v>75.141414141414145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0"/>
        <v>40334.208333333336</v>
      </c>
      <c r="O42" s="17" t="str">
        <f t="shared" si="6"/>
        <v>Jun</v>
      </c>
      <c r="P42" s="14">
        <f t="shared" si="4"/>
        <v>2010</v>
      </c>
      <c r="Q42" s="12">
        <f t="shared" si="1"/>
        <v>40353.208333333336</v>
      </c>
      <c r="R42" t="b">
        <v>0</v>
      </c>
      <c r="S42" t="b">
        <v>1</v>
      </c>
      <c r="T42" t="s">
        <v>65</v>
      </c>
      <c r="U42" t="str">
        <f t="shared" si="7"/>
        <v>technology</v>
      </c>
      <c r="V42" t="str">
        <f t="shared" si="5"/>
        <v>wearables</v>
      </c>
    </row>
    <row r="43" spans="1:22" hidden="1" x14ac:dyDescent="0.35">
      <c r="A43">
        <v>41</v>
      </c>
      <c r="B43" t="s">
        <v>127</v>
      </c>
      <c r="C43" s="3" t="s">
        <v>128</v>
      </c>
      <c r="D43" s="19">
        <v>5600</v>
      </c>
      <c r="E43" s="7">
        <v>11924</v>
      </c>
      <c r="F43" s="5">
        <f t="shared" si="2"/>
        <v>2.1292857142857144</v>
      </c>
      <c r="G43" t="s">
        <v>20</v>
      </c>
      <c r="H43" s="8">
        <f t="shared" si="3"/>
        <v>107.42342342342343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0"/>
        <v>41156.208333333336</v>
      </c>
      <c r="O43" s="17" t="str">
        <f t="shared" si="6"/>
        <v>Sep</v>
      </c>
      <c r="P43" s="14">
        <f t="shared" si="4"/>
        <v>2012</v>
      </c>
      <c r="Q43" s="12">
        <f t="shared" si="1"/>
        <v>41182.208333333336</v>
      </c>
      <c r="R43" t="b">
        <v>0</v>
      </c>
      <c r="S43" t="b">
        <v>1</v>
      </c>
      <c r="T43" t="s">
        <v>23</v>
      </c>
      <c r="U43" t="str">
        <f t="shared" si="7"/>
        <v>music</v>
      </c>
      <c r="V43" t="str">
        <f t="shared" si="5"/>
        <v>rock</v>
      </c>
    </row>
    <row r="44" spans="1:22" hidden="1" x14ac:dyDescent="0.35">
      <c r="A44">
        <v>42</v>
      </c>
      <c r="B44" t="s">
        <v>129</v>
      </c>
      <c r="C44" s="3" t="s">
        <v>130</v>
      </c>
      <c r="D44" s="19">
        <v>1800</v>
      </c>
      <c r="E44" s="7">
        <v>7991</v>
      </c>
      <c r="F44" s="5">
        <f t="shared" si="2"/>
        <v>4.4394444444444447</v>
      </c>
      <c r="G44" t="s">
        <v>20</v>
      </c>
      <c r="H44" s="8">
        <f t="shared" si="3"/>
        <v>35.995495495495497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0"/>
        <v>40728.208333333336</v>
      </c>
      <c r="O44" s="17" t="str">
        <f t="shared" si="6"/>
        <v>Jul</v>
      </c>
      <c r="P44" s="14">
        <f t="shared" si="4"/>
        <v>2011</v>
      </c>
      <c r="Q44" s="12">
        <f t="shared" si="1"/>
        <v>40737.208333333336</v>
      </c>
      <c r="R44" t="b">
        <v>0</v>
      </c>
      <c r="S44" t="b">
        <v>0</v>
      </c>
      <c r="T44" t="s">
        <v>17</v>
      </c>
      <c r="U44" t="str">
        <f t="shared" si="7"/>
        <v>food</v>
      </c>
      <c r="V44" t="str">
        <f t="shared" si="5"/>
        <v>food trucks</v>
      </c>
    </row>
    <row r="45" spans="1:22" hidden="1" x14ac:dyDescent="0.35">
      <c r="A45">
        <v>43</v>
      </c>
      <c r="B45" t="s">
        <v>131</v>
      </c>
      <c r="C45" s="3" t="s">
        <v>132</v>
      </c>
      <c r="D45" s="19">
        <v>90200</v>
      </c>
      <c r="E45" s="7">
        <v>167717</v>
      </c>
      <c r="F45" s="5">
        <f t="shared" si="2"/>
        <v>1.859390243902439</v>
      </c>
      <c r="G45" t="s">
        <v>20</v>
      </c>
      <c r="H45" s="8">
        <f t="shared" si="3"/>
        <v>26.998873148744366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0"/>
        <v>41844.208333333336</v>
      </c>
      <c r="O45" s="17" t="str">
        <f t="shared" si="6"/>
        <v>Jul</v>
      </c>
      <c r="P45" s="14">
        <f t="shared" si="4"/>
        <v>2014</v>
      </c>
      <c r="Q45" s="12">
        <f t="shared" si="1"/>
        <v>41860.208333333336</v>
      </c>
      <c r="R45" t="b">
        <v>0</v>
      </c>
      <c r="S45" t="b">
        <v>0</v>
      </c>
      <c r="T45" t="s">
        <v>133</v>
      </c>
      <c r="U45" t="str">
        <f t="shared" si="7"/>
        <v>publishing</v>
      </c>
      <c r="V45" t="str">
        <f t="shared" si="5"/>
        <v>radio &amp; podcasts</v>
      </c>
    </row>
    <row r="46" spans="1:22" hidden="1" x14ac:dyDescent="0.35">
      <c r="A46">
        <v>44</v>
      </c>
      <c r="B46" t="s">
        <v>134</v>
      </c>
      <c r="C46" s="3" t="s">
        <v>135</v>
      </c>
      <c r="D46" s="19">
        <v>1600</v>
      </c>
      <c r="E46" s="7">
        <v>10541</v>
      </c>
      <c r="F46" s="5">
        <f t="shared" si="2"/>
        <v>6.5881249999999998</v>
      </c>
      <c r="G46" t="s">
        <v>20</v>
      </c>
      <c r="H46" s="8">
        <f t="shared" si="3"/>
        <v>107.56122448979592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0"/>
        <v>43541.208333333328</v>
      </c>
      <c r="O46" s="17" t="str">
        <f t="shared" si="6"/>
        <v>Mar</v>
      </c>
      <c r="P46" s="14">
        <f t="shared" si="4"/>
        <v>2019</v>
      </c>
      <c r="Q46" s="12">
        <f t="shared" si="1"/>
        <v>43542.208333333328</v>
      </c>
      <c r="R46" t="b">
        <v>0</v>
      </c>
      <c r="S46" t="b">
        <v>0</v>
      </c>
      <c r="T46" t="s">
        <v>119</v>
      </c>
      <c r="U46" t="str">
        <f t="shared" si="7"/>
        <v>publishing</v>
      </c>
      <c r="V46" t="str">
        <f t="shared" si="5"/>
        <v>fiction</v>
      </c>
    </row>
    <row r="47" spans="1:22" ht="31" x14ac:dyDescent="0.35">
      <c r="A47">
        <v>45</v>
      </c>
      <c r="B47" t="s">
        <v>136</v>
      </c>
      <c r="C47" s="3" t="s">
        <v>137</v>
      </c>
      <c r="D47" s="19">
        <v>9500</v>
      </c>
      <c r="E47" s="7">
        <v>4530</v>
      </c>
      <c r="F47" s="5">
        <f t="shared" si="2"/>
        <v>0.4768421052631579</v>
      </c>
      <c r="G47" t="s">
        <v>14</v>
      </c>
      <c r="H47" s="8">
        <f t="shared" si="3"/>
        <v>94.375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0"/>
        <v>42676.208333333328</v>
      </c>
      <c r="O47" s="17" t="str">
        <f t="shared" si="6"/>
        <v>Nov</v>
      </c>
      <c r="P47" s="14">
        <f t="shared" si="4"/>
        <v>2016</v>
      </c>
      <c r="Q47" s="12">
        <f t="shared" si="1"/>
        <v>42691.25</v>
      </c>
      <c r="R47" t="b">
        <v>0</v>
      </c>
      <c r="S47" t="b">
        <v>1</v>
      </c>
      <c r="T47" t="s">
        <v>33</v>
      </c>
      <c r="U47" t="str">
        <f t="shared" si="7"/>
        <v>theater</v>
      </c>
      <c r="V47" t="str">
        <f t="shared" si="5"/>
        <v>plays</v>
      </c>
    </row>
    <row r="48" spans="1:22" hidden="1" x14ac:dyDescent="0.35">
      <c r="A48">
        <v>46</v>
      </c>
      <c r="B48" t="s">
        <v>138</v>
      </c>
      <c r="C48" s="3" t="s">
        <v>139</v>
      </c>
      <c r="D48" s="19">
        <v>3700</v>
      </c>
      <c r="E48" s="7">
        <v>4247</v>
      </c>
      <c r="F48" s="5">
        <f t="shared" si="2"/>
        <v>1.1478378378378378</v>
      </c>
      <c r="G48" t="s">
        <v>20</v>
      </c>
      <c r="H48" s="8">
        <f t="shared" si="3"/>
        <v>46.163043478260867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0"/>
        <v>40367.208333333336</v>
      </c>
      <c r="O48" s="17" t="str">
        <f t="shared" si="6"/>
        <v>Jul</v>
      </c>
      <c r="P48" s="14">
        <f t="shared" si="4"/>
        <v>2010</v>
      </c>
      <c r="Q48" s="12">
        <f t="shared" si="1"/>
        <v>40390.208333333336</v>
      </c>
      <c r="R48" t="b">
        <v>0</v>
      </c>
      <c r="S48" t="b">
        <v>0</v>
      </c>
      <c r="T48" t="s">
        <v>23</v>
      </c>
      <c r="U48" t="str">
        <f t="shared" si="7"/>
        <v>music</v>
      </c>
      <c r="V48" t="str">
        <f t="shared" si="5"/>
        <v>rock</v>
      </c>
    </row>
    <row r="49" spans="1:22" hidden="1" x14ac:dyDescent="0.35">
      <c r="A49">
        <v>47</v>
      </c>
      <c r="B49" t="s">
        <v>140</v>
      </c>
      <c r="C49" s="3" t="s">
        <v>141</v>
      </c>
      <c r="D49" s="19">
        <v>1500</v>
      </c>
      <c r="E49" s="7">
        <v>7129</v>
      </c>
      <c r="F49" s="5">
        <f t="shared" si="2"/>
        <v>4.7526666666666664</v>
      </c>
      <c r="G49" t="s">
        <v>20</v>
      </c>
      <c r="H49" s="8">
        <f t="shared" si="3"/>
        <v>47.845637583892618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0"/>
        <v>41727.208333333336</v>
      </c>
      <c r="O49" s="17" t="str">
        <f t="shared" si="6"/>
        <v>Mar</v>
      </c>
      <c r="P49" s="14">
        <f t="shared" si="4"/>
        <v>2014</v>
      </c>
      <c r="Q49" s="12">
        <f t="shared" si="1"/>
        <v>41757.208333333336</v>
      </c>
      <c r="R49" t="b">
        <v>0</v>
      </c>
      <c r="S49" t="b">
        <v>0</v>
      </c>
      <c r="T49" t="s">
        <v>33</v>
      </c>
      <c r="U49" t="str">
        <f t="shared" si="7"/>
        <v>theater</v>
      </c>
      <c r="V49" t="str">
        <f t="shared" si="5"/>
        <v>plays</v>
      </c>
    </row>
    <row r="50" spans="1:22" hidden="1" x14ac:dyDescent="0.35">
      <c r="A50">
        <v>48</v>
      </c>
      <c r="B50" t="s">
        <v>142</v>
      </c>
      <c r="C50" s="3" t="s">
        <v>143</v>
      </c>
      <c r="D50" s="19">
        <v>33300</v>
      </c>
      <c r="E50" s="7">
        <v>128862</v>
      </c>
      <c r="F50" s="5">
        <f t="shared" si="2"/>
        <v>3.86972972972973</v>
      </c>
      <c r="G50" t="s">
        <v>20</v>
      </c>
      <c r="H50" s="8">
        <f t="shared" si="3"/>
        <v>53.007815713698065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0"/>
        <v>42180.208333333328</v>
      </c>
      <c r="O50" s="17" t="str">
        <f t="shared" si="6"/>
        <v>Jun</v>
      </c>
      <c r="P50" s="14">
        <f t="shared" si="4"/>
        <v>2015</v>
      </c>
      <c r="Q50" s="12">
        <f t="shared" si="1"/>
        <v>42192.208333333328</v>
      </c>
      <c r="R50" t="b">
        <v>0</v>
      </c>
      <c r="S50" t="b">
        <v>0</v>
      </c>
      <c r="T50" t="s">
        <v>33</v>
      </c>
      <c r="U50" t="str">
        <f t="shared" si="7"/>
        <v>theater</v>
      </c>
      <c r="V50" t="str">
        <f t="shared" si="5"/>
        <v>plays</v>
      </c>
    </row>
    <row r="51" spans="1:22" hidden="1" x14ac:dyDescent="0.35">
      <c r="A51">
        <v>49</v>
      </c>
      <c r="B51" t="s">
        <v>144</v>
      </c>
      <c r="C51" s="3" t="s">
        <v>145</v>
      </c>
      <c r="D51" s="19">
        <v>7200</v>
      </c>
      <c r="E51" s="7">
        <v>13653</v>
      </c>
      <c r="F51" s="5">
        <f t="shared" si="2"/>
        <v>1.89625</v>
      </c>
      <c r="G51" t="s">
        <v>20</v>
      </c>
      <c r="H51" s="8">
        <f t="shared" si="3"/>
        <v>45.059405940594061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0"/>
        <v>43758.208333333328</v>
      </c>
      <c r="O51" s="17" t="str">
        <f t="shared" si="6"/>
        <v>Oct</v>
      </c>
      <c r="P51" s="14">
        <f t="shared" si="4"/>
        <v>2019</v>
      </c>
      <c r="Q51" s="12">
        <f t="shared" si="1"/>
        <v>43803.25</v>
      </c>
      <c r="R51" t="b">
        <v>0</v>
      </c>
      <c r="S51" t="b">
        <v>0</v>
      </c>
      <c r="T51" t="s">
        <v>23</v>
      </c>
      <c r="U51" t="str">
        <f t="shared" si="7"/>
        <v>music</v>
      </c>
      <c r="V51" t="str">
        <f t="shared" si="5"/>
        <v>rock</v>
      </c>
    </row>
    <row r="52" spans="1:22" ht="31" x14ac:dyDescent="0.35">
      <c r="A52">
        <v>50</v>
      </c>
      <c r="B52" t="s">
        <v>146</v>
      </c>
      <c r="C52" s="3" t="s">
        <v>147</v>
      </c>
      <c r="D52" s="19">
        <v>100</v>
      </c>
      <c r="E52" s="7">
        <v>2</v>
      </c>
      <c r="F52" s="5">
        <f t="shared" si="2"/>
        <v>0.02</v>
      </c>
      <c r="G52" t="s">
        <v>14</v>
      </c>
      <c r="H52" s="8">
        <f t="shared" si="3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0"/>
        <v>41487.208333333336</v>
      </c>
      <c r="O52" s="17" t="str">
        <f t="shared" si="6"/>
        <v>Aug</v>
      </c>
      <c r="P52" s="14">
        <f t="shared" si="4"/>
        <v>2013</v>
      </c>
      <c r="Q52" s="12">
        <f t="shared" si="1"/>
        <v>41515.208333333336</v>
      </c>
      <c r="R52" t="b">
        <v>0</v>
      </c>
      <c r="S52" t="b">
        <v>0</v>
      </c>
      <c r="T52" t="s">
        <v>148</v>
      </c>
      <c r="U52" t="str">
        <f t="shared" si="7"/>
        <v>music</v>
      </c>
      <c r="V52" t="str">
        <f t="shared" si="5"/>
        <v>metal</v>
      </c>
    </row>
    <row r="53" spans="1:22" x14ac:dyDescent="0.35">
      <c r="A53">
        <v>51</v>
      </c>
      <c r="B53" t="s">
        <v>149</v>
      </c>
      <c r="C53" s="3" t="s">
        <v>150</v>
      </c>
      <c r="D53" s="19">
        <v>158100</v>
      </c>
      <c r="E53" s="7">
        <v>145243</v>
      </c>
      <c r="F53" s="5">
        <f t="shared" si="2"/>
        <v>0.91867805186590767</v>
      </c>
      <c r="G53" t="s">
        <v>14</v>
      </c>
      <c r="H53" s="8">
        <f t="shared" si="3"/>
        <v>99.006816632583508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0"/>
        <v>40995.208333333336</v>
      </c>
      <c r="O53" s="17" t="str">
        <f t="shared" si="6"/>
        <v>Mar</v>
      </c>
      <c r="P53" s="14">
        <f t="shared" si="4"/>
        <v>2012</v>
      </c>
      <c r="Q53" s="12">
        <f t="shared" si="1"/>
        <v>41011.208333333336</v>
      </c>
      <c r="R53" t="b">
        <v>0</v>
      </c>
      <c r="S53" t="b">
        <v>1</v>
      </c>
      <c r="T53" t="s">
        <v>65</v>
      </c>
      <c r="U53" t="str">
        <f t="shared" si="7"/>
        <v>technology</v>
      </c>
      <c r="V53" t="str">
        <f t="shared" si="5"/>
        <v>wearables</v>
      </c>
    </row>
    <row r="54" spans="1:22" x14ac:dyDescent="0.35">
      <c r="A54">
        <v>52</v>
      </c>
      <c r="B54" t="s">
        <v>151</v>
      </c>
      <c r="C54" s="3" t="s">
        <v>152</v>
      </c>
      <c r="D54" s="19">
        <v>7200</v>
      </c>
      <c r="E54" s="7">
        <v>2459</v>
      </c>
      <c r="F54" s="5">
        <f t="shared" si="2"/>
        <v>0.34152777777777776</v>
      </c>
      <c r="G54" t="s">
        <v>14</v>
      </c>
      <c r="H54" s="8">
        <f t="shared" si="3"/>
        <v>32.786666666666669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0"/>
        <v>40436.208333333336</v>
      </c>
      <c r="O54" s="17" t="str">
        <f t="shared" si="6"/>
        <v>Sep</v>
      </c>
      <c r="P54" s="14">
        <f t="shared" si="4"/>
        <v>2010</v>
      </c>
      <c r="Q54" s="12">
        <f t="shared" si="1"/>
        <v>40440.208333333336</v>
      </c>
      <c r="R54" t="b">
        <v>0</v>
      </c>
      <c r="S54" t="b">
        <v>0</v>
      </c>
      <c r="T54" t="s">
        <v>33</v>
      </c>
      <c r="U54" t="str">
        <f t="shared" si="7"/>
        <v>theater</v>
      </c>
      <c r="V54" t="str">
        <f t="shared" si="5"/>
        <v>plays</v>
      </c>
    </row>
    <row r="55" spans="1:22" hidden="1" x14ac:dyDescent="0.35">
      <c r="A55">
        <v>53</v>
      </c>
      <c r="B55" t="s">
        <v>153</v>
      </c>
      <c r="C55" s="3" t="s">
        <v>154</v>
      </c>
      <c r="D55" s="19">
        <v>8800</v>
      </c>
      <c r="E55" s="7">
        <v>12356</v>
      </c>
      <c r="F55" s="5">
        <f t="shared" si="2"/>
        <v>1.4040909090909091</v>
      </c>
      <c r="G55" t="s">
        <v>20</v>
      </c>
      <c r="H55" s="8">
        <f t="shared" si="3"/>
        <v>59.119617224880386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0"/>
        <v>41779.208333333336</v>
      </c>
      <c r="O55" s="17" t="str">
        <f t="shared" si="6"/>
        <v>May</v>
      </c>
      <c r="P55" s="14">
        <f t="shared" si="4"/>
        <v>2014</v>
      </c>
      <c r="Q55" s="12">
        <f t="shared" si="1"/>
        <v>41818.208333333336</v>
      </c>
      <c r="R55" t="b">
        <v>0</v>
      </c>
      <c r="S55" t="b">
        <v>0</v>
      </c>
      <c r="T55" t="s">
        <v>53</v>
      </c>
      <c r="U55" t="str">
        <f t="shared" si="7"/>
        <v>film &amp; video</v>
      </c>
      <c r="V55" t="str">
        <f t="shared" si="5"/>
        <v>drama</v>
      </c>
    </row>
    <row r="56" spans="1:22" ht="31" x14ac:dyDescent="0.35">
      <c r="A56">
        <v>54</v>
      </c>
      <c r="B56" t="s">
        <v>155</v>
      </c>
      <c r="C56" s="3" t="s">
        <v>156</v>
      </c>
      <c r="D56" s="19">
        <v>6000</v>
      </c>
      <c r="E56" s="7">
        <v>5392</v>
      </c>
      <c r="F56" s="5">
        <f t="shared" si="2"/>
        <v>0.89866666666666661</v>
      </c>
      <c r="G56" t="s">
        <v>14</v>
      </c>
      <c r="H56" s="8">
        <f t="shared" si="3"/>
        <v>44.93333333333333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0"/>
        <v>43170.25</v>
      </c>
      <c r="O56" s="17" t="str">
        <f t="shared" si="6"/>
        <v>Mar</v>
      </c>
      <c r="P56" s="14">
        <f t="shared" si="4"/>
        <v>2018</v>
      </c>
      <c r="Q56" s="12">
        <f t="shared" si="1"/>
        <v>43176.208333333328</v>
      </c>
      <c r="R56" t="b">
        <v>0</v>
      </c>
      <c r="S56" t="b">
        <v>0</v>
      </c>
      <c r="T56" t="s">
        <v>65</v>
      </c>
      <c r="U56" t="str">
        <f t="shared" si="7"/>
        <v>technology</v>
      </c>
      <c r="V56" t="str">
        <f t="shared" si="5"/>
        <v>wearables</v>
      </c>
    </row>
    <row r="57" spans="1:22" hidden="1" x14ac:dyDescent="0.35">
      <c r="A57">
        <v>55</v>
      </c>
      <c r="B57" t="s">
        <v>157</v>
      </c>
      <c r="C57" s="3" t="s">
        <v>158</v>
      </c>
      <c r="D57" s="19">
        <v>6600</v>
      </c>
      <c r="E57" s="7">
        <v>11746</v>
      </c>
      <c r="F57" s="5">
        <f t="shared" si="2"/>
        <v>1.7796969696969698</v>
      </c>
      <c r="G57" t="s">
        <v>20</v>
      </c>
      <c r="H57" s="8">
        <f t="shared" si="3"/>
        <v>89.664122137404576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0"/>
        <v>43311.208333333328</v>
      </c>
      <c r="O57" s="17" t="str">
        <f t="shared" si="6"/>
        <v>Jul</v>
      </c>
      <c r="P57" s="14">
        <f t="shared" si="4"/>
        <v>2018</v>
      </c>
      <c r="Q57" s="12">
        <f t="shared" si="1"/>
        <v>43316.208333333328</v>
      </c>
      <c r="R57" t="b">
        <v>0</v>
      </c>
      <c r="S57" t="b">
        <v>0</v>
      </c>
      <c r="T57" t="s">
        <v>159</v>
      </c>
      <c r="U57" t="str">
        <f t="shared" si="7"/>
        <v>music</v>
      </c>
      <c r="V57" t="str">
        <f t="shared" si="5"/>
        <v>jazz</v>
      </c>
    </row>
    <row r="58" spans="1:22" ht="31" hidden="1" x14ac:dyDescent="0.35">
      <c r="A58">
        <v>56</v>
      </c>
      <c r="B58" t="s">
        <v>160</v>
      </c>
      <c r="C58" s="3" t="s">
        <v>161</v>
      </c>
      <c r="D58" s="19">
        <v>8000</v>
      </c>
      <c r="E58" s="7">
        <v>11493</v>
      </c>
      <c r="F58" s="5">
        <f t="shared" si="2"/>
        <v>1.436625</v>
      </c>
      <c r="G58" t="s">
        <v>20</v>
      </c>
      <c r="H58" s="8">
        <f t="shared" si="3"/>
        <v>70.079268292682926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0"/>
        <v>42014.25</v>
      </c>
      <c r="O58" s="17" t="str">
        <f t="shared" si="6"/>
        <v>Jan</v>
      </c>
      <c r="P58" s="14">
        <f t="shared" si="4"/>
        <v>2015</v>
      </c>
      <c r="Q58" s="12">
        <f t="shared" si="1"/>
        <v>42021.25</v>
      </c>
      <c r="R58" t="b">
        <v>0</v>
      </c>
      <c r="S58" t="b">
        <v>0</v>
      </c>
      <c r="T58" t="s">
        <v>65</v>
      </c>
      <c r="U58" t="str">
        <f t="shared" si="7"/>
        <v>technology</v>
      </c>
      <c r="V58" t="str">
        <f t="shared" si="5"/>
        <v>wearables</v>
      </c>
    </row>
    <row r="59" spans="1:22" hidden="1" x14ac:dyDescent="0.35">
      <c r="A59">
        <v>57</v>
      </c>
      <c r="B59" t="s">
        <v>162</v>
      </c>
      <c r="C59" s="3" t="s">
        <v>163</v>
      </c>
      <c r="D59" s="19">
        <v>2900</v>
      </c>
      <c r="E59" s="7">
        <v>6243</v>
      </c>
      <c r="F59" s="5">
        <f t="shared" si="2"/>
        <v>2.1527586206896552</v>
      </c>
      <c r="G59" t="s">
        <v>20</v>
      </c>
      <c r="H59" s="8">
        <f t="shared" si="3"/>
        <v>31.059701492537314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0"/>
        <v>42979.208333333328</v>
      </c>
      <c r="O59" s="17" t="str">
        <f t="shared" si="6"/>
        <v>Sep</v>
      </c>
      <c r="P59" s="14">
        <f t="shared" si="4"/>
        <v>2017</v>
      </c>
      <c r="Q59" s="12">
        <f t="shared" si="1"/>
        <v>42991.208333333328</v>
      </c>
      <c r="R59" t="b">
        <v>0</v>
      </c>
      <c r="S59" t="b">
        <v>0</v>
      </c>
      <c r="T59" t="s">
        <v>89</v>
      </c>
      <c r="U59" t="str">
        <f t="shared" si="7"/>
        <v>games</v>
      </c>
      <c r="V59" t="str">
        <f t="shared" si="5"/>
        <v>video games</v>
      </c>
    </row>
    <row r="60" spans="1:22" hidden="1" x14ac:dyDescent="0.35">
      <c r="A60">
        <v>58</v>
      </c>
      <c r="B60" t="s">
        <v>164</v>
      </c>
      <c r="C60" s="3" t="s">
        <v>165</v>
      </c>
      <c r="D60" s="19">
        <v>2700</v>
      </c>
      <c r="E60" s="7">
        <v>6132</v>
      </c>
      <c r="F60" s="5">
        <f t="shared" si="2"/>
        <v>2.2711111111111113</v>
      </c>
      <c r="G60" t="s">
        <v>20</v>
      </c>
      <c r="H60" s="8">
        <f t="shared" si="3"/>
        <v>29.061611374407583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0"/>
        <v>42268.208333333328</v>
      </c>
      <c r="O60" s="17" t="str">
        <f t="shared" si="6"/>
        <v>Sep</v>
      </c>
      <c r="P60" s="14">
        <f t="shared" si="4"/>
        <v>2015</v>
      </c>
      <c r="Q60" s="12">
        <f t="shared" si="1"/>
        <v>42281.208333333328</v>
      </c>
      <c r="R60" t="b">
        <v>0</v>
      </c>
      <c r="S60" t="b">
        <v>0</v>
      </c>
      <c r="T60" t="s">
        <v>33</v>
      </c>
      <c r="U60" t="str">
        <f t="shared" si="7"/>
        <v>theater</v>
      </c>
      <c r="V60" t="str">
        <f t="shared" si="5"/>
        <v>plays</v>
      </c>
    </row>
    <row r="61" spans="1:22" hidden="1" x14ac:dyDescent="0.35">
      <c r="A61">
        <v>59</v>
      </c>
      <c r="B61" t="s">
        <v>166</v>
      </c>
      <c r="C61" s="3" t="s">
        <v>167</v>
      </c>
      <c r="D61" s="19">
        <v>1400</v>
      </c>
      <c r="E61" s="7">
        <v>3851</v>
      </c>
      <c r="F61" s="5">
        <f t="shared" si="2"/>
        <v>2.7507142857142859</v>
      </c>
      <c r="G61" t="s">
        <v>20</v>
      </c>
      <c r="H61" s="8">
        <f t="shared" si="3"/>
        <v>30.0859375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0"/>
        <v>42898.208333333328</v>
      </c>
      <c r="O61" s="17" t="str">
        <f t="shared" si="6"/>
        <v>Jun</v>
      </c>
      <c r="P61" s="14">
        <f t="shared" si="4"/>
        <v>2017</v>
      </c>
      <c r="Q61" s="12">
        <f t="shared" si="1"/>
        <v>42913.208333333328</v>
      </c>
      <c r="R61" t="b">
        <v>0</v>
      </c>
      <c r="S61" t="b">
        <v>1</v>
      </c>
      <c r="T61" t="s">
        <v>33</v>
      </c>
      <c r="U61" t="str">
        <f t="shared" si="7"/>
        <v>theater</v>
      </c>
      <c r="V61" t="str">
        <f t="shared" si="5"/>
        <v>plays</v>
      </c>
    </row>
    <row r="62" spans="1:22" hidden="1" x14ac:dyDescent="0.35">
      <c r="A62">
        <v>60</v>
      </c>
      <c r="B62" t="s">
        <v>168</v>
      </c>
      <c r="C62" s="3" t="s">
        <v>169</v>
      </c>
      <c r="D62" s="19">
        <v>94200</v>
      </c>
      <c r="E62" s="7">
        <v>135997</v>
      </c>
      <c r="F62" s="5">
        <f t="shared" si="2"/>
        <v>1.4437048832271762</v>
      </c>
      <c r="G62" t="s">
        <v>20</v>
      </c>
      <c r="H62" s="8">
        <f t="shared" si="3"/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0"/>
        <v>41107.208333333336</v>
      </c>
      <c r="O62" s="17" t="str">
        <f t="shared" si="6"/>
        <v>Jul</v>
      </c>
      <c r="P62" s="14">
        <f t="shared" si="4"/>
        <v>2012</v>
      </c>
      <c r="Q62" s="12">
        <f t="shared" si="1"/>
        <v>41110.208333333336</v>
      </c>
      <c r="R62" t="b">
        <v>0</v>
      </c>
      <c r="S62" t="b">
        <v>0</v>
      </c>
      <c r="T62" t="s">
        <v>33</v>
      </c>
      <c r="U62" t="str">
        <f t="shared" si="7"/>
        <v>theater</v>
      </c>
      <c r="V62" t="str">
        <f t="shared" si="5"/>
        <v>plays</v>
      </c>
    </row>
    <row r="63" spans="1:22" ht="31" x14ac:dyDescent="0.35">
      <c r="A63">
        <v>61</v>
      </c>
      <c r="B63" t="s">
        <v>170</v>
      </c>
      <c r="C63" s="3" t="s">
        <v>171</v>
      </c>
      <c r="D63" s="19">
        <v>199200</v>
      </c>
      <c r="E63" s="7">
        <v>184750</v>
      </c>
      <c r="F63" s="5">
        <f t="shared" si="2"/>
        <v>0.92745983935742971</v>
      </c>
      <c r="G63" t="s">
        <v>14</v>
      </c>
      <c r="H63" s="8">
        <f t="shared" si="3"/>
        <v>82.001775410563695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0"/>
        <v>40595.25</v>
      </c>
      <c r="O63" s="17" t="str">
        <f t="shared" si="6"/>
        <v>Feb</v>
      </c>
      <c r="P63" s="14">
        <f t="shared" si="4"/>
        <v>2011</v>
      </c>
      <c r="Q63" s="12">
        <f t="shared" si="1"/>
        <v>40635.208333333336</v>
      </c>
      <c r="R63" t="b">
        <v>0</v>
      </c>
      <c r="S63" t="b">
        <v>0</v>
      </c>
      <c r="T63" t="s">
        <v>33</v>
      </c>
      <c r="U63" t="str">
        <f t="shared" si="7"/>
        <v>theater</v>
      </c>
      <c r="V63" t="str">
        <f t="shared" si="5"/>
        <v>plays</v>
      </c>
    </row>
    <row r="64" spans="1:22" hidden="1" x14ac:dyDescent="0.35">
      <c r="A64">
        <v>62</v>
      </c>
      <c r="B64" t="s">
        <v>172</v>
      </c>
      <c r="C64" s="3" t="s">
        <v>173</v>
      </c>
      <c r="D64" s="19">
        <v>2000</v>
      </c>
      <c r="E64" s="7">
        <v>14452</v>
      </c>
      <c r="F64" s="5">
        <f t="shared" si="2"/>
        <v>7.226</v>
      </c>
      <c r="G64" t="s">
        <v>20</v>
      </c>
      <c r="H64" s="8">
        <f t="shared" si="3"/>
        <v>58.040160642570278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0"/>
        <v>42160.208333333328</v>
      </c>
      <c r="O64" s="17" t="str">
        <f t="shared" si="6"/>
        <v>Jun</v>
      </c>
      <c r="P64" s="14">
        <f t="shared" si="4"/>
        <v>2015</v>
      </c>
      <c r="Q64" s="12">
        <f t="shared" si="1"/>
        <v>42161.208333333328</v>
      </c>
      <c r="R64" t="b">
        <v>0</v>
      </c>
      <c r="S64" t="b">
        <v>0</v>
      </c>
      <c r="T64" t="s">
        <v>28</v>
      </c>
      <c r="U64" t="str">
        <f t="shared" si="7"/>
        <v>technology</v>
      </c>
      <c r="V64" t="str">
        <f t="shared" si="5"/>
        <v>web</v>
      </c>
    </row>
    <row r="65" spans="1:22" x14ac:dyDescent="0.35">
      <c r="A65">
        <v>63</v>
      </c>
      <c r="B65" t="s">
        <v>174</v>
      </c>
      <c r="C65" s="3" t="s">
        <v>175</v>
      </c>
      <c r="D65" s="19">
        <v>4700</v>
      </c>
      <c r="E65" s="7">
        <v>557</v>
      </c>
      <c r="F65" s="5">
        <f t="shared" si="2"/>
        <v>0.11851063829787234</v>
      </c>
      <c r="G65" t="s">
        <v>14</v>
      </c>
      <c r="H65" s="8">
        <f t="shared" si="3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0"/>
        <v>42853.208333333328</v>
      </c>
      <c r="O65" s="17" t="str">
        <f t="shared" si="6"/>
        <v>Apr</v>
      </c>
      <c r="P65" s="14">
        <f t="shared" si="4"/>
        <v>2017</v>
      </c>
      <c r="Q65" s="12">
        <f t="shared" si="1"/>
        <v>42859.208333333328</v>
      </c>
      <c r="R65" t="b">
        <v>0</v>
      </c>
      <c r="S65" t="b">
        <v>0</v>
      </c>
      <c r="T65" t="s">
        <v>33</v>
      </c>
      <c r="U65" t="str">
        <f t="shared" si="7"/>
        <v>theater</v>
      </c>
      <c r="V65" t="str">
        <f t="shared" si="5"/>
        <v>plays</v>
      </c>
    </row>
    <row r="66" spans="1:22" x14ac:dyDescent="0.35">
      <c r="A66">
        <v>64</v>
      </c>
      <c r="B66" t="s">
        <v>176</v>
      </c>
      <c r="C66" s="3" t="s">
        <v>177</v>
      </c>
      <c r="D66" s="19">
        <v>2800</v>
      </c>
      <c r="E66" s="7">
        <v>2734</v>
      </c>
      <c r="F66" s="5">
        <f t="shared" si="2"/>
        <v>0.97642857142857142</v>
      </c>
      <c r="G66" t="s">
        <v>14</v>
      </c>
      <c r="H66" s="8">
        <f t="shared" si="3"/>
        <v>71.94736842105263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12">
        <f t="shared" ref="N66:N129" si="8">(((L66/60)/60)/24)+DATE(1970,1,1)</f>
        <v>43283.208333333328</v>
      </c>
      <c r="O66" s="17" t="str">
        <f t="shared" si="6"/>
        <v>Jul</v>
      </c>
      <c r="P66" s="14">
        <f t="shared" si="4"/>
        <v>2018</v>
      </c>
      <c r="Q66" s="12">
        <f t="shared" ref="Q66:Q129" si="9">(((M66/60)/60)/24)+DATE(1970,1,1)</f>
        <v>43298.208333333328</v>
      </c>
      <c r="R66" t="b">
        <v>0</v>
      </c>
      <c r="S66" t="b">
        <v>1</v>
      </c>
      <c r="T66" t="s">
        <v>28</v>
      </c>
      <c r="U66" t="str">
        <f t="shared" si="7"/>
        <v>technology</v>
      </c>
      <c r="V66" t="str">
        <f t="shared" si="5"/>
        <v>web</v>
      </c>
    </row>
    <row r="67" spans="1:22" hidden="1" x14ac:dyDescent="0.35">
      <c r="A67">
        <v>65</v>
      </c>
      <c r="B67" t="s">
        <v>178</v>
      </c>
      <c r="C67" s="3" t="s">
        <v>179</v>
      </c>
      <c r="D67" s="19">
        <v>6100</v>
      </c>
      <c r="E67" s="7">
        <v>14405</v>
      </c>
      <c r="F67" s="5">
        <f t="shared" ref="F67:F130" si="10">E67/D67</f>
        <v>2.3614754098360655</v>
      </c>
      <c r="G67" t="s">
        <v>20</v>
      </c>
      <c r="H67" s="8">
        <f t="shared" ref="H67:H130" si="11">E67/I67</f>
        <v>61.038135593220339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12">
        <f t="shared" si="8"/>
        <v>40570.25</v>
      </c>
      <c r="O67" s="17" t="str">
        <f t="shared" si="6"/>
        <v>Jan</v>
      </c>
      <c r="P67" s="14">
        <f t="shared" ref="P67:P130" si="12">YEAR(N67)</f>
        <v>2011</v>
      </c>
      <c r="Q67" s="12">
        <f t="shared" si="9"/>
        <v>40577.25</v>
      </c>
      <c r="R67" t="b">
        <v>0</v>
      </c>
      <c r="S67" t="b">
        <v>0</v>
      </c>
      <c r="T67" t="s">
        <v>33</v>
      </c>
      <c r="U67" t="str">
        <f t="shared" ref="U67:U130" si="13">LEFT(T67, SEARCH("/",T67,1)-1)</f>
        <v>theater</v>
      </c>
      <c r="V67" t="str">
        <f t="shared" ref="V67:V130" si="14">RIGHT(T67,LEN(T67)-SEARCH("/",T67,SEARCH("/",T67)))</f>
        <v>plays</v>
      </c>
    </row>
    <row r="68" spans="1:22" x14ac:dyDescent="0.35">
      <c r="A68">
        <v>66</v>
      </c>
      <c r="B68" t="s">
        <v>180</v>
      </c>
      <c r="C68" s="3" t="s">
        <v>181</v>
      </c>
      <c r="D68" s="19">
        <v>2900</v>
      </c>
      <c r="E68" s="7">
        <v>1307</v>
      </c>
      <c r="F68" s="5">
        <f t="shared" si="10"/>
        <v>0.45068965517241377</v>
      </c>
      <c r="G68" t="s">
        <v>14</v>
      </c>
      <c r="H68" s="8">
        <f t="shared" si="11"/>
        <v>108.91666666666667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8"/>
        <v>42102.208333333328</v>
      </c>
      <c r="O68" s="17" t="str">
        <f t="shared" ref="O68:O131" si="15">TEXT(N68,"mmm")</f>
        <v>Apr</v>
      </c>
      <c r="P68" s="14">
        <f t="shared" si="12"/>
        <v>2015</v>
      </c>
      <c r="Q68" s="12">
        <f t="shared" si="9"/>
        <v>42107.208333333328</v>
      </c>
      <c r="R68" t="b">
        <v>0</v>
      </c>
      <c r="S68" t="b">
        <v>1</v>
      </c>
      <c r="T68" t="s">
        <v>33</v>
      </c>
      <c r="U68" t="str">
        <f t="shared" si="13"/>
        <v>theater</v>
      </c>
      <c r="V68" t="str">
        <f t="shared" si="14"/>
        <v>plays</v>
      </c>
    </row>
    <row r="69" spans="1:22" ht="31" hidden="1" x14ac:dyDescent="0.35">
      <c r="A69">
        <v>67</v>
      </c>
      <c r="B69" t="s">
        <v>182</v>
      </c>
      <c r="C69" s="3" t="s">
        <v>183</v>
      </c>
      <c r="D69" s="19">
        <v>72600</v>
      </c>
      <c r="E69" s="7">
        <v>117892</v>
      </c>
      <c r="F69" s="5">
        <f t="shared" si="10"/>
        <v>1.6238567493112948</v>
      </c>
      <c r="G69" t="s">
        <v>20</v>
      </c>
      <c r="H69" s="8">
        <f t="shared" si="11"/>
        <v>29.001722017220171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8"/>
        <v>40203.25</v>
      </c>
      <c r="O69" s="17" t="str">
        <f t="shared" si="15"/>
        <v>Jan</v>
      </c>
      <c r="P69" s="14">
        <f t="shared" si="12"/>
        <v>2010</v>
      </c>
      <c r="Q69" s="12">
        <f t="shared" si="9"/>
        <v>40208.25</v>
      </c>
      <c r="R69" t="b">
        <v>0</v>
      </c>
      <c r="S69" t="b">
        <v>1</v>
      </c>
      <c r="T69" t="s">
        <v>65</v>
      </c>
      <c r="U69" t="str">
        <f t="shared" si="13"/>
        <v>technology</v>
      </c>
      <c r="V69" t="str">
        <f t="shared" si="14"/>
        <v>wearables</v>
      </c>
    </row>
    <row r="70" spans="1:22" hidden="1" x14ac:dyDescent="0.35">
      <c r="A70">
        <v>68</v>
      </c>
      <c r="B70" t="s">
        <v>184</v>
      </c>
      <c r="C70" s="3" t="s">
        <v>185</v>
      </c>
      <c r="D70" s="19">
        <v>5700</v>
      </c>
      <c r="E70" s="7">
        <v>14508</v>
      </c>
      <c r="F70" s="5">
        <f t="shared" si="10"/>
        <v>2.5452631578947367</v>
      </c>
      <c r="G70" t="s">
        <v>20</v>
      </c>
      <c r="H70" s="8">
        <f t="shared" si="11"/>
        <v>58.975609756097562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8"/>
        <v>42943.208333333328</v>
      </c>
      <c r="O70" s="17" t="str">
        <f t="shared" si="15"/>
        <v>Jul</v>
      </c>
      <c r="P70" s="14">
        <f t="shared" si="12"/>
        <v>2017</v>
      </c>
      <c r="Q70" s="12">
        <f t="shared" si="9"/>
        <v>42990.208333333328</v>
      </c>
      <c r="R70" t="b">
        <v>0</v>
      </c>
      <c r="S70" t="b">
        <v>1</v>
      </c>
      <c r="T70" t="s">
        <v>33</v>
      </c>
      <c r="U70" t="str">
        <f t="shared" si="13"/>
        <v>theater</v>
      </c>
      <c r="V70" t="str">
        <f t="shared" si="14"/>
        <v>plays</v>
      </c>
    </row>
    <row r="71" spans="1:22" hidden="1" x14ac:dyDescent="0.35">
      <c r="A71">
        <v>69</v>
      </c>
      <c r="B71" t="s">
        <v>186</v>
      </c>
      <c r="C71" s="3" t="s">
        <v>187</v>
      </c>
      <c r="D71" s="19">
        <v>7900</v>
      </c>
      <c r="E71" s="7">
        <v>1901</v>
      </c>
      <c r="F71" s="5">
        <f t="shared" si="10"/>
        <v>0.24063291139240506</v>
      </c>
      <c r="G71" t="s">
        <v>74</v>
      </c>
      <c r="H71" s="8">
        <f t="shared" si="11"/>
        <v>111.82352941176471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8"/>
        <v>40531.25</v>
      </c>
      <c r="O71" s="17" t="str">
        <f t="shared" si="15"/>
        <v>Dec</v>
      </c>
      <c r="P71" s="14">
        <f t="shared" si="12"/>
        <v>2010</v>
      </c>
      <c r="Q71" s="12">
        <f t="shared" si="9"/>
        <v>40565.25</v>
      </c>
      <c r="R71" t="b">
        <v>0</v>
      </c>
      <c r="S71" t="b">
        <v>0</v>
      </c>
      <c r="T71" t="s">
        <v>33</v>
      </c>
      <c r="U71" t="str">
        <f t="shared" si="13"/>
        <v>theater</v>
      </c>
      <c r="V71" t="str">
        <f t="shared" si="14"/>
        <v>plays</v>
      </c>
    </row>
    <row r="72" spans="1:22" hidden="1" x14ac:dyDescent="0.35">
      <c r="A72">
        <v>70</v>
      </c>
      <c r="B72" t="s">
        <v>188</v>
      </c>
      <c r="C72" s="3" t="s">
        <v>189</v>
      </c>
      <c r="D72" s="19">
        <v>128000</v>
      </c>
      <c r="E72" s="7">
        <v>158389</v>
      </c>
      <c r="F72" s="5">
        <f t="shared" si="10"/>
        <v>1.2374140625000001</v>
      </c>
      <c r="G72" t="s">
        <v>20</v>
      </c>
      <c r="H72" s="8">
        <f t="shared" si="11"/>
        <v>63.995555555555555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8"/>
        <v>40484.208333333336</v>
      </c>
      <c r="O72" s="17" t="str">
        <f t="shared" si="15"/>
        <v>Nov</v>
      </c>
      <c r="P72" s="14">
        <f t="shared" si="12"/>
        <v>2010</v>
      </c>
      <c r="Q72" s="12">
        <f t="shared" si="9"/>
        <v>40533.25</v>
      </c>
      <c r="R72" t="b">
        <v>0</v>
      </c>
      <c r="S72" t="b">
        <v>1</v>
      </c>
      <c r="T72" t="s">
        <v>33</v>
      </c>
      <c r="U72" t="str">
        <f t="shared" si="13"/>
        <v>theater</v>
      </c>
      <c r="V72" t="str">
        <f t="shared" si="14"/>
        <v>plays</v>
      </c>
    </row>
    <row r="73" spans="1:22" ht="31" hidden="1" x14ac:dyDescent="0.35">
      <c r="A73">
        <v>71</v>
      </c>
      <c r="B73" t="s">
        <v>190</v>
      </c>
      <c r="C73" s="3" t="s">
        <v>191</v>
      </c>
      <c r="D73" s="19">
        <v>6000</v>
      </c>
      <c r="E73" s="7">
        <v>6484</v>
      </c>
      <c r="F73" s="5">
        <f t="shared" si="10"/>
        <v>1.0806666666666667</v>
      </c>
      <c r="G73" t="s">
        <v>20</v>
      </c>
      <c r="H73" s="8">
        <f t="shared" si="11"/>
        <v>85.315789473684205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8"/>
        <v>43799.25</v>
      </c>
      <c r="O73" s="17" t="str">
        <f t="shared" si="15"/>
        <v>Nov</v>
      </c>
      <c r="P73" s="14">
        <f t="shared" si="12"/>
        <v>2019</v>
      </c>
      <c r="Q73" s="12">
        <f t="shared" si="9"/>
        <v>43803.25</v>
      </c>
      <c r="R73" t="b">
        <v>0</v>
      </c>
      <c r="S73" t="b">
        <v>0</v>
      </c>
      <c r="T73" t="s">
        <v>33</v>
      </c>
      <c r="U73" t="str">
        <f t="shared" si="13"/>
        <v>theater</v>
      </c>
      <c r="V73" t="str">
        <f t="shared" si="14"/>
        <v>plays</v>
      </c>
    </row>
    <row r="74" spans="1:22" hidden="1" x14ac:dyDescent="0.35">
      <c r="A74">
        <v>72</v>
      </c>
      <c r="B74" t="s">
        <v>192</v>
      </c>
      <c r="C74" s="3" t="s">
        <v>193</v>
      </c>
      <c r="D74" s="19">
        <v>600</v>
      </c>
      <c r="E74" s="7">
        <v>4022</v>
      </c>
      <c r="F74" s="5">
        <f t="shared" si="10"/>
        <v>6.7033333333333331</v>
      </c>
      <c r="G74" t="s">
        <v>20</v>
      </c>
      <c r="H74" s="8">
        <f t="shared" si="11"/>
        <v>74.481481481481481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8"/>
        <v>42186.208333333328</v>
      </c>
      <c r="O74" s="17" t="str">
        <f t="shared" si="15"/>
        <v>Jul</v>
      </c>
      <c r="P74" s="14">
        <f t="shared" si="12"/>
        <v>2015</v>
      </c>
      <c r="Q74" s="12">
        <f t="shared" si="9"/>
        <v>42222.208333333328</v>
      </c>
      <c r="R74" t="b">
        <v>0</v>
      </c>
      <c r="S74" t="b">
        <v>0</v>
      </c>
      <c r="T74" t="s">
        <v>71</v>
      </c>
      <c r="U74" t="str">
        <f t="shared" si="13"/>
        <v>film &amp; video</v>
      </c>
      <c r="V74" t="str">
        <f t="shared" si="14"/>
        <v>animation</v>
      </c>
    </row>
    <row r="75" spans="1:22" hidden="1" x14ac:dyDescent="0.35">
      <c r="A75">
        <v>73</v>
      </c>
      <c r="B75" t="s">
        <v>194</v>
      </c>
      <c r="C75" s="3" t="s">
        <v>195</v>
      </c>
      <c r="D75" s="19">
        <v>1400</v>
      </c>
      <c r="E75" s="7">
        <v>9253</v>
      </c>
      <c r="F75" s="5">
        <f t="shared" si="10"/>
        <v>6.609285714285714</v>
      </c>
      <c r="G75" t="s">
        <v>20</v>
      </c>
      <c r="H75" s="8">
        <f t="shared" si="11"/>
        <v>105.14772727272727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8"/>
        <v>42701.25</v>
      </c>
      <c r="O75" s="17" t="str">
        <f t="shared" si="15"/>
        <v>Nov</v>
      </c>
      <c r="P75" s="14">
        <f t="shared" si="12"/>
        <v>2016</v>
      </c>
      <c r="Q75" s="12">
        <f t="shared" si="9"/>
        <v>42704.25</v>
      </c>
      <c r="R75" t="b">
        <v>0</v>
      </c>
      <c r="S75" t="b">
        <v>0</v>
      </c>
      <c r="T75" t="s">
        <v>159</v>
      </c>
      <c r="U75" t="str">
        <f t="shared" si="13"/>
        <v>music</v>
      </c>
      <c r="V75" t="str">
        <f t="shared" si="14"/>
        <v>jazz</v>
      </c>
    </row>
    <row r="76" spans="1:22" hidden="1" x14ac:dyDescent="0.35">
      <c r="A76">
        <v>74</v>
      </c>
      <c r="B76" t="s">
        <v>196</v>
      </c>
      <c r="C76" s="3" t="s">
        <v>197</v>
      </c>
      <c r="D76" s="19">
        <v>3900</v>
      </c>
      <c r="E76" s="7">
        <v>4776</v>
      </c>
      <c r="F76" s="5">
        <f t="shared" si="10"/>
        <v>1.2246153846153847</v>
      </c>
      <c r="G76" t="s">
        <v>20</v>
      </c>
      <c r="H76" s="8">
        <f t="shared" si="11"/>
        <v>56.188235294117646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8"/>
        <v>42456.208333333328</v>
      </c>
      <c r="O76" s="17" t="str">
        <f t="shared" si="15"/>
        <v>Mar</v>
      </c>
      <c r="P76" s="14">
        <f t="shared" si="12"/>
        <v>2016</v>
      </c>
      <c r="Q76" s="12">
        <f t="shared" si="9"/>
        <v>42457.208333333328</v>
      </c>
      <c r="R76" t="b">
        <v>0</v>
      </c>
      <c r="S76" t="b">
        <v>0</v>
      </c>
      <c r="T76" t="s">
        <v>148</v>
      </c>
      <c r="U76" t="str">
        <f t="shared" si="13"/>
        <v>music</v>
      </c>
      <c r="V76" t="str">
        <f t="shared" si="14"/>
        <v>metal</v>
      </c>
    </row>
    <row r="77" spans="1:22" hidden="1" x14ac:dyDescent="0.35">
      <c r="A77">
        <v>75</v>
      </c>
      <c r="B77" t="s">
        <v>198</v>
      </c>
      <c r="C77" s="3" t="s">
        <v>199</v>
      </c>
      <c r="D77" s="19">
        <v>9700</v>
      </c>
      <c r="E77" s="7">
        <v>14606</v>
      </c>
      <c r="F77" s="5">
        <f t="shared" si="10"/>
        <v>1.5057731958762886</v>
      </c>
      <c r="G77" t="s">
        <v>20</v>
      </c>
      <c r="H77" s="8">
        <f t="shared" si="11"/>
        <v>85.917647058823533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8"/>
        <v>43296.208333333328</v>
      </c>
      <c r="O77" s="17" t="str">
        <f t="shared" si="15"/>
        <v>Jul</v>
      </c>
      <c r="P77" s="14">
        <f t="shared" si="12"/>
        <v>2018</v>
      </c>
      <c r="Q77" s="12">
        <f t="shared" si="9"/>
        <v>43304.208333333328</v>
      </c>
      <c r="R77" t="b">
        <v>0</v>
      </c>
      <c r="S77" t="b">
        <v>0</v>
      </c>
      <c r="T77" t="s">
        <v>122</v>
      </c>
      <c r="U77" t="str">
        <f t="shared" si="13"/>
        <v>photography</v>
      </c>
      <c r="V77" t="str">
        <f t="shared" si="14"/>
        <v>photography books</v>
      </c>
    </row>
    <row r="78" spans="1:22" x14ac:dyDescent="0.35">
      <c r="A78">
        <v>76</v>
      </c>
      <c r="B78" t="s">
        <v>200</v>
      </c>
      <c r="C78" s="3" t="s">
        <v>201</v>
      </c>
      <c r="D78" s="19">
        <v>122900</v>
      </c>
      <c r="E78" s="7">
        <v>95993</v>
      </c>
      <c r="F78" s="5">
        <f t="shared" si="10"/>
        <v>0.78106590724165992</v>
      </c>
      <c r="G78" t="s">
        <v>14</v>
      </c>
      <c r="H78" s="8">
        <f t="shared" si="11"/>
        <v>57.00296912114014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8"/>
        <v>42027.25</v>
      </c>
      <c r="O78" s="17" t="str">
        <f t="shared" si="15"/>
        <v>Jan</v>
      </c>
      <c r="P78" s="14">
        <f t="shared" si="12"/>
        <v>2015</v>
      </c>
      <c r="Q78" s="12">
        <f t="shared" si="9"/>
        <v>42076.208333333328</v>
      </c>
      <c r="R78" t="b">
        <v>1</v>
      </c>
      <c r="S78" t="b">
        <v>1</v>
      </c>
      <c r="T78" t="s">
        <v>33</v>
      </c>
      <c r="U78" t="str">
        <f t="shared" si="13"/>
        <v>theater</v>
      </c>
      <c r="V78" t="str">
        <f t="shared" si="14"/>
        <v>plays</v>
      </c>
    </row>
    <row r="79" spans="1:22" x14ac:dyDescent="0.35">
      <c r="A79">
        <v>77</v>
      </c>
      <c r="B79" t="s">
        <v>202</v>
      </c>
      <c r="C79" s="3" t="s">
        <v>203</v>
      </c>
      <c r="D79" s="19">
        <v>9500</v>
      </c>
      <c r="E79" s="7">
        <v>4460</v>
      </c>
      <c r="F79" s="5">
        <f t="shared" si="10"/>
        <v>0.46947368421052632</v>
      </c>
      <c r="G79" t="s">
        <v>14</v>
      </c>
      <c r="H79" s="8">
        <f t="shared" si="11"/>
        <v>79.642857142857139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8"/>
        <v>40448.208333333336</v>
      </c>
      <c r="O79" s="17" t="str">
        <f t="shared" si="15"/>
        <v>Sep</v>
      </c>
      <c r="P79" s="14">
        <f t="shared" si="12"/>
        <v>2010</v>
      </c>
      <c r="Q79" s="12">
        <f t="shared" si="9"/>
        <v>40462.208333333336</v>
      </c>
      <c r="R79" t="b">
        <v>0</v>
      </c>
      <c r="S79" t="b">
        <v>1</v>
      </c>
      <c r="T79" t="s">
        <v>71</v>
      </c>
      <c r="U79" t="str">
        <f t="shared" si="13"/>
        <v>film &amp; video</v>
      </c>
      <c r="V79" t="str">
        <f t="shared" si="14"/>
        <v>animation</v>
      </c>
    </row>
    <row r="80" spans="1:22" hidden="1" x14ac:dyDescent="0.35">
      <c r="A80">
        <v>78</v>
      </c>
      <c r="B80" t="s">
        <v>204</v>
      </c>
      <c r="C80" s="3" t="s">
        <v>205</v>
      </c>
      <c r="D80" s="19">
        <v>4500</v>
      </c>
      <c r="E80" s="7">
        <v>13536</v>
      </c>
      <c r="F80" s="5">
        <f t="shared" si="10"/>
        <v>3.008</v>
      </c>
      <c r="G80" t="s">
        <v>20</v>
      </c>
      <c r="H80" s="8">
        <f t="shared" si="11"/>
        <v>41.018181818181816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8"/>
        <v>43206.208333333328</v>
      </c>
      <c r="O80" s="17" t="str">
        <f t="shared" si="15"/>
        <v>Apr</v>
      </c>
      <c r="P80" s="14">
        <f t="shared" si="12"/>
        <v>2018</v>
      </c>
      <c r="Q80" s="12">
        <f t="shared" si="9"/>
        <v>43207.208333333328</v>
      </c>
      <c r="R80" t="b">
        <v>0</v>
      </c>
      <c r="S80" t="b">
        <v>0</v>
      </c>
      <c r="T80" t="s">
        <v>206</v>
      </c>
      <c r="U80" t="str">
        <f t="shared" si="13"/>
        <v>publishing</v>
      </c>
      <c r="V80" t="str">
        <f t="shared" si="14"/>
        <v>translations</v>
      </c>
    </row>
    <row r="81" spans="1:22" x14ac:dyDescent="0.35">
      <c r="A81">
        <v>79</v>
      </c>
      <c r="B81" t="s">
        <v>207</v>
      </c>
      <c r="C81" s="3" t="s">
        <v>208</v>
      </c>
      <c r="D81" s="19">
        <v>57800</v>
      </c>
      <c r="E81" s="7">
        <v>40228</v>
      </c>
      <c r="F81" s="5">
        <f t="shared" si="10"/>
        <v>0.6959861591695502</v>
      </c>
      <c r="G81" t="s">
        <v>14</v>
      </c>
      <c r="H81" s="8">
        <f t="shared" si="11"/>
        <v>48.004773269689736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8"/>
        <v>43267.208333333328</v>
      </c>
      <c r="O81" s="17" t="str">
        <f t="shared" si="15"/>
        <v>Jun</v>
      </c>
      <c r="P81" s="14">
        <f t="shared" si="12"/>
        <v>2018</v>
      </c>
      <c r="Q81" s="12">
        <f t="shared" si="9"/>
        <v>43272.208333333328</v>
      </c>
      <c r="R81" t="b">
        <v>0</v>
      </c>
      <c r="S81" t="b">
        <v>0</v>
      </c>
      <c r="T81" t="s">
        <v>33</v>
      </c>
      <c r="U81" t="str">
        <f t="shared" si="13"/>
        <v>theater</v>
      </c>
      <c r="V81" t="str">
        <f t="shared" si="14"/>
        <v>plays</v>
      </c>
    </row>
    <row r="82" spans="1:22" hidden="1" x14ac:dyDescent="0.35">
      <c r="A82">
        <v>80</v>
      </c>
      <c r="B82" t="s">
        <v>209</v>
      </c>
      <c r="C82" s="3" t="s">
        <v>210</v>
      </c>
      <c r="D82" s="19">
        <v>1100</v>
      </c>
      <c r="E82" s="7">
        <v>7012</v>
      </c>
      <c r="F82" s="5">
        <f t="shared" si="10"/>
        <v>6.374545454545455</v>
      </c>
      <c r="G82" t="s">
        <v>20</v>
      </c>
      <c r="H82" s="8">
        <f t="shared" si="11"/>
        <v>55.212598425196852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8"/>
        <v>42976.208333333328</v>
      </c>
      <c r="O82" s="17" t="str">
        <f t="shared" si="15"/>
        <v>Aug</v>
      </c>
      <c r="P82" s="14">
        <f t="shared" si="12"/>
        <v>2017</v>
      </c>
      <c r="Q82" s="12">
        <f t="shared" si="9"/>
        <v>43006.208333333328</v>
      </c>
      <c r="R82" t="b">
        <v>0</v>
      </c>
      <c r="S82" t="b">
        <v>0</v>
      </c>
      <c r="T82" t="s">
        <v>89</v>
      </c>
      <c r="U82" t="str">
        <f t="shared" si="13"/>
        <v>games</v>
      </c>
      <c r="V82" t="str">
        <f t="shared" si="14"/>
        <v>video games</v>
      </c>
    </row>
    <row r="83" spans="1:22" hidden="1" x14ac:dyDescent="0.35">
      <c r="A83">
        <v>81</v>
      </c>
      <c r="B83" t="s">
        <v>211</v>
      </c>
      <c r="C83" s="3" t="s">
        <v>212</v>
      </c>
      <c r="D83" s="19">
        <v>16800</v>
      </c>
      <c r="E83" s="7">
        <v>37857</v>
      </c>
      <c r="F83" s="5">
        <f t="shared" si="10"/>
        <v>2.253392857142857</v>
      </c>
      <c r="G83" t="s">
        <v>20</v>
      </c>
      <c r="H83" s="8">
        <f t="shared" si="11"/>
        <v>92.109489051094897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8"/>
        <v>43062.25</v>
      </c>
      <c r="O83" s="17" t="str">
        <f t="shared" si="15"/>
        <v>Nov</v>
      </c>
      <c r="P83" s="14">
        <f t="shared" si="12"/>
        <v>2017</v>
      </c>
      <c r="Q83" s="12">
        <f t="shared" si="9"/>
        <v>43087.25</v>
      </c>
      <c r="R83" t="b">
        <v>0</v>
      </c>
      <c r="S83" t="b">
        <v>0</v>
      </c>
      <c r="T83" t="s">
        <v>23</v>
      </c>
      <c r="U83" t="str">
        <f t="shared" si="13"/>
        <v>music</v>
      </c>
      <c r="V83" t="str">
        <f t="shared" si="14"/>
        <v>rock</v>
      </c>
    </row>
    <row r="84" spans="1:22" hidden="1" x14ac:dyDescent="0.35">
      <c r="A84">
        <v>82</v>
      </c>
      <c r="B84" t="s">
        <v>213</v>
      </c>
      <c r="C84" s="3" t="s">
        <v>214</v>
      </c>
      <c r="D84" s="19">
        <v>1000</v>
      </c>
      <c r="E84" s="7">
        <v>14973</v>
      </c>
      <c r="F84" s="5">
        <f t="shared" si="10"/>
        <v>14.973000000000001</v>
      </c>
      <c r="G84" t="s">
        <v>20</v>
      </c>
      <c r="H84" s="8">
        <f t="shared" si="11"/>
        <v>83.183333333333337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8"/>
        <v>43482.25</v>
      </c>
      <c r="O84" s="17" t="str">
        <f t="shared" si="15"/>
        <v>Jan</v>
      </c>
      <c r="P84" s="14">
        <f t="shared" si="12"/>
        <v>2019</v>
      </c>
      <c r="Q84" s="12">
        <f t="shared" si="9"/>
        <v>43489.25</v>
      </c>
      <c r="R84" t="b">
        <v>0</v>
      </c>
      <c r="S84" t="b">
        <v>1</v>
      </c>
      <c r="T84" t="s">
        <v>89</v>
      </c>
      <c r="U84" t="str">
        <f t="shared" si="13"/>
        <v>games</v>
      </c>
      <c r="V84" t="str">
        <f t="shared" si="14"/>
        <v>video games</v>
      </c>
    </row>
    <row r="85" spans="1:22" x14ac:dyDescent="0.35">
      <c r="A85">
        <v>83</v>
      </c>
      <c r="B85" t="s">
        <v>215</v>
      </c>
      <c r="C85" s="3" t="s">
        <v>216</v>
      </c>
      <c r="D85" s="19">
        <v>106400</v>
      </c>
      <c r="E85" s="7">
        <v>39996</v>
      </c>
      <c r="F85" s="5">
        <f t="shared" si="10"/>
        <v>0.37590225563909774</v>
      </c>
      <c r="G85" t="s">
        <v>14</v>
      </c>
      <c r="H85" s="8">
        <f t="shared" si="11"/>
        <v>39.996000000000002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8"/>
        <v>42579.208333333328</v>
      </c>
      <c r="O85" s="17" t="str">
        <f t="shared" si="15"/>
        <v>Jul</v>
      </c>
      <c r="P85" s="14">
        <f t="shared" si="12"/>
        <v>2016</v>
      </c>
      <c r="Q85" s="12">
        <f t="shared" si="9"/>
        <v>42601.208333333328</v>
      </c>
      <c r="R85" t="b">
        <v>0</v>
      </c>
      <c r="S85" t="b">
        <v>0</v>
      </c>
      <c r="T85" t="s">
        <v>50</v>
      </c>
      <c r="U85" t="str">
        <f t="shared" si="13"/>
        <v>music</v>
      </c>
      <c r="V85" t="str">
        <f t="shared" si="14"/>
        <v>electric music</v>
      </c>
    </row>
    <row r="86" spans="1:22" hidden="1" x14ac:dyDescent="0.35">
      <c r="A86">
        <v>84</v>
      </c>
      <c r="B86" t="s">
        <v>217</v>
      </c>
      <c r="C86" s="3" t="s">
        <v>218</v>
      </c>
      <c r="D86" s="19">
        <v>31400</v>
      </c>
      <c r="E86" s="7">
        <v>41564</v>
      </c>
      <c r="F86" s="5">
        <f t="shared" si="10"/>
        <v>1.3236942675159236</v>
      </c>
      <c r="G86" t="s">
        <v>20</v>
      </c>
      <c r="H86" s="8">
        <f t="shared" si="11"/>
        <v>111.1336898395722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8"/>
        <v>41118.208333333336</v>
      </c>
      <c r="O86" s="17" t="str">
        <f t="shared" si="15"/>
        <v>Jul</v>
      </c>
      <c r="P86" s="14">
        <f t="shared" si="12"/>
        <v>2012</v>
      </c>
      <c r="Q86" s="12">
        <f t="shared" si="9"/>
        <v>41128.208333333336</v>
      </c>
      <c r="R86" t="b">
        <v>0</v>
      </c>
      <c r="S86" t="b">
        <v>0</v>
      </c>
      <c r="T86" t="s">
        <v>65</v>
      </c>
      <c r="U86" t="str">
        <f t="shared" si="13"/>
        <v>technology</v>
      </c>
      <c r="V86" t="str">
        <f t="shared" si="14"/>
        <v>wearables</v>
      </c>
    </row>
    <row r="87" spans="1:22" hidden="1" x14ac:dyDescent="0.35">
      <c r="A87">
        <v>85</v>
      </c>
      <c r="B87" t="s">
        <v>219</v>
      </c>
      <c r="C87" s="3" t="s">
        <v>220</v>
      </c>
      <c r="D87" s="19">
        <v>4900</v>
      </c>
      <c r="E87" s="7">
        <v>6430</v>
      </c>
      <c r="F87" s="5">
        <f t="shared" si="10"/>
        <v>1.3122448979591836</v>
      </c>
      <c r="G87" t="s">
        <v>20</v>
      </c>
      <c r="H87" s="8">
        <f t="shared" si="11"/>
        <v>90.563380281690144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8"/>
        <v>40797.208333333336</v>
      </c>
      <c r="O87" s="17" t="str">
        <f t="shared" si="15"/>
        <v>Sep</v>
      </c>
      <c r="P87" s="14">
        <f t="shared" si="12"/>
        <v>2011</v>
      </c>
      <c r="Q87" s="12">
        <f t="shared" si="9"/>
        <v>40805.208333333336</v>
      </c>
      <c r="R87" t="b">
        <v>0</v>
      </c>
      <c r="S87" t="b">
        <v>0</v>
      </c>
      <c r="T87" t="s">
        <v>60</v>
      </c>
      <c r="U87" t="str">
        <f t="shared" si="13"/>
        <v>music</v>
      </c>
      <c r="V87" t="str">
        <f t="shared" si="14"/>
        <v>indie rock</v>
      </c>
    </row>
    <row r="88" spans="1:22" hidden="1" x14ac:dyDescent="0.35">
      <c r="A88">
        <v>86</v>
      </c>
      <c r="B88" t="s">
        <v>221</v>
      </c>
      <c r="C88" s="3" t="s">
        <v>222</v>
      </c>
      <c r="D88" s="19">
        <v>7400</v>
      </c>
      <c r="E88" s="7">
        <v>12405</v>
      </c>
      <c r="F88" s="5">
        <f t="shared" si="10"/>
        <v>1.6763513513513513</v>
      </c>
      <c r="G88" t="s">
        <v>20</v>
      </c>
      <c r="H88" s="8">
        <f t="shared" si="11"/>
        <v>61.108374384236456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8"/>
        <v>42128.208333333328</v>
      </c>
      <c r="O88" s="17" t="str">
        <f t="shared" si="15"/>
        <v>May</v>
      </c>
      <c r="P88" s="14">
        <f t="shared" si="12"/>
        <v>2015</v>
      </c>
      <c r="Q88" s="12">
        <f t="shared" si="9"/>
        <v>42141.208333333328</v>
      </c>
      <c r="R88" t="b">
        <v>1</v>
      </c>
      <c r="S88" t="b">
        <v>0</v>
      </c>
      <c r="T88" t="s">
        <v>33</v>
      </c>
      <c r="U88" t="str">
        <f t="shared" si="13"/>
        <v>theater</v>
      </c>
      <c r="V88" t="str">
        <f t="shared" si="14"/>
        <v>plays</v>
      </c>
    </row>
    <row r="89" spans="1:22" ht="31" x14ac:dyDescent="0.35">
      <c r="A89">
        <v>87</v>
      </c>
      <c r="B89" t="s">
        <v>223</v>
      </c>
      <c r="C89" s="3" t="s">
        <v>224</v>
      </c>
      <c r="D89" s="19">
        <v>198500</v>
      </c>
      <c r="E89" s="7">
        <v>123040</v>
      </c>
      <c r="F89" s="5">
        <f t="shared" si="10"/>
        <v>0.6198488664987406</v>
      </c>
      <c r="G89" t="s">
        <v>14</v>
      </c>
      <c r="H89" s="8">
        <f t="shared" si="11"/>
        <v>83.022941970310384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8"/>
        <v>40610.25</v>
      </c>
      <c r="O89" s="17" t="str">
        <f t="shared" si="15"/>
        <v>Mar</v>
      </c>
      <c r="P89" s="14">
        <f t="shared" si="12"/>
        <v>2011</v>
      </c>
      <c r="Q89" s="12">
        <f t="shared" si="9"/>
        <v>40621.208333333336</v>
      </c>
      <c r="R89" t="b">
        <v>0</v>
      </c>
      <c r="S89" t="b">
        <v>1</v>
      </c>
      <c r="T89" t="s">
        <v>23</v>
      </c>
      <c r="U89" t="str">
        <f t="shared" si="13"/>
        <v>music</v>
      </c>
      <c r="V89" t="str">
        <f t="shared" si="14"/>
        <v>rock</v>
      </c>
    </row>
    <row r="90" spans="1:22" hidden="1" x14ac:dyDescent="0.35">
      <c r="A90">
        <v>88</v>
      </c>
      <c r="B90" t="s">
        <v>225</v>
      </c>
      <c r="C90" s="3" t="s">
        <v>226</v>
      </c>
      <c r="D90" s="19">
        <v>4800</v>
      </c>
      <c r="E90" s="7">
        <v>12516</v>
      </c>
      <c r="F90" s="5">
        <f t="shared" si="10"/>
        <v>2.6074999999999999</v>
      </c>
      <c r="G90" t="s">
        <v>20</v>
      </c>
      <c r="H90" s="8">
        <f t="shared" si="11"/>
        <v>110.76106194690266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8"/>
        <v>42110.208333333328</v>
      </c>
      <c r="O90" s="17" t="str">
        <f t="shared" si="15"/>
        <v>Apr</v>
      </c>
      <c r="P90" s="14">
        <f t="shared" si="12"/>
        <v>2015</v>
      </c>
      <c r="Q90" s="12">
        <f t="shared" si="9"/>
        <v>42132.208333333328</v>
      </c>
      <c r="R90" t="b">
        <v>0</v>
      </c>
      <c r="S90" t="b">
        <v>0</v>
      </c>
      <c r="T90" t="s">
        <v>206</v>
      </c>
      <c r="U90" t="str">
        <f t="shared" si="13"/>
        <v>publishing</v>
      </c>
      <c r="V90" t="str">
        <f t="shared" si="14"/>
        <v>translations</v>
      </c>
    </row>
    <row r="91" spans="1:22" hidden="1" x14ac:dyDescent="0.35">
      <c r="A91">
        <v>89</v>
      </c>
      <c r="B91" t="s">
        <v>227</v>
      </c>
      <c r="C91" s="3" t="s">
        <v>228</v>
      </c>
      <c r="D91" s="19">
        <v>3400</v>
      </c>
      <c r="E91" s="7">
        <v>8588</v>
      </c>
      <c r="F91" s="5">
        <f t="shared" si="10"/>
        <v>2.5258823529411765</v>
      </c>
      <c r="G91" t="s">
        <v>20</v>
      </c>
      <c r="H91" s="8">
        <f t="shared" si="11"/>
        <v>89.458333333333329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8"/>
        <v>40283.208333333336</v>
      </c>
      <c r="O91" s="17" t="str">
        <f t="shared" si="15"/>
        <v>Apr</v>
      </c>
      <c r="P91" s="14">
        <f t="shared" si="12"/>
        <v>2010</v>
      </c>
      <c r="Q91" s="12">
        <f t="shared" si="9"/>
        <v>40285.208333333336</v>
      </c>
      <c r="R91" t="b">
        <v>0</v>
      </c>
      <c r="S91" t="b">
        <v>0</v>
      </c>
      <c r="T91" t="s">
        <v>33</v>
      </c>
      <c r="U91" t="str">
        <f t="shared" si="13"/>
        <v>theater</v>
      </c>
      <c r="V91" t="str">
        <f t="shared" si="14"/>
        <v>plays</v>
      </c>
    </row>
    <row r="92" spans="1:22" x14ac:dyDescent="0.35">
      <c r="A92">
        <v>90</v>
      </c>
      <c r="B92" t="s">
        <v>229</v>
      </c>
      <c r="C92" s="3" t="s">
        <v>230</v>
      </c>
      <c r="D92" s="19">
        <v>7800</v>
      </c>
      <c r="E92" s="7">
        <v>6132</v>
      </c>
      <c r="F92" s="5">
        <f t="shared" si="10"/>
        <v>0.7861538461538462</v>
      </c>
      <c r="G92" t="s">
        <v>14</v>
      </c>
      <c r="H92" s="8">
        <f t="shared" si="11"/>
        <v>57.849056603773583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8"/>
        <v>42425.25</v>
      </c>
      <c r="O92" s="17" t="str">
        <f t="shared" si="15"/>
        <v>Feb</v>
      </c>
      <c r="P92" s="14">
        <f t="shared" si="12"/>
        <v>2016</v>
      </c>
      <c r="Q92" s="12">
        <f t="shared" si="9"/>
        <v>42425.25</v>
      </c>
      <c r="R92" t="b">
        <v>0</v>
      </c>
      <c r="S92" t="b">
        <v>1</v>
      </c>
      <c r="T92" t="s">
        <v>33</v>
      </c>
      <c r="U92" t="str">
        <f t="shared" si="13"/>
        <v>theater</v>
      </c>
      <c r="V92" t="str">
        <f t="shared" si="14"/>
        <v>plays</v>
      </c>
    </row>
    <row r="93" spans="1:22" x14ac:dyDescent="0.35">
      <c r="A93">
        <v>91</v>
      </c>
      <c r="B93" t="s">
        <v>231</v>
      </c>
      <c r="C93" s="3" t="s">
        <v>232</v>
      </c>
      <c r="D93" s="19">
        <v>154300</v>
      </c>
      <c r="E93" s="7">
        <v>74688</v>
      </c>
      <c r="F93" s="5">
        <f t="shared" si="10"/>
        <v>0.48404406999351912</v>
      </c>
      <c r="G93" t="s">
        <v>14</v>
      </c>
      <c r="H93" s="8">
        <f t="shared" si="11"/>
        <v>109.99705449189985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8"/>
        <v>42588.208333333328</v>
      </c>
      <c r="O93" s="17" t="str">
        <f t="shared" si="15"/>
        <v>Aug</v>
      </c>
      <c r="P93" s="14">
        <f t="shared" si="12"/>
        <v>2016</v>
      </c>
      <c r="Q93" s="12">
        <f t="shared" si="9"/>
        <v>42616.208333333328</v>
      </c>
      <c r="R93" t="b">
        <v>0</v>
      </c>
      <c r="S93" t="b">
        <v>0</v>
      </c>
      <c r="T93" t="s">
        <v>206</v>
      </c>
      <c r="U93" t="str">
        <f t="shared" si="13"/>
        <v>publishing</v>
      </c>
      <c r="V93" t="str">
        <f t="shared" si="14"/>
        <v>translations</v>
      </c>
    </row>
    <row r="94" spans="1:22" ht="31" hidden="1" x14ac:dyDescent="0.35">
      <c r="A94">
        <v>92</v>
      </c>
      <c r="B94" t="s">
        <v>233</v>
      </c>
      <c r="C94" s="3" t="s">
        <v>234</v>
      </c>
      <c r="D94" s="19">
        <v>20000</v>
      </c>
      <c r="E94" s="7">
        <v>51775</v>
      </c>
      <c r="F94" s="5">
        <f t="shared" si="10"/>
        <v>2.5887500000000001</v>
      </c>
      <c r="G94" t="s">
        <v>20</v>
      </c>
      <c r="H94" s="8">
        <f t="shared" si="11"/>
        <v>103.96586345381526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8"/>
        <v>40352.208333333336</v>
      </c>
      <c r="O94" s="17" t="str">
        <f t="shared" si="15"/>
        <v>Jun</v>
      </c>
      <c r="P94" s="14">
        <f t="shared" si="12"/>
        <v>2010</v>
      </c>
      <c r="Q94" s="12">
        <f t="shared" si="9"/>
        <v>40353.208333333336</v>
      </c>
      <c r="R94" t="b">
        <v>0</v>
      </c>
      <c r="S94" t="b">
        <v>1</v>
      </c>
      <c r="T94" t="s">
        <v>89</v>
      </c>
      <c r="U94" t="str">
        <f t="shared" si="13"/>
        <v>games</v>
      </c>
      <c r="V94" t="str">
        <f t="shared" si="14"/>
        <v>video games</v>
      </c>
    </row>
    <row r="95" spans="1:22" hidden="1" x14ac:dyDescent="0.35">
      <c r="A95">
        <v>93</v>
      </c>
      <c r="B95" t="s">
        <v>235</v>
      </c>
      <c r="C95" s="3" t="s">
        <v>236</v>
      </c>
      <c r="D95" s="19">
        <v>108800</v>
      </c>
      <c r="E95" s="7">
        <v>65877</v>
      </c>
      <c r="F95" s="5">
        <f t="shared" si="10"/>
        <v>0.60548713235294116</v>
      </c>
      <c r="G95" t="s">
        <v>74</v>
      </c>
      <c r="H95" s="8">
        <f t="shared" si="11"/>
        <v>107.99508196721311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8"/>
        <v>41202.208333333336</v>
      </c>
      <c r="O95" s="17" t="str">
        <f t="shared" si="15"/>
        <v>Oct</v>
      </c>
      <c r="P95" s="14">
        <f t="shared" si="12"/>
        <v>2012</v>
      </c>
      <c r="Q95" s="12">
        <f t="shared" si="9"/>
        <v>41206.208333333336</v>
      </c>
      <c r="R95" t="b">
        <v>0</v>
      </c>
      <c r="S95" t="b">
        <v>1</v>
      </c>
      <c r="T95" t="s">
        <v>33</v>
      </c>
      <c r="U95" t="str">
        <f t="shared" si="13"/>
        <v>theater</v>
      </c>
      <c r="V95" t="str">
        <f t="shared" si="14"/>
        <v>plays</v>
      </c>
    </row>
    <row r="96" spans="1:22" hidden="1" x14ac:dyDescent="0.35">
      <c r="A96">
        <v>94</v>
      </c>
      <c r="B96" t="s">
        <v>237</v>
      </c>
      <c r="C96" s="3" t="s">
        <v>238</v>
      </c>
      <c r="D96" s="19">
        <v>2900</v>
      </c>
      <c r="E96" s="7">
        <v>8807</v>
      </c>
      <c r="F96" s="5">
        <f t="shared" si="10"/>
        <v>3.036896551724138</v>
      </c>
      <c r="G96" t="s">
        <v>20</v>
      </c>
      <c r="H96" s="8">
        <f t="shared" si="11"/>
        <v>48.927777777777777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8"/>
        <v>43562.208333333328</v>
      </c>
      <c r="O96" s="17" t="str">
        <f t="shared" si="15"/>
        <v>Apr</v>
      </c>
      <c r="P96" s="14">
        <f t="shared" si="12"/>
        <v>2019</v>
      </c>
      <c r="Q96" s="12">
        <f t="shared" si="9"/>
        <v>43573.208333333328</v>
      </c>
      <c r="R96" t="b">
        <v>0</v>
      </c>
      <c r="S96" t="b">
        <v>0</v>
      </c>
      <c r="T96" t="s">
        <v>28</v>
      </c>
      <c r="U96" t="str">
        <f t="shared" si="13"/>
        <v>technology</v>
      </c>
      <c r="V96" t="str">
        <f t="shared" si="14"/>
        <v>web</v>
      </c>
    </row>
    <row r="97" spans="1:22" ht="31" hidden="1" x14ac:dyDescent="0.35">
      <c r="A97">
        <v>95</v>
      </c>
      <c r="B97" t="s">
        <v>239</v>
      </c>
      <c r="C97" s="3" t="s">
        <v>240</v>
      </c>
      <c r="D97" s="19">
        <v>900</v>
      </c>
      <c r="E97" s="7">
        <v>1017</v>
      </c>
      <c r="F97" s="5">
        <f t="shared" si="10"/>
        <v>1.1299999999999999</v>
      </c>
      <c r="G97" t="s">
        <v>20</v>
      </c>
      <c r="H97" s="8">
        <f t="shared" si="11"/>
        <v>37.666666666666664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8"/>
        <v>43752.208333333328</v>
      </c>
      <c r="O97" s="17" t="str">
        <f t="shared" si="15"/>
        <v>Oct</v>
      </c>
      <c r="P97" s="14">
        <f t="shared" si="12"/>
        <v>2019</v>
      </c>
      <c r="Q97" s="12">
        <f t="shared" si="9"/>
        <v>43759.208333333328</v>
      </c>
      <c r="R97" t="b">
        <v>0</v>
      </c>
      <c r="S97" t="b">
        <v>0</v>
      </c>
      <c r="T97" t="s">
        <v>42</v>
      </c>
      <c r="U97" t="str">
        <f t="shared" si="13"/>
        <v>film &amp; video</v>
      </c>
      <c r="V97" t="str">
        <f t="shared" si="14"/>
        <v>documentary</v>
      </c>
    </row>
    <row r="98" spans="1:22" hidden="1" x14ac:dyDescent="0.35">
      <c r="A98">
        <v>96</v>
      </c>
      <c r="B98" t="s">
        <v>241</v>
      </c>
      <c r="C98" s="3" t="s">
        <v>242</v>
      </c>
      <c r="D98" s="19">
        <v>69700</v>
      </c>
      <c r="E98" s="7">
        <v>151513</v>
      </c>
      <c r="F98" s="5">
        <f t="shared" si="10"/>
        <v>2.1737876614060259</v>
      </c>
      <c r="G98" t="s">
        <v>20</v>
      </c>
      <c r="H98" s="8">
        <f t="shared" si="11"/>
        <v>64.999141999141997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8"/>
        <v>40612.25</v>
      </c>
      <c r="O98" s="17" t="str">
        <f t="shared" si="15"/>
        <v>Mar</v>
      </c>
      <c r="P98" s="14">
        <f t="shared" si="12"/>
        <v>2011</v>
      </c>
      <c r="Q98" s="12">
        <f t="shared" si="9"/>
        <v>40625.208333333336</v>
      </c>
      <c r="R98" t="b">
        <v>0</v>
      </c>
      <c r="S98" t="b">
        <v>0</v>
      </c>
      <c r="T98" t="s">
        <v>33</v>
      </c>
      <c r="U98" t="str">
        <f t="shared" si="13"/>
        <v>theater</v>
      </c>
      <c r="V98" t="str">
        <f t="shared" si="14"/>
        <v>plays</v>
      </c>
    </row>
    <row r="99" spans="1:22" hidden="1" x14ac:dyDescent="0.35">
      <c r="A99">
        <v>97</v>
      </c>
      <c r="B99" t="s">
        <v>243</v>
      </c>
      <c r="C99" s="3" t="s">
        <v>244</v>
      </c>
      <c r="D99" s="19">
        <v>1300</v>
      </c>
      <c r="E99" s="7">
        <v>12047</v>
      </c>
      <c r="F99" s="5">
        <f t="shared" si="10"/>
        <v>9.2669230769230762</v>
      </c>
      <c r="G99" t="s">
        <v>20</v>
      </c>
      <c r="H99" s="8">
        <f t="shared" si="11"/>
        <v>106.61061946902655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8"/>
        <v>42180.208333333328</v>
      </c>
      <c r="O99" s="17" t="str">
        <f t="shared" si="15"/>
        <v>Jun</v>
      </c>
      <c r="P99" s="14">
        <f t="shared" si="12"/>
        <v>2015</v>
      </c>
      <c r="Q99" s="12">
        <f t="shared" si="9"/>
        <v>42234.208333333328</v>
      </c>
      <c r="R99" t="b">
        <v>0</v>
      </c>
      <c r="S99" t="b">
        <v>0</v>
      </c>
      <c r="T99" t="s">
        <v>17</v>
      </c>
      <c r="U99" t="str">
        <f t="shared" si="13"/>
        <v>food</v>
      </c>
      <c r="V99" t="str">
        <f t="shared" si="14"/>
        <v>food trucks</v>
      </c>
    </row>
    <row r="100" spans="1:22" x14ac:dyDescent="0.35">
      <c r="A100">
        <v>98</v>
      </c>
      <c r="B100" t="s">
        <v>245</v>
      </c>
      <c r="C100" s="3" t="s">
        <v>246</v>
      </c>
      <c r="D100" s="19">
        <v>97800</v>
      </c>
      <c r="E100" s="7">
        <v>32951</v>
      </c>
      <c r="F100" s="5">
        <f t="shared" si="10"/>
        <v>0.33692229038854804</v>
      </c>
      <c r="G100" t="s">
        <v>14</v>
      </c>
      <c r="H100" s="8">
        <f t="shared" si="11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8"/>
        <v>42212.208333333328</v>
      </c>
      <c r="O100" s="17" t="str">
        <f t="shared" si="15"/>
        <v>Jul</v>
      </c>
      <c r="P100" s="14">
        <f t="shared" si="12"/>
        <v>2015</v>
      </c>
      <c r="Q100" s="12">
        <f t="shared" si="9"/>
        <v>42216.208333333328</v>
      </c>
      <c r="R100" t="b">
        <v>0</v>
      </c>
      <c r="S100" t="b">
        <v>0</v>
      </c>
      <c r="T100" t="s">
        <v>89</v>
      </c>
      <c r="U100" t="str">
        <f t="shared" si="13"/>
        <v>games</v>
      </c>
      <c r="V100" t="str">
        <f t="shared" si="14"/>
        <v>video games</v>
      </c>
    </row>
    <row r="101" spans="1:22" ht="31" hidden="1" x14ac:dyDescent="0.35">
      <c r="A101">
        <v>99</v>
      </c>
      <c r="B101" t="s">
        <v>247</v>
      </c>
      <c r="C101" s="3" t="s">
        <v>248</v>
      </c>
      <c r="D101" s="19">
        <v>7600</v>
      </c>
      <c r="E101" s="7">
        <v>14951</v>
      </c>
      <c r="F101" s="5">
        <f t="shared" si="10"/>
        <v>1.9672368421052631</v>
      </c>
      <c r="G101" t="s">
        <v>20</v>
      </c>
      <c r="H101" s="8">
        <f t="shared" si="11"/>
        <v>91.16463414634147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8"/>
        <v>41968.25</v>
      </c>
      <c r="O101" s="17" t="str">
        <f t="shared" si="15"/>
        <v>Nov</v>
      </c>
      <c r="P101" s="14">
        <f t="shared" si="12"/>
        <v>2014</v>
      </c>
      <c r="Q101" s="12">
        <f t="shared" si="9"/>
        <v>41997.25</v>
      </c>
      <c r="R101" t="b">
        <v>0</v>
      </c>
      <c r="S101" t="b">
        <v>0</v>
      </c>
      <c r="T101" t="s">
        <v>33</v>
      </c>
      <c r="U101" t="str">
        <f t="shared" si="13"/>
        <v>theater</v>
      </c>
      <c r="V101" t="str">
        <f t="shared" si="14"/>
        <v>plays</v>
      </c>
    </row>
    <row r="102" spans="1:22" x14ac:dyDescent="0.35">
      <c r="A102">
        <v>100</v>
      </c>
      <c r="B102" t="s">
        <v>249</v>
      </c>
      <c r="C102" s="3" t="s">
        <v>250</v>
      </c>
      <c r="D102" s="19">
        <v>100</v>
      </c>
      <c r="E102" s="7">
        <v>1</v>
      </c>
      <c r="F102" s="5">
        <f t="shared" si="10"/>
        <v>0.01</v>
      </c>
      <c r="G102" t="s">
        <v>14</v>
      </c>
      <c r="H102" s="8">
        <f t="shared" si="11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8"/>
        <v>40835.208333333336</v>
      </c>
      <c r="O102" s="17" t="str">
        <f t="shared" si="15"/>
        <v>Oct</v>
      </c>
      <c r="P102" s="14">
        <f t="shared" si="12"/>
        <v>2011</v>
      </c>
      <c r="Q102" s="12">
        <f t="shared" si="9"/>
        <v>40853.208333333336</v>
      </c>
      <c r="R102" t="b">
        <v>0</v>
      </c>
      <c r="S102" t="b">
        <v>0</v>
      </c>
      <c r="T102" t="s">
        <v>33</v>
      </c>
      <c r="U102" t="str">
        <f t="shared" si="13"/>
        <v>theater</v>
      </c>
      <c r="V102" t="str">
        <f t="shared" si="14"/>
        <v>plays</v>
      </c>
    </row>
    <row r="103" spans="1:22" hidden="1" x14ac:dyDescent="0.35">
      <c r="A103">
        <v>101</v>
      </c>
      <c r="B103" t="s">
        <v>251</v>
      </c>
      <c r="C103" s="3" t="s">
        <v>252</v>
      </c>
      <c r="D103" s="19">
        <v>900</v>
      </c>
      <c r="E103" s="7">
        <v>9193</v>
      </c>
      <c r="F103" s="5">
        <f t="shared" si="10"/>
        <v>10.214444444444444</v>
      </c>
      <c r="G103" t="s">
        <v>20</v>
      </c>
      <c r="H103" s="8">
        <f t="shared" si="11"/>
        <v>56.054878048780488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8"/>
        <v>42056.25</v>
      </c>
      <c r="O103" s="17" t="str">
        <f t="shared" si="15"/>
        <v>Feb</v>
      </c>
      <c r="P103" s="14">
        <f t="shared" si="12"/>
        <v>2015</v>
      </c>
      <c r="Q103" s="12">
        <f t="shared" si="9"/>
        <v>42063.25</v>
      </c>
      <c r="R103" t="b">
        <v>0</v>
      </c>
      <c r="S103" t="b">
        <v>1</v>
      </c>
      <c r="T103" t="s">
        <v>50</v>
      </c>
      <c r="U103" t="str">
        <f t="shared" si="13"/>
        <v>music</v>
      </c>
      <c r="V103" t="str">
        <f t="shared" si="14"/>
        <v>electric music</v>
      </c>
    </row>
    <row r="104" spans="1:22" hidden="1" x14ac:dyDescent="0.35">
      <c r="A104">
        <v>102</v>
      </c>
      <c r="B104" t="s">
        <v>253</v>
      </c>
      <c r="C104" s="3" t="s">
        <v>254</v>
      </c>
      <c r="D104" s="19">
        <v>3700</v>
      </c>
      <c r="E104" s="7">
        <v>10422</v>
      </c>
      <c r="F104" s="5">
        <f t="shared" si="10"/>
        <v>2.8167567567567566</v>
      </c>
      <c r="G104" t="s">
        <v>20</v>
      </c>
      <c r="H104" s="8">
        <f t="shared" si="11"/>
        <v>31.017857142857142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8"/>
        <v>43234.208333333328</v>
      </c>
      <c r="O104" s="17" t="str">
        <f t="shared" si="15"/>
        <v>May</v>
      </c>
      <c r="P104" s="14">
        <f t="shared" si="12"/>
        <v>2018</v>
      </c>
      <c r="Q104" s="12">
        <f t="shared" si="9"/>
        <v>43241.208333333328</v>
      </c>
      <c r="R104" t="b">
        <v>0</v>
      </c>
      <c r="S104" t="b">
        <v>1</v>
      </c>
      <c r="T104" t="s">
        <v>65</v>
      </c>
      <c r="U104" t="str">
        <f t="shared" si="13"/>
        <v>technology</v>
      </c>
      <c r="V104" t="str">
        <f t="shared" si="14"/>
        <v>wearables</v>
      </c>
    </row>
    <row r="105" spans="1:22" x14ac:dyDescent="0.35">
      <c r="A105">
        <v>103</v>
      </c>
      <c r="B105" t="s">
        <v>255</v>
      </c>
      <c r="C105" s="3" t="s">
        <v>256</v>
      </c>
      <c r="D105" s="19">
        <v>10000</v>
      </c>
      <c r="E105" s="7">
        <v>2461</v>
      </c>
      <c r="F105" s="5">
        <f t="shared" si="10"/>
        <v>0.24610000000000001</v>
      </c>
      <c r="G105" t="s">
        <v>14</v>
      </c>
      <c r="H105" s="8">
        <f t="shared" si="11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8"/>
        <v>40475.208333333336</v>
      </c>
      <c r="O105" s="17" t="str">
        <f t="shared" si="15"/>
        <v>Oct</v>
      </c>
      <c r="P105" s="14">
        <f t="shared" si="12"/>
        <v>2010</v>
      </c>
      <c r="Q105" s="12">
        <f t="shared" si="9"/>
        <v>40484.208333333336</v>
      </c>
      <c r="R105" t="b">
        <v>0</v>
      </c>
      <c r="S105" t="b">
        <v>0</v>
      </c>
      <c r="T105" t="s">
        <v>50</v>
      </c>
      <c r="U105" t="str">
        <f t="shared" si="13"/>
        <v>music</v>
      </c>
      <c r="V105" t="str">
        <f t="shared" si="14"/>
        <v>electric music</v>
      </c>
    </row>
    <row r="106" spans="1:22" hidden="1" x14ac:dyDescent="0.35">
      <c r="A106">
        <v>104</v>
      </c>
      <c r="B106" t="s">
        <v>257</v>
      </c>
      <c r="C106" s="3" t="s">
        <v>258</v>
      </c>
      <c r="D106" s="19">
        <v>119200</v>
      </c>
      <c r="E106" s="7">
        <v>170623</v>
      </c>
      <c r="F106" s="5">
        <f t="shared" si="10"/>
        <v>1.4314010067114094</v>
      </c>
      <c r="G106" t="s">
        <v>20</v>
      </c>
      <c r="H106" s="8">
        <f t="shared" si="11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8"/>
        <v>42878.208333333328</v>
      </c>
      <c r="O106" s="17" t="str">
        <f t="shared" si="15"/>
        <v>May</v>
      </c>
      <c r="P106" s="14">
        <f t="shared" si="12"/>
        <v>2017</v>
      </c>
      <c r="Q106" s="12">
        <f t="shared" si="9"/>
        <v>42879.208333333328</v>
      </c>
      <c r="R106" t="b">
        <v>0</v>
      </c>
      <c r="S106" t="b">
        <v>0</v>
      </c>
      <c r="T106" t="s">
        <v>60</v>
      </c>
      <c r="U106" t="str">
        <f t="shared" si="13"/>
        <v>music</v>
      </c>
      <c r="V106" t="str">
        <f t="shared" si="14"/>
        <v>indie rock</v>
      </c>
    </row>
    <row r="107" spans="1:22" hidden="1" x14ac:dyDescent="0.35">
      <c r="A107">
        <v>105</v>
      </c>
      <c r="B107" t="s">
        <v>259</v>
      </c>
      <c r="C107" s="3" t="s">
        <v>260</v>
      </c>
      <c r="D107" s="19">
        <v>6800</v>
      </c>
      <c r="E107" s="7">
        <v>9829</v>
      </c>
      <c r="F107" s="5">
        <f t="shared" si="10"/>
        <v>1.4454411764705883</v>
      </c>
      <c r="G107" t="s">
        <v>20</v>
      </c>
      <c r="H107" s="8">
        <f t="shared" si="11"/>
        <v>103.46315789473684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8"/>
        <v>41366.208333333336</v>
      </c>
      <c r="O107" s="17" t="str">
        <f t="shared" si="15"/>
        <v>Apr</v>
      </c>
      <c r="P107" s="14">
        <f t="shared" si="12"/>
        <v>2013</v>
      </c>
      <c r="Q107" s="12">
        <f t="shared" si="9"/>
        <v>41384.208333333336</v>
      </c>
      <c r="R107" t="b">
        <v>0</v>
      </c>
      <c r="S107" t="b">
        <v>0</v>
      </c>
      <c r="T107" t="s">
        <v>28</v>
      </c>
      <c r="U107" t="str">
        <f t="shared" si="13"/>
        <v>technology</v>
      </c>
      <c r="V107" t="str">
        <f t="shared" si="14"/>
        <v>web</v>
      </c>
    </row>
    <row r="108" spans="1:22" hidden="1" x14ac:dyDescent="0.35">
      <c r="A108">
        <v>106</v>
      </c>
      <c r="B108" t="s">
        <v>261</v>
      </c>
      <c r="C108" s="3" t="s">
        <v>262</v>
      </c>
      <c r="D108" s="19">
        <v>3900</v>
      </c>
      <c r="E108" s="7">
        <v>14006</v>
      </c>
      <c r="F108" s="5">
        <f t="shared" si="10"/>
        <v>3.5912820512820511</v>
      </c>
      <c r="G108" t="s">
        <v>20</v>
      </c>
      <c r="H108" s="8">
        <f t="shared" si="11"/>
        <v>95.278911564625844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8"/>
        <v>43716.208333333328</v>
      </c>
      <c r="O108" s="17" t="str">
        <f t="shared" si="15"/>
        <v>Sep</v>
      </c>
      <c r="P108" s="14">
        <f t="shared" si="12"/>
        <v>2019</v>
      </c>
      <c r="Q108" s="12">
        <f t="shared" si="9"/>
        <v>43721.208333333328</v>
      </c>
      <c r="R108" t="b">
        <v>0</v>
      </c>
      <c r="S108" t="b">
        <v>0</v>
      </c>
      <c r="T108" t="s">
        <v>33</v>
      </c>
      <c r="U108" t="str">
        <f t="shared" si="13"/>
        <v>theater</v>
      </c>
      <c r="V108" t="str">
        <f t="shared" si="14"/>
        <v>plays</v>
      </c>
    </row>
    <row r="109" spans="1:22" ht="31" hidden="1" x14ac:dyDescent="0.35">
      <c r="A109">
        <v>107</v>
      </c>
      <c r="B109" t="s">
        <v>263</v>
      </c>
      <c r="C109" s="3" t="s">
        <v>264</v>
      </c>
      <c r="D109" s="19">
        <v>3500</v>
      </c>
      <c r="E109" s="7">
        <v>6527</v>
      </c>
      <c r="F109" s="5">
        <f t="shared" si="10"/>
        <v>1.8648571428571428</v>
      </c>
      <c r="G109" t="s">
        <v>20</v>
      </c>
      <c r="H109" s="8">
        <f t="shared" si="11"/>
        <v>75.895348837209298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8"/>
        <v>43213.208333333328</v>
      </c>
      <c r="O109" s="17" t="str">
        <f t="shared" si="15"/>
        <v>Apr</v>
      </c>
      <c r="P109" s="14">
        <f t="shared" si="12"/>
        <v>2018</v>
      </c>
      <c r="Q109" s="12">
        <f t="shared" si="9"/>
        <v>43230.208333333328</v>
      </c>
      <c r="R109" t="b">
        <v>0</v>
      </c>
      <c r="S109" t="b">
        <v>1</v>
      </c>
      <c r="T109" t="s">
        <v>33</v>
      </c>
      <c r="U109" t="str">
        <f t="shared" si="13"/>
        <v>theater</v>
      </c>
      <c r="V109" t="str">
        <f t="shared" si="14"/>
        <v>plays</v>
      </c>
    </row>
    <row r="110" spans="1:22" ht="31" hidden="1" x14ac:dyDescent="0.35">
      <c r="A110">
        <v>108</v>
      </c>
      <c r="B110" t="s">
        <v>265</v>
      </c>
      <c r="C110" s="3" t="s">
        <v>266</v>
      </c>
      <c r="D110" s="19">
        <v>1500</v>
      </c>
      <c r="E110" s="7">
        <v>8929</v>
      </c>
      <c r="F110" s="5">
        <f t="shared" si="10"/>
        <v>5.9526666666666666</v>
      </c>
      <c r="G110" t="s">
        <v>20</v>
      </c>
      <c r="H110" s="8">
        <f t="shared" si="11"/>
        <v>107.57831325301204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8"/>
        <v>41005.208333333336</v>
      </c>
      <c r="O110" s="17" t="str">
        <f t="shared" si="15"/>
        <v>Apr</v>
      </c>
      <c r="P110" s="14">
        <f t="shared" si="12"/>
        <v>2012</v>
      </c>
      <c r="Q110" s="12">
        <f t="shared" si="9"/>
        <v>41042.208333333336</v>
      </c>
      <c r="R110" t="b">
        <v>0</v>
      </c>
      <c r="S110" t="b">
        <v>0</v>
      </c>
      <c r="T110" t="s">
        <v>42</v>
      </c>
      <c r="U110" t="str">
        <f t="shared" si="13"/>
        <v>film &amp; video</v>
      </c>
      <c r="V110" t="str">
        <f t="shared" si="14"/>
        <v>documentary</v>
      </c>
    </row>
    <row r="111" spans="1:22" x14ac:dyDescent="0.35">
      <c r="A111">
        <v>109</v>
      </c>
      <c r="B111" t="s">
        <v>267</v>
      </c>
      <c r="C111" s="3" t="s">
        <v>268</v>
      </c>
      <c r="D111" s="19">
        <v>5200</v>
      </c>
      <c r="E111" s="7">
        <v>3079</v>
      </c>
      <c r="F111" s="5">
        <f t="shared" si="10"/>
        <v>0.5921153846153846</v>
      </c>
      <c r="G111" t="s">
        <v>14</v>
      </c>
      <c r="H111" s="8">
        <f t="shared" si="11"/>
        <v>51.31666666666667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8"/>
        <v>41651.25</v>
      </c>
      <c r="O111" s="17" t="str">
        <f t="shared" si="15"/>
        <v>Jan</v>
      </c>
      <c r="P111" s="14">
        <f t="shared" si="12"/>
        <v>2014</v>
      </c>
      <c r="Q111" s="12">
        <f t="shared" si="9"/>
        <v>41653.25</v>
      </c>
      <c r="R111" t="b">
        <v>0</v>
      </c>
      <c r="S111" t="b">
        <v>0</v>
      </c>
      <c r="T111" t="s">
        <v>269</v>
      </c>
      <c r="U111" t="str">
        <f t="shared" si="13"/>
        <v>film &amp; video</v>
      </c>
      <c r="V111" t="str">
        <f t="shared" si="14"/>
        <v>television</v>
      </c>
    </row>
    <row r="112" spans="1:22" ht="31" x14ac:dyDescent="0.35">
      <c r="A112">
        <v>110</v>
      </c>
      <c r="B112" t="s">
        <v>270</v>
      </c>
      <c r="C112" s="3" t="s">
        <v>271</v>
      </c>
      <c r="D112" s="19">
        <v>142400</v>
      </c>
      <c r="E112" s="7">
        <v>21307</v>
      </c>
      <c r="F112" s="5">
        <f t="shared" si="10"/>
        <v>0.14962780898876404</v>
      </c>
      <c r="G112" t="s">
        <v>14</v>
      </c>
      <c r="H112" s="8">
        <f t="shared" si="11"/>
        <v>71.983108108108112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8"/>
        <v>43354.208333333328</v>
      </c>
      <c r="O112" s="17" t="str">
        <f t="shared" si="15"/>
        <v>Sep</v>
      </c>
      <c r="P112" s="14">
        <f t="shared" si="12"/>
        <v>2018</v>
      </c>
      <c r="Q112" s="12">
        <f t="shared" si="9"/>
        <v>43373.208333333328</v>
      </c>
      <c r="R112" t="b">
        <v>0</v>
      </c>
      <c r="S112" t="b">
        <v>0</v>
      </c>
      <c r="T112" t="s">
        <v>17</v>
      </c>
      <c r="U112" t="str">
        <f t="shared" si="13"/>
        <v>food</v>
      </c>
      <c r="V112" t="str">
        <f t="shared" si="14"/>
        <v>food trucks</v>
      </c>
    </row>
    <row r="113" spans="1:22" hidden="1" x14ac:dyDescent="0.35">
      <c r="A113">
        <v>111</v>
      </c>
      <c r="B113" t="s">
        <v>272</v>
      </c>
      <c r="C113" s="3" t="s">
        <v>273</v>
      </c>
      <c r="D113" s="19">
        <v>61400</v>
      </c>
      <c r="E113" s="7">
        <v>73653</v>
      </c>
      <c r="F113" s="5">
        <f t="shared" si="10"/>
        <v>1.1995602605863191</v>
      </c>
      <c r="G113" t="s">
        <v>20</v>
      </c>
      <c r="H113" s="8">
        <f t="shared" si="11"/>
        <v>108.95414201183432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8"/>
        <v>41174.208333333336</v>
      </c>
      <c r="O113" s="17" t="str">
        <f t="shared" si="15"/>
        <v>Sep</v>
      </c>
      <c r="P113" s="14">
        <f t="shared" si="12"/>
        <v>2012</v>
      </c>
      <c r="Q113" s="12">
        <f t="shared" si="9"/>
        <v>41180.208333333336</v>
      </c>
      <c r="R113" t="b">
        <v>0</v>
      </c>
      <c r="S113" t="b">
        <v>0</v>
      </c>
      <c r="T113" t="s">
        <v>133</v>
      </c>
      <c r="U113" t="str">
        <f t="shared" si="13"/>
        <v>publishing</v>
      </c>
      <c r="V113" t="str">
        <f t="shared" si="14"/>
        <v>radio &amp; podcasts</v>
      </c>
    </row>
    <row r="114" spans="1:22" hidden="1" x14ac:dyDescent="0.35">
      <c r="A114">
        <v>112</v>
      </c>
      <c r="B114" t="s">
        <v>274</v>
      </c>
      <c r="C114" s="3" t="s">
        <v>275</v>
      </c>
      <c r="D114" s="19">
        <v>4700</v>
      </c>
      <c r="E114" s="7">
        <v>12635</v>
      </c>
      <c r="F114" s="5">
        <f t="shared" si="10"/>
        <v>2.6882978723404256</v>
      </c>
      <c r="G114" t="s">
        <v>20</v>
      </c>
      <c r="H114" s="8">
        <f t="shared" si="11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8"/>
        <v>41875.208333333336</v>
      </c>
      <c r="O114" s="17" t="str">
        <f t="shared" si="15"/>
        <v>Aug</v>
      </c>
      <c r="P114" s="14">
        <f t="shared" si="12"/>
        <v>2014</v>
      </c>
      <c r="Q114" s="12">
        <f t="shared" si="9"/>
        <v>41890.208333333336</v>
      </c>
      <c r="R114" t="b">
        <v>0</v>
      </c>
      <c r="S114" t="b">
        <v>0</v>
      </c>
      <c r="T114" t="s">
        <v>28</v>
      </c>
      <c r="U114" t="str">
        <f t="shared" si="13"/>
        <v>technology</v>
      </c>
      <c r="V114" t="str">
        <f t="shared" si="14"/>
        <v>web</v>
      </c>
    </row>
    <row r="115" spans="1:22" hidden="1" x14ac:dyDescent="0.35">
      <c r="A115">
        <v>113</v>
      </c>
      <c r="B115" t="s">
        <v>276</v>
      </c>
      <c r="C115" s="3" t="s">
        <v>277</v>
      </c>
      <c r="D115" s="19">
        <v>3300</v>
      </c>
      <c r="E115" s="7">
        <v>12437</v>
      </c>
      <c r="F115" s="5">
        <f t="shared" si="10"/>
        <v>3.7687878787878786</v>
      </c>
      <c r="G115" t="s">
        <v>20</v>
      </c>
      <c r="H115" s="8">
        <f t="shared" si="11"/>
        <v>94.938931297709928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8"/>
        <v>42990.208333333328</v>
      </c>
      <c r="O115" s="17" t="str">
        <f t="shared" si="15"/>
        <v>Sep</v>
      </c>
      <c r="P115" s="14">
        <f t="shared" si="12"/>
        <v>2017</v>
      </c>
      <c r="Q115" s="12">
        <f t="shared" si="9"/>
        <v>42997.208333333328</v>
      </c>
      <c r="R115" t="b">
        <v>0</v>
      </c>
      <c r="S115" t="b">
        <v>0</v>
      </c>
      <c r="T115" t="s">
        <v>17</v>
      </c>
      <c r="U115" t="str">
        <f t="shared" si="13"/>
        <v>food</v>
      </c>
      <c r="V115" t="str">
        <f t="shared" si="14"/>
        <v>food trucks</v>
      </c>
    </row>
    <row r="116" spans="1:22" hidden="1" x14ac:dyDescent="0.35">
      <c r="A116">
        <v>114</v>
      </c>
      <c r="B116" t="s">
        <v>278</v>
      </c>
      <c r="C116" s="3" t="s">
        <v>279</v>
      </c>
      <c r="D116" s="19">
        <v>1900</v>
      </c>
      <c r="E116" s="7">
        <v>13816</v>
      </c>
      <c r="F116" s="5">
        <f t="shared" si="10"/>
        <v>7.2715789473684209</v>
      </c>
      <c r="G116" t="s">
        <v>20</v>
      </c>
      <c r="H116" s="8">
        <f t="shared" si="11"/>
        <v>109.65079365079364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8"/>
        <v>43564.208333333328</v>
      </c>
      <c r="O116" s="17" t="str">
        <f t="shared" si="15"/>
        <v>Apr</v>
      </c>
      <c r="P116" s="14">
        <f t="shared" si="12"/>
        <v>2019</v>
      </c>
      <c r="Q116" s="12">
        <f t="shared" si="9"/>
        <v>43565.208333333328</v>
      </c>
      <c r="R116" t="b">
        <v>0</v>
      </c>
      <c r="S116" t="b">
        <v>1</v>
      </c>
      <c r="T116" t="s">
        <v>65</v>
      </c>
      <c r="U116" t="str">
        <f t="shared" si="13"/>
        <v>technology</v>
      </c>
      <c r="V116" t="str">
        <f t="shared" si="14"/>
        <v>wearables</v>
      </c>
    </row>
    <row r="117" spans="1:22" x14ac:dyDescent="0.35">
      <c r="A117">
        <v>115</v>
      </c>
      <c r="B117" t="s">
        <v>280</v>
      </c>
      <c r="C117" s="3" t="s">
        <v>281</v>
      </c>
      <c r="D117" s="19">
        <v>166700</v>
      </c>
      <c r="E117" s="7">
        <v>145382</v>
      </c>
      <c r="F117" s="5">
        <f t="shared" si="10"/>
        <v>0.87211757648470301</v>
      </c>
      <c r="G117" t="s">
        <v>14</v>
      </c>
      <c r="H117" s="8">
        <f t="shared" si="11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8"/>
        <v>43056.25</v>
      </c>
      <c r="O117" s="17" t="str">
        <f t="shared" si="15"/>
        <v>Nov</v>
      </c>
      <c r="P117" s="14">
        <f t="shared" si="12"/>
        <v>2017</v>
      </c>
      <c r="Q117" s="12">
        <f t="shared" si="9"/>
        <v>43091.25</v>
      </c>
      <c r="R117" t="b">
        <v>0</v>
      </c>
      <c r="S117" t="b">
        <v>0</v>
      </c>
      <c r="T117" t="s">
        <v>119</v>
      </c>
      <c r="U117" t="str">
        <f t="shared" si="13"/>
        <v>publishing</v>
      </c>
      <c r="V117" t="str">
        <f t="shared" si="14"/>
        <v>fiction</v>
      </c>
    </row>
    <row r="118" spans="1:22" ht="31" x14ac:dyDescent="0.35">
      <c r="A118">
        <v>116</v>
      </c>
      <c r="B118" t="s">
        <v>282</v>
      </c>
      <c r="C118" s="3" t="s">
        <v>283</v>
      </c>
      <c r="D118" s="19">
        <v>7200</v>
      </c>
      <c r="E118" s="7">
        <v>6336</v>
      </c>
      <c r="F118" s="5">
        <f t="shared" si="10"/>
        <v>0.88</v>
      </c>
      <c r="G118" t="s">
        <v>14</v>
      </c>
      <c r="H118" s="8">
        <f t="shared" si="11"/>
        <v>86.794520547945211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8"/>
        <v>42265.208333333328</v>
      </c>
      <c r="O118" s="17" t="str">
        <f t="shared" si="15"/>
        <v>Sep</v>
      </c>
      <c r="P118" s="14">
        <f t="shared" si="12"/>
        <v>2015</v>
      </c>
      <c r="Q118" s="12">
        <f t="shared" si="9"/>
        <v>42266.208333333328</v>
      </c>
      <c r="R118" t="b">
        <v>0</v>
      </c>
      <c r="S118" t="b">
        <v>0</v>
      </c>
      <c r="T118" t="s">
        <v>33</v>
      </c>
      <c r="U118" t="str">
        <f t="shared" si="13"/>
        <v>theater</v>
      </c>
      <c r="V118" t="str">
        <f t="shared" si="14"/>
        <v>plays</v>
      </c>
    </row>
    <row r="119" spans="1:22" hidden="1" x14ac:dyDescent="0.35">
      <c r="A119">
        <v>117</v>
      </c>
      <c r="B119" t="s">
        <v>284</v>
      </c>
      <c r="C119" s="3" t="s">
        <v>285</v>
      </c>
      <c r="D119" s="19">
        <v>4900</v>
      </c>
      <c r="E119" s="7">
        <v>8523</v>
      </c>
      <c r="F119" s="5">
        <f t="shared" si="10"/>
        <v>1.7393877551020409</v>
      </c>
      <c r="G119" t="s">
        <v>20</v>
      </c>
      <c r="H119" s="8">
        <f t="shared" si="11"/>
        <v>30.992727272727272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8"/>
        <v>40808.208333333336</v>
      </c>
      <c r="O119" s="17" t="str">
        <f t="shared" si="15"/>
        <v>Sep</v>
      </c>
      <c r="P119" s="14">
        <f t="shared" si="12"/>
        <v>2011</v>
      </c>
      <c r="Q119" s="12">
        <f t="shared" si="9"/>
        <v>40814.208333333336</v>
      </c>
      <c r="R119" t="b">
        <v>0</v>
      </c>
      <c r="S119" t="b">
        <v>0</v>
      </c>
      <c r="T119" t="s">
        <v>269</v>
      </c>
      <c r="U119" t="str">
        <f t="shared" si="13"/>
        <v>film &amp; video</v>
      </c>
      <c r="V119" t="str">
        <f t="shared" si="14"/>
        <v>television</v>
      </c>
    </row>
    <row r="120" spans="1:22" hidden="1" x14ac:dyDescent="0.35">
      <c r="A120">
        <v>118</v>
      </c>
      <c r="B120" t="s">
        <v>286</v>
      </c>
      <c r="C120" s="3" t="s">
        <v>287</v>
      </c>
      <c r="D120" s="19">
        <v>5400</v>
      </c>
      <c r="E120" s="7">
        <v>6351</v>
      </c>
      <c r="F120" s="5">
        <f t="shared" si="10"/>
        <v>1.1761111111111111</v>
      </c>
      <c r="G120" t="s">
        <v>20</v>
      </c>
      <c r="H120" s="8">
        <f t="shared" si="11"/>
        <v>94.791044776119406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8"/>
        <v>41665.25</v>
      </c>
      <c r="O120" s="17" t="str">
        <f t="shared" si="15"/>
        <v>Jan</v>
      </c>
      <c r="P120" s="14">
        <f t="shared" si="12"/>
        <v>2014</v>
      </c>
      <c r="Q120" s="12">
        <f t="shared" si="9"/>
        <v>41671.25</v>
      </c>
      <c r="R120" t="b">
        <v>0</v>
      </c>
      <c r="S120" t="b">
        <v>0</v>
      </c>
      <c r="T120" t="s">
        <v>122</v>
      </c>
      <c r="U120" t="str">
        <f t="shared" si="13"/>
        <v>photography</v>
      </c>
      <c r="V120" t="str">
        <f t="shared" si="14"/>
        <v>photography books</v>
      </c>
    </row>
    <row r="121" spans="1:22" ht="31" hidden="1" x14ac:dyDescent="0.35">
      <c r="A121">
        <v>119</v>
      </c>
      <c r="B121" t="s">
        <v>288</v>
      </c>
      <c r="C121" s="3" t="s">
        <v>289</v>
      </c>
      <c r="D121" s="19">
        <v>5000</v>
      </c>
      <c r="E121" s="7">
        <v>10748</v>
      </c>
      <c r="F121" s="5">
        <f t="shared" si="10"/>
        <v>2.1496</v>
      </c>
      <c r="G121" t="s">
        <v>20</v>
      </c>
      <c r="H121" s="8">
        <f t="shared" si="11"/>
        <v>69.79220779220779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8"/>
        <v>41806.208333333336</v>
      </c>
      <c r="O121" s="17" t="str">
        <f t="shared" si="15"/>
        <v>Jun</v>
      </c>
      <c r="P121" s="14">
        <f t="shared" si="12"/>
        <v>2014</v>
      </c>
      <c r="Q121" s="12">
        <f t="shared" si="9"/>
        <v>41823.208333333336</v>
      </c>
      <c r="R121" t="b">
        <v>0</v>
      </c>
      <c r="S121" t="b">
        <v>1</v>
      </c>
      <c r="T121" t="s">
        <v>42</v>
      </c>
      <c r="U121" t="str">
        <f t="shared" si="13"/>
        <v>film &amp; video</v>
      </c>
      <c r="V121" t="str">
        <f t="shared" si="14"/>
        <v>documentary</v>
      </c>
    </row>
    <row r="122" spans="1:22" hidden="1" x14ac:dyDescent="0.35">
      <c r="A122">
        <v>120</v>
      </c>
      <c r="B122" t="s">
        <v>290</v>
      </c>
      <c r="C122" s="3" t="s">
        <v>291</v>
      </c>
      <c r="D122" s="19">
        <v>75100</v>
      </c>
      <c r="E122" s="7">
        <v>112272</v>
      </c>
      <c r="F122" s="5">
        <f t="shared" si="10"/>
        <v>1.4949667110519307</v>
      </c>
      <c r="G122" t="s">
        <v>20</v>
      </c>
      <c r="H122" s="8">
        <f t="shared" si="11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8"/>
        <v>42111.208333333328</v>
      </c>
      <c r="O122" s="17" t="str">
        <f t="shared" si="15"/>
        <v>Apr</v>
      </c>
      <c r="P122" s="14">
        <f t="shared" si="12"/>
        <v>2015</v>
      </c>
      <c r="Q122" s="12">
        <f t="shared" si="9"/>
        <v>42115.208333333328</v>
      </c>
      <c r="R122" t="b">
        <v>0</v>
      </c>
      <c r="S122" t="b">
        <v>1</v>
      </c>
      <c r="T122" t="s">
        <v>292</v>
      </c>
      <c r="U122" t="str">
        <f t="shared" si="13"/>
        <v>games</v>
      </c>
      <c r="V122" t="str">
        <f t="shared" si="14"/>
        <v>mobile games</v>
      </c>
    </row>
    <row r="123" spans="1:22" hidden="1" x14ac:dyDescent="0.35">
      <c r="A123">
        <v>121</v>
      </c>
      <c r="B123" t="s">
        <v>293</v>
      </c>
      <c r="C123" s="3" t="s">
        <v>294</v>
      </c>
      <c r="D123" s="19">
        <v>45300</v>
      </c>
      <c r="E123" s="7">
        <v>99361</v>
      </c>
      <c r="F123" s="5">
        <f t="shared" si="10"/>
        <v>2.1933995584988963</v>
      </c>
      <c r="G123" t="s">
        <v>20</v>
      </c>
      <c r="H123" s="8">
        <f t="shared" si="11"/>
        <v>110.0343300110742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8"/>
        <v>41917.208333333336</v>
      </c>
      <c r="O123" s="17" t="str">
        <f t="shared" si="15"/>
        <v>Oct</v>
      </c>
      <c r="P123" s="14">
        <f t="shared" si="12"/>
        <v>2014</v>
      </c>
      <c r="Q123" s="12">
        <f t="shared" si="9"/>
        <v>41930.208333333336</v>
      </c>
      <c r="R123" t="b">
        <v>0</v>
      </c>
      <c r="S123" t="b">
        <v>0</v>
      </c>
      <c r="T123" t="s">
        <v>89</v>
      </c>
      <c r="U123" t="str">
        <f t="shared" si="13"/>
        <v>games</v>
      </c>
      <c r="V123" t="str">
        <f t="shared" si="14"/>
        <v>video games</v>
      </c>
    </row>
    <row r="124" spans="1:22" x14ac:dyDescent="0.35">
      <c r="A124">
        <v>122</v>
      </c>
      <c r="B124" t="s">
        <v>295</v>
      </c>
      <c r="C124" s="3" t="s">
        <v>296</v>
      </c>
      <c r="D124" s="19">
        <v>136800</v>
      </c>
      <c r="E124" s="7">
        <v>88055</v>
      </c>
      <c r="F124" s="5">
        <f t="shared" si="10"/>
        <v>0.64367690058479532</v>
      </c>
      <c r="G124" t="s">
        <v>14</v>
      </c>
      <c r="H124" s="8">
        <f t="shared" si="11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8"/>
        <v>41970.25</v>
      </c>
      <c r="O124" s="17" t="str">
        <f t="shared" si="15"/>
        <v>Nov</v>
      </c>
      <c r="P124" s="14">
        <f t="shared" si="12"/>
        <v>2014</v>
      </c>
      <c r="Q124" s="12">
        <f t="shared" si="9"/>
        <v>41997.25</v>
      </c>
      <c r="R124" t="b">
        <v>0</v>
      </c>
      <c r="S124" t="b">
        <v>0</v>
      </c>
      <c r="T124" t="s">
        <v>119</v>
      </c>
      <c r="U124" t="str">
        <f t="shared" si="13"/>
        <v>publishing</v>
      </c>
      <c r="V124" t="str">
        <f t="shared" si="14"/>
        <v>fiction</v>
      </c>
    </row>
    <row r="125" spans="1:22" x14ac:dyDescent="0.35">
      <c r="A125">
        <v>123</v>
      </c>
      <c r="B125" t="s">
        <v>297</v>
      </c>
      <c r="C125" s="3" t="s">
        <v>298</v>
      </c>
      <c r="D125" s="19">
        <v>177700</v>
      </c>
      <c r="E125" s="7">
        <v>33092</v>
      </c>
      <c r="F125" s="5">
        <f t="shared" si="10"/>
        <v>0.18622397298818233</v>
      </c>
      <c r="G125" t="s">
        <v>14</v>
      </c>
      <c r="H125" s="8">
        <f t="shared" si="11"/>
        <v>49.987915407854985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8"/>
        <v>42332.25</v>
      </c>
      <c r="O125" s="17" t="str">
        <f t="shared" si="15"/>
        <v>Nov</v>
      </c>
      <c r="P125" s="14">
        <f t="shared" si="12"/>
        <v>2015</v>
      </c>
      <c r="Q125" s="12">
        <f t="shared" si="9"/>
        <v>42335.25</v>
      </c>
      <c r="R125" t="b">
        <v>1</v>
      </c>
      <c r="S125" t="b">
        <v>0</v>
      </c>
      <c r="T125" t="s">
        <v>33</v>
      </c>
      <c r="U125" t="str">
        <f t="shared" si="13"/>
        <v>theater</v>
      </c>
      <c r="V125" t="str">
        <f t="shared" si="14"/>
        <v>plays</v>
      </c>
    </row>
    <row r="126" spans="1:22" hidden="1" x14ac:dyDescent="0.35">
      <c r="A126">
        <v>124</v>
      </c>
      <c r="B126" t="s">
        <v>299</v>
      </c>
      <c r="C126" s="3" t="s">
        <v>300</v>
      </c>
      <c r="D126" s="19">
        <v>2600</v>
      </c>
      <c r="E126" s="7">
        <v>9562</v>
      </c>
      <c r="F126" s="5">
        <f t="shared" si="10"/>
        <v>3.6776923076923076</v>
      </c>
      <c r="G126" t="s">
        <v>20</v>
      </c>
      <c r="H126" s="8">
        <f t="shared" si="11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8"/>
        <v>43598.208333333328</v>
      </c>
      <c r="O126" s="17" t="str">
        <f t="shared" si="15"/>
        <v>May</v>
      </c>
      <c r="P126" s="14">
        <f t="shared" si="12"/>
        <v>2019</v>
      </c>
      <c r="Q126" s="12">
        <f t="shared" si="9"/>
        <v>43651.208333333328</v>
      </c>
      <c r="R126" t="b">
        <v>0</v>
      </c>
      <c r="S126" t="b">
        <v>0</v>
      </c>
      <c r="T126" t="s">
        <v>122</v>
      </c>
      <c r="U126" t="str">
        <f t="shared" si="13"/>
        <v>photography</v>
      </c>
      <c r="V126" t="str">
        <f t="shared" si="14"/>
        <v>photography books</v>
      </c>
    </row>
    <row r="127" spans="1:22" hidden="1" x14ac:dyDescent="0.35">
      <c r="A127">
        <v>125</v>
      </c>
      <c r="B127" t="s">
        <v>301</v>
      </c>
      <c r="C127" s="3" t="s">
        <v>302</v>
      </c>
      <c r="D127" s="19">
        <v>5300</v>
      </c>
      <c r="E127" s="7">
        <v>8475</v>
      </c>
      <c r="F127" s="5">
        <f t="shared" si="10"/>
        <v>1.5990566037735849</v>
      </c>
      <c r="G127" t="s">
        <v>20</v>
      </c>
      <c r="H127" s="8">
        <f t="shared" si="11"/>
        <v>47.083333333333336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8"/>
        <v>43362.208333333328</v>
      </c>
      <c r="O127" s="17" t="str">
        <f t="shared" si="15"/>
        <v>Sep</v>
      </c>
      <c r="P127" s="14">
        <f t="shared" si="12"/>
        <v>2018</v>
      </c>
      <c r="Q127" s="12">
        <f t="shared" si="9"/>
        <v>43366.208333333328</v>
      </c>
      <c r="R127" t="b">
        <v>0</v>
      </c>
      <c r="S127" t="b">
        <v>0</v>
      </c>
      <c r="T127" t="s">
        <v>33</v>
      </c>
      <c r="U127" t="str">
        <f t="shared" si="13"/>
        <v>theater</v>
      </c>
      <c r="V127" t="str">
        <f t="shared" si="14"/>
        <v>plays</v>
      </c>
    </row>
    <row r="128" spans="1:22" x14ac:dyDescent="0.35">
      <c r="A128">
        <v>126</v>
      </c>
      <c r="B128" t="s">
        <v>303</v>
      </c>
      <c r="C128" s="3" t="s">
        <v>304</v>
      </c>
      <c r="D128" s="19">
        <v>180200</v>
      </c>
      <c r="E128" s="7">
        <v>69617</v>
      </c>
      <c r="F128" s="5">
        <f t="shared" si="10"/>
        <v>0.38633185349611543</v>
      </c>
      <c r="G128" t="s">
        <v>14</v>
      </c>
      <c r="H128" s="8">
        <f t="shared" si="11"/>
        <v>89.944444444444443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8"/>
        <v>42596.208333333328</v>
      </c>
      <c r="O128" s="17" t="str">
        <f t="shared" si="15"/>
        <v>Aug</v>
      </c>
      <c r="P128" s="14">
        <f t="shared" si="12"/>
        <v>2016</v>
      </c>
      <c r="Q128" s="12">
        <f t="shared" si="9"/>
        <v>42624.208333333328</v>
      </c>
      <c r="R128" t="b">
        <v>0</v>
      </c>
      <c r="S128" t="b">
        <v>1</v>
      </c>
      <c r="T128" t="s">
        <v>33</v>
      </c>
      <c r="U128" t="str">
        <f t="shared" si="13"/>
        <v>theater</v>
      </c>
      <c r="V128" t="str">
        <f t="shared" si="14"/>
        <v>plays</v>
      </c>
    </row>
    <row r="129" spans="1:22" x14ac:dyDescent="0.35">
      <c r="A129">
        <v>127</v>
      </c>
      <c r="B129" t="s">
        <v>305</v>
      </c>
      <c r="C129" s="3" t="s">
        <v>306</v>
      </c>
      <c r="D129" s="19">
        <v>103200</v>
      </c>
      <c r="E129" s="7">
        <v>53067</v>
      </c>
      <c r="F129" s="5">
        <f t="shared" si="10"/>
        <v>0.51421511627906979</v>
      </c>
      <c r="G129" t="s">
        <v>14</v>
      </c>
      <c r="H129" s="8">
        <f t="shared" si="11"/>
        <v>78.96875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8"/>
        <v>40310.208333333336</v>
      </c>
      <c r="O129" s="17" t="str">
        <f t="shared" si="15"/>
        <v>May</v>
      </c>
      <c r="P129" s="14">
        <f t="shared" si="12"/>
        <v>2010</v>
      </c>
      <c r="Q129" s="12">
        <f t="shared" si="9"/>
        <v>40313.208333333336</v>
      </c>
      <c r="R129" t="b">
        <v>0</v>
      </c>
      <c r="S129" t="b">
        <v>0</v>
      </c>
      <c r="T129" t="s">
        <v>33</v>
      </c>
      <c r="U129" t="str">
        <f t="shared" si="13"/>
        <v>theater</v>
      </c>
      <c r="V129" t="str">
        <f t="shared" si="14"/>
        <v>plays</v>
      </c>
    </row>
    <row r="130" spans="1:22" hidden="1" x14ac:dyDescent="0.35">
      <c r="A130">
        <v>128</v>
      </c>
      <c r="B130" t="s">
        <v>307</v>
      </c>
      <c r="C130" s="3" t="s">
        <v>308</v>
      </c>
      <c r="D130" s="19">
        <v>70600</v>
      </c>
      <c r="E130" s="7">
        <v>42596</v>
      </c>
      <c r="F130" s="5">
        <f t="shared" si="10"/>
        <v>0.60334277620396604</v>
      </c>
      <c r="G130" t="s">
        <v>74</v>
      </c>
      <c r="H130" s="8">
        <f t="shared" si="11"/>
        <v>80.067669172932327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ref="N130:N193" si="16">(((L130/60)/60)/24)+DATE(1970,1,1)</f>
        <v>40417.208333333336</v>
      </c>
      <c r="O130" s="17" t="str">
        <f t="shared" si="15"/>
        <v>Aug</v>
      </c>
      <c r="P130" s="14">
        <f t="shared" si="12"/>
        <v>2010</v>
      </c>
      <c r="Q130" s="12">
        <f t="shared" ref="Q130:Q193" si="17">(((M130/60)/60)/24)+DATE(1970,1,1)</f>
        <v>40430.208333333336</v>
      </c>
      <c r="R130" t="b">
        <v>0</v>
      </c>
      <c r="S130" t="b">
        <v>0</v>
      </c>
      <c r="T130" t="s">
        <v>23</v>
      </c>
      <c r="U130" t="str">
        <f t="shared" si="13"/>
        <v>music</v>
      </c>
      <c r="V130" t="str">
        <f t="shared" si="14"/>
        <v>rock</v>
      </c>
    </row>
    <row r="131" spans="1:22" hidden="1" x14ac:dyDescent="0.35">
      <c r="A131">
        <v>129</v>
      </c>
      <c r="B131" t="s">
        <v>309</v>
      </c>
      <c r="C131" s="3" t="s">
        <v>310</v>
      </c>
      <c r="D131" s="19">
        <v>148500</v>
      </c>
      <c r="E131" s="7">
        <v>4756</v>
      </c>
      <c r="F131" s="5">
        <f t="shared" ref="F131:F194" si="18">E131/D131</f>
        <v>3.2026936026936029E-2</v>
      </c>
      <c r="G131" t="s">
        <v>74</v>
      </c>
      <c r="H131" s="8">
        <f t="shared" ref="H131:H194" si="19">E131/I131</f>
        <v>86.472727272727269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si="16"/>
        <v>42038.25</v>
      </c>
      <c r="O131" s="17" t="str">
        <f t="shared" si="15"/>
        <v>Feb</v>
      </c>
      <c r="P131" s="14">
        <f t="shared" ref="P131:P194" si="20">YEAR(N131)</f>
        <v>2015</v>
      </c>
      <c r="Q131" s="12">
        <f t="shared" si="17"/>
        <v>42063.25</v>
      </c>
      <c r="R131" t="b">
        <v>0</v>
      </c>
      <c r="S131" t="b">
        <v>0</v>
      </c>
      <c r="T131" t="s">
        <v>17</v>
      </c>
      <c r="U131" t="str">
        <f t="shared" ref="U131:U194" si="21">LEFT(T131, SEARCH("/",T131,1)-1)</f>
        <v>food</v>
      </c>
      <c r="V131" t="str">
        <f t="shared" ref="V131:V194" si="22">RIGHT(T131,LEN(T131)-SEARCH("/",T131,SEARCH("/",T131)))</f>
        <v>food trucks</v>
      </c>
    </row>
    <row r="132" spans="1:22" hidden="1" x14ac:dyDescent="0.35">
      <c r="A132">
        <v>130</v>
      </c>
      <c r="B132" t="s">
        <v>311</v>
      </c>
      <c r="C132" s="3" t="s">
        <v>312</v>
      </c>
      <c r="D132" s="19">
        <v>9600</v>
      </c>
      <c r="E132" s="7">
        <v>14925</v>
      </c>
      <c r="F132" s="5">
        <f t="shared" si="18"/>
        <v>1.5546875</v>
      </c>
      <c r="G132" t="s">
        <v>20</v>
      </c>
      <c r="H132" s="8">
        <f t="shared" si="19"/>
        <v>28.001876172607879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6"/>
        <v>40842.208333333336</v>
      </c>
      <c r="O132" s="17" t="str">
        <f t="shared" ref="O132:O195" si="23">TEXT(N132,"mmm")</f>
        <v>Oct</v>
      </c>
      <c r="P132" s="14">
        <f t="shared" si="20"/>
        <v>2011</v>
      </c>
      <c r="Q132" s="12">
        <f t="shared" si="17"/>
        <v>40858.25</v>
      </c>
      <c r="R132" t="b">
        <v>0</v>
      </c>
      <c r="S132" t="b">
        <v>0</v>
      </c>
      <c r="T132" t="s">
        <v>53</v>
      </c>
      <c r="U132" t="str">
        <f t="shared" si="21"/>
        <v>film &amp; video</v>
      </c>
      <c r="V132" t="str">
        <f t="shared" si="22"/>
        <v>drama</v>
      </c>
    </row>
    <row r="133" spans="1:22" ht="31" hidden="1" x14ac:dyDescent="0.35">
      <c r="A133">
        <v>131</v>
      </c>
      <c r="B133" t="s">
        <v>313</v>
      </c>
      <c r="C133" s="3" t="s">
        <v>314</v>
      </c>
      <c r="D133" s="19">
        <v>164700</v>
      </c>
      <c r="E133" s="7">
        <v>166116</v>
      </c>
      <c r="F133" s="5">
        <f t="shared" si="18"/>
        <v>1.0085974499089254</v>
      </c>
      <c r="G133" t="s">
        <v>20</v>
      </c>
      <c r="H133" s="8">
        <f t="shared" si="19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6"/>
        <v>41607.25</v>
      </c>
      <c r="O133" s="17" t="str">
        <f t="shared" si="23"/>
        <v>Nov</v>
      </c>
      <c r="P133" s="14">
        <f t="shared" si="20"/>
        <v>2013</v>
      </c>
      <c r="Q133" s="12">
        <f t="shared" si="17"/>
        <v>41620.25</v>
      </c>
      <c r="R133" t="b">
        <v>0</v>
      </c>
      <c r="S133" t="b">
        <v>0</v>
      </c>
      <c r="T133" t="s">
        <v>28</v>
      </c>
      <c r="U133" t="str">
        <f t="shared" si="21"/>
        <v>technology</v>
      </c>
      <c r="V133" t="str">
        <f t="shared" si="22"/>
        <v>web</v>
      </c>
    </row>
    <row r="134" spans="1:22" hidden="1" x14ac:dyDescent="0.35">
      <c r="A134">
        <v>132</v>
      </c>
      <c r="B134" t="s">
        <v>315</v>
      </c>
      <c r="C134" s="3" t="s">
        <v>316</v>
      </c>
      <c r="D134" s="19">
        <v>3300</v>
      </c>
      <c r="E134" s="7">
        <v>3834</v>
      </c>
      <c r="F134" s="5">
        <f t="shared" si="18"/>
        <v>1.1618181818181819</v>
      </c>
      <c r="G134" t="s">
        <v>20</v>
      </c>
      <c r="H134" s="8">
        <f t="shared" si="19"/>
        <v>43.078651685393261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6"/>
        <v>43112.25</v>
      </c>
      <c r="O134" s="17" t="str">
        <f t="shared" si="23"/>
        <v>Jan</v>
      </c>
      <c r="P134" s="14">
        <f t="shared" si="20"/>
        <v>2018</v>
      </c>
      <c r="Q134" s="12">
        <f t="shared" si="17"/>
        <v>43128.25</v>
      </c>
      <c r="R134" t="b">
        <v>0</v>
      </c>
      <c r="S134" t="b">
        <v>1</v>
      </c>
      <c r="T134" t="s">
        <v>33</v>
      </c>
      <c r="U134" t="str">
        <f t="shared" si="21"/>
        <v>theater</v>
      </c>
      <c r="V134" t="str">
        <f t="shared" si="22"/>
        <v>plays</v>
      </c>
    </row>
    <row r="135" spans="1:22" hidden="1" x14ac:dyDescent="0.35">
      <c r="A135">
        <v>133</v>
      </c>
      <c r="B135" t="s">
        <v>317</v>
      </c>
      <c r="C135" s="3" t="s">
        <v>318</v>
      </c>
      <c r="D135" s="19">
        <v>4500</v>
      </c>
      <c r="E135" s="7">
        <v>13985</v>
      </c>
      <c r="F135" s="5">
        <f t="shared" si="18"/>
        <v>3.1077777777777778</v>
      </c>
      <c r="G135" t="s">
        <v>20</v>
      </c>
      <c r="H135" s="8">
        <f t="shared" si="19"/>
        <v>87.95597484276729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6"/>
        <v>40767.208333333336</v>
      </c>
      <c r="O135" s="17" t="str">
        <f t="shared" si="23"/>
        <v>Aug</v>
      </c>
      <c r="P135" s="14">
        <f t="shared" si="20"/>
        <v>2011</v>
      </c>
      <c r="Q135" s="12">
        <f t="shared" si="17"/>
        <v>40789.208333333336</v>
      </c>
      <c r="R135" t="b">
        <v>0</v>
      </c>
      <c r="S135" t="b">
        <v>0</v>
      </c>
      <c r="T135" t="s">
        <v>319</v>
      </c>
      <c r="U135" t="str">
        <f t="shared" si="21"/>
        <v>music</v>
      </c>
      <c r="V135" t="str">
        <f t="shared" si="22"/>
        <v>world music</v>
      </c>
    </row>
    <row r="136" spans="1:22" x14ac:dyDescent="0.35">
      <c r="A136">
        <v>134</v>
      </c>
      <c r="B136" t="s">
        <v>320</v>
      </c>
      <c r="C136" s="3" t="s">
        <v>321</v>
      </c>
      <c r="D136" s="19">
        <v>99500</v>
      </c>
      <c r="E136" s="7">
        <v>89288</v>
      </c>
      <c r="F136" s="5">
        <f t="shared" si="18"/>
        <v>0.89736683417085428</v>
      </c>
      <c r="G136" t="s">
        <v>14</v>
      </c>
      <c r="H136" s="8">
        <f t="shared" si="19"/>
        <v>94.987234042553197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6"/>
        <v>40713.208333333336</v>
      </c>
      <c r="O136" s="17" t="str">
        <f t="shared" si="23"/>
        <v>Jun</v>
      </c>
      <c r="P136" s="14">
        <f t="shared" si="20"/>
        <v>2011</v>
      </c>
      <c r="Q136" s="12">
        <f t="shared" si="17"/>
        <v>40762.208333333336</v>
      </c>
      <c r="R136" t="b">
        <v>0</v>
      </c>
      <c r="S136" t="b">
        <v>1</v>
      </c>
      <c r="T136" t="s">
        <v>42</v>
      </c>
      <c r="U136" t="str">
        <f t="shared" si="21"/>
        <v>film &amp; video</v>
      </c>
      <c r="V136" t="str">
        <f t="shared" si="22"/>
        <v>documentary</v>
      </c>
    </row>
    <row r="137" spans="1:22" x14ac:dyDescent="0.35">
      <c r="A137">
        <v>135</v>
      </c>
      <c r="B137" t="s">
        <v>322</v>
      </c>
      <c r="C137" s="3" t="s">
        <v>323</v>
      </c>
      <c r="D137" s="19">
        <v>7700</v>
      </c>
      <c r="E137" s="7">
        <v>5488</v>
      </c>
      <c r="F137" s="5">
        <f t="shared" si="18"/>
        <v>0.71272727272727276</v>
      </c>
      <c r="G137" t="s">
        <v>14</v>
      </c>
      <c r="H137" s="8">
        <f t="shared" si="19"/>
        <v>46.905982905982903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6"/>
        <v>41340.25</v>
      </c>
      <c r="O137" s="17" t="str">
        <f t="shared" si="23"/>
        <v>Mar</v>
      </c>
      <c r="P137" s="14">
        <f t="shared" si="20"/>
        <v>2013</v>
      </c>
      <c r="Q137" s="12">
        <f t="shared" si="17"/>
        <v>41345.208333333336</v>
      </c>
      <c r="R137" t="b">
        <v>0</v>
      </c>
      <c r="S137" t="b">
        <v>1</v>
      </c>
      <c r="T137" t="s">
        <v>33</v>
      </c>
      <c r="U137" t="str">
        <f t="shared" si="21"/>
        <v>theater</v>
      </c>
      <c r="V137" t="str">
        <f t="shared" si="22"/>
        <v>plays</v>
      </c>
    </row>
    <row r="138" spans="1:22" hidden="1" x14ac:dyDescent="0.35">
      <c r="A138">
        <v>136</v>
      </c>
      <c r="B138" t="s">
        <v>324</v>
      </c>
      <c r="C138" s="3" t="s">
        <v>325</v>
      </c>
      <c r="D138" s="19">
        <v>82800</v>
      </c>
      <c r="E138" s="7">
        <v>2721</v>
      </c>
      <c r="F138" s="5">
        <f t="shared" si="18"/>
        <v>3.2862318840579711E-2</v>
      </c>
      <c r="G138" t="s">
        <v>74</v>
      </c>
      <c r="H138" s="8">
        <f t="shared" si="19"/>
        <v>46.913793103448278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6"/>
        <v>41797.208333333336</v>
      </c>
      <c r="O138" s="17" t="str">
        <f t="shared" si="23"/>
        <v>Jun</v>
      </c>
      <c r="P138" s="14">
        <f t="shared" si="20"/>
        <v>2014</v>
      </c>
      <c r="Q138" s="12">
        <f t="shared" si="17"/>
        <v>41809.208333333336</v>
      </c>
      <c r="R138" t="b">
        <v>0</v>
      </c>
      <c r="S138" t="b">
        <v>1</v>
      </c>
      <c r="T138" t="s">
        <v>53</v>
      </c>
      <c r="U138" t="str">
        <f t="shared" si="21"/>
        <v>film &amp; video</v>
      </c>
      <c r="V138" t="str">
        <f t="shared" si="22"/>
        <v>drama</v>
      </c>
    </row>
    <row r="139" spans="1:22" hidden="1" x14ac:dyDescent="0.35">
      <c r="A139">
        <v>137</v>
      </c>
      <c r="B139" t="s">
        <v>326</v>
      </c>
      <c r="C139" s="3" t="s">
        <v>327</v>
      </c>
      <c r="D139" s="19">
        <v>1800</v>
      </c>
      <c r="E139" s="7">
        <v>4712</v>
      </c>
      <c r="F139" s="5">
        <f t="shared" si="18"/>
        <v>2.617777777777778</v>
      </c>
      <c r="G139" t="s">
        <v>20</v>
      </c>
      <c r="H139" s="8">
        <f t="shared" si="19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6"/>
        <v>40457.208333333336</v>
      </c>
      <c r="O139" s="17" t="str">
        <f t="shared" si="23"/>
        <v>Oct</v>
      </c>
      <c r="P139" s="14">
        <f t="shared" si="20"/>
        <v>2010</v>
      </c>
      <c r="Q139" s="12">
        <f t="shared" si="17"/>
        <v>40463.208333333336</v>
      </c>
      <c r="R139" t="b">
        <v>0</v>
      </c>
      <c r="S139" t="b">
        <v>0</v>
      </c>
      <c r="T139" t="s">
        <v>68</v>
      </c>
      <c r="U139" t="str">
        <f t="shared" si="21"/>
        <v>publishing</v>
      </c>
      <c r="V139" t="str">
        <f t="shared" si="22"/>
        <v>nonfiction</v>
      </c>
    </row>
    <row r="140" spans="1:22" ht="31" x14ac:dyDescent="0.35">
      <c r="A140">
        <v>138</v>
      </c>
      <c r="B140" t="s">
        <v>328</v>
      </c>
      <c r="C140" s="3" t="s">
        <v>329</v>
      </c>
      <c r="D140" s="19">
        <v>9600</v>
      </c>
      <c r="E140" s="7">
        <v>9216</v>
      </c>
      <c r="F140" s="5">
        <f t="shared" si="18"/>
        <v>0.96</v>
      </c>
      <c r="G140" t="s">
        <v>14</v>
      </c>
      <c r="H140" s="8">
        <f t="shared" si="19"/>
        <v>80.139130434782615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6"/>
        <v>41180.208333333336</v>
      </c>
      <c r="O140" s="17" t="str">
        <f t="shared" si="23"/>
        <v>Sep</v>
      </c>
      <c r="P140" s="14">
        <f t="shared" si="20"/>
        <v>2012</v>
      </c>
      <c r="Q140" s="12">
        <f t="shared" si="17"/>
        <v>41186.208333333336</v>
      </c>
      <c r="R140" t="b">
        <v>0</v>
      </c>
      <c r="S140" t="b">
        <v>0</v>
      </c>
      <c r="T140" t="s">
        <v>292</v>
      </c>
      <c r="U140" t="str">
        <f t="shared" si="21"/>
        <v>games</v>
      </c>
      <c r="V140" t="str">
        <f t="shared" si="22"/>
        <v>mobile games</v>
      </c>
    </row>
    <row r="141" spans="1:22" x14ac:dyDescent="0.35">
      <c r="A141">
        <v>139</v>
      </c>
      <c r="B141" t="s">
        <v>330</v>
      </c>
      <c r="C141" s="3" t="s">
        <v>331</v>
      </c>
      <c r="D141" s="19">
        <v>92100</v>
      </c>
      <c r="E141" s="7">
        <v>19246</v>
      </c>
      <c r="F141" s="5">
        <f t="shared" si="18"/>
        <v>0.20896851248642778</v>
      </c>
      <c r="G141" t="s">
        <v>14</v>
      </c>
      <c r="H141" s="8">
        <f t="shared" si="19"/>
        <v>59.036809815950917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6"/>
        <v>42115.208333333328</v>
      </c>
      <c r="O141" s="17" t="str">
        <f t="shared" si="23"/>
        <v>Apr</v>
      </c>
      <c r="P141" s="14">
        <f t="shared" si="20"/>
        <v>2015</v>
      </c>
      <c r="Q141" s="12">
        <f t="shared" si="17"/>
        <v>42131.208333333328</v>
      </c>
      <c r="R141" t="b">
        <v>0</v>
      </c>
      <c r="S141" t="b">
        <v>1</v>
      </c>
      <c r="T141" t="s">
        <v>65</v>
      </c>
      <c r="U141" t="str">
        <f t="shared" si="21"/>
        <v>technology</v>
      </c>
      <c r="V141" t="str">
        <f t="shared" si="22"/>
        <v>wearables</v>
      </c>
    </row>
    <row r="142" spans="1:22" ht="31" hidden="1" x14ac:dyDescent="0.35">
      <c r="A142">
        <v>140</v>
      </c>
      <c r="B142" t="s">
        <v>332</v>
      </c>
      <c r="C142" s="3" t="s">
        <v>333</v>
      </c>
      <c r="D142" s="19">
        <v>5500</v>
      </c>
      <c r="E142" s="7">
        <v>12274</v>
      </c>
      <c r="F142" s="5">
        <f t="shared" si="18"/>
        <v>2.2316363636363636</v>
      </c>
      <c r="G142" t="s">
        <v>20</v>
      </c>
      <c r="H142" s="8">
        <f t="shared" si="19"/>
        <v>65.989247311827953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6"/>
        <v>43156.25</v>
      </c>
      <c r="O142" s="17" t="str">
        <f t="shared" si="23"/>
        <v>Feb</v>
      </c>
      <c r="P142" s="14">
        <f t="shared" si="20"/>
        <v>2018</v>
      </c>
      <c r="Q142" s="12">
        <f t="shared" si="17"/>
        <v>43161.25</v>
      </c>
      <c r="R142" t="b">
        <v>0</v>
      </c>
      <c r="S142" t="b">
        <v>0</v>
      </c>
      <c r="T142" t="s">
        <v>42</v>
      </c>
      <c r="U142" t="str">
        <f t="shared" si="21"/>
        <v>film &amp; video</v>
      </c>
      <c r="V142" t="str">
        <f t="shared" si="22"/>
        <v>documentary</v>
      </c>
    </row>
    <row r="143" spans="1:22" hidden="1" x14ac:dyDescent="0.35">
      <c r="A143">
        <v>141</v>
      </c>
      <c r="B143" t="s">
        <v>334</v>
      </c>
      <c r="C143" s="3" t="s">
        <v>335</v>
      </c>
      <c r="D143" s="19">
        <v>64300</v>
      </c>
      <c r="E143" s="7">
        <v>65323</v>
      </c>
      <c r="F143" s="5">
        <f t="shared" si="18"/>
        <v>1.0159097978227061</v>
      </c>
      <c r="G143" t="s">
        <v>20</v>
      </c>
      <c r="H143" s="8">
        <f t="shared" si="19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6"/>
        <v>42167.208333333328</v>
      </c>
      <c r="O143" s="17" t="str">
        <f t="shared" si="23"/>
        <v>Jun</v>
      </c>
      <c r="P143" s="14">
        <f t="shared" si="20"/>
        <v>2015</v>
      </c>
      <c r="Q143" s="12">
        <f t="shared" si="17"/>
        <v>42173.208333333328</v>
      </c>
      <c r="R143" t="b">
        <v>0</v>
      </c>
      <c r="S143" t="b">
        <v>0</v>
      </c>
      <c r="T143" t="s">
        <v>28</v>
      </c>
      <c r="U143" t="str">
        <f t="shared" si="21"/>
        <v>technology</v>
      </c>
      <c r="V143" t="str">
        <f t="shared" si="22"/>
        <v>web</v>
      </c>
    </row>
    <row r="144" spans="1:22" ht="31" hidden="1" x14ac:dyDescent="0.35">
      <c r="A144">
        <v>142</v>
      </c>
      <c r="B144" t="s">
        <v>336</v>
      </c>
      <c r="C144" s="3" t="s">
        <v>337</v>
      </c>
      <c r="D144" s="19">
        <v>5000</v>
      </c>
      <c r="E144" s="7">
        <v>11502</v>
      </c>
      <c r="F144" s="5">
        <f t="shared" si="18"/>
        <v>2.3003999999999998</v>
      </c>
      <c r="G144" t="s">
        <v>20</v>
      </c>
      <c r="H144" s="8">
        <f t="shared" si="19"/>
        <v>98.307692307692307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6"/>
        <v>41005.208333333336</v>
      </c>
      <c r="O144" s="17" t="str">
        <f t="shared" si="23"/>
        <v>Apr</v>
      </c>
      <c r="P144" s="14">
        <f t="shared" si="20"/>
        <v>2012</v>
      </c>
      <c r="Q144" s="12">
        <f t="shared" si="17"/>
        <v>41046.208333333336</v>
      </c>
      <c r="R144" t="b">
        <v>0</v>
      </c>
      <c r="S144" t="b">
        <v>0</v>
      </c>
      <c r="T144" t="s">
        <v>28</v>
      </c>
      <c r="U144" t="str">
        <f t="shared" si="21"/>
        <v>technology</v>
      </c>
      <c r="V144" t="str">
        <f t="shared" si="22"/>
        <v>web</v>
      </c>
    </row>
    <row r="145" spans="1:22" hidden="1" x14ac:dyDescent="0.35">
      <c r="A145">
        <v>143</v>
      </c>
      <c r="B145" t="s">
        <v>338</v>
      </c>
      <c r="C145" s="3" t="s">
        <v>339</v>
      </c>
      <c r="D145" s="19">
        <v>5400</v>
      </c>
      <c r="E145" s="7">
        <v>7322</v>
      </c>
      <c r="F145" s="5">
        <f t="shared" si="18"/>
        <v>1.355925925925926</v>
      </c>
      <c r="G145" t="s">
        <v>20</v>
      </c>
      <c r="H145" s="8">
        <f t="shared" si="19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6"/>
        <v>40357.208333333336</v>
      </c>
      <c r="O145" s="17" t="str">
        <f t="shared" si="23"/>
        <v>Jun</v>
      </c>
      <c r="P145" s="14">
        <f t="shared" si="20"/>
        <v>2010</v>
      </c>
      <c r="Q145" s="12">
        <f t="shared" si="17"/>
        <v>40377.208333333336</v>
      </c>
      <c r="R145" t="b">
        <v>0</v>
      </c>
      <c r="S145" t="b">
        <v>0</v>
      </c>
      <c r="T145" t="s">
        <v>60</v>
      </c>
      <c r="U145" t="str">
        <f t="shared" si="21"/>
        <v>music</v>
      </c>
      <c r="V145" t="str">
        <f t="shared" si="22"/>
        <v>indie rock</v>
      </c>
    </row>
    <row r="146" spans="1:22" hidden="1" x14ac:dyDescent="0.35">
      <c r="A146">
        <v>144</v>
      </c>
      <c r="B146" t="s">
        <v>340</v>
      </c>
      <c r="C146" s="3" t="s">
        <v>341</v>
      </c>
      <c r="D146" s="19">
        <v>9000</v>
      </c>
      <c r="E146" s="7">
        <v>11619</v>
      </c>
      <c r="F146" s="5">
        <f t="shared" si="18"/>
        <v>1.2909999999999999</v>
      </c>
      <c r="G146" t="s">
        <v>20</v>
      </c>
      <c r="H146" s="8">
        <f t="shared" si="19"/>
        <v>86.066666666666663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6"/>
        <v>43633.208333333328</v>
      </c>
      <c r="O146" s="17" t="str">
        <f t="shared" si="23"/>
        <v>Jun</v>
      </c>
      <c r="P146" s="14">
        <f t="shared" si="20"/>
        <v>2019</v>
      </c>
      <c r="Q146" s="12">
        <f t="shared" si="17"/>
        <v>43641.208333333328</v>
      </c>
      <c r="R146" t="b">
        <v>0</v>
      </c>
      <c r="S146" t="b">
        <v>0</v>
      </c>
      <c r="T146" t="s">
        <v>33</v>
      </c>
      <c r="U146" t="str">
        <f t="shared" si="21"/>
        <v>theater</v>
      </c>
      <c r="V146" t="str">
        <f t="shared" si="22"/>
        <v>plays</v>
      </c>
    </row>
    <row r="147" spans="1:22" hidden="1" x14ac:dyDescent="0.35">
      <c r="A147">
        <v>145</v>
      </c>
      <c r="B147" t="s">
        <v>342</v>
      </c>
      <c r="C147" s="3" t="s">
        <v>343</v>
      </c>
      <c r="D147" s="19">
        <v>25000</v>
      </c>
      <c r="E147" s="7">
        <v>59128</v>
      </c>
      <c r="F147" s="5">
        <f t="shared" si="18"/>
        <v>2.3651200000000001</v>
      </c>
      <c r="G147" t="s">
        <v>20</v>
      </c>
      <c r="H147" s="8">
        <f t="shared" si="19"/>
        <v>76.989583333333329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6"/>
        <v>41889.208333333336</v>
      </c>
      <c r="O147" s="17" t="str">
        <f t="shared" si="23"/>
        <v>Sep</v>
      </c>
      <c r="P147" s="14">
        <f t="shared" si="20"/>
        <v>2014</v>
      </c>
      <c r="Q147" s="12">
        <f t="shared" si="17"/>
        <v>41894.208333333336</v>
      </c>
      <c r="R147" t="b">
        <v>0</v>
      </c>
      <c r="S147" t="b">
        <v>0</v>
      </c>
      <c r="T147" t="s">
        <v>65</v>
      </c>
      <c r="U147" t="str">
        <f t="shared" si="21"/>
        <v>technology</v>
      </c>
      <c r="V147" t="str">
        <f t="shared" si="22"/>
        <v>wearables</v>
      </c>
    </row>
    <row r="148" spans="1:22" ht="31" hidden="1" x14ac:dyDescent="0.35">
      <c r="A148">
        <v>146</v>
      </c>
      <c r="B148" t="s">
        <v>344</v>
      </c>
      <c r="C148" s="3" t="s">
        <v>345</v>
      </c>
      <c r="D148" s="19">
        <v>8800</v>
      </c>
      <c r="E148" s="7">
        <v>1518</v>
      </c>
      <c r="F148" s="5">
        <f t="shared" si="18"/>
        <v>0.17249999999999999</v>
      </c>
      <c r="G148" t="s">
        <v>74</v>
      </c>
      <c r="H148" s="8">
        <f t="shared" si="19"/>
        <v>29.764705882352942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6"/>
        <v>40855.25</v>
      </c>
      <c r="O148" s="17" t="str">
        <f t="shared" si="23"/>
        <v>Nov</v>
      </c>
      <c r="P148" s="14">
        <f t="shared" si="20"/>
        <v>2011</v>
      </c>
      <c r="Q148" s="12">
        <f t="shared" si="17"/>
        <v>40875.25</v>
      </c>
      <c r="R148" t="b">
        <v>0</v>
      </c>
      <c r="S148" t="b">
        <v>0</v>
      </c>
      <c r="T148" t="s">
        <v>33</v>
      </c>
      <c r="U148" t="str">
        <f t="shared" si="21"/>
        <v>theater</v>
      </c>
      <c r="V148" t="str">
        <f t="shared" si="22"/>
        <v>plays</v>
      </c>
    </row>
    <row r="149" spans="1:22" ht="31" hidden="1" x14ac:dyDescent="0.35">
      <c r="A149">
        <v>147</v>
      </c>
      <c r="B149" t="s">
        <v>346</v>
      </c>
      <c r="C149" s="3" t="s">
        <v>347</v>
      </c>
      <c r="D149" s="19">
        <v>8300</v>
      </c>
      <c r="E149" s="7">
        <v>9337</v>
      </c>
      <c r="F149" s="5">
        <f t="shared" si="18"/>
        <v>1.1249397590361445</v>
      </c>
      <c r="G149" t="s">
        <v>20</v>
      </c>
      <c r="H149" s="8">
        <f t="shared" si="19"/>
        <v>46.91959798994975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6"/>
        <v>42534.208333333328</v>
      </c>
      <c r="O149" s="17" t="str">
        <f t="shared" si="23"/>
        <v>Jun</v>
      </c>
      <c r="P149" s="14">
        <f t="shared" si="20"/>
        <v>2016</v>
      </c>
      <c r="Q149" s="12">
        <f t="shared" si="17"/>
        <v>42540.208333333328</v>
      </c>
      <c r="R149" t="b">
        <v>0</v>
      </c>
      <c r="S149" t="b">
        <v>1</v>
      </c>
      <c r="T149" t="s">
        <v>33</v>
      </c>
      <c r="U149" t="str">
        <f t="shared" si="21"/>
        <v>theater</v>
      </c>
      <c r="V149" t="str">
        <f t="shared" si="22"/>
        <v>plays</v>
      </c>
    </row>
    <row r="150" spans="1:22" hidden="1" x14ac:dyDescent="0.35">
      <c r="A150">
        <v>148</v>
      </c>
      <c r="B150" t="s">
        <v>348</v>
      </c>
      <c r="C150" s="3" t="s">
        <v>349</v>
      </c>
      <c r="D150" s="19">
        <v>9300</v>
      </c>
      <c r="E150" s="7">
        <v>11255</v>
      </c>
      <c r="F150" s="5">
        <f t="shared" si="18"/>
        <v>1.2102150537634409</v>
      </c>
      <c r="G150" t="s">
        <v>20</v>
      </c>
      <c r="H150" s="8">
        <f t="shared" si="19"/>
        <v>105.18691588785046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6"/>
        <v>42941.208333333328</v>
      </c>
      <c r="O150" s="17" t="str">
        <f t="shared" si="23"/>
        <v>Jul</v>
      </c>
      <c r="P150" s="14">
        <f t="shared" si="20"/>
        <v>2017</v>
      </c>
      <c r="Q150" s="12">
        <f t="shared" si="17"/>
        <v>42950.208333333328</v>
      </c>
      <c r="R150" t="b">
        <v>0</v>
      </c>
      <c r="S150" t="b">
        <v>0</v>
      </c>
      <c r="T150" t="s">
        <v>65</v>
      </c>
      <c r="U150" t="str">
        <f t="shared" si="21"/>
        <v>technology</v>
      </c>
      <c r="V150" t="str">
        <f t="shared" si="22"/>
        <v>wearables</v>
      </c>
    </row>
    <row r="151" spans="1:22" hidden="1" x14ac:dyDescent="0.35">
      <c r="A151">
        <v>149</v>
      </c>
      <c r="B151" t="s">
        <v>350</v>
      </c>
      <c r="C151" s="3" t="s">
        <v>351</v>
      </c>
      <c r="D151" s="19">
        <v>6200</v>
      </c>
      <c r="E151" s="7">
        <v>13632</v>
      </c>
      <c r="F151" s="5">
        <f t="shared" si="18"/>
        <v>2.1987096774193549</v>
      </c>
      <c r="G151" t="s">
        <v>20</v>
      </c>
      <c r="H151" s="8">
        <f t="shared" si="19"/>
        <v>69.907692307692301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6"/>
        <v>41275.25</v>
      </c>
      <c r="O151" s="17" t="str">
        <f t="shared" si="23"/>
        <v>Jan</v>
      </c>
      <c r="P151" s="14">
        <f t="shared" si="20"/>
        <v>2013</v>
      </c>
      <c r="Q151" s="12">
        <f t="shared" si="17"/>
        <v>41327.25</v>
      </c>
      <c r="R151" t="b">
        <v>0</v>
      </c>
      <c r="S151" t="b">
        <v>0</v>
      </c>
      <c r="T151" t="s">
        <v>60</v>
      </c>
      <c r="U151" t="str">
        <f t="shared" si="21"/>
        <v>music</v>
      </c>
      <c r="V151" t="str">
        <f t="shared" si="22"/>
        <v>indie rock</v>
      </c>
    </row>
    <row r="152" spans="1:22" x14ac:dyDescent="0.35">
      <c r="A152">
        <v>150</v>
      </c>
      <c r="B152" t="s">
        <v>352</v>
      </c>
      <c r="C152" s="3" t="s">
        <v>353</v>
      </c>
      <c r="D152" s="19">
        <v>100</v>
      </c>
      <c r="E152" s="7">
        <v>1</v>
      </c>
      <c r="F152" s="5">
        <f t="shared" si="18"/>
        <v>0.01</v>
      </c>
      <c r="G152" t="s">
        <v>14</v>
      </c>
      <c r="H152" s="8">
        <f t="shared" si="19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6"/>
        <v>43450.25</v>
      </c>
      <c r="O152" s="17" t="str">
        <f t="shared" si="23"/>
        <v>Dec</v>
      </c>
      <c r="P152" s="14">
        <f t="shared" si="20"/>
        <v>2018</v>
      </c>
      <c r="Q152" s="12">
        <f t="shared" si="17"/>
        <v>43451.25</v>
      </c>
      <c r="R152" t="b">
        <v>0</v>
      </c>
      <c r="S152" t="b">
        <v>0</v>
      </c>
      <c r="T152" t="s">
        <v>23</v>
      </c>
      <c r="U152" t="str">
        <f t="shared" si="21"/>
        <v>music</v>
      </c>
      <c r="V152" t="str">
        <f t="shared" si="22"/>
        <v>rock</v>
      </c>
    </row>
    <row r="153" spans="1:22" x14ac:dyDescent="0.35">
      <c r="A153">
        <v>151</v>
      </c>
      <c r="B153" t="s">
        <v>354</v>
      </c>
      <c r="C153" s="3" t="s">
        <v>355</v>
      </c>
      <c r="D153" s="19">
        <v>137200</v>
      </c>
      <c r="E153" s="7">
        <v>88037</v>
      </c>
      <c r="F153" s="5">
        <f t="shared" si="18"/>
        <v>0.64166909620991253</v>
      </c>
      <c r="G153" t="s">
        <v>14</v>
      </c>
      <c r="H153" s="8">
        <f t="shared" si="19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6"/>
        <v>41799.208333333336</v>
      </c>
      <c r="O153" s="17" t="str">
        <f t="shared" si="23"/>
        <v>Jun</v>
      </c>
      <c r="P153" s="14">
        <f t="shared" si="20"/>
        <v>2014</v>
      </c>
      <c r="Q153" s="12">
        <f t="shared" si="17"/>
        <v>41850.208333333336</v>
      </c>
      <c r="R153" t="b">
        <v>0</v>
      </c>
      <c r="S153" t="b">
        <v>0</v>
      </c>
      <c r="T153" t="s">
        <v>50</v>
      </c>
      <c r="U153" t="str">
        <f t="shared" si="21"/>
        <v>music</v>
      </c>
      <c r="V153" t="str">
        <f t="shared" si="22"/>
        <v>electric music</v>
      </c>
    </row>
    <row r="154" spans="1:22" hidden="1" x14ac:dyDescent="0.35">
      <c r="A154">
        <v>152</v>
      </c>
      <c r="B154" t="s">
        <v>356</v>
      </c>
      <c r="C154" s="3" t="s">
        <v>357</v>
      </c>
      <c r="D154" s="19">
        <v>41500</v>
      </c>
      <c r="E154" s="7">
        <v>175573</v>
      </c>
      <c r="F154" s="5">
        <f t="shared" si="18"/>
        <v>4.2306746987951804</v>
      </c>
      <c r="G154" t="s">
        <v>20</v>
      </c>
      <c r="H154" s="8">
        <f t="shared" si="19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6"/>
        <v>42783.25</v>
      </c>
      <c r="O154" s="17" t="str">
        <f t="shared" si="23"/>
        <v>Feb</v>
      </c>
      <c r="P154" s="14">
        <f t="shared" si="20"/>
        <v>2017</v>
      </c>
      <c r="Q154" s="12">
        <f t="shared" si="17"/>
        <v>42790.25</v>
      </c>
      <c r="R154" t="b">
        <v>0</v>
      </c>
      <c r="S154" t="b">
        <v>0</v>
      </c>
      <c r="T154" t="s">
        <v>60</v>
      </c>
      <c r="U154" t="str">
        <f t="shared" si="21"/>
        <v>music</v>
      </c>
      <c r="V154" t="str">
        <f t="shared" si="22"/>
        <v>indie rock</v>
      </c>
    </row>
    <row r="155" spans="1:22" x14ac:dyDescent="0.35">
      <c r="A155">
        <v>153</v>
      </c>
      <c r="B155" t="s">
        <v>358</v>
      </c>
      <c r="C155" s="3" t="s">
        <v>359</v>
      </c>
      <c r="D155" s="19">
        <v>189400</v>
      </c>
      <c r="E155" s="7">
        <v>176112</v>
      </c>
      <c r="F155" s="5">
        <f t="shared" si="18"/>
        <v>0.92984160506863778</v>
      </c>
      <c r="G155" t="s">
        <v>14</v>
      </c>
      <c r="H155" s="8">
        <f t="shared" si="19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6"/>
        <v>41201.208333333336</v>
      </c>
      <c r="O155" s="17" t="str">
        <f t="shared" si="23"/>
        <v>Oct</v>
      </c>
      <c r="P155" s="14">
        <f t="shared" si="20"/>
        <v>2012</v>
      </c>
      <c r="Q155" s="12">
        <f t="shared" si="17"/>
        <v>41207.208333333336</v>
      </c>
      <c r="R155" t="b">
        <v>0</v>
      </c>
      <c r="S155" t="b">
        <v>0</v>
      </c>
      <c r="T155" t="s">
        <v>33</v>
      </c>
      <c r="U155" t="str">
        <f t="shared" si="21"/>
        <v>theater</v>
      </c>
      <c r="V155" t="str">
        <f t="shared" si="22"/>
        <v>plays</v>
      </c>
    </row>
    <row r="156" spans="1:22" x14ac:dyDescent="0.35">
      <c r="A156">
        <v>154</v>
      </c>
      <c r="B156" t="s">
        <v>360</v>
      </c>
      <c r="C156" s="3" t="s">
        <v>361</v>
      </c>
      <c r="D156" s="19">
        <v>171300</v>
      </c>
      <c r="E156" s="7">
        <v>100650</v>
      </c>
      <c r="F156" s="5">
        <f t="shared" si="18"/>
        <v>0.58756567425569173</v>
      </c>
      <c r="G156" t="s">
        <v>14</v>
      </c>
      <c r="H156" s="8">
        <f t="shared" si="19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6"/>
        <v>42502.208333333328</v>
      </c>
      <c r="O156" s="17" t="str">
        <f t="shared" si="23"/>
        <v>May</v>
      </c>
      <c r="P156" s="14">
        <f t="shared" si="20"/>
        <v>2016</v>
      </c>
      <c r="Q156" s="12">
        <f t="shared" si="17"/>
        <v>42525.208333333328</v>
      </c>
      <c r="R156" t="b">
        <v>0</v>
      </c>
      <c r="S156" t="b">
        <v>1</v>
      </c>
      <c r="T156" t="s">
        <v>60</v>
      </c>
      <c r="U156" t="str">
        <f t="shared" si="21"/>
        <v>music</v>
      </c>
      <c r="V156" t="str">
        <f t="shared" si="22"/>
        <v>indie rock</v>
      </c>
    </row>
    <row r="157" spans="1:22" x14ac:dyDescent="0.35">
      <c r="A157">
        <v>155</v>
      </c>
      <c r="B157" t="s">
        <v>362</v>
      </c>
      <c r="C157" s="3" t="s">
        <v>363</v>
      </c>
      <c r="D157" s="19">
        <v>139500</v>
      </c>
      <c r="E157" s="7">
        <v>90706</v>
      </c>
      <c r="F157" s="5">
        <f t="shared" si="18"/>
        <v>0.65022222222222226</v>
      </c>
      <c r="G157" t="s">
        <v>14</v>
      </c>
      <c r="H157" s="8">
        <f t="shared" si="19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6"/>
        <v>40262.208333333336</v>
      </c>
      <c r="O157" s="17" t="str">
        <f t="shared" si="23"/>
        <v>Mar</v>
      </c>
      <c r="P157" s="14">
        <f t="shared" si="20"/>
        <v>2010</v>
      </c>
      <c r="Q157" s="12">
        <f t="shared" si="17"/>
        <v>40277.208333333336</v>
      </c>
      <c r="R157" t="b">
        <v>0</v>
      </c>
      <c r="S157" t="b">
        <v>0</v>
      </c>
      <c r="T157" t="s">
        <v>33</v>
      </c>
      <c r="U157" t="str">
        <f t="shared" si="21"/>
        <v>theater</v>
      </c>
      <c r="V157" t="str">
        <f t="shared" si="22"/>
        <v>plays</v>
      </c>
    </row>
    <row r="158" spans="1:22" hidden="1" x14ac:dyDescent="0.35">
      <c r="A158">
        <v>156</v>
      </c>
      <c r="B158" t="s">
        <v>364</v>
      </c>
      <c r="C158" s="3" t="s">
        <v>365</v>
      </c>
      <c r="D158" s="19">
        <v>36400</v>
      </c>
      <c r="E158" s="7">
        <v>26914</v>
      </c>
      <c r="F158" s="5">
        <f t="shared" si="18"/>
        <v>0.73939560439560437</v>
      </c>
      <c r="G158" t="s">
        <v>74</v>
      </c>
      <c r="H158" s="8">
        <f t="shared" si="19"/>
        <v>71.013192612137203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6"/>
        <v>43743.208333333328</v>
      </c>
      <c r="O158" s="17" t="str">
        <f t="shared" si="23"/>
        <v>Oct</v>
      </c>
      <c r="P158" s="14">
        <f t="shared" si="20"/>
        <v>2019</v>
      </c>
      <c r="Q158" s="12">
        <f t="shared" si="17"/>
        <v>43767.208333333328</v>
      </c>
      <c r="R158" t="b">
        <v>0</v>
      </c>
      <c r="S158" t="b">
        <v>0</v>
      </c>
      <c r="T158" t="s">
        <v>23</v>
      </c>
      <c r="U158" t="str">
        <f t="shared" si="21"/>
        <v>music</v>
      </c>
      <c r="V158" t="str">
        <f t="shared" si="22"/>
        <v>rock</v>
      </c>
    </row>
    <row r="159" spans="1:22" x14ac:dyDescent="0.35">
      <c r="A159">
        <v>157</v>
      </c>
      <c r="B159" t="s">
        <v>366</v>
      </c>
      <c r="C159" s="3" t="s">
        <v>367</v>
      </c>
      <c r="D159" s="19">
        <v>4200</v>
      </c>
      <c r="E159" s="7">
        <v>2212</v>
      </c>
      <c r="F159" s="5">
        <f t="shared" si="18"/>
        <v>0.52666666666666662</v>
      </c>
      <c r="G159" t="s">
        <v>14</v>
      </c>
      <c r="H159" s="8">
        <f t="shared" si="19"/>
        <v>73.733333333333334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6"/>
        <v>41638.25</v>
      </c>
      <c r="O159" s="17" t="str">
        <f t="shared" si="23"/>
        <v>Dec</v>
      </c>
      <c r="P159" s="14">
        <f t="shared" si="20"/>
        <v>2013</v>
      </c>
      <c r="Q159" s="12">
        <f t="shared" si="17"/>
        <v>41650.25</v>
      </c>
      <c r="R159" t="b">
        <v>0</v>
      </c>
      <c r="S159" t="b">
        <v>0</v>
      </c>
      <c r="T159" t="s">
        <v>122</v>
      </c>
      <c r="U159" t="str">
        <f t="shared" si="21"/>
        <v>photography</v>
      </c>
      <c r="V159" t="str">
        <f t="shared" si="22"/>
        <v>photography books</v>
      </c>
    </row>
    <row r="160" spans="1:22" hidden="1" x14ac:dyDescent="0.35">
      <c r="A160">
        <v>158</v>
      </c>
      <c r="B160" t="s">
        <v>368</v>
      </c>
      <c r="C160" s="3" t="s">
        <v>369</v>
      </c>
      <c r="D160" s="19">
        <v>2100</v>
      </c>
      <c r="E160" s="7">
        <v>4640</v>
      </c>
      <c r="F160" s="5">
        <f t="shared" si="18"/>
        <v>2.2095238095238097</v>
      </c>
      <c r="G160" t="s">
        <v>20</v>
      </c>
      <c r="H160" s="8">
        <f t="shared" si="19"/>
        <v>113.17073170731707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6"/>
        <v>42346.25</v>
      </c>
      <c r="O160" s="17" t="str">
        <f t="shared" si="23"/>
        <v>Dec</v>
      </c>
      <c r="P160" s="14">
        <f t="shared" si="20"/>
        <v>2015</v>
      </c>
      <c r="Q160" s="12">
        <f t="shared" si="17"/>
        <v>42347.25</v>
      </c>
      <c r="R160" t="b">
        <v>0</v>
      </c>
      <c r="S160" t="b">
        <v>0</v>
      </c>
      <c r="T160" t="s">
        <v>23</v>
      </c>
      <c r="U160" t="str">
        <f t="shared" si="21"/>
        <v>music</v>
      </c>
      <c r="V160" t="str">
        <f t="shared" si="22"/>
        <v>rock</v>
      </c>
    </row>
    <row r="161" spans="1:22" hidden="1" x14ac:dyDescent="0.35">
      <c r="A161">
        <v>159</v>
      </c>
      <c r="B161" t="s">
        <v>370</v>
      </c>
      <c r="C161" s="3" t="s">
        <v>371</v>
      </c>
      <c r="D161" s="19">
        <v>191200</v>
      </c>
      <c r="E161" s="7">
        <v>191222</v>
      </c>
      <c r="F161" s="5">
        <f t="shared" si="18"/>
        <v>1.0001150627615063</v>
      </c>
      <c r="G161" t="s">
        <v>20</v>
      </c>
      <c r="H161" s="8">
        <f t="shared" si="19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6"/>
        <v>43551.208333333328</v>
      </c>
      <c r="O161" s="17" t="str">
        <f t="shared" si="23"/>
        <v>Mar</v>
      </c>
      <c r="P161" s="14">
        <f t="shared" si="20"/>
        <v>2019</v>
      </c>
      <c r="Q161" s="12">
        <f t="shared" si="17"/>
        <v>43569.208333333328</v>
      </c>
      <c r="R161" t="b">
        <v>0</v>
      </c>
      <c r="S161" t="b">
        <v>1</v>
      </c>
      <c r="T161" t="s">
        <v>33</v>
      </c>
      <c r="U161" t="str">
        <f t="shared" si="21"/>
        <v>theater</v>
      </c>
      <c r="V161" t="str">
        <f t="shared" si="22"/>
        <v>plays</v>
      </c>
    </row>
    <row r="162" spans="1:22" hidden="1" x14ac:dyDescent="0.35">
      <c r="A162">
        <v>160</v>
      </c>
      <c r="B162" t="s">
        <v>372</v>
      </c>
      <c r="C162" s="3" t="s">
        <v>373</v>
      </c>
      <c r="D162" s="19">
        <v>8000</v>
      </c>
      <c r="E162" s="7">
        <v>12985</v>
      </c>
      <c r="F162" s="5">
        <f t="shared" si="18"/>
        <v>1.6231249999999999</v>
      </c>
      <c r="G162" t="s">
        <v>20</v>
      </c>
      <c r="H162" s="8">
        <f t="shared" si="19"/>
        <v>79.176829268292678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6"/>
        <v>43582.208333333328</v>
      </c>
      <c r="O162" s="17" t="str">
        <f t="shared" si="23"/>
        <v>Apr</v>
      </c>
      <c r="P162" s="14">
        <f t="shared" si="20"/>
        <v>2019</v>
      </c>
      <c r="Q162" s="12">
        <f t="shared" si="17"/>
        <v>43598.208333333328</v>
      </c>
      <c r="R162" t="b">
        <v>0</v>
      </c>
      <c r="S162" t="b">
        <v>0</v>
      </c>
      <c r="T162" t="s">
        <v>65</v>
      </c>
      <c r="U162" t="str">
        <f t="shared" si="21"/>
        <v>technology</v>
      </c>
      <c r="V162" t="str">
        <f t="shared" si="22"/>
        <v>wearables</v>
      </c>
    </row>
    <row r="163" spans="1:22" ht="31" x14ac:dyDescent="0.35">
      <c r="A163">
        <v>161</v>
      </c>
      <c r="B163" t="s">
        <v>374</v>
      </c>
      <c r="C163" s="3" t="s">
        <v>375</v>
      </c>
      <c r="D163" s="19">
        <v>5500</v>
      </c>
      <c r="E163" s="7">
        <v>4300</v>
      </c>
      <c r="F163" s="5">
        <f t="shared" si="18"/>
        <v>0.78181818181818186</v>
      </c>
      <c r="G163" t="s">
        <v>14</v>
      </c>
      <c r="H163" s="8">
        <f t="shared" si="19"/>
        <v>57.333333333333336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6"/>
        <v>42270.208333333328</v>
      </c>
      <c r="O163" s="17" t="str">
        <f t="shared" si="23"/>
        <v>Sep</v>
      </c>
      <c r="P163" s="14">
        <f t="shared" si="20"/>
        <v>2015</v>
      </c>
      <c r="Q163" s="12">
        <f t="shared" si="17"/>
        <v>42276.208333333328</v>
      </c>
      <c r="R163" t="b">
        <v>0</v>
      </c>
      <c r="S163" t="b">
        <v>1</v>
      </c>
      <c r="T163" t="s">
        <v>28</v>
      </c>
      <c r="U163" t="str">
        <f t="shared" si="21"/>
        <v>technology</v>
      </c>
      <c r="V163" t="str">
        <f t="shared" si="22"/>
        <v>web</v>
      </c>
    </row>
    <row r="164" spans="1:22" ht="31" hidden="1" x14ac:dyDescent="0.35">
      <c r="A164">
        <v>162</v>
      </c>
      <c r="B164" t="s">
        <v>376</v>
      </c>
      <c r="C164" s="3" t="s">
        <v>377</v>
      </c>
      <c r="D164" s="19">
        <v>6100</v>
      </c>
      <c r="E164" s="7">
        <v>9134</v>
      </c>
      <c r="F164" s="5">
        <f t="shared" si="18"/>
        <v>1.4973770491803278</v>
      </c>
      <c r="G164" t="s">
        <v>20</v>
      </c>
      <c r="H164" s="8">
        <f t="shared" si="19"/>
        <v>58.178343949044589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6"/>
        <v>43442.25</v>
      </c>
      <c r="O164" s="17" t="str">
        <f t="shared" si="23"/>
        <v>Dec</v>
      </c>
      <c r="P164" s="14">
        <f t="shared" si="20"/>
        <v>2018</v>
      </c>
      <c r="Q164" s="12">
        <f t="shared" si="17"/>
        <v>43472.25</v>
      </c>
      <c r="R164" t="b">
        <v>0</v>
      </c>
      <c r="S164" t="b">
        <v>0</v>
      </c>
      <c r="T164" t="s">
        <v>23</v>
      </c>
      <c r="U164" t="str">
        <f t="shared" si="21"/>
        <v>music</v>
      </c>
      <c r="V164" t="str">
        <f t="shared" si="22"/>
        <v>rock</v>
      </c>
    </row>
    <row r="165" spans="1:22" hidden="1" x14ac:dyDescent="0.35">
      <c r="A165">
        <v>163</v>
      </c>
      <c r="B165" t="s">
        <v>378</v>
      </c>
      <c r="C165" s="3" t="s">
        <v>379</v>
      </c>
      <c r="D165" s="19">
        <v>3500</v>
      </c>
      <c r="E165" s="7">
        <v>8864</v>
      </c>
      <c r="F165" s="5">
        <f t="shared" si="18"/>
        <v>2.5325714285714285</v>
      </c>
      <c r="G165" t="s">
        <v>20</v>
      </c>
      <c r="H165" s="8">
        <f t="shared" si="19"/>
        <v>36.032520325203251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6"/>
        <v>43028.208333333328</v>
      </c>
      <c r="O165" s="17" t="str">
        <f t="shared" si="23"/>
        <v>Oct</v>
      </c>
      <c r="P165" s="14">
        <f t="shared" si="20"/>
        <v>2017</v>
      </c>
      <c r="Q165" s="12">
        <f t="shared" si="17"/>
        <v>43077.25</v>
      </c>
      <c r="R165" t="b">
        <v>0</v>
      </c>
      <c r="S165" t="b">
        <v>1</v>
      </c>
      <c r="T165" t="s">
        <v>122</v>
      </c>
      <c r="U165" t="str">
        <f t="shared" si="21"/>
        <v>photography</v>
      </c>
      <c r="V165" t="str">
        <f t="shared" si="22"/>
        <v>photography books</v>
      </c>
    </row>
    <row r="166" spans="1:22" hidden="1" x14ac:dyDescent="0.35">
      <c r="A166">
        <v>164</v>
      </c>
      <c r="B166" t="s">
        <v>380</v>
      </c>
      <c r="C166" s="3" t="s">
        <v>381</v>
      </c>
      <c r="D166" s="19">
        <v>150500</v>
      </c>
      <c r="E166" s="7">
        <v>150755</v>
      </c>
      <c r="F166" s="5">
        <f t="shared" si="18"/>
        <v>1.0016943521594683</v>
      </c>
      <c r="G166" t="s">
        <v>20</v>
      </c>
      <c r="H166" s="8">
        <f t="shared" si="19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6"/>
        <v>43016.208333333328</v>
      </c>
      <c r="O166" s="17" t="str">
        <f t="shared" si="23"/>
        <v>Oct</v>
      </c>
      <c r="P166" s="14">
        <f t="shared" si="20"/>
        <v>2017</v>
      </c>
      <c r="Q166" s="12">
        <f t="shared" si="17"/>
        <v>43017.208333333328</v>
      </c>
      <c r="R166" t="b">
        <v>0</v>
      </c>
      <c r="S166" t="b">
        <v>0</v>
      </c>
      <c r="T166" t="s">
        <v>33</v>
      </c>
      <c r="U166" t="str">
        <f t="shared" si="21"/>
        <v>theater</v>
      </c>
      <c r="V166" t="str">
        <f t="shared" si="22"/>
        <v>plays</v>
      </c>
    </row>
    <row r="167" spans="1:22" hidden="1" x14ac:dyDescent="0.35">
      <c r="A167">
        <v>165</v>
      </c>
      <c r="B167" t="s">
        <v>382</v>
      </c>
      <c r="C167" s="3" t="s">
        <v>383</v>
      </c>
      <c r="D167" s="19">
        <v>90400</v>
      </c>
      <c r="E167" s="7">
        <v>110279</v>
      </c>
      <c r="F167" s="5">
        <f t="shared" si="18"/>
        <v>1.2199004424778761</v>
      </c>
      <c r="G167" t="s">
        <v>20</v>
      </c>
      <c r="H167" s="8">
        <f t="shared" si="19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6"/>
        <v>42948.208333333328</v>
      </c>
      <c r="O167" s="17" t="str">
        <f t="shared" si="23"/>
        <v>Aug</v>
      </c>
      <c r="P167" s="14">
        <f t="shared" si="20"/>
        <v>2017</v>
      </c>
      <c r="Q167" s="12">
        <f t="shared" si="17"/>
        <v>42980.208333333328</v>
      </c>
      <c r="R167" t="b">
        <v>0</v>
      </c>
      <c r="S167" t="b">
        <v>0</v>
      </c>
      <c r="T167" t="s">
        <v>28</v>
      </c>
      <c r="U167" t="str">
        <f t="shared" si="21"/>
        <v>technology</v>
      </c>
      <c r="V167" t="str">
        <f t="shared" si="22"/>
        <v>web</v>
      </c>
    </row>
    <row r="168" spans="1:22" hidden="1" x14ac:dyDescent="0.35">
      <c r="A168">
        <v>166</v>
      </c>
      <c r="B168" t="s">
        <v>384</v>
      </c>
      <c r="C168" s="3" t="s">
        <v>385</v>
      </c>
      <c r="D168" s="19">
        <v>9800</v>
      </c>
      <c r="E168" s="7">
        <v>13439</v>
      </c>
      <c r="F168" s="5">
        <f t="shared" si="18"/>
        <v>1.3713265306122449</v>
      </c>
      <c r="G168" t="s">
        <v>20</v>
      </c>
      <c r="H168" s="8">
        <f t="shared" si="19"/>
        <v>55.077868852459019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6"/>
        <v>40534.25</v>
      </c>
      <c r="O168" s="17" t="str">
        <f t="shared" si="23"/>
        <v>Dec</v>
      </c>
      <c r="P168" s="14">
        <f t="shared" si="20"/>
        <v>2010</v>
      </c>
      <c r="Q168" s="12">
        <f t="shared" si="17"/>
        <v>40538.25</v>
      </c>
      <c r="R168" t="b">
        <v>0</v>
      </c>
      <c r="S168" t="b">
        <v>0</v>
      </c>
      <c r="T168" t="s">
        <v>122</v>
      </c>
      <c r="U168" t="str">
        <f t="shared" si="21"/>
        <v>photography</v>
      </c>
      <c r="V168" t="str">
        <f t="shared" si="22"/>
        <v>photography books</v>
      </c>
    </row>
    <row r="169" spans="1:22" hidden="1" x14ac:dyDescent="0.35">
      <c r="A169">
        <v>167</v>
      </c>
      <c r="B169" t="s">
        <v>386</v>
      </c>
      <c r="C169" s="3" t="s">
        <v>387</v>
      </c>
      <c r="D169" s="19">
        <v>2600</v>
      </c>
      <c r="E169" s="7">
        <v>10804</v>
      </c>
      <c r="F169" s="5">
        <f t="shared" si="18"/>
        <v>4.155384615384615</v>
      </c>
      <c r="G169" t="s">
        <v>20</v>
      </c>
      <c r="H169" s="8">
        <f t="shared" si="19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6"/>
        <v>41435.208333333336</v>
      </c>
      <c r="O169" s="17" t="str">
        <f t="shared" si="23"/>
        <v>Jun</v>
      </c>
      <c r="P169" s="14">
        <f t="shared" si="20"/>
        <v>2013</v>
      </c>
      <c r="Q169" s="12">
        <f t="shared" si="17"/>
        <v>41445.208333333336</v>
      </c>
      <c r="R169" t="b">
        <v>0</v>
      </c>
      <c r="S169" t="b">
        <v>0</v>
      </c>
      <c r="T169" t="s">
        <v>33</v>
      </c>
      <c r="U169" t="str">
        <f t="shared" si="21"/>
        <v>theater</v>
      </c>
      <c r="V169" t="str">
        <f t="shared" si="22"/>
        <v>plays</v>
      </c>
    </row>
    <row r="170" spans="1:22" x14ac:dyDescent="0.35">
      <c r="A170">
        <v>168</v>
      </c>
      <c r="B170" t="s">
        <v>388</v>
      </c>
      <c r="C170" s="3" t="s">
        <v>389</v>
      </c>
      <c r="D170" s="19">
        <v>128100</v>
      </c>
      <c r="E170" s="7">
        <v>40107</v>
      </c>
      <c r="F170" s="5">
        <f t="shared" si="18"/>
        <v>0.3130913348946136</v>
      </c>
      <c r="G170" t="s">
        <v>14</v>
      </c>
      <c r="H170" s="8">
        <f t="shared" si="19"/>
        <v>41.996858638743454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6"/>
        <v>43518.25</v>
      </c>
      <c r="O170" s="17" t="str">
        <f t="shared" si="23"/>
        <v>Feb</v>
      </c>
      <c r="P170" s="14">
        <f t="shared" si="20"/>
        <v>2019</v>
      </c>
      <c r="Q170" s="12">
        <f t="shared" si="17"/>
        <v>43541.208333333328</v>
      </c>
      <c r="R170" t="b">
        <v>0</v>
      </c>
      <c r="S170" t="b">
        <v>1</v>
      </c>
      <c r="T170" t="s">
        <v>60</v>
      </c>
      <c r="U170" t="str">
        <f t="shared" si="21"/>
        <v>music</v>
      </c>
      <c r="V170" t="str">
        <f t="shared" si="22"/>
        <v>indie rock</v>
      </c>
    </row>
    <row r="171" spans="1:22" hidden="1" x14ac:dyDescent="0.35">
      <c r="A171">
        <v>169</v>
      </c>
      <c r="B171" t="s">
        <v>390</v>
      </c>
      <c r="C171" s="3" t="s">
        <v>391</v>
      </c>
      <c r="D171" s="19">
        <v>23300</v>
      </c>
      <c r="E171" s="7">
        <v>98811</v>
      </c>
      <c r="F171" s="5">
        <f t="shared" si="18"/>
        <v>4.240815450643777</v>
      </c>
      <c r="G171" t="s">
        <v>20</v>
      </c>
      <c r="H171" s="8">
        <f t="shared" si="19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6"/>
        <v>41077.208333333336</v>
      </c>
      <c r="O171" s="17" t="str">
        <f t="shared" si="23"/>
        <v>Jun</v>
      </c>
      <c r="P171" s="14">
        <f t="shared" si="20"/>
        <v>2012</v>
      </c>
      <c r="Q171" s="12">
        <f t="shared" si="17"/>
        <v>41105.208333333336</v>
      </c>
      <c r="R171" t="b">
        <v>0</v>
      </c>
      <c r="S171" t="b">
        <v>1</v>
      </c>
      <c r="T171" t="s">
        <v>100</v>
      </c>
      <c r="U171" t="str">
        <f t="shared" si="21"/>
        <v>film &amp; video</v>
      </c>
      <c r="V171" t="str">
        <f t="shared" si="22"/>
        <v>shorts</v>
      </c>
    </row>
    <row r="172" spans="1:22" x14ac:dyDescent="0.35">
      <c r="A172">
        <v>170</v>
      </c>
      <c r="B172" t="s">
        <v>392</v>
      </c>
      <c r="C172" s="3" t="s">
        <v>393</v>
      </c>
      <c r="D172" s="19">
        <v>188100</v>
      </c>
      <c r="E172" s="7">
        <v>5528</v>
      </c>
      <c r="F172" s="5">
        <f t="shared" si="18"/>
        <v>2.9388623072833599E-2</v>
      </c>
      <c r="G172" t="s">
        <v>14</v>
      </c>
      <c r="H172" s="8">
        <f t="shared" si="19"/>
        <v>82.507462686567166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6"/>
        <v>42950.208333333328</v>
      </c>
      <c r="O172" s="17" t="str">
        <f t="shared" si="23"/>
        <v>Aug</v>
      </c>
      <c r="P172" s="14">
        <f t="shared" si="20"/>
        <v>2017</v>
      </c>
      <c r="Q172" s="12">
        <f t="shared" si="17"/>
        <v>42957.208333333328</v>
      </c>
      <c r="R172" t="b">
        <v>0</v>
      </c>
      <c r="S172" t="b">
        <v>0</v>
      </c>
      <c r="T172" t="s">
        <v>60</v>
      </c>
      <c r="U172" t="str">
        <f t="shared" si="21"/>
        <v>music</v>
      </c>
      <c r="V172" t="str">
        <f t="shared" si="22"/>
        <v>indie rock</v>
      </c>
    </row>
    <row r="173" spans="1:22" ht="31" x14ac:dyDescent="0.35">
      <c r="A173">
        <v>171</v>
      </c>
      <c r="B173" t="s">
        <v>394</v>
      </c>
      <c r="C173" s="3" t="s">
        <v>395</v>
      </c>
      <c r="D173" s="19">
        <v>4900</v>
      </c>
      <c r="E173" s="7">
        <v>521</v>
      </c>
      <c r="F173" s="5">
        <f t="shared" si="18"/>
        <v>0.1063265306122449</v>
      </c>
      <c r="G173" t="s">
        <v>14</v>
      </c>
      <c r="H173" s="8">
        <f t="shared" si="19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6"/>
        <v>41718.208333333336</v>
      </c>
      <c r="O173" s="17" t="str">
        <f t="shared" si="23"/>
        <v>Mar</v>
      </c>
      <c r="P173" s="14">
        <f t="shared" si="20"/>
        <v>2014</v>
      </c>
      <c r="Q173" s="12">
        <f t="shared" si="17"/>
        <v>41740.208333333336</v>
      </c>
      <c r="R173" t="b">
        <v>0</v>
      </c>
      <c r="S173" t="b">
        <v>0</v>
      </c>
      <c r="T173" t="s">
        <v>206</v>
      </c>
      <c r="U173" t="str">
        <f t="shared" si="21"/>
        <v>publishing</v>
      </c>
      <c r="V173" t="str">
        <f t="shared" si="22"/>
        <v>translations</v>
      </c>
    </row>
    <row r="174" spans="1:22" x14ac:dyDescent="0.35">
      <c r="A174">
        <v>172</v>
      </c>
      <c r="B174" t="s">
        <v>396</v>
      </c>
      <c r="C174" s="3" t="s">
        <v>397</v>
      </c>
      <c r="D174" s="19">
        <v>800</v>
      </c>
      <c r="E174" s="7">
        <v>663</v>
      </c>
      <c r="F174" s="5">
        <f t="shared" si="18"/>
        <v>0.82874999999999999</v>
      </c>
      <c r="G174" t="s">
        <v>14</v>
      </c>
      <c r="H174" s="8">
        <f t="shared" si="19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6"/>
        <v>41839.208333333336</v>
      </c>
      <c r="O174" s="17" t="str">
        <f t="shared" si="23"/>
        <v>Jul</v>
      </c>
      <c r="P174" s="14">
        <f t="shared" si="20"/>
        <v>2014</v>
      </c>
      <c r="Q174" s="12">
        <f t="shared" si="17"/>
        <v>41854.208333333336</v>
      </c>
      <c r="R174" t="b">
        <v>0</v>
      </c>
      <c r="S174" t="b">
        <v>1</v>
      </c>
      <c r="T174" t="s">
        <v>42</v>
      </c>
      <c r="U174" t="str">
        <f t="shared" si="21"/>
        <v>film &amp; video</v>
      </c>
      <c r="V174" t="str">
        <f t="shared" si="22"/>
        <v>documentary</v>
      </c>
    </row>
    <row r="175" spans="1:22" hidden="1" x14ac:dyDescent="0.35">
      <c r="A175">
        <v>173</v>
      </c>
      <c r="B175" t="s">
        <v>398</v>
      </c>
      <c r="C175" s="3" t="s">
        <v>399</v>
      </c>
      <c r="D175" s="19">
        <v>96700</v>
      </c>
      <c r="E175" s="7">
        <v>157635</v>
      </c>
      <c r="F175" s="5">
        <f t="shared" si="18"/>
        <v>1.6301447776628748</v>
      </c>
      <c r="G175" t="s">
        <v>20</v>
      </c>
      <c r="H175" s="8">
        <f t="shared" si="19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6"/>
        <v>41412.208333333336</v>
      </c>
      <c r="O175" s="17" t="str">
        <f t="shared" si="23"/>
        <v>May</v>
      </c>
      <c r="P175" s="14">
        <f t="shared" si="20"/>
        <v>2013</v>
      </c>
      <c r="Q175" s="12">
        <f t="shared" si="17"/>
        <v>41418.208333333336</v>
      </c>
      <c r="R175" t="b">
        <v>0</v>
      </c>
      <c r="S175" t="b">
        <v>0</v>
      </c>
      <c r="T175" t="s">
        <v>33</v>
      </c>
      <c r="U175" t="str">
        <f t="shared" si="21"/>
        <v>theater</v>
      </c>
      <c r="V175" t="str">
        <f t="shared" si="22"/>
        <v>plays</v>
      </c>
    </row>
    <row r="176" spans="1:22" hidden="1" x14ac:dyDescent="0.35">
      <c r="A176">
        <v>174</v>
      </c>
      <c r="B176" t="s">
        <v>400</v>
      </c>
      <c r="C176" s="3" t="s">
        <v>401</v>
      </c>
      <c r="D176" s="19">
        <v>600</v>
      </c>
      <c r="E176" s="7">
        <v>5368</v>
      </c>
      <c r="F176" s="5">
        <f t="shared" si="18"/>
        <v>8.9466666666666672</v>
      </c>
      <c r="G176" t="s">
        <v>20</v>
      </c>
      <c r="H176" s="8">
        <f t="shared" si="19"/>
        <v>111.83333333333333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6"/>
        <v>42282.208333333328</v>
      </c>
      <c r="O176" s="17" t="str">
        <f t="shared" si="23"/>
        <v>Oct</v>
      </c>
      <c r="P176" s="14">
        <f t="shared" si="20"/>
        <v>2015</v>
      </c>
      <c r="Q176" s="12">
        <f t="shared" si="17"/>
        <v>42283.208333333328</v>
      </c>
      <c r="R176" t="b">
        <v>0</v>
      </c>
      <c r="S176" t="b">
        <v>1</v>
      </c>
      <c r="T176" t="s">
        <v>65</v>
      </c>
      <c r="U176" t="str">
        <f t="shared" si="21"/>
        <v>technology</v>
      </c>
      <c r="V176" t="str">
        <f t="shared" si="22"/>
        <v>wearables</v>
      </c>
    </row>
    <row r="177" spans="1:22" x14ac:dyDescent="0.35">
      <c r="A177">
        <v>175</v>
      </c>
      <c r="B177" t="s">
        <v>402</v>
      </c>
      <c r="C177" s="3" t="s">
        <v>403</v>
      </c>
      <c r="D177" s="19">
        <v>181200</v>
      </c>
      <c r="E177" s="7">
        <v>47459</v>
      </c>
      <c r="F177" s="5">
        <f t="shared" si="18"/>
        <v>0.26191501103752757</v>
      </c>
      <c r="G177" t="s">
        <v>14</v>
      </c>
      <c r="H177" s="8">
        <f t="shared" si="19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6"/>
        <v>42613.208333333328</v>
      </c>
      <c r="O177" s="17" t="str">
        <f t="shared" si="23"/>
        <v>Aug</v>
      </c>
      <c r="P177" s="14">
        <f t="shared" si="20"/>
        <v>2016</v>
      </c>
      <c r="Q177" s="12">
        <f t="shared" si="17"/>
        <v>42632.208333333328</v>
      </c>
      <c r="R177" t="b">
        <v>0</v>
      </c>
      <c r="S177" t="b">
        <v>0</v>
      </c>
      <c r="T177" t="s">
        <v>33</v>
      </c>
      <c r="U177" t="str">
        <f t="shared" si="21"/>
        <v>theater</v>
      </c>
      <c r="V177" t="str">
        <f t="shared" si="22"/>
        <v>plays</v>
      </c>
    </row>
    <row r="178" spans="1:22" ht="31" x14ac:dyDescent="0.35">
      <c r="A178">
        <v>176</v>
      </c>
      <c r="B178" t="s">
        <v>404</v>
      </c>
      <c r="C178" s="3" t="s">
        <v>405</v>
      </c>
      <c r="D178" s="19">
        <v>115000</v>
      </c>
      <c r="E178" s="7">
        <v>86060</v>
      </c>
      <c r="F178" s="5">
        <f t="shared" si="18"/>
        <v>0.74834782608695649</v>
      </c>
      <c r="G178" t="s">
        <v>14</v>
      </c>
      <c r="H178" s="8">
        <f t="shared" si="19"/>
        <v>110.05115089514067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6"/>
        <v>42616.208333333328</v>
      </c>
      <c r="O178" s="17" t="str">
        <f t="shared" si="23"/>
        <v>Sep</v>
      </c>
      <c r="P178" s="14">
        <f t="shared" si="20"/>
        <v>2016</v>
      </c>
      <c r="Q178" s="12">
        <f t="shared" si="17"/>
        <v>42625.208333333328</v>
      </c>
      <c r="R178" t="b">
        <v>0</v>
      </c>
      <c r="S178" t="b">
        <v>0</v>
      </c>
      <c r="T178" t="s">
        <v>33</v>
      </c>
      <c r="U178" t="str">
        <f t="shared" si="21"/>
        <v>theater</v>
      </c>
      <c r="V178" t="str">
        <f t="shared" si="22"/>
        <v>plays</v>
      </c>
    </row>
    <row r="179" spans="1:22" hidden="1" x14ac:dyDescent="0.35">
      <c r="A179">
        <v>177</v>
      </c>
      <c r="B179" t="s">
        <v>406</v>
      </c>
      <c r="C179" s="3" t="s">
        <v>407</v>
      </c>
      <c r="D179" s="19">
        <v>38800</v>
      </c>
      <c r="E179" s="7">
        <v>161593</v>
      </c>
      <c r="F179" s="5">
        <f t="shared" si="18"/>
        <v>4.1647680412371137</v>
      </c>
      <c r="G179" t="s">
        <v>20</v>
      </c>
      <c r="H179" s="8">
        <f t="shared" si="19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6"/>
        <v>40497.25</v>
      </c>
      <c r="O179" s="17" t="str">
        <f t="shared" si="23"/>
        <v>Nov</v>
      </c>
      <c r="P179" s="14">
        <f t="shared" si="20"/>
        <v>2010</v>
      </c>
      <c r="Q179" s="12">
        <f t="shared" si="17"/>
        <v>40522.25</v>
      </c>
      <c r="R179" t="b">
        <v>0</v>
      </c>
      <c r="S179" t="b">
        <v>0</v>
      </c>
      <c r="T179" t="s">
        <v>33</v>
      </c>
      <c r="U179" t="str">
        <f t="shared" si="21"/>
        <v>theater</v>
      </c>
      <c r="V179" t="str">
        <f t="shared" si="22"/>
        <v>plays</v>
      </c>
    </row>
    <row r="180" spans="1:22" x14ac:dyDescent="0.35">
      <c r="A180">
        <v>178</v>
      </c>
      <c r="B180" t="s">
        <v>408</v>
      </c>
      <c r="C180" s="3" t="s">
        <v>409</v>
      </c>
      <c r="D180" s="19">
        <v>7200</v>
      </c>
      <c r="E180" s="7">
        <v>6927</v>
      </c>
      <c r="F180" s="5">
        <f t="shared" si="18"/>
        <v>0.96208333333333329</v>
      </c>
      <c r="G180" t="s">
        <v>14</v>
      </c>
      <c r="H180" s="8">
        <f t="shared" si="19"/>
        <v>32.985714285714288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6"/>
        <v>42999.208333333328</v>
      </c>
      <c r="O180" s="17" t="str">
        <f t="shared" si="23"/>
        <v>Sep</v>
      </c>
      <c r="P180" s="14">
        <f t="shared" si="20"/>
        <v>2017</v>
      </c>
      <c r="Q180" s="12">
        <f t="shared" si="17"/>
        <v>43008.208333333328</v>
      </c>
      <c r="R180" t="b">
        <v>0</v>
      </c>
      <c r="S180" t="b">
        <v>0</v>
      </c>
      <c r="T180" t="s">
        <v>17</v>
      </c>
      <c r="U180" t="str">
        <f t="shared" si="21"/>
        <v>food</v>
      </c>
      <c r="V180" t="str">
        <f t="shared" si="22"/>
        <v>food trucks</v>
      </c>
    </row>
    <row r="181" spans="1:22" ht="31" hidden="1" x14ac:dyDescent="0.35">
      <c r="A181">
        <v>179</v>
      </c>
      <c r="B181" t="s">
        <v>410</v>
      </c>
      <c r="C181" s="3" t="s">
        <v>411</v>
      </c>
      <c r="D181" s="19">
        <v>44500</v>
      </c>
      <c r="E181" s="7">
        <v>159185</v>
      </c>
      <c r="F181" s="5">
        <f t="shared" si="18"/>
        <v>3.5771910112359548</v>
      </c>
      <c r="G181" t="s">
        <v>20</v>
      </c>
      <c r="H181" s="8">
        <f t="shared" si="19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6"/>
        <v>41350.208333333336</v>
      </c>
      <c r="O181" s="17" t="str">
        <f t="shared" si="23"/>
        <v>Mar</v>
      </c>
      <c r="P181" s="14">
        <f t="shared" si="20"/>
        <v>2013</v>
      </c>
      <c r="Q181" s="12">
        <f t="shared" si="17"/>
        <v>41351.208333333336</v>
      </c>
      <c r="R181" t="b">
        <v>0</v>
      </c>
      <c r="S181" t="b">
        <v>1</v>
      </c>
      <c r="T181" t="s">
        <v>33</v>
      </c>
      <c r="U181" t="str">
        <f t="shared" si="21"/>
        <v>theater</v>
      </c>
      <c r="V181" t="str">
        <f t="shared" si="22"/>
        <v>plays</v>
      </c>
    </row>
    <row r="182" spans="1:22" hidden="1" x14ac:dyDescent="0.35">
      <c r="A182">
        <v>180</v>
      </c>
      <c r="B182" t="s">
        <v>412</v>
      </c>
      <c r="C182" s="3" t="s">
        <v>413</v>
      </c>
      <c r="D182" s="19">
        <v>56000</v>
      </c>
      <c r="E182" s="7">
        <v>172736</v>
      </c>
      <c r="F182" s="5">
        <f t="shared" si="18"/>
        <v>3.0845714285714285</v>
      </c>
      <c r="G182" t="s">
        <v>20</v>
      </c>
      <c r="H182" s="8">
        <f t="shared" si="19"/>
        <v>81.98196487897485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6"/>
        <v>40259.208333333336</v>
      </c>
      <c r="O182" s="17" t="str">
        <f t="shared" si="23"/>
        <v>Mar</v>
      </c>
      <c r="P182" s="14">
        <f t="shared" si="20"/>
        <v>2010</v>
      </c>
      <c r="Q182" s="12">
        <f t="shared" si="17"/>
        <v>40264.208333333336</v>
      </c>
      <c r="R182" t="b">
        <v>0</v>
      </c>
      <c r="S182" t="b">
        <v>0</v>
      </c>
      <c r="T182" t="s">
        <v>65</v>
      </c>
      <c r="U182" t="str">
        <f t="shared" si="21"/>
        <v>technology</v>
      </c>
      <c r="V182" t="str">
        <f t="shared" si="22"/>
        <v>wearables</v>
      </c>
    </row>
    <row r="183" spans="1:22" x14ac:dyDescent="0.35">
      <c r="A183">
        <v>181</v>
      </c>
      <c r="B183" t="s">
        <v>414</v>
      </c>
      <c r="C183" s="3" t="s">
        <v>415</v>
      </c>
      <c r="D183" s="19">
        <v>8600</v>
      </c>
      <c r="E183" s="7">
        <v>5315</v>
      </c>
      <c r="F183" s="5">
        <f t="shared" si="18"/>
        <v>0.61802325581395345</v>
      </c>
      <c r="G183" t="s">
        <v>14</v>
      </c>
      <c r="H183" s="8">
        <f t="shared" si="19"/>
        <v>39.080882352941174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6"/>
        <v>43012.208333333328</v>
      </c>
      <c r="O183" s="17" t="str">
        <f t="shared" si="23"/>
        <v>Oct</v>
      </c>
      <c r="P183" s="14">
        <f t="shared" si="20"/>
        <v>2017</v>
      </c>
      <c r="Q183" s="12">
        <f t="shared" si="17"/>
        <v>43030.208333333328</v>
      </c>
      <c r="R183" t="b">
        <v>0</v>
      </c>
      <c r="S183" t="b">
        <v>0</v>
      </c>
      <c r="T183" t="s">
        <v>28</v>
      </c>
      <c r="U183" t="str">
        <f t="shared" si="21"/>
        <v>technology</v>
      </c>
      <c r="V183" t="str">
        <f t="shared" si="22"/>
        <v>web</v>
      </c>
    </row>
    <row r="184" spans="1:22" ht="31" hidden="1" x14ac:dyDescent="0.35">
      <c r="A184">
        <v>182</v>
      </c>
      <c r="B184" t="s">
        <v>416</v>
      </c>
      <c r="C184" s="3" t="s">
        <v>417</v>
      </c>
      <c r="D184" s="19">
        <v>27100</v>
      </c>
      <c r="E184" s="7">
        <v>195750</v>
      </c>
      <c r="F184" s="5">
        <f t="shared" si="18"/>
        <v>7.2232472324723247</v>
      </c>
      <c r="G184" t="s">
        <v>20</v>
      </c>
      <c r="H184" s="8">
        <f t="shared" si="19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6"/>
        <v>43631.208333333328</v>
      </c>
      <c r="O184" s="17" t="str">
        <f t="shared" si="23"/>
        <v>Jun</v>
      </c>
      <c r="P184" s="14">
        <f t="shared" si="20"/>
        <v>2019</v>
      </c>
      <c r="Q184" s="12">
        <f t="shared" si="17"/>
        <v>43647.208333333328</v>
      </c>
      <c r="R184" t="b">
        <v>0</v>
      </c>
      <c r="S184" t="b">
        <v>0</v>
      </c>
      <c r="T184" t="s">
        <v>33</v>
      </c>
      <c r="U184" t="str">
        <f t="shared" si="21"/>
        <v>theater</v>
      </c>
      <c r="V184" t="str">
        <f t="shared" si="22"/>
        <v>plays</v>
      </c>
    </row>
    <row r="185" spans="1:22" ht="31" x14ac:dyDescent="0.35">
      <c r="A185">
        <v>183</v>
      </c>
      <c r="B185" t="s">
        <v>418</v>
      </c>
      <c r="C185" s="3" t="s">
        <v>419</v>
      </c>
      <c r="D185" s="19">
        <v>5100</v>
      </c>
      <c r="E185" s="7">
        <v>3525</v>
      </c>
      <c r="F185" s="5">
        <f t="shared" si="18"/>
        <v>0.69117647058823528</v>
      </c>
      <c r="G185" t="s">
        <v>14</v>
      </c>
      <c r="H185" s="8">
        <f t="shared" si="19"/>
        <v>40.988372093023258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6"/>
        <v>40430.208333333336</v>
      </c>
      <c r="O185" s="17" t="str">
        <f t="shared" si="23"/>
        <v>Sep</v>
      </c>
      <c r="P185" s="14">
        <f t="shared" si="20"/>
        <v>2010</v>
      </c>
      <c r="Q185" s="12">
        <f t="shared" si="17"/>
        <v>40443.208333333336</v>
      </c>
      <c r="R185" t="b">
        <v>0</v>
      </c>
      <c r="S185" t="b">
        <v>0</v>
      </c>
      <c r="T185" t="s">
        <v>23</v>
      </c>
      <c r="U185" t="str">
        <f t="shared" si="21"/>
        <v>music</v>
      </c>
      <c r="V185" t="str">
        <f t="shared" si="22"/>
        <v>rock</v>
      </c>
    </row>
    <row r="186" spans="1:22" hidden="1" x14ac:dyDescent="0.35">
      <c r="A186">
        <v>184</v>
      </c>
      <c r="B186" t="s">
        <v>420</v>
      </c>
      <c r="C186" s="3" t="s">
        <v>421</v>
      </c>
      <c r="D186" s="19">
        <v>3600</v>
      </c>
      <c r="E186" s="7">
        <v>10550</v>
      </c>
      <c r="F186" s="5">
        <f t="shared" si="18"/>
        <v>2.9305555555555554</v>
      </c>
      <c r="G186" t="s">
        <v>20</v>
      </c>
      <c r="H186" s="8">
        <f t="shared" si="19"/>
        <v>31.029411764705884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6"/>
        <v>43588.208333333328</v>
      </c>
      <c r="O186" s="17" t="str">
        <f t="shared" si="23"/>
        <v>May</v>
      </c>
      <c r="P186" s="14">
        <f t="shared" si="20"/>
        <v>2019</v>
      </c>
      <c r="Q186" s="12">
        <f t="shared" si="17"/>
        <v>43589.208333333328</v>
      </c>
      <c r="R186" t="b">
        <v>0</v>
      </c>
      <c r="S186" t="b">
        <v>0</v>
      </c>
      <c r="T186" t="s">
        <v>33</v>
      </c>
      <c r="U186" t="str">
        <f t="shared" si="21"/>
        <v>theater</v>
      </c>
      <c r="V186" t="str">
        <f t="shared" si="22"/>
        <v>plays</v>
      </c>
    </row>
    <row r="187" spans="1:22" x14ac:dyDescent="0.35">
      <c r="A187">
        <v>185</v>
      </c>
      <c r="B187" t="s">
        <v>422</v>
      </c>
      <c r="C187" s="3" t="s">
        <v>423</v>
      </c>
      <c r="D187" s="19">
        <v>1000</v>
      </c>
      <c r="E187" s="7">
        <v>718</v>
      </c>
      <c r="F187" s="5">
        <f t="shared" si="18"/>
        <v>0.71799999999999997</v>
      </c>
      <c r="G187" t="s">
        <v>14</v>
      </c>
      <c r="H187" s="8">
        <f t="shared" si="19"/>
        <v>37.789473684210527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6"/>
        <v>43233.208333333328</v>
      </c>
      <c r="O187" s="17" t="str">
        <f t="shared" si="23"/>
        <v>May</v>
      </c>
      <c r="P187" s="14">
        <f t="shared" si="20"/>
        <v>2018</v>
      </c>
      <c r="Q187" s="12">
        <f t="shared" si="17"/>
        <v>43244.208333333328</v>
      </c>
      <c r="R187" t="b">
        <v>0</v>
      </c>
      <c r="S187" t="b">
        <v>0</v>
      </c>
      <c r="T187" t="s">
        <v>269</v>
      </c>
      <c r="U187" t="str">
        <f t="shared" si="21"/>
        <v>film &amp; video</v>
      </c>
      <c r="V187" t="str">
        <f t="shared" si="22"/>
        <v>television</v>
      </c>
    </row>
    <row r="188" spans="1:22" x14ac:dyDescent="0.35">
      <c r="A188">
        <v>186</v>
      </c>
      <c r="B188" t="s">
        <v>424</v>
      </c>
      <c r="C188" s="3" t="s">
        <v>425</v>
      </c>
      <c r="D188" s="19">
        <v>88800</v>
      </c>
      <c r="E188" s="7">
        <v>28358</v>
      </c>
      <c r="F188" s="5">
        <f t="shared" si="18"/>
        <v>0.31934684684684683</v>
      </c>
      <c r="G188" t="s">
        <v>14</v>
      </c>
      <c r="H188" s="8">
        <f t="shared" si="19"/>
        <v>32.006772009029348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6"/>
        <v>41782.208333333336</v>
      </c>
      <c r="O188" s="17" t="str">
        <f t="shared" si="23"/>
        <v>May</v>
      </c>
      <c r="P188" s="14">
        <f t="shared" si="20"/>
        <v>2014</v>
      </c>
      <c r="Q188" s="12">
        <f t="shared" si="17"/>
        <v>41797.208333333336</v>
      </c>
      <c r="R188" t="b">
        <v>0</v>
      </c>
      <c r="S188" t="b">
        <v>0</v>
      </c>
      <c r="T188" t="s">
        <v>33</v>
      </c>
      <c r="U188" t="str">
        <f t="shared" si="21"/>
        <v>theater</v>
      </c>
      <c r="V188" t="str">
        <f t="shared" si="22"/>
        <v>plays</v>
      </c>
    </row>
    <row r="189" spans="1:22" hidden="1" x14ac:dyDescent="0.35">
      <c r="A189">
        <v>187</v>
      </c>
      <c r="B189" t="s">
        <v>426</v>
      </c>
      <c r="C189" s="3" t="s">
        <v>427</v>
      </c>
      <c r="D189" s="19">
        <v>60200</v>
      </c>
      <c r="E189" s="7">
        <v>138384</v>
      </c>
      <c r="F189" s="5">
        <f t="shared" si="18"/>
        <v>2.2987375415282392</v>
      </c>
      <c r="G189" t="s">
        <v>20</v>
      </c>
      <c r="H189" s="8">
        <f t="shared" si="19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6"/>
        <v>41328.25</v>
      </c>
      <c r="O189" s="17" t="str">
        <f t="shared" si="23"/>
        <v>Feb</v>
      </c>
      <c r="P189" s="14">
        <f t="shared" si="20"/>
        <v>2013</v>
      </c>
      <c r="Q189" s="12">
        <f t="shared" si="17"/>
        <v>41356.208333333336</v>
      </c>
      <c r="R189" t="b">
        <v>0</v>
      </c>
      <c r="S189" t="b">
        <v>1</v>
      </c>
      <c r="T189" t="s">
        <v>100</v>
      </c>
      <c r="U189" t="str">
        <f t="shared" si="21"/>
        <v>film &amp; video</v>
      </c>
      <c r="V189" t="str">
        <f t="shared" si="22"/>
        <v>shorts</v>
      </c>
    </row>
    <row r="190" spans="1:22" x14ac:dyDescent="0.35">
      <c r="A190">
        <v>188</v>
      </c>
      <c r="B190" t="s">
        <v>428</v>
      </c>
      <c r="C190" s="3" t="s">
        <v>429</v>
      </c>
      <c r="D190" s="19">
        <v>8200</v>
      </c>
      <c r="E190" s="7">
        <v>2625</v>
      </c>
      <c r="F190" s="5">
        <f t="shared" si="18"/>
        <v>0.3201219512195122</v>
      </c>
      <c r="G190" t="s">
        <v>14</v>
      </c>
      <c r="H190" s="8">
        <f t="shared" si="19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6"/>
        <v>41975.25</v>
      </c>
      <c r="O190" s="17" t="str">
        <f t="shared" si="23"/>
        <v>Dec</v>
      </c>
      <c r="P190" s="14">
        <f t="shared" si="20"/>
        <v>2014</v>
      </c>
      <c r="Q190" s="12">
        <f t="shared" si="17"/>
        <v>41976.25</v>
      </c>
      <c r="R190" t="b">
        <v>0</v>
      </c>
      <c r="S190" t="b">
        <v>0</v>
      </c>
      <c r="T190" t="s">
        <v>33</v>
      </c>
      <c r="U190" t="str">
        <f t="shared" si="21"/>
        <v>theater</v>
      </c>
      <c r="V190" t="str">
        <f t="shared" si="22"/>
        <v>plays</v>
      </c>
    </row>
    <row r="191" spans="1:22" hidden="1" x14ac:dyDescent="0.35">
      <c r="A191">
        <v>189</v>
      </c>
      <c r="B191" t="s">
        <v>430</v>
      </c>
      <c r="C191" s="3" t="s">
        <v>431</v>
      </c>
      <c r="D191" s="19">
        <v>191300</v>
      </c>
      <c r="E191" s="7">
        <v>45004</v>
      </c>
      <c r="F191" s="5">
        <f t="shared" si="18"/>
        <v>0.23525352848928385</v>
      </c>
      <c r="G191" t="s">
        <v>74</v>
      </c>
      <c r="H191" s="8">
        <f t="shared" si="19"/>
        <v>102.0498866213152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6"/>
        <v>42433.25</v>
      </c>
      <c r="O191" s="17" t="str">
        <f t="shared" si="23"/>
        <v>Mar</v>
      </c>
      <c r="P191" s="14">
        <f t="shared" si="20"/>
        <v>2016</v>
      </c>
      <c r="Q191" s="12">
        <f t="shared" si="17"/>
        <v>42433.25</v>
      </c>
      <c r="R191" t="b">
        <v>0</v>
      </c>
      <c r="S191" t="b">
        <v>0</v>
      </c>
      <c r="T191" t="s">
        <v>33</v>
      </c>
      <c r="U191" t="str">
        <f t="shared" si="21"/>
        <v>theater</v>
      </c>
      <c r="V191" t="str">
        <f t="shared" si="22"/>
        <v>plays</v>
      </c>
    </row>
    <row r="192" spans="1:22" x14ac:dyDescent="0.35">
      <c r="A192">
        <v>190</v>
      </c>
      <c r="B192" t="s">
        <v>432</v>
      </c>
      <c r="C192" s="3" t="s">
        <v>433</v>
      </c>
      <c r="D192" s="19">
        <v>3700</v>
      </c>
      <c r="E192" s="7">
        <v>2538</v>
      </c>
      <c r="F192" s="5">
        <f t="shared" si="18"/>
        <v>0.68594594594594593</v>
      </c>
      <c r="G192" t="s">
        <v>14</v>
      </c>
      <c r="H192" s="8">
        <f t="shared" si="19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6"/>
        <v>41429.208333333336</v>
      </c>
      <c r="O192" s="17" t="str">
        <f t="shared" si="23"/>
        <v>Jun</v>
      </c>
      <c r="P192" s="14">
        <f t="shared" si="20"/>
        <v>2013</v>
      </c>
      <c r="Q192" s="12">
        <f t="shared" si="17"/>
        <v>41430.208333333336</v>
      </c>
      <c r="R192" t="b">
        <v>0</v>
      </c>
      <c r="S192" t="b">
        <v>1</v>
      </c>
      <c r="T192" t="s">
        <v>33</v>
      </c>
      <c r="U192" t="str">
        <f t="shared" si="21"/>
        <v>theater</v>
      </c>
      <c r="V192" t="str">
        <f t="shared" si="22"/>
        <v>plays</v>
      </c>
    </row>
    <row r="193" spans="1:22" x14ac:dyDescent="0.35">
      <c r="A193">
        <v>191</v>
      </c>
      <c r="B193" t="s">
        <v>434</v>
      </c>
      <c r="C193" s="3" t="s">
        <v>435</v>
      </c>
      <c r="D193" s="19">
        <v>8400</v>
      </c>
      <c r="E193" s="7">
        <v>3188</v>
      </c>
      <c r="F193" s="5">
        <f t="shared" si="18"/>
        <v>0.37952380952380954</v>
      </c>
      <c r="G193" t="s">
        <v>14</v>
      </c>
      <c r="H193" s="8">
        <f t="shared" si="19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6"/>
        <v>43536.208333333328</v>
      </c>
      <c r="O193" s="17" t="str">
        <f t="shared" si="23"/>
        <v>Mar</v>
      </c>
      <c r="P193" s="14">
        <f t="shared" si="20"/>
        <v>2019</v>
      </c>
      <c r="Q193" s="12">
        <f t="shared" si="17"/>
        <v>43539.208333333328</v>
      </c>
      <c r="R193" t="b">
        <v>0</v>
      </c>
      <c r="S193" t="b">
        <v>0</v>
      </c>
      <c r="T193" t="s">
        <v>33</v>
      </c>
      <c r="U193" t="str">
        <f t="shared" si="21"/>
        <v>theater</v>
      </c>
      <c r="V193" t="str">
        <f t="shared" si="22"/>
        <v>plays</v>
      </c>
    </row>
    <row r="194" spans="1:22" x14ac:dyDescent="0.35">
      <c r="A194">
        <v>192</v>
      </c>
      <c r="B194" t="s">
        <v>436</v>
      </c>
      <c r="C194" s="3" t="s">
        <v>437</v>
      </c>
      <c r="D194" s="19">
        <v>42600</v>
      </c>
      <c r="E194" s="7">
        <v>8517</v>
      </c>
      <c r="F194" s="5">
        <f t="shared" si="18"/>
        <v>0.19992957746478873</v>
      </c>
      <c r="G194" t="s">
        <v>14</v>
      </c>
      <c r="H194" s="8">
        <f t="shared" si="19"/>
        <v>35.049382716049379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ref="N194:N257" si="24">(((L194/60)/60)/24)+DATE(1970,1,1)</f>
        <v>41817.208333333336</v>
      </c>
      <c r="O194" s="17" t="str">
        <f t="shared" si="23"/>
        <v>Jun</v>
      </c>
      <c r="P194" s="14">
        <f t="shared" si="20"/>
        <v>2014</v>
      </c>
      <c r="Q194" s="12">
        <f t="shared" ref="Q194:Q257" si="25">(((M194/60)/60)/24)+DATE(1970,1,1)</f>
        <v>41821.208333333336</v>
      </c>
      <c r="R194" t="b">
        <v>0</v>
      </c>
      <c r="S194" t="b">
        <v>0</v>
      </c>
      <c r="T194" t="s">
        <v>23</v>
      </c>
      <c r="U194" t="str">
        <f t="shared" si="21"/>
        <v>music</v>
      </c>
      <c r="V194" t="str">
        <f t="shared" si="22"/>
        <v>rock</v>
      </c>
    </row>
    <row r="195" spans="1:22" x14ac:dyDescent="0.35">
      <c r="A195">
        <v>193</v>
      </c>
      <c r="B195" t="s">
        <v>438</v>
      </c>
      <c r="C195" s="3" t="s">
        <v>439</v>
      </c>
      <c r="D195" s="19">
        <v>6600</v>
      </c>
      <c r="E195" s="7">
        <v>3012</v>
      </c>
      <c r="F195" s="5">
        <f t="shared" ref="F195:F258" si="26">E195/D195</f>
        <v>0.45636363636363636</v>
      </c>
      <c r="G195" t="s">
        <v>14</v>
      </c>
      <c r="H195" s="8">
        <f t="shared" ref="H195:H258" si="27">E195/I195</f>
        <v>46.338461538461537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si="24"/>
        <v>43198.208333333328</v>
      </c>
      <c r="O195" s="17" t="str">
        <f t="shared" si="23"/>
        <v>Apr</v>
      </c>
      <c r="P195" s="14">
        <f t="shared" ref="P195:P258" si="28">YEAR(N195)</f>
        <v>2018</v>
      </c>
      <c r="Q195" s="12">
        <f t="shared" si="25"/>
        <v>43202.208333333328</v>
      </c>
      <c r="R195" t="b">
        <v>1</v>
      </c>
      <c r="S195" t="b">
        <v>0</v>
      </c>
      <c r="T195" t="s">
        <v>60</v>
      </c>
      <c r="U195" t="str">
        <f t="shared" ref="U195:U258" si="29">LEFT(T195, SEARCH("/",T195,1)-1)</f>
        <v>music</v>
      </c>
      <c r="V195" t="str">
        <f t="shared" ref="V195:V258" si="30">RIGHT(T195,LEN(T195)-SEARCH("/",T195,SEARCH("/",T195)))</f>
        <v>indie rock</v>
      </c>
    </row>
    <row r="196" spans="1:22" hidden="1" x14ac:dyDescent="0.35">
      <c r="A196">
        <v>194</v>
      </c>
      <c r="B196" t="s">
        <v>440</v>
      </c>
      <c r="C196" s="3" t="s">
        <v>441</v>
      </c>
      <c r="D196" s="19">
        <v>7100</v>
      </c>
      <c r="E196" s="7">
        <v>8716</v>
      </c>
      <c r="F196" s="5">
        <f t="shared" si="26"/>
        <v>1.227605633802817</v>
      </c>
      <c r="G196" t="s">
        <v>20</v>
      </c>
      <c r="H196" s="8">
        <f t="shared" si="27"/>
        <v>69.174603174603178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24"/>
        <v>42261.208333333328</v>
      </c>
      <c r="O196" s="17" t="str">
        <f t="shared" ref="O196:O259" si="31">TEXT(N196,"mmm")</f>
        <v>Sep</v>
      </c>
      <c r="P196" s="14">
        <f t="shared" si="28"/>
        <v>2015</v>
      </c>
      <c r="Q196" s="12">
        <f t="shared" si="25"/>
        <v>42277.208333333328</v>
      </c>
      <c r="R196" t="b">
        <v>0</v>
      </c>
      <c r="S196" t="b">
        <v>0</v>
      </c>
      <c r="T196" t="s">
        <v>148</v>
      </c>
      <c r="U196" t="str">
        <f t="shared" si="29"/>
        <v>music</v>
      </c>
      <c r="V196" t="str">
        <f t="shared" si="30"/>
        <v>metal</v>
      </c>
    </row>
    <row r="197" spans="1:22" hidden="1" x14ac:dyDescent="0.35">
      <c r="A197">
        <v>195</v>
      </c>
      <c r="B197" t="s">
        <v>442</v>
      </c>
      <c r="C197" s="3" t="s">
        <v>443</v>
      </c>
      <c r="D197" s="19">
        <v>15800</v>
      </c>
      <c r="E197" s="7">
        <v>57157</v>
      </c>
      <c r="F197" s="5">
        <f t="shared" si="26"/>
        <v>3.61753164556962</v>
      </c>
      <c r="G197" t="s">
        <v>20</v>
      </c>
      <c r="H197" s="8">
        <f t="shared" si="27"/>
        <v>109.07824427480917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24"/>
        <v>43310.208333333328</v>
      </c>
      <c r="O197" s="17" t="str">
        <f t="shared" si="31"/>
        <v>Jul</v>
      </c>
      <c r="P197" s="14">
        <f t="shared" si="28"/>
        <v>2018</v>
      </c>
      <c r="Q197" s="12">
        <f t="shared" si="25"/>
        <v>43317.208333333328</v>
      </c>
      <c r="R197" t="b">
        <v>0</v>
      </c>
      <c r="S197" t="b">
        <v>0</v>
      </c>
      <c r="T197" t="s">
        <v>50</v>
      </c>
      <c r="U197" t="str">
        <f t="shared" si="29"/>
        <v>music</v>
      </c>
      <c r="V197" t="str">
        <f t="shared" si="30"/>
        <v>electric music</v>
      </c>
    </row>
    <row r="198" spans="1:22" x14ac:dyDescent="0.35">
      <c r="A198">
        <v>196</v>
      </c>
      <c r="B198" t="s">
        <v>444</v>
      </c>
      <c r="C198" s="3" t="s">
        <v>445</v>
      </c>
      <c r="D198" s="19">
        <v>8200</v>
      </c>
      <c r="E198" s="7">
        <v>5178</v>
      </c>
      <c r="F198" s="5">
        <f t="shared" si="26"/>
        <v>0.63146341463414635</v>
      </c>
      <c r="G198" t="s">
        <v>14</v>
      </c>
      <c r="H198" s="8">
        <f t="shared" si="27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24"/>
        <v>42616.208333333328</v>
      </c>
      <c r="O198" s="17" t="str">
        <f t="shared" si="31"/>
        <v>Sep</v>
      </c>
      <c r="P198" s="14">
        <f t="shared" si="28"/>
        <v>2016</v>
      </c>
      <c r="Q198" s="12">
        <f t="shared" si="25"/>
        <v>42635.208333333328</v>
      </c>
      <c r="R198" t="b">
        <v>0</v>
      </c>
      <c r="S198" t="b">
        <v>0</v>
      </c>
      <c r="T198" t="s">
        <v>65</v>
      </c>
      <c r="U198" t="str">
        <f t="shared" si="29"/>
        <v>technology</v>
      </c>
      <c r="V198" t="str">
        <f t="shared" si="30"/>
        <v>wearables</v>
      </c>
    </row>
    <row r="199" spans="1:22" hidden="1" x14ac:dyDescent="0.35">
      <c r="A199">
        <v>197</v>
      </c>
      <c r="B199" t="s">
        <v>446</v>
      </c>
      <c r="C199" s="3" t="s">
        <v>447</v>
      </c>
      <c r="D199" s="19">
        <v>54700</v>
      </c>
      <c r="E199" s="7">
        <v>163118</v>
      </c>
      <c r="F199" s="5">
        <f t="shared" si="26"/>
        <v>2.9820475319926874</v>
      </c>
      <c r="G199" t="s">
        <v>20</v>
      </c>
      <c r="H199" s="8">
        <f t="shared" si="27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24"/>
        <v>42909.208333333328</v>
      </c>
      <c r="O199" s="17" t="str">
        <f t="shared" si="31"/>
        <v>Jun</v>
      </c>
      <c r="P199" s="14">
        <f t="shared" si="28"/>
        <v>2017</v>
      </c>
      <c r="Q199" s="12">
        <f t="shared" si="25"/>
        <v>42923.208333333328</v>
      </c>
      <c r="R199" t="b">
        <v>0</v>
      </c>
      <c r="S199" t="b">
        <v>0</v>
      </c>
      <c r="T199" t="s">
        <v>53</v>
      </c>
      <c r="U199" t="str">
        <f t="shared" si="29"/>
        <v>film &amp; video</v>
      </c>
      <c r="V199" t="str">
        <f t="shared" si="30"/>
        <v>drama</v>
      </c>
    </row>
    <row r="200" spans="1:22" x14ac:dyDescent="0.35">
      <c r="A200">
        <v>198</v>
      </c>
      <c r="B200" t="s">
        <v>448</v>
      </c>
      <c r="C200" s="3" t="s">
        <v>449</v>
      </c>
      <c r="D200" s="19">
        <v>63200</v>
      </c>
      <c r="E200" s="7">
        <v>6041</v>
      </c>
      <c r="F200" s="5">
        <f t="shared" si="26"/>
        <v>9.5585443037974685E-2</v>
      </c>
      <c r="G200" t="s">
        <v>14</v>
      </c>
      <c r="H200" s="8">
        <f t="shared" si="27"/>
        <v>35.958333333333336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24"/>
        <v>40396.208333333336</v>
      </c>
      <c r="O200" s="17" t="str">
        <f t="shared" si="31"/>
        <v>Aug</v>
      </c>
      <c r="P200" s="14">
        <f t="shared" si="28"/>
        <v>2010</v>
      </c>
      <c r="Q200" s="12">
        <f t="shared" si="25"/>
        <v>40425.208333333336</v>
      </c>
      <c r="R200" t="b">
        <v>0</v>
      </c>
      <c r="S200" t="b">
        <v>0</v>
      </c>
      <c r="T200" t="s">
        <v>50</v>
      </c>
      <c r="U200" t="str">
        <f t="shared" si="29"/>
        <v>music</v>
      </c>
      <c r="V200" t="str">
        <f t="shared" si="30"/>
        <v>electric music</v>
      </c>
    </row>
    <row r="201" spans="1:22" x14ac:dyDescent="0.35">
      <c r="A201">
        <v>199</v>
      </c>
      <c r="B201" t="s">
        <v>450</v>
      </c>
      <c r="C201" s="3" t="s">
        <v>451</v>
      </c>
      <c r="D201" s="19">
        <v>1800</v>
      </c>
      <c r="E201" s="7">
        <v>968</v>
      </c>
      <c r="F201" s="5">
        <f t="shared" si="26"/>
        <v>0.5377777777777778</v>
      </c>
      <c r="G201" t="s">
        <v>14</v>
      </c>
      <c r="H201" s="8">
        <f t="shared" si="27"/>
        <v>74.461538461538467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24"/>
        <v>42192.208333333328</v>
      </c>
      <c r="O201" s="17" t="str">
        <f t="shared" si="31"/>
        <v>Jul</v>
      </c>
      <c r="P201" s="14">
        <f t="shared" si="28"/>
        <v>2015</v>
      </c>
      <c r="Q201" s="12">
        <f t="shared" si="25"/>
        <v>42196.208333333328</v>
      </c>
      <c r="R201" t="b">
        <v>0</v>
      </c>
      <c r="S201" t="b">
        <v>0</v>
      </c>
      <c r="T201" t="s">
        <v>23</v>
      </c>
      <c r="U201" t="str">
        <f t="shared" si="29"/>
        <v>music</v>
      </c>
      <c r="V201" t="str">
        <f t="shared" si="30"/>
        <v>rock</v>
      </c>
    </row>
    <row r="202" spans="1:22" x14ac:dyDescent="0.35">
      <c r="A202">
        <v>200</v>
      </c>
      <c r="B202" t="s">
        <v>452</v>
      </c>
      <c r="C202" s="3" t="s">
        <v>453</v>
      </c>
      <c r="D202" s="19">
        <v>100</v>
      </c>
      <c r="E202" s="7">
        <v>2</v>
      </c>
      <c r="F202" s="5">
        <f t="shared" si="26"/>
        <v>0.02</v>
      </c>
      <c r="G202" t="s">
        <v>14</v>
      </c>
      <c r="H202" s="8">
        <f t="shared" si="27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24"/>
        <v>40262.208333333336</v>
      </c>
      <c r="O202" s="17" t="str">
        <f t="shared" si="31"/>
        <v>Mar</v>
      </c>
      <c r="P202" s="14">
        <f t="shared" si="28"/>
        <v>2010</v>
      </c>
      <c r="Q202" s="12">
        <f t="shared" si="25"/>
        <v>40273.208333333336</v>
      </c>
      <c r="R202" t="b">
        <v>0</v>
      </c>
      <c r="S202" t="b">
        <v>0</v>
      </c>
      <c r="T202" t="s">
        <v>33</v>
      </c>
      <c r="U202" t="str">
        <f t="shared" si="29"/>
        <v>theater</v>
      </c>
      <c r="V202" t="str">
        <f t="shared" si="30"/>
        <v>plays</v>
      </c>
    </row>
    <row r="203" spans="1:22" hidden="1" x14ac:dyDescent="0.35">
      <c r="A203">
        <v>201</v>
      </c>
      <c r="B203" t="s">
        <v>454</v>
      </c>
      <c r="C203" s="3" t="s">
        <v>455</v>
      </c>
      <c r="D203" s="19">
        <v>2100</v>
      </c>
      <c r="E203" s="7">
        <v>14305</v>
      </c>
      <c r="F203" s="5">
        <f t="shared" si="26"/>
        <v>6.8119047619047617</v>
      </c>
      <c r="G203" t="s">
        <v>20</v>
      </c>
      <c r="H203" s="8">
        <f t="shared" si="27"/>
        <v>91.114649681528661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24"/>
        <v>41845.208333333336</v>
      </c>
      <c r="O203" s="17" t="str">
        <f t="shared" si="31"/>
        <v>Jul</v>
      </c>
      <c r="P203" s="14">
        <f t="shared" si="28"/>
        <v>2014</v>
      </c>
      <c r="Q203" s="12">
        <f t="shared" si="25"/>
        <v>41863.208333333336</v>
      </c>
      <c r="R203" t="b">
        <v>0</v>
      </c>
      <c r="S203" t="b">
        <v>0</v>
      </c>
      <c r="T203" t="s">
        <v>28</v>
      </c>
      <c r="U203" t="str">
        <f t="shared" si="29"/>
        <v>technology</v>
      </c>
      <c r="V203" t="str">
        <f t="shared" si="30"/>
        <v>web</v>
      </c>
    </row>
    <row r="204" spans="1:22" hidden="1" x14ac:dyDescent="0.35">
      <c r="A204">
        <v>202</v>
      </c>
      <c r="B204" t="s">
        <v>456</v>
      </c>
      <c r="C204" s="3" t="s">
        <v>457</v>
      </c>
      <c r="D204" s="19">
        <v>8300</v>
      </c>
      <c r="E204" s="7">
        <v>6543</v>
      </c>
      <c r="F204" s="5">
        <f t="shared" si="26"/>
        <v>0.78831325301204824</v>
      </c>
      <c r="G204" t="s">
        <v>74</v>
      </c>
      <c r="H204" s="8">
        <f t="shared" si="27"/>
        <v>79.792682926829272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24"/>
        <v>40818.208333333336</v>
      </c>
      <c r="O204" s="17" t="str">
        <f t="shared" si="31"/>
        <v>Oct</v>
      </c>
      <c r="P204" s="14">
        <f t="shared" si="28"/>
        <v>2011</v>
      </c>
      <c r="Q204" s="12">
        <f t="shared" si="25"/>
        <v>40822.208333333336</v>
      </c>
      <c r="R204" t="b">
        <v>0</v>
      </c>
      <c r="S204" t="b">
        <v>0</v>
      </c>
      <c r="T204" t="s">
        <v>17</v>
      </c>
      <c r="U204" t="str">
        <f t="shared" si="29"/>
        <v>food</v>
      </c>
      <c r="V204" t="str">
        <f t="shared" si="30"/>
        <v>food trucks</v>
      </c>
    </row>
    <row r="205" spans="1:22" ht="31" hidden="1" x14ac:dyDescent="0.35">
      <c r="A205">
        <v>203</v>
      </c>
      <c r="B205" t="s">
        <v>458</v>
      </c>
      <c r="C205" s="3" t="s">
        <v>459</v>
      </c>
      <c r="D205" s="19">
        <v>143900</v>
      </c>
      <c r="E205" s="7">
        <v>193413</v>
      </c>
      <c r="F205" s="5">
        <f t="shared" si="26"/>
        <v>1.3440792216817234</v>
      </c>
      <c r="G205" t="s">
        <v>20</v>
      </c>
      <c r="H205" s="8">
        <f t="shared" si="27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24"/>
        <v>42752.25</v>
      </c>
      <c r="O205" s="17" t="str">
        <f t="shared" si="31"/>
        <v>Jan</v>
      </c>
      <c r="P205" s="14">
        <f t="shared" si="28"/>
        <v>2017</v>
      </c>
      <c r="Q205" s="12">
        <f t="shared" si="25"/>
        <v>42754.25</v>
      </c>
      <c r="R205" t="b">
        <v>0</v>
      </c>
      <c r="S205" t="b">
        <v>0</v>
      </c>
      <c r="T205" t="s">
        <v>33</v>
      </c>
      <c r="U205" t="str">
        <f t="shared" si="29"/>
        <v>theater</v>
      </c>
      <c r="V205" t="str">
        <f t="shared" si="30"/>
        <v>plays</v>
      </c>
    </row>
    <row r="206" spans="1:22" x14ac:dyDescent="0.35">
      <c r="A206">
        <v>204</v>
      </c>
      <c r="B206" t="s">
        <v>460</v>
      </c>
      <c r="C206" s="3" t="s">
        <v>461</v>
      </c>
      <c r="D206" s="19">
        <v>75000</v>
      </c>
      <c r="E206" s="7">
        <v>2529</v>
      </c>
      <c r="F206" s="5">
        <f t="shared" si="26"/>
        <v>3.372E-2</v>
      </c>
      <c r="G206" t="s">
        <v>14</v>
      </c>
      <c r="H206" s="8">
        <f t="shared" si="27"/>
        <v>63.225000000000001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24"/>
        <v>40636.208333333336</v>
      </c>
      <c r="O206" s="17" t="str">
        <f t="shared" si="31"/>
        <v>Apr</v>
      </c>
      <c r="P206" s="14">
        <f t="shared" si="28"/>
        <v>2011</v>
      </c>
      <c r="Q206" s="12">
        <f t="shared" si="25"/>
        <v>40646.208333333336</v>
      </c>
      <c r="R206" t="b">
        <v>0</v>
      </c>
      <c r="S206" t="b">
        <v>0</v>
      </c>
      <c r="T206" t="s">
        <v>159</v>
      </c>
      <c r="U206" t="str">
        <f t="shared" si="29"/>
        <v>music</v>
      </c>
      <c r="V206" t="str">
        <f t="shared" si="30"/>
        <v>jazz</v>
      </c>
    </row>
    <row r="207" spans="1:22" hidden="1" x14ac:dyDescent="0.35">
      <c r="A207">
        <v>205</v>
      </c>
      <c r="B207" t="s">
        <v>462</v>
      </c>
      <c r="C207" s="3" t="s">
        <v>463</v>
      </c>
      <c r="D207" s="19">
        <v>1300</v>
      </c>
      <c r="E207" s="7">
        <v>5614</v>
      </c>
      <c r="F207" s="5">
        <f t="shared" si="26"/>
        <v>4.3184615384615386</v>
      </c>
      <c r="G207" t="s">
        <v>20</v>
      </c>
      <c r="H207" s="8">
        <f t="shared" si="27"/>
        <v>70.174999999999997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24"/>
        <v>43390.208333333328</v>
      </c>
      <c r="O207" s="17" t="str">
        <f t="shared" si="31"/>
        <v>Oct</v>
      </c>
      <c r="P207" s="14">
        <f t="shared" si="28"/>
        <v>2018</v>
      </c>
      <c r="Q207" s="12">
        <f t="shared" si="25"/>
        <v>43402.208333333328</v>
      </c>
      <c r="R207" t="b">
        <v>1</v>
      </c>
      <c r="S207" t="b">
        <v>0</v>
      </c>
      <c r="T207" t="s">
        <v>33</v>
      </c>
      <c r="U207" t="str">
        <f t="shared" si="29"/>
        <v>theater</v>
      </c>
      <c r="V207" t="str">
        <f t="shared" si="30"/>
        <v>plays</v>
      </c>
    </row>
    <row r="208" spans="1:22" hidden="1" x14ac:dyDescent="0.35">
      <c r="A208">
        <v>206</v>
      </c>
      <c r="B208" t="s">
        <v>464</v>
      </c>
      <c r="C208" s="3" t="s">
        <v>465</v>
      </c>
      <c r="D208" s="19">
        <v>9000</v>
      </c>
      <c r="E208" s="7">
        <v>3496</v>
      </c>
      <c r="F208" s="5">
        <f t="shared" si="26"/>
        <v>0.38844444444444443</v>
      </c>
      <c r="G208" t="s">
        <v>74</v>
      </c>
      <c r="H208" s="8">
        <f t="shared" si="27"/>
        <v>61.333333333333336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24"/>
        <v>40236.25</v>
      </c>
      <c r="O208" s="17" t="str">
        <f t="shared" si="31"/>
        <v>Feb</v>
      </c>
      <c r="P208" s="14">
        <f t="shared" si="28"/>
        <v>2010</v>
      </c>
      <c r="Q208" s="12">
        <f t="shared" si="25"/>
        <v>40245.25</v>
      </c>
      <c r="R208" t="b">
        <v>0</v>
      </c>
      <c r="S208" t="b">
        <v>0</v>
      </c>
      <c r="T208" t="s">
        <v>119</v>
      </c>
      <c r="U208" t="str">
        <f t="shared" si="29"/>
        <v>publishing</v>
      </c>
      <c r="V208" t="str">
        <f t="shared" si="30"/>
        <v>fiction</v>
      </c>
    </row>
    <row r="209" spans="1:22" ht="31" hidden="1" x14ac:dyDescent="0.35">
      <c r="A209">
        <v>207</v>
      </c>
      <c r="B209" t="s">
        <v>466</v>
      </c>
      <c r="C209" s="3" t="s">
        <v>467</v>
      </c>
      <c r="D209" s="19">
        <v>1000</v>
      </c>
      <c r="E209" s="7">
        <v>4257</v>
      </c>
      <c r="F209" s="5">
        <f t="shared" si="26"/>
        <v>4.2569999999999997</v>
      </c>
      <c r="G209" t="s">
        <v>20</v>
      </c>
      <c r="H209" s="8">
        <f t="shared" si="27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24"/>
        <v>43340.208333333328</v>
      </c>
      <c r="O209" s="17" t="str">
        <f t="shared" si="31"/>
        <v>Aug</v>
      </c>
      <c r="P209" s="14">
        <f t="shared" si="28"/>
        <v>2018</v>
      </c>
      <c r="Q209" s="12">
        <f t="shared" si="25"/>
        <v>43360.208333333328</v>
      </c>
      <c r="R209" t="b">
        <v>0</v>
      </c>
      <c r="S209" t="b">
        <v>1</v>
      </c>
      <c r="T209" t="s">
        <v>23</v>
      </c>
      <c r="U209" t="str">
        <f t="shared" si="29"/>
        <v>music</v>
      </c>
      <c r="V209" t="str">
        <f t="shared" si="30"/>
        <v>rock</v>
      </c>
    </row>
    <row r="210" spans="1:22" hidden="1" x14ac:dyDescent="0.35">
      <c r="A210">
        <v>208</v>
      </c>
      <c r="B210" t="s">
        <v>468</v>
      </c>
      <c r="C210" s="3" t="s">
        <v>469</v>
      </c>
      <c r="D210" s="19">
        <v>196900</v>
      </c>
      <c r="E210" s="7">
        <v>199110</v>
      </c>
      <c r="F210" s="5">
        <f t="shared" si="26"/>
        <v>1.0112239715591671</v>
      </c>
      <c r="G210" t="s">
        <v>20</v>
      </c>
      <c r="H210" s="8">
        <f t="shared" si="27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24"/>
        <v>43048.25</v>
      </c>
      <c r="O210" s="17" t="str">
        <f t="shared" si="31"/>
        <v>Nov</v>
      </c>
      <c r="P210" s="14">
        <f t="shared" si="28"/>
        <v>2017</v>
      </c>
      <c r="Q210" s="12">
        <f t="shared" si="25"/>
        <v>43072.25</v>
      </c>
      <c r="R210" t="b">
        <v>0</v>
      </c>
      <c r="S210" t="b">
        <v>0</v>
      </c>
      <c r="T210" t="s">
        <v>42</v>
      </c>
      <c r="U210" t="str">
        <f t="shared" si="29"/>
        <v>film &amp; video</v>
      </c>
      <c r="V210" t="str">
        <f t="shared" si="30"/>
        <v>documentary</v>
      </c>
    </row>
    <row r="211" spans="1:22" hidden="1" x14ac:dyDescent="0.35">
      <c r="A211">
        <v>209</v>
      </c>
      <c r="B211" t="s">
        <v>470</v>
      </c>
      <c r="C211" s="3" t="s">
        <v>471</v>
      </c>
      <c r="D211" s="19">
        <v>194500</v>
      </c>
      <c r="E211" s="7">
        <v>41212</v>
      </c>
      <c r="F211" s="5">
        <f t="shared" si="26"/>
        <v>0.21188688946015424</v>
      </c>
      <c r="G211" t="s">
        <v>47</v>
      </c>
      <c r="H211" s="8">
        <f t="shared" si="27"/>
        <v>51.004950495049506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24"/>
        <v>42496.208333333328</v>
      </c>
      <c r="O211" s="17" t="str">
        <f t="shared" si="31"/>
        <v>May</v>
      </c>
      <c r="P211" s="14">
        <f t="shared" si="28"/>
        <v>2016</v>
      </c>
      <c r="Q211" s="12">
        <f t="shared" si="25"/>
        <v>42503.208333333328</v>
      </c>
      <c r="R211" t="b">
        <v>0</v>
      </c>
      <c r="S211" t="b">
        <v>0</v>
      </c>
      <c r="T211" t="s">
        <v>42</v>
      </c>
      <c r="U211" t="str">
        <f t="shared" si="29"/>
        <v>film &amp; video</v>
      </c>
      <c r="V211" t="str">
        <f t="shared" si="30"/>
        <v>documentary</v>
      </c>
    </row>
    <row r="212" spans="1:22" x14ac:dyDescent="0.35">
      <c r="A212">
        <v>210</v>
      </c>
      <c r="B212" t="s">
        <v>472</v>
      </c>
      <c r="C212" s="3" t="s">
        <v>473</v>
      </c>
      <c r="D212" s="19">
        <v>9400</v>
      </c>
      <c r="E212" s="7">
        <v>6338</v>
      </c>
      <c r="F212" s="5">
        <f t="shared" si="26"/>
        <v>0.67425531914893622</v>
      </c>
      <c r="G212" t="s">
        <v>14</v>
      </c>
      <c r="H212" s="8">
        <f t="shared" si="27"/>
        <v>28.044247787610619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24"/>
        <v>42797.25</v>
      </c>
      <c r="O212" s="17" t="str">
        <f t="shared" si="31"/>
        <v>Mar</v>
      </c>
      <c r="P212" s="14">
        <f t="shared" si="28"/>
        <v>2017</v>
      </c>
      <c r="Q212" s="12">
        <f t="shared" si="25"/>
        <v>42824.208333333328</v>
      </c>
      <c r="R212" t="b">
        <v>0</v>
      </c>
      <c r="S212" t="b">
        <v>0</v>
      </c>
      <c r="T212" t="s">
        <v>474</v>
      </c>
      <c r="U212" t="str">
        <f t="shared" si="29"/>
        <v>film &amp; video</v>
      </c>
      <c r="V212" t="str">
        <f t="shared" si="30"/>
        <v>science fiction</v>
      </c>
    </row>
    <row r="213" spans="1:22" ht="31" x14ac:dyDescent="0.35">
      <c r="A213">
        <v>211</v>
      </c>
      <c r="B213" t="s">
        <v>475</v>
      </c>
      <c r="C213" s="3" t="s">
        <v>476</v>
      </c>
      <c r="D213" s="19">
        <v>104400</v>
      </c>
      <c r="E213" s="7">
        <v>99100</v>
      </c>
      <c r="F213" s="5">
        <f t="shared" si="26"/>
        <v>0.9492337164750958</v>
      </c>
      <c r="G213" t="s">
        <v>14</v>
      </c>
      <c r="H213" s="8">
        <f t="shared" si="27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24"/>
        <v>41513.208333333336</v>
      </c>
      <c r="O213" s="17" t="str">
        <f t="shared" si="31"/>
        <v>Aug</v>
      </c>
      <c r="P213" s="14">
        <f t="shared" si="28"/>
        <v>2013</v>
      </c>
      <c r="Q213" s="12">
        <f t="shared" si="25"/>
        <v>41537.208333333336</v>
      </c>
      <c r="R213" t="b">
        <v>0</v>
      </c>
      <c r="S213" t="b">
        <v>0</v>
      </c>
      <c r="T213" t="s">
        <v>33</v>
      </c>
      <c r="U213" t="str">
        <f t="shared" si="29"/>
        <v>theater</v>
      </c>
      <c r="V213" t="str">
        <f t="shared" si="30"/>
        <v>plays</v>
      </c>
    </row>
    <row r="214" spans="1:22" ht="31" hidden="1" x14ac:dyDescent="0.35">
      <c r="A214">
        <v>212</v>
      </c>
      <c r="B214" t="s">
        <v>477</v>
      </c>
      <c r="C214" s="3" t="s">
        <v>478</v>
      </c>
      <c r="D214" s="19">
        <v>8100</v>
      </c>
      <c r="E214" s="7">
        <v>12300</v>
      </c>
      <c r="F214" s="5">
        <f t="shared" si="26"/>
        <v>1.5185185185185186</v>
      </c>
      <c r="G214" t="s">
        <v>20</v>
      </c>
      <c r="H214" s="8">
        <f t="shared" si="27"/>
        <v>73.214285714285708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24"/>
        <v>43814.25</v>
      </c>
      <c r="O214" s="17" t="str">
        <f t="shared" si="31"/>
        <v>Dec</v>
      </c>
      <c r="P214" s="14">
        <f t="shared" si="28"/>
        <v>2019</v>
      </c>
      <c r="Q214" s="12">
        <f t="shared" si="25"/>
        <v>43860.25</v>
      </c>
      <c r="R214" t="b">
        <v>0</v>
      </c>
      <c r="S214" t="b">
        <v>0</v>
      </c>
      <c r="T214" t="s">
        <v>33</v>
      </c>
      <c r="U214" t="str">
        <f t="shared" si="29"/>
        <v>theater</v>
      </c>
      <c r="V214" t="str">
        <f t="shared" si="30"/>
        <v>plays</v>
      </c>
    </row>
    <row r="215" spans="1:22" ht="31" hidden="1" x14ac:dyDescent="0.35">
      <c r="A215">
        <v>213</v>
      </c>
      <c r="B215" t="s">
        <v>479</v>
      </c>
      <c r="C215" s="3" t="s">
        <v>480</v>
      </c>
      <c r="D215" s="19">
        <v>87900</v>
      </c>
      <c r="E215" s="7">
        <v>171549</v>
      </c>
      <c r="F215" s="5">
        <f t="shared" si="26"/>
        <v>1.9516382252559727</v>
      </c>
      <c r="G215" t="s">
        <v>20</v>
      </c>
      <c r="H215" s="8">
        <f t="shared" si="27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24"/>
        <v>40488.208333333336</v>
      </c>
      <c r="O215" s="17" t="str">
        <f t="shared" si="31"/>
        <v>Nov</v>
      </c>
      <c r="P215" s="14">
        <f t="shared" si="28"/>
        <v>2010</v>
      </c>
      <c r="Q215" s="12">
        <f t="shared" si="25"/>
        <v>40496.25</v>
      </c>
      <c r="R215" t="b">
        <v>0</v>
      </c>
      <c r="S215" t="b">
        <v>1</v>
      </c>
      <c r="T215" t="s">
        <v>60</v>
      </c>
      <c r="U215" t="str">
        <f t="shared" si="29"/>
        <v>music</v>
      </c>
      <c r="V215" t="str">
        <f t="shared" si="30"/>
        <v>indie rock</v>
      </c>
    </row>
    <row r="216" spans="1:22" hidden="1" x14ac:dyDescent="0.35">
      <c r="A216">
        <v>214</v>
      </c>
      <c r="B216" t="s">
        <v>481</v>
      </c>
      <c r="C216" s="3" t="s">
        <v>482</v>
      </c>
      <c r="D216" s="19">
        <v>1400</v>
      </c>
      <c r="E216" s="7">
        <v>14324</v>
      </c>
      <c r="F216" s="5">
        <f t="shared" si="26"/>
        <v>10.231428571428571</v>
      </c>
      <c r="G216" t="s">
        <v>20</v>
      </c>
      <c r="H216" s="8">
        <f t="shared" si="27"/>
        <v>86.812121212121212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24"/>
        <v>40409.208333333336</v>
      </c>
      <c r="O216" s="17" t="str">
        <f t="shared" si="31"/>
        <v>Aug</v>
      </c>
      <c r="P216" s="14">
        <f t="shared" si="28"/>
        <v>2010</v>
      </c>
      <c r="Q216" s="12">
        <f t="shared" si="25"/>
        <v>40415.208333333336</v>
      </c>
      <c r="R216" t="b">
        <v>0</v>
      </c>
      <c r="S216" t="b">
        <v>0</v>
      </c>
      <c r="T216" t="s">
        <v>23</v>
      </c>
      <c r="U216" t="str">
        <f t="shared" si="29"/>
        <v>music</v>
      </c>
      <c r="V216" t="str">
        <f t="shared" si="30"/>
        <v>rock</v>
      </c>
    </row>
    <row r="217" spans="1:22" x14ac:dyDescent="0.35">
      <c r="A217">
        <v>215</v>
      </c>
      <c r="B217" t="s">
        <v>483</v>
      </c>
      <c r="C217" s="3" t="s">
        <v>484</v>
      </c>
      <c r="D217" s="19">
        <v>156800</v>
      </c>
      <c r="E217" s="7">
        <v>6024</v>
      </c>
      <c r="F217" s="5">
        <f t="shared" si="26"/>
        <v>3.8418367346938778E-2</v>
      </c>
      <c r="G217" t="s">
        <v>14</v>
      </c>
      <c r="H217" s="8">
        <f t="shared" si="27"/>
        <v>42.125874125874127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24"/>
        <v>43509.25</v>
      </c>
      <c r="O217" s="17" t="str">
        <f t="shared" si="31"/>
        <v>Feb</v>
      </c>
      <c r="P217" s="14">
        <f t="shared" si="28"/>
        <v>2019</v>
      </c>
      <c r="Q217" s="12">
        <f t="shared" si="25"/>
        <v>43511.25</v>
      </c>
      <c r="R217" t="b">
        <v>0</v>
      </c>
      <c r="S217" t="b">
        <v>0</v>
      </c>
      <c r="T217" t="s">
        <v>33</v>
      </c>
      <c r="U217" t="str">
        <f t="shared" si="29"/>
        <v>theater</v>
      </c>
      <c r="V217" t="str">
        <f t="shared" si="30"/>
        <v>plays</v>
      </c>
    </row>
    <row r="218" spans="1:22" hidden="1" x14ac:dyDescent="0.35">
      <c r="A218">
        <v>216</v>
      </c>
      <c r="B218" t="s">
        <v>485</v>
      </c>
      <c r="C218" s="3" t="s">
        <v>486</v>
      </c>
      <c r="D218" s="19">
        <v>121700</v>
      </c>
      <c r="E218" s="7">
        <v>188721</v>
      </c>
      <c r="F218" s="5">
        <f t="shared" si="26"/>
        <v>1.5507066557107643</v>
      </c>
      <c r="G218" t="s">
        <v>20</v>
      </c>
      <c r="H218" s="8">
        <f t="shared" si="27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24"/>
        <v>40869.25</v>
      </c>
      <c r="O218" s="17" t="str">
        <f t="shared" si="31"/>
        <v>Nov</v>
      </c>
      <c r="P218" s="14">
        <f t="shared" si="28"/>
        <v>2011</v>
      </c>
      <c r="Q218" s="12">
        <f t="shared" si="25"/>
        <v>40871.25</v>
      </c>
      <c r="R218" t="b">
        <v>0</v>
      </c>
      <c r="S218" t="b">
        <v>0</v>
      </c>
      <c r="T218" t="s">
        <v>33</v>
      </c>
      <c r="U218" t="str">
        <f t="shared" si="29"/>
        <v>theater</v>
      </c>
      <c r="V218" t="str">
        <f t="shared" si="30"/>
        <v>plays</v>
      </c>
    </row>
    <row r="219" spans="1:22" x14ac:dyDescent="0.35">
      <c r="A219">
        <v>217</v>
      </c>
      <c r="B219" t="s">
        <v>487</v>
      </c>
      <c r="C219" s="3" t="s">
        <v>488</v>
      </c>
      <c r="D219" s="19">
        <v>129400</v>
      </c>
      <c r="E219" s="7">
        <v>57911</v>
      </c>
      <c r="F219" s="5">
        <f t="shared" si="26"/>
        <v>0.44753477588871715</v>
      </c>
      <c r="G219" t="s">
        <v>14</v>
      </c>
      <c r="H219" s="8">
        <f t="shared" si="27"/>
        <v>62.003211991434689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24"/>
        <v>43583.208333333328</v>
      </c>
      <c r="O219" s="17" t="str">
        <f t="shared" si="31"/>
        <v>Apr</v>
      </c>
      <c r="P219" s="14">
        <f t="shared" si="28"/>
        <v>2019</v>
      </c>
      <c r="Q219" s="12">
        <f t="shared" si="25"/>
        <v>43592.208333333328</v>
      </c>
      <c r="R219" t="b">
        <v>0</v>
      </c>
      <c r="S219" t="b">
        <v>0</v>
      </c>
      <c r="T219" t="s">
        <v>474</v>
      </c>
      <c r="U219" t="str">
        <f t="shared" si="29"/>
        <v>film &amp; video</v>
      </c>
      <c r="V219" t="str">
        <f t="shared" si="30"/>
        <v>science fiction</v>
      </c>
    </row>
    <row r="220" spans="1:22" hidden="1" x14ac:dyDescent="0.35">
      <c r="A220">
        <v>218</v>
      </c>
      <c r="B220" t="s">
        <v>489</v>
      </c>
      <c r="C220" s="3" t="s">
        <v>490</v>
      </c>
      <c r="D220" s="19">
        <v>5700</v>
      </c>
      <c r="E220" s="7">
        <v>12309</v>
      </c>
      <c r="F220" s="5">
        <f t="shared" si="26"/>
        <v>2.1594736842105262</v>
      </c>
      <c r="G220" t="s">
        <v>20</v>
      </c>
      <c r="H220" s="8">
        <f t="shared" si="27"/>
        <v>31.005037783375315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24"/>
        <v>40858.25</v>
      </c>
      <c r="O220" s="17" t="str">
        <f t="shared" si="31"/>
        <v>Nov</v>
      </c>
      <c r="P220" s="14">
        <f t="shared" si="28"/>
        <v>2011</v>
      </c>
      <c r="Q220" s="12">
        <f t="shared" si="25"/>
        <v>40892.25</v>
      </c>
      <c r="R220" t="b">
        <v>0</v>
      </c>
      <c r="S220" t="b">
        <v>1</v>
      </c>
      <c r="T220" t="s">
        <v>100</v>
      </c>
      <c r="U220" t="str">
        <f t="shared" si="29"/>
        <v>film &amp; video</v>
      </c>
      <c r="V220" t="str">
        <f t="shared" si="30"/>
        <v>shorts</v>
      </c>
    </row>
    <row r="221" spans="1:22" hidden="1" x14ac:dyDescent="0.35">
      <c r="A221">
        <v>219</v>
      </c>
      <c r="B221" t="s">
        <v>491</v>
      </c>
      <c r="C221" s="3" t="s">
        <v>492</v>
      </c>
      <c r="D221" s="19">
        <v>41700</v>
      </c>
      <c r="E221" s="7">
        <v>138497</v>
      </c>
      <c r="F221" s="5">
        <f t="shared" si="26"/>
        <v>3.3212709832134291</v>
      </c>
      <c r="G221" t="s">
        <v>20</v>
      </c>
      <c r="H221" s="8">
        <f t="shared" si="27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24"/>
        <v>41137.208333333336</v>
      </c>
      <c r="O221" s="17" t="str">
        <f t="shared" si="31"/>
        <v>Aug</v>
      </c>
      <c r="P221" s="14">
        <f t="shared" si="28"/>
        <v>2012</v>
      </c>
      <c r="Q221" s="12">
        <f t="shared" si="25"/>
        <v>41149.208333333336</v>
      </c>
      <c r="R221" t="b">
        <v>0</v>
      </c>
      <c r="S221" t="b">
        <v>0</v>
      </c>
      <c r="T221" t="s">
        <v>71</v>
      </c>
      <c r="U221" t="str">
        <f t="shared" si="29"/>
        <v>film &amp; video</v>
      </c>
      <c r="V221" t="str">
        <f t="shared" si="30"/>
        <v>animation</v>
      </c>
    </row>
    <row r="222" spans="1:22" x14ac:dyDescent="0.35">
      <c r="A222">
        <v>220</v>
      </c>
      <c r="B222" t="s">
        <v>493</v>
      </c>
      <c r="C222" s="3" t="s">
        <v>494</v>
      </c>
      <c r="D222" s="19">
        <v>7900</v>
      </c>
      <c r="E222" s="7">
        <v>667</v>
      </c>
      <c r="F222" s="5">
        <f t="shared" si="26"/>
        <v>8.4430379746835441E-2</v>
      </c>
      <c r="G222" t="s">
        <v>14</v>
      </c>
      <c r="H222" s="8">
        <f t="shared" si="27"/>
        <v>39.235294117647058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24"/>
        <v>40725.208333333336</v>
      </c>
      <c r="O222" s="17" t="str">
        <f t="shared" si="31"/>
        <v>Jul</v>
      </c>
      <c r="P222" s="14">
        <f t="shared" si="28"/>
        <v>2011</v>
      </c>
      <c r="Q222" s="12">
        <f t="shared" si="25"/>
        <v>40743.208333333336</v>
      </c>
      <c r="R222" t="b">
        <v>1</v>
      </c>
      <c r="S222" t="b">
        <v>0</v>
      </c>
      <c r="T222" t="s">
        <v>33</v>
      </c>
      <c r="U222" t="str">
        <f t="shared" si="29"/>
        <v>theater</v>
      </c>
      <c r="V222" t="str">
        <f t="shared" si="30"/>
        <v>plays</v>
      </c>
    </row>
    <row r="223" spans="1:22" ht="31" x14ac:dyDescent="0.35">
      <c r="A223">
        <v>221</v>
      </c>
      <c r="B223" t="s">
        <v>495</v>
      </c>
      <c r="C223" s="3" t="s">
        <v>496</v>
      </c>
      <c r="D223" s="19">
        <v>121500</v>
      </c>
      <c r="E223" s="7">
        <v>119830</v>
      </c>
      <c r="F223" s="5">
        <f t="shared" si="26"/>
        <v>0.9862551440329218</v>
      </c>
      <c r="G223" t="s">
        <v>14</v>
      </c>
      <c r="H223" s="8">
        <f t="shared" si="27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24"/>
        <v>41081.208333333336</v>
      </c>
      <c r="O223" s="17" t="str">
        <f t="shared" si="31"/>
        <v>Jun</v>
      </c>
      <c r="P223" s="14">
        <f t="shared" si="28"/>
        <v>2012</v>
      </c>
      <c r="Q223" s="12">
        <f t="shared" si="25"/>
        <v>41083.208333333336</v>
      </c>
      <c r="R223" t="b">
        <v>1</v>
      </c>
      <c r="S223" t="b">
        <v>0</v>
      </c>
      <c r="T223" t="s">
        <v>17</v>
      </c>
      <c r="U223" t="str">
        <f t="shared" si="29"/>
        <v>food</v>
      </c>
      <c r="V223" t="str">
        <f t="shared" si="30"/>
        <v>food trucks</v>
      </c>
    </row>
    <row r="224" spans="1:22" hidden="1" x14ac:dyDescent="0.35">
      <c r="A224">
        <v>222</v>
      </c>
      <c r="B224" t="s">
        <v>497</v>
      </c>
      <c r="C224" s="3" t="s">
        <v>498</v>
      </c>
      <c r="D224" s="19">
        <v>4800</v>
      </c>
      <c r="E224" s="7">
        <v>6623</v>
      </c>
      <c r="F224" s="5">
        <f t="shared" si="26"/>
        <v>1.3797916666666667</v>
      </c>
      <c r="G224" t="s">
        <v>20</v>
      </c>
      <c r="H224" s="8">
        <f t="shared" si="27"/>
        <v>47.992753623188406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24"/>
        <v>41914.208333333336</v>
      </c>
      <c r="O224" s="17" t="str">
        <f t="shared" si="31"/>
        <v>Oct</v>
      </c>
      <c r="P224" s="14">
        <f t="shared" si="28"/>
        <v>2014</v>
      </c>
      <c r="Q224" s="12">
        <f t="shared" si="25"/>
        <v>41915.208333333336</v>
      </c>
      <c r="R224" t="b">
        <v>0</v>
      </c>
      <c r="S224" t="b">
        <v>0</v>
      </c>
      <c r="T224" t="s">
        <v>122</v>
      </c>
      <c r="U224" t="str">
        <f t="shared" si="29"/>
        <v>photography</v>
      </c>
      <c r="V224" t="str">
        <f t="shared" si="30"/>
        <v>photography books</v>
      </c>
    </row>
    <row r="225" spans="1:22" x14ac:dyDescent="0.35">
      <c r="A225">
        <v>223</v>
      </c>
      <c r="B225" t="s">
        <v>499</v>
      </c>
      <c r="C225" s="3" t="s">
        <v>500</v>
      </c>
      <c r="D225" s="19">
        <v>87300</v>
      </c>
      <c r="E225" s="7">
        <v>81897</v>
      </c>
      <c r="F225" s="5">
        <f t="shared" si="26"/>
        <v>0.93810996563573879</v>
      </c>
      <c r="G225" t="s">
        <v>14</v>
      </c>
      <c r="H225" s="8">
        <f t="shared" si="27"/>
        <v>87.966702470461868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24"/>
        <v>42445.208333333328</v>
      </c>
      <c r="O225" s="17" t="str">
        <f t="shared" si="31"/>
        <v>Mar</v>
      </c>
      <c r="P225" s="14">
        <f t="shared" si="28"/>
        <v>2016</v>
      </c>
      <c r="Q225" s="12">
        <f t="shared" si="25"/>
        <v>42459.208333333328</v>
      </c>
      <c r="R225" t="b">
        <v>0</v>
      </c>
      <c r="S225" t="b">
        <v>0</v>
      </c>
      <c r="T225" t="s">
        <v>33</v>
      </c>
      <c r="U225" t="str">
        <f t="shared" si="29"/>
        <v>theater</v>
      </c>
      <c r="V225" t="str">
        <f t="shared" si="30"/>
        <v>plays</v>
      </c>
    </row>
    <row r="226" spans="1:22" hidden="1" x14ac:dyDescent="0.35">
      <c r="A226">
        <v>224</v>
      </c>
      <c r="B226" t="s">
        <v>501</v>
      </c>
      <c r="C226" s="3" t="s">
        <v>502</v>
      </c>
      <c r="D226" s="19">
        <v>46300</v>
      </c>
      <c r="E226" s="7">
        <v>186885</v>
      </c>
      <c r="F226" s="5">
        <f t="shared" si="26"/>
        <v>4.0363930885529156</v>
      </c>
      <c r="G226" t="s">
        <v>20</v>
      </c>
      <c r="H226" s="8">
        <f t="shared" si="27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24"/>
        <v>41906.208333333336</v>
      </c>
      <c r="O226" s="17" t="str">
        <f t="shared" si="31"/>
        <v>Sep</v>
      </c>
      <c r="P226" s="14">
        <f t="shared" si="28"/>
        <v>2014</v>
      </c>
      <c r="Q226" s="12">
        <f t="shared" si="25"/>
        <v>41951.25</v>
      </c>
      <c r="R226" t="b">
        <v>0</v>
      </c>
      <c r="S226" t="b">
        <v>0</v>
      </c>
      <c r="T226" t="s">
        <v>474</v>
      </c>
      <c r="U226" t="str">
        <f t="shared" si="29"/>
        <v>film &amp; video</v>
      </c>
      <c r="V226" t="str">
        <f t="shared" si="30"/>
        <v>science fiction</v>
      </c>
    </row>
    <row r="227" spans="1:22" hidden="1" x14ac:dyDescent="0.35">
      <c r="A227">
        <v>225</v>
      </c>
      <c r="B227" t="s">
        <v>503</v>
      </c>
      <c r="C227" s="3" t="s">
        <v>504</v>
      </c>
      <c r="D227" s="19">
        <v>67800</v>
      </c>
      <c r="E227" s="7">
        <v>176398</v>
      </c>
      <c r="F227" s="5">
        <f t="shared" si="26"/>
        <v>2.6017404129793511</v>
      </c>
      <c r="G227" t="s">
        <v>20</v>
      </c>
      <c r="H227" s="8">
        <f t="shared" si="27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24"/>
        <v>41762.208333333336</v>
      </c>
      <c r="O227" s="17" t="str">
        <f t="shared" si="31"/>
        <v>May</v>
      </c>
      <c r="P227" s="14">
        <f t="shared" si="28"/>
        <v>2014</v>
      </c>
      <c r="Q227" s="12">
        <f t="shared" si="25"/>
        <v>41762.208333333336</v>
      </c>
      <c r="R227" t="b">
        <v>1</v>
      </c>
      <c r="S227" t="b">
        <v>0</v>
      </c>
      <c r="T227" t="s">
        <v>23</v>
      </c>
      <c r="U227" t="str">
        <f t="shared" si="29"/>
        <v>music</v>
      </c>
      <c r="V227" t="str">
        <f t="shared" si="30"/>
        <v>rock</v>
      </c>
    </row>
    <row r="228" spans="1:22" hidden="1" x14ac:dyDescent="0.35">
      <c r="A228">
        <v>226</v>
      </c>
      <c r="B228" t="s">
        <v>253</v>
      </c>
      <c r="C228" s="3" t="s">
        <v>505</v>
      </c>
      <c r="D228" s="19">
        <v>3000</v>
      </c>
      <c r="E228" s="7">
        <v>10999</v>
      </c>
      <c r="F228" s="5">
        <f t="shared" si="26"/>
        <v>3.6663333333333332</v>
      </c>
      <c r="G228" t="s">
        <v>20</v>
      </c>
      <c r="H228" s="8">
        <f t="shared" si="27"/>
        <v>98.205357142857139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24"/>
        <v>40276.208333333336</v>
      </c>
      <c r="O228" s="17" t="str">
        <f t="shared" si="31"/>
        <v>Apr</v>
      </c>
      <c r="P228" s="14">
        <f t="shared" si="28"/>
        <v>2010</v>
      </c>
      <c r="Q228" s="12">
        <f t="shared" si="25"/>
        <v>40313.208333333336</v>
      </c>
      <c r="R228" t="b">
        <v>0</v>
      </c>
      <c r="S228" t="b">
        <v>0</v>
      </c>
      <c r="T228" t="s">
        <v>122</v>
      </c>
      <c r="U228" t="str">
        <f t="shared" si="29"/>
        <v>photography</v>
      </c>
      <c r="V228" t="str">
        <f t="shared" si="30"/>
        <v>photography books</v>
      </c>
    </row>
    <row r="229" spans="1:22" hidden="1" x14ac:dyDescent="0.35">
      <c r="A229">
        <v>227</v>
      </c>
      <c r="B229" t="s">
        <v>506</v>
      </c>
      <c r="C229" s="3" t="s">
        <v>507</v>
      </c>
      <c r="D229" s="19">
        <v>60900</v>
      </c>
      <c r="E229" s="7">
        <v>102751</v>
      </c>
      <c r="F229" s="5">
        <f t="shared" si="26"/>
        <v>1.687208538587849</v>
      </c>
      <c r="G229" t="s">
        <v>20</v>
      </c>
      <c r="H229" s="8">
        <f t="shared" si="27"/>
        <v>108.96182396606575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24"/>
        <v>42139.208333333328</v>
      </c>
      <c r="O229" s="17" t="str">
        <f t="shared" si="31"/>
        <v>May</v>
      </c>
      <c r="P229" s="14">
        <f t="shared" si="28"/>
        <v>2015</v>
      </c>
      <c r="Q229" s="12">
        <f t="shared" si="25"/>
        <v>42145.208333333328</v>
      </c>
      <c r="R229" t="b">
        <v>0</v>
      </c>
      <c r="S229" t="b">
        <v>0</v>
      </c>
      <c r="T229" t="s">
        <v>292</v>
      </c>
      <c r="U229" t="str">
        <f t="shared" si="29"/>
        <v>games</v>
      </c>
      <c r="V229" t="str">
        <f t="shared" si="30"/>
        <v>mobile games</v>
      </c>
    </row>
    <row r="230" spans="1:22" hidden="1" x14ac:dyDescent="0.35">
      <c r="A230">
        <v>228</v>
      </c>
      <c r="B230" t="s">
        <v>508</v>
      </c>
      <c r="C230" s="3" t="s">
        <v>509</v>
      </c>
      <c r="D230" s="19">
        <v>137900</v>
      </c>
      <c r="E230" s="7">
        <v>165352</v>
      </c>
      <c r="F230" s="5">
        <f t="shared" si="26"/>
        <v>1.1990717911530093</v>
      </c>
      <c r="G230" t="s">
        <v>20</v>
      </c>
      <c r="H230" s="8">
        <f t="shared" si="27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24"/>
        <v>42613.208333333328</v>
      </c>
      <c r="O230" s="17" t="str">
        <f t="shared" si="31"/>
        <v>Aug</v>
      </c>
      <c r="P230" s="14">
        <f t="shared" si="28"/>
        <v>2016</v>
      </c>
      <c r="Q230" s="12">
        <f t="shared" si="25"/>
        <v>42638.208333333328</v>
      </c>
      <c r="R230" t="b">
        <v>0</v>
      </c>
      <c r="S230" t="b">
        <v>0</v>
      </c>
      <c r="T230" t="s">
        <v>71</v>
      </c>
      <c r="U230" t="str">
        <f t="shared" si="29"/>
        <v>film &amp; video</v>
      </c>
      <c r="V230" t="str">
        <f t="shared" si="30"/>
        <v>animation</v>
      </c>
    </row>
    <row r="231" spans="1:22" hidden="1" x14ac:dyDescent="0.35">
      <c r="A231">
        <v>229</v>
      </c>
      <c r="B231" t="s">
        <v>510</v>
      </c>
      <c r="C231" s="3" t="s">
        <v>511</v>
      </c>
      <c r="D231" s="19">
        <v>85600</v>
      </c>
      <c r="E231" s="7">
        <v>165798</v>
      </c>
      <c r="F231" s="5">
        <f t="shared" si="26"/>
        <v>1.936892523364486</v>
      </c>
      <c r="G231" t="s">
        <v>20</v>
      </c>
      <c r="H231" s="8">
        <f t="shared" si="27"/>
        <v>64.99333594668758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24"/>
        <v>42887.208333333328</v>
      </c>
      <c r="O231" s="17" t="str">
        <f t="shared" si="31"/>
        <v>Jun</v>
      </c>
      <c r="P231" s="14">
        <f t="shared" si="28"/>
        <v>2017</v>
      </c>
      <c r="Q231" s="12">
        <f t="shared" si="25"/>
        <v>42935.208333333328</v>
      </c>
      <c r="R231" t="b">
        <v>0</v>
      </c>
      <c r="S231" t="b">
        <v>1</v>
      </c>
      <c r="T231" t="s">
        <v>292</v>
      </c>
      <c r="U231" t="str">
        <f t="shared" si="29"/>
        <v>games</v>
      </c>
      <c r="V231" t="str">
        <f t="shared" si="30"/>
        <v>mobile games</v>
      </c>
    </row>
    <row r="232" spans="1:22" hidden="1" x14ac:dyDescent="0.35">
      <c r="A232">
        <v>230</v>
      </c>
      <c r="B232" t="s">
        <v>512</v>
      </c>
      <c r="C232" s="3" t="s">
        <v>513</v>
      </c>
      <c r="D232" s="19">
        <v>2400</v>
      </c>
      <c r="E232" s="7">
        <v>10084</v>
      </c>
      <c r="F232" s="5">
        <f t="shared" si="26"/>
        <v>4.2016666666666671</v>
      </c>
      <c r="G232" t="s">
        <v>20</v>
      </c>
      <c r="H232" s="8">
        <f t="shared" si="27"/>
        <v>99.841584158415841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24"/>
        <v>43805.25</v>
      </c>
      <c r="O232" s="17" t="str">
        <f t="shared" si="31"/>
        <v>Dec</v>
      </c>
      <c r="P232" s="14">
        <f t="shared" si="28"/>
        <v>2019</v>
      </c>
      <c r="Q232" s="12">
        <f t="shared" si="25"/>
        <v>43805.25</v>
      </c>
      <c r="R232" t="b">
        <v>0</v>
      </c>
      <c r="S232" t="b">
        <v>0</v>
      </c>
      <c r="T232" t="s">
        <v>89</v>
      </c>
      <c r="U232" t="str">
        <f t="shared" si="29"/>
        <v>games</v>
      </c>
      <c r="V232" t="str">
        <f t="shared" si="30"/>
        <v>video games</v>
      </c>
    </row>
    <row r="233" spans="1:22" hidden="1" x14ac:dyDescent="0.35">
      <c r="A233">
        <v>231</v>
      </c>
      <c r="B233" t="s">
        <v>514</v>
      </c>
      <c r="C233" s="3" t="s">
        <v>515</v>
      </c>
      <c r="D233" s="19">
        <v>7200</v>
      </c>
      <c r="E233" s="7">
        <v>5523</v>
      </c>
      <c r="F233" s="5">
        <f t="shared" si="26"/>
        <v>0.76708333333333334</v>
      </c>
      <c r="G233" t="s">
        <v>74</v>
      </c>
      <c r="H233" s="8">
        <f t="shared" si="27"/>
        <v>82.432835820895519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24"/>
        <v>41415.208333333336</v>
      </c>
      <c r="O233" s="17" t="str">
        <f t="shared" si="31"/>
        <v>May</v>
      </c>
      <c r="P233" s="14">
        <f t="shared" si="28"/>
        <v>2013</v>
      </c>
      <c r="Q233" s="12">
        <f t="shared" si="25"/>
        <v>41473.208333333336</v>
      </c>
      <c r="R233" t="b">
        <v>0</v>
      </c>
      <c r="S233" t="b">
        <v>0</v>
      </c>
      <c r="T233" t="s">
        <v>33</v>
      </c>
      <c r="U233" t="str">
        <f t="shared" si="29"/>
        <v>theater</v>
      </c>
      <c r="V233" t="str">
        <f t="shared" si="30"/>
        <v>plays</v>
      </c>
    </row>
    <row r="234" spans="1:22" hidden="1" x14ac:dyDescent="0.35">
      <c r="A234">
        <v>232</v>
      </c>
      <c r="B234" t="s">
        <v>516</v>
      </c>
      <c r="C234" s="3" t="s">
        <v>517</v>
      </c>
      <c r="D234" s="19">
        <v>3400</v>
      </c>
      <c r="E234" s="7">
        <v>5823</v>
      </c>
      <c r="F234" s="5">
        <f t="shared" si="26"/>
        <v>1.7126470588235294</v>
      </c>
      <c r="G234" t="s">
        <v>20</v>
      </c>
      <c r="H234" s="8">
        <f t="shared" si="27"/>
        <v>63.293478260869563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24"/>
        <v>42576.208333333328</v>
      </c>
      <c r="O234" s="17" t="str">
        <f t="shared" si="31"/>
        <v>Jul</v>
      </c>
      <c r="P234" s="14">
        <f t="shared" si="28"/>
        <v>2016</v>
      </c>
      <c r="Q234" s="12">
        <f t="shared" si="25"/>
        <v>42577.208333333328</v>
      </c>
      <c r="R234" t="b">
        <v>0</v>
      </c>
      <c r="S234" t="b">
        <v>0</v>
      </c>
      <c r="T234" t="s">
        <v>33</v>
      </c>
      <c r="U234" t="str">
        <f t="shared" si="29"/>
        <v>theater</v>
      </c>
      <c r="V234" t="str">
        <f t="shared" si="30"/>
        <v>plays</v>
      </c>
    </row>
    <row r="235" spans="1:22" hidden="1" x14ac:dyDescent="0.35">
      <c r="A235">
        <v>233</v>
      </c>
      <c r="B235" t="s">
        <v>518</v>
      </c>
      <c r="C235" s="3" t="s">
        <v>519</v>
      </c>
      <c r="D235" s="19">
        <v>3800</v>
      </c>
      <c r="E235" s="7">
        <v>6000</v>
      </c>
      <c r="F235" s="5">
        <f t="shared" si="26"/>
        <v>1.5789473684210527</v>
      </c>
      <c r="G235" t="s">
        <v>20</v>
      </c>
      <c r="H235" s="8">
        <f t="shared" si="27"/>
        <v>96.774193548387103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24"/>
        <v>40706.208333333336</v>
      </c>
      <c r="O235" s="17" t="str">
        <f t="shared" si="31"/>
        <v>Jun</v>
      </c>
      <c r="P235" s="14">
        <f t="shared" si="28"/>
        <v>2011</v>
      </c>
      <c r="Q235" s="12">
        <f t="shared" si="25"/>
        <v>40722.208333333336</v>
      </c>
      <c r="R235" t="b">
        <v>0</v>
      </c>
      <c r="S235" t="b">
        <v>0</v>
      </c>
      <c r="T235" t="s">
        <v>71</v>
      </c>
      <c r="U235" t="str">
        <f t="shared" si="29"/>
        <v>film &amp; video</v>
      </c>
      <c r="V235" t="str">
        <f t="shared" si="30"/>
        <v>animation</v>
      </c>
    </row>
    <row r="236" spans="1:22" hidden="1" x14ac:dyDescent="0.35">
      <c r="A236">
        <v>234</v>
      </c>
      <c r="B236" t="s">
        <v>520</v>
      </c>
      <c r="C236" s="3" t="s">
        <v>521</v>
      </c>
      <c r="D236" s="19">
        <v>7500</v>
      </c>
      <c r="E236" s="7">
        <v>8181</v>
      </c>
      <c r="F236" s="5">
        <f t="shared" si="26"/>
        <v>1.0908</v>
      </c>
      <c r="G236" t="s">
        <v>20</v>
      </c>
      <c r="H236" s="8">
        <f t="shared" si="27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24"/>
        <v>42969.208333333328</v>
      </c>
      <c r="O236" s="17" t="str">
        <f t="shared" si="31"/>
        <v>Aug</v>
      </c>
      <c r="P236" s="14">
        <f t="shared" si="28"/>
        <v>2017</v>
      </c>
      <c r="Q236" s="12">
        <f t="shared" si="25"/>
        <v>42976.208333333328</v>
      </c>
      <c r="R236" t="b">
        <v>0</v>
      </c>
      <c r="S236" t="b">
        <v>1</v>
      </c>
      <c r="T236" t="s">
        <v>89</v>
      </c>
      <c r="U236" t="str">
        <f t="shared" si="29"/>
        <v>games</v>
      </c>
      <c r="V236" t="str">
        <f t="shared" si="30"/>
        <v>video games</v>
      </c>
    </row>
    <row r="237" spans="1:22" ht="31" x14ac:dyDescent="0.35">
      <c r="A237">
        <v>235</v>
      </c>
      <c r="B237" t="s">
        <v>522</v>
      </c>
      <c r="C237" s="3" t="s">
        <v>523</v>
      </c>
      <c r="D237" s="19">
        <v>8600</v>
      </c>
      <c r="E237" s="7">
        <v>3589</v>
      </c>
      <c r="F237" s="5">
        <f t="shared" si="26"/>
        <v>0.41732558139534881</v>
      </c>
      <c r="G237" t="s">
        <v>14</v>
      </c>
      <c r="H237" s="8">
        <f t="shared" si="27"/>
        <v>39.010869565217391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24"/>
        <v>42779.25</v>
      </c>
      <c r="O237" s="17" t="str">
        <f t="shared" si="31"/>
        <v>Feb</v>
      </c>
      <c r="P237" s="14">
        <f t="shared" si="28"/>
        <v>2017</v>
      </c>
      <c r="Q237" s="12">
        <f t="shared" si="25"/>
        <v>42784.25</v>
      </c>
      <c r="R237" t="b">
        <v>0</v>
      </c>
      <c r="S237" t="b">
        <v>0</v>
      </c>
      <c r="T237" t="s">
        <v>71</v>
      </c>
      <c r="U237" t="str">
        <f t="shared" si="29"/>
        <v>film &amp; video</v>
      </c>
      <c r="V237" t="str">
        <f t="shared" si="30"/>
        <v>animation</v>
      </c>
    </row>
    <row r="238" spans="1:22" x14ac:dyDescent="0.35">
      <c r="A238">
        <v>236</v>
      </c>
      <c r="B238" t="s">
        <v>524</v>
      </c>
      <c r="C238" s="3" t="s">
        <v>525</v>
      </c>
      <c r="D238" s="19">
        <v>39500</v>
      </c>
      <c r="E238" s="7">
        <v>4323</v>
      </c>
      <c r="F238" s="5">
        <f t="shared" si="26"/>
        <v>0.10944303797468355</v>
      </c>
      <c r="G238" t="s">
        <v>14</v>
      </c>
      <c r="H238" s="8">
        <f t="shared" si="27"/>
        <v>75.84210526315789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24"/>
        <v>43641.208333333328</v>
      </c>
      <c r="O238" s="17" t="str">
        <f t="shared" si="31"/>
        <v>Jun</v>
      </c>
      <c r="P238" s="14">
        <f t="shared" si="28"/>
        <v>2019</v>
      </c>
      <c r="Q238" s="12">
        <f t="shared" si="25"/>
        <v>43648.208333333328</v>
      </c>
      <c r="R238" t="b">
        <v>0</v>
      </c>
      <c r="S238" t="b">
        <v>1</v>
      </c>
      <c r="T238" t="s">
        <v>23</v>
      </c>
      <c r="U238" t="str">
        <f t="shared" si="29"/>
        <v>music</v>
      </c>
      <c r="V238" t="str">
        <f t="shared" si="30"/>
        <v>rock</v>
      </c>
    </row>
    <row r="239" spans="1:22" ht="31" hidden="1" x14ac:dyDescent="0.35">
      <c r="A239">
        <v>237</v>
      </c>
      <c r="B239" t="s">
        <v>526</v>
      </c>
      <c r="C239" s="3" t="s">
        <v>527</v>
      </c>
      <c r="D239" s="19">
        <v>9300</v>
      </c>
      <c r="E239" s="7">
        <v>14822</v>
      </c>
      <c r="F239" s="5">
        <f t="shared" si="26"/>
        <v>1.593763440860215</v>
      </c>
      <c r="G239" t="s">
        <v>20</v>
      </c>
      <c r="H239" s="8">
        <f t="shared" si="27"/>
        <v>45.051671732522799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24"/>
        <v>41754.208333333336</v>
      </c>
      <c r="O239" s="17" t="str">
        <f t="shared" si="31"/>
        <v>Apr</v>
      </c>
      <c r="P239" s="14">
        <f t="shared" si="28"/>
        <v>2014</v>
      </c>
      <c r="Q239" s="12">
        <f t="shared" si="25"/>
        <v>41756.208333333336</v>
      </c>
      <c r="R239" t="b">
        <v>0</v>
      </c>
      <c r="S239" t="b">
        <v>0</v>
      </c>
      <c r="T239" t="s">
        <v>71</v>
      </c>
      <c r="U239" t="str">
        <f t="shared" si="29"/>
        <v>film &amp; video</v>
      </c>
      <c r="V239" t="str">
        <f t="shared" si="30"/>
        <v>animation</v>
      </c>
    </row>
    <row r="240" spans="1:22" hidden="1" x14ac:dyDescent="0.35">
      <c r="A240">
        <v>238</v>
      </c>
      <c r="B240" t="s">
        <v>528</v>
      </c>
      <c r="C240" s="3" t="s">
        <v>529</v>
      </c>
      <c r="D240" s="19">
        <v>2400</v>
      </c>
      <c r="E240" s="7">
        <v>10138</v>
      </c>
      <c r="F240" s="5">
        <f t="shared" si="26"/>
        <v>4.2241666666666671</v>
      </c>
      <c r="G240" t="s">
        <v>20</v>
      </c>
      <c r="H240" s="8">
        <f t="shared" si="27"/>
        <v>104.51546391752578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24"/>
        <v>43083.25</v>
      </c>
      <c r="O240" s="17" t="str">
        <f t="shared" si="31"/>
        <v>Dec</v>
      </c>
      <c r="P240" s="14">
        <f t="shared" si="28"/>
        <v>2017</v>
      </c>
      <c r="Q240" s="12">
        <f t="shared" si="25"/>
        <v>43108.25</v>
      </c>
      <c r="R240" t="b">
        <v>0</v>
      </c>
      <c r="S240" t="b">
        <v>1</v>
      </c>
      <c r="T240" t="s">
        <v>33</v>
      </c>
      <c r="U240" t="str">
        <f t="shared" si="29"/>
        <v>theater</v>
      </c>
      <c r="V240" t="str">
        <f t="shared" si="30"/>
        <v>plays</v>
      </c>
    </row>
    <row r="241" spans="1:22" ht="31" x14ac:dyDescent="0.35">
      <c r="A241">
        <v>239</v>
      </c>
      <c r="B241" t="s">
        <v>530</v>
      </c>
      <c r="C241" s="3" t="s">
        <v>531</v>
      </c>
      <c r="D241" s="19">
        <v>3200</v>
      </c>
      <c r="E241" s="7">
        <v>3127</v>
      </c>
      <c r="F241" s="5">
        <f t="shared" si="26"/>
        <v>0.97718749999999999</v>
      </c>
      <c r="G241" t="s">
        <v>14</v>
      </c>
      <c r="H241" s="8">
        <f t="shared" si="27"/>
        <v>76.268292682926827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24"/>
        <v>42245.208333333328</v>
      </c>
      <c r="O241" s="17" t="str">
        <f t="shared" si="31"/>
        <v>Aug</v>
      </c>
      <c r="P241" s="14">
        <f t="shared" si="28"/>
        <v>2015</v>
      </c>
      <c r="Q241" s="12">
        <f t="shared" si="25"/>
        <v>42249.208333333328</v>
      </c>
      <c r="R241" t="b">
        <v>0</v>
      </c>
      <c r="S241" t="b">
        <v>0</v>
      </c>
      <c r="T241" t="s">
        <v>65</v>
      </c>
      <c r="U241" t="str">
        <f t="shared" si="29"/>
        <v>technology</v>
      </c>
      <c r="V241" t="str">
        <f t="shared" si="30"/>
        <v>wearables</v>
      </c>
    </row>
    <row r="242" spans="1:22" hidden="1" x14ac:dyDescent="0.35">
      <c r="A242">
        <v>240</v>
      </c>
      <c r="B242" t="s">
        <v>532</v>
      </c>
      <c r="C242" s="3" t="s">
        <v>533</v>
      </c>
      <c r="D242" s="19">
        <v>29400</v>
      </c>
      <c r="E242" s="7">
        <v>123124</v>
      </c>
      <c r="F242" s="5">
        <f t="shared" si="26"/>
        <v>4.1878911564625847</v>
      </c>
      <c r="G242" t="s">
        <v>20</v>
      </c>
      <c r="H242" s="8">
        <f t="shared" si="27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24"/>
        <v>40396.208333333336</v>
      </c>
      <c r="O242" s="17" t="str">
        <f t="shared" si="31"/>
        <v>Aug</v>
      </c>
      <c r="P242" s="14">
        <f t="shared" si="28"/>
        <v>2010</v>
      </c>
      <c r="Q242" s="12">
        <f t="shared" si="25"/>
        <v>40397.208333333336</v>
      </c>
      <c r="R242" t="b">
        <v>0</v>
      </c>
      <c r="S242" t="b">
        <v>0</v>
      </c>
      <c r="T242" t="s">
        <v>33</v>
      </c>
      <c r="U242" t="str">
        <f t="shared" si="29"/>
        <v>theater</v>
      </c>
      <c r="V242" t="str">
        <f t="shared" si="30"/>
        <v>plays</v>
      </c>
    </row>
    <row r="243" spans="1:22" hidden="1" x14ac:dyDescent="0.35">
      <c r="A243">
        <v>241</v>
      </c>
      <c r="B243" t="s">
        <v>534</v>
      </c>
      <c r="C243" s="3" t="s">
        <v>535</v>
      </c>
      <c r="D243" s="19">
        <v>168500</v>
      </c>
      <c r="E243" s="7">
        <v>171729</v>
      </c>
      <c r="F243" s="5">
        <f t="shared" si="26"/>
        <v>1.0191632047477746</v>
      </c>
      <c r="G243" t="s">
        <v>20</v>
      </c>
      <c r="H243" s="8">
        <f t="shared" si="27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24"/>
        <v>41742.208333333336</v>
      </c>
      <c r="O243" s="17" t="str">
        <f t="shared" si="31"/>
        <v>Apr</v>
      </c>
      <c r="P243" s="14">
        <f t="shared" si="28"/>
        <v>2014</v>
      </c>
      <c r="Q243" s="12">
        <f t="shared" si="25"/>
        <v>41752.208333333336</v>
      </c>
      <c r="R243" t="b">
        <v>0</v>
      </c>
      <c r="S243" t="b">
        <v>1</v>
      </c>
      <c r="T243" t="s">
        <v>68</v>
      </c>
      <c r="U243" t="str">
        <f t="shared" si="29"/>
        <v>publishing</v>
      </c>
      <c r="V243" t="str">
        <f t="shared" si="30"/>
        <v>nonfiction</v>
      </c>
    </row>
    <row r="244" spans="1:22" hidden="1" x14ac:dyDescent="0.35">
      <c r="A244">
        <v>242</v>
      </c>
      <c r="B244" t="s">
        <v>536</v>
      </c>
      <c r="C244" s="3" t="s">
        <v>537</v>
      </c>
      <c r="D244" s="19">
        <v>8400</v>
      </c>
      <c r="E244" s="7">
        <v>10729</v>
      </c>
      <c r="F244" s="5">
        <f t="shared" si="26"/>
        <v>1.2772619047619047</v>
      </c>
      <c r="G244" t="s">
        <v>20</v>
      </c>
      <c r="H244" s="8">
        <f t="shared" si="27"/>
        <v>42.915999999999997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24"/>
        <v>42865.208333333328</v>
      </c>
      <c r="O244" s="17" t="str">
        <f t="shared" si="31"/>
        <v>May</v>
      </c>
      <c r="P244" s="14">
        <f t="shared" si="28"/>
        <v>2017</v>
      </c>
      <c r="Q244" s="12">
        <f t="shared" si="25"/>
        <v>42875.208333333328</v>
      </c>
      <c r="R244" t="b">
        <v>0</v>
      </c>
      <c r="S244" t="b">
        <v>1</v>
      </c>
      <c r="T244" t="s">
        <v>23</v>
      </c>
      <c r="U244" t="str">
        <f t="shared" si="29"/>
        <v>music</v>
      </c>
      <c r="V244" t="str">
        <f t="shared" si="30"/>
        <v>rock</v>
      </c>
    </row>
    <row r="245" spans="1:22" ht="31" hidden="1" x14ac:dyDescent="0.35">
      <c r="A245">
        <v>243</v>
      </c>
      <c r="B245" t="s">
        <v>538</v>
      </c>
      <c r="C245" s="3" t="s">
        <v>539</v>
      </c>
      <c r="D245" s="19">
        <v>2300</v>
      </c>
      <c r="E245" s="7">
        <v>10240</v>
      </c>
      <c r="F245" s="5">
        <f t="shared" si="26"/>
        <v>4.4521739130434783</v>
      </c>
      <c r="G245" t="s">
        <v>20</v>
      </c>
      <c r="H245" s="8">
        <f t="shared" si="27"/>
        <v>43.025210084033617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24"/>
        <v>43163.25</v>
      </c>
      <c r="O245" s="17" t="str">
        <f t="shared" si="31"/>
        <v>Mar</v>
      </c>
      <c r="P245" s="14">
        <f t="shared" si="28"/>
        <v>2018</v>
      </c>
      <c r="Q245" s="12">
        <f t="shared" si="25"/>
        <v>43166.25</v>
      </c>
      <c r="R245" t="b">
        <v>0</v>
      </c>
      <c r="S245" t="b">
        <v>0</v>
      </c>
      <c r="T245" t="s">
        <v>33</v>
      </c>
      <c r="U245" t="str">
        <f t="shared" si="29"/>
        <v>theater</v>
      </c>
      <c r="V245" t="str">
        <f t="shared" si="30"/>
        <v>plays</v>
      </c>
    </row>
    <row r="246" spans="1:22" ht="31" hidden="1" x14ac:dyDescent="0.35">
      <c r="A246">
        <v>244</v>
      </c>
      <c r="B246" t="s">
        <v>540</v>
      </c>
      <c r="C246" s="3" t="s">
        <v>541</v>
      </c>
      <c r="D246" s="19">
        <v>700</v>
      </c>
      <c r="E246" s="7">
        <v>3988</v>
      </c>
      <c r="F246" s="5">
        <f t="shared" si="26"/>
        <v>5.6971428571428575</v>
      </c>
      <c r="G246" t="s">
        <v>20</v>
      </c>
      <c r="H246" s="8">
        <f t="shared" si="27"/>
        <v>75.245283018867923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24"/>
        <v>41834.208333333336</v>
      </c>
      <c r="O246" s="17" t="str">
        <f t="shared" si="31"/>
        <v>Jul</v>
      </c>
      <c r="P246" s="14">
        <f t="shared" si="28"/>
        <v>2014</v>
      </c>
      <c r="Q246" s="12">
        <f t="shared" si="25"/>
        <v>41886.208333333336</v>
      </c>
      <c r="R246" t="b">
        <v>0</v>
      </c>
      <c r="S246" t="b">
        <v>0</v>
      </c>
      <c r="T246" t="s">
        <v>33</v>
      </c>
      <c r="U246" t="str">
        <f t="shared" si="29"/>
        <v>theater</v>
      </c>
      <c r="V246" t="str">
        <f t="shared" si="30"/>
        <v>plays</v>
      </c>
    </row>
    <row r="247" spans="1:22" hidden="1" x14ac:dyDescent="0.35">
      <c r="A247">
        <v>245</v>
      </c>
      <c r="B247" t="s">
        <v>542</v>
      </c>
      <c r="C247" s="3" t="s">
        <v>543</v>
      </c>
      <c r="D247" s="19">
        <v>2900</v>
      </c>
      <c r="E247" s="7">
        <v>14771</v>
      </c>
      <c r="F247" s="5">
        <f t="shared" si="26"/>
        <v>5.0934482758620687</v>
      </c>
      <c r="G247" t="s">
        <v>20</v>
      </c>
      <c r="H247" s="8">
        <f t="shared" si="27"/>
        <v>69.023364485981304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24"/>
        <v>41736.208333333336</v>
      </c>
      <c r="O247" s="17" t="str">
        <f t="shared" si="31"/>
        <v>Apr</v>
      </c>
      <c r="P247" s="14">
        <f t="shared" si="28"/>
        <v>2014</v>
      </c>
      <c r="Q247" s="12">
        <f t="shared" si="25"/>
        <v>41737.208333333336</v>
      </c>
      <c r="R247" t="b">
        <v>0</v>
      </c>
      <c r="S247" t="b">
        <v>0</v>
      </c>
      <c r="T247" t="s">
        <v>33</v>
      </c>
      <c r="U247" t="str">
        <f t="shared" si="29"/>
        <v>theater</v>
      </c>
      <c r="V247" t="str">
        <f t="shared" si="30"/>
        <v>plays</v>
      </c>
    </row>
    <row r="248" spans="1:22" hidden="1" x14ac:dyDescent="0.35">
      <c r="A248">
        <v>246</v>
      </c>
      <c r="B248" t="s">
        <v>544</v>
      </c>
      <c r="C248" s="3" t="s">
        <v>545</v>
      </c>
      <c r="D248" s="19">
        <v>4500</v>
      </c>
      <c r="E248" s="7">
        <v>14649</v>
      </c>
      <c r="F248" s="5">
        <f t="shared" si="26"/>
        <v>3.2553333333333332</v>
      </c>
      <c r="G248" t="s">
        <v>20</v>
      </c>
      <c r="H248" s="8">
        <f t="shared" si="27"/>
        <v>65.986486486486484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24"/>
        <v>41491.208333333336</v>
      </c>
      <c r="O248" s="17" t="str">
        <f t="shared" si="31"/>
        <v>Aug</v>
      </c>
      <c r="P248" s="14">
        <f t="shared" si="28"/>
        <v>2013</v>
      </c>
      <c r="Q248" s="12">
        <f t="shared" si="25"/>
        <v>41495.208333333336</v>
      </c>
      <c r="R248" t="b">
        <v>0</v>
      </c>
      <c r="S248" t="b">
        <v>0</v>
      </c>
      <c r="T248" t="s">
        <v>28</v>
      </c>
      <c r="U248" t="str">
        <f t="shared" si="29"/>
        <v>technology</v>
      </c>
      <c r="V248" t="str">
        <f t="shared" si="30"/>
        <v>web</v>
      </c>
    </row>
    <row r="249" spans="1:22" hidden="1" x14ac:dyDescent="0.35">
      <c r="A249">
        <v>247</v>
      </c>
      <c r="B249" t="s">
        <v>546</v>
      </c>
      <c r="C249" s="3" t="s">
        <v>547</v>
      </c>
      <c r="D249" s="19">
        <v>19800</v>
      </c>
      <c r="E249" s="7">
        <v>184658</v>
      </c>
      <c r="F249" s="5">
        <f t="shared" si="26"/>
        <v>9.3261616161616168</v>
      </c>
      <c r="G249" t="s">
        <v>20</v>
      </c>
      <c r="H249" s="8">
        <f t="shared" si="27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24"/>
        <v>42726.25</v>
      </c>
      <c r="O249" s="17" t="str">
        <f t="shared" si="31"/>
        <v>Dec</v>
      </c>
      <c r="P249" s="14">
        <f t="shared" si="28"/>
        <v>2016</v>
      </c>
      <c r="Q249" s="12">
        <f t="shared" si="25"/>
        <v>42741.25</v>
      </c>
      <c r="R249" t="b">
        <v>0</v>
      </c>
      <c r="S249" t="b">
        <v>1</v>
      </c>
      <c r="T249" t="s">
        <v>119</v>
      </c>
      <c r="U249" t="str">
        <f t="shared" si="29"/>
        <v>publishing</v>
      </c>
      <c r="V249" t="str">
        <f t="shared" si="30"/>
        <v>fiction</v>
      </c>
    </row>
    <row r="250" spans="1:22" hidden="1" x14ac:dyDescent="0.35">
      <c r="A250">
        <v>248</v>
      </c>
      <c r="B250" t="s">
        <v>548</v>
      </c>
      <c r="C250" s="3" t="s">
        <v>549</v>
      </c>
      <c r="D250" s="19">
        <v>6200</v>
      </c>
      <c r="E250" s="7">
        <v>13103</v>
      </c>
      <c r="F250" s="5">
        <f t="shared" si="26"/>
        <v>2.1133870967741935</v>
      </c>
      <c r="G250" t="s">
        <v>20</v>
      </c>
      <c r="H250" s="8">
        <f t="shared" si="27"/>
        <v>60.105504587155963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24"/>
        <v>42004.25</v>
      </c>
      <c r="O250" s="17" t="str">
        <f t="shared" si="31"/>
        <v>Dec</v>
      </c>
      <c r="P250" s="14">
        <f t="shared" si="28"/>
        <v>2014</v>
      </c>
      <c r="Q250" s="12">
        <f t="shared" si="25"/>
        <v>42009.25</v>
      </c>
      <c r="R250" t="b">
        <v>0</v>
      </c>
      <c r="S250" t="b">
        <v>0</v>
      </c>
      <c r="T250" t="s">
        <v>292</v>
      </c>
      <c r="U250" t="str">
        <f t="shared" si="29"/>
        <v>games</v>
      </c>
      <c r="V250" t="str">
        <f t="shared" si="30"/>
        <v>mobile games</v>
      </c>
    </row>
    <row r="251" spans="1:22" hidden="1" x14ac:dyDescent="0.35">
      <c r="A251">
        <v>249</v>
      </c>
      <c r="B251" t="s">
        <v>550</v>
      </c>
      <c r="C251" s="3" t="s">
        <v>551</v>
      </c>
      <c r="D251" s="19">
        <v>61500</v>
      </c>
      <c r="E251" s="7">
        <v>168095</v>
      </c>
      <c r="F251" s="5">
        <f t="shared" si="26"/>
        <v>2.7332520325203253</v>
      </c>
      <c r="G251" t="s">
        <v>20</v>
      </c>
      <c r="H251" s="8">
        <f t="shared" si="27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24"/>
        <v>42006.25</v>
      </c>
      <c r="O251" s="17" t="str">
        <f t="shared" si="31"/>
        <v>Jan</v>
      </c>
      <c r="P251" s="14">
        <f t="shared" si="28"/>
        <v>2015</v>
      </c>
      <c r="Q251" s="12">
        <f t="shared" si="25"/>
        <v>42013.25</v>
      </c>
      <c r="R251" t="b">
        <v>0</v>
      </c>
      <c r="S251" t="b">
        <v>0</v>
      </c>
      <c r="T251" t="s">
        <v>206</v>
      </c>
      <c r="U251" t="str">
        <f t="shared" si="29"/>
        <v>publishing</v>
      </c>
      <c r="V251" t="str">
        <f t="shared" si="30"/>
        <v>translations</v>
      </c>
    </row>
    <row r="252" spans="1:22" x14ac:dyDescent="0.35">
      <c r="A252">
        <v>250</v>
      </c>
      <c r="B252" t="s">
        <v>552</v>
      </c>
      <c r="C252" s="3" t="s">
        <v>553</v>
      </c>
      <c r="D252" s="19">
        <v>100</v>
      </c>
      <c r="E252" s="7">
        <v>3</v>
      </c>
      <c r="F252" s="5">
        <f t="shared" si="26"/>
        <v>0.03</v>
      </c>
      <c r="G252" t="s">
        <v>14</v>
      </c>
      <c r="H252" s="8">
        <f t="shared" si="27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24"/>
        <v>40203.25</v>
      </c>
      <c r="O252" s="17" t="str">
        <f t="shared" si="31"/>
        <v>Jan</v>
      </c>
      <c r="P252" s="14">
        <f t="shared" si="28"/>
        <v>2010</v>
      </c>
      <c r="Q252" s="12">
        <f t="shared" si="25"/>
        <v>40238.25</v>
      </c>
      <c r="R252" t="b">
        <v>0</v>
      </c>
      <c r="S252" t="b">
        <v>0</v>
      </c>
      <c r="T252" t="s">
        <v>23</v>
      </c>
      <c r="U252" t="str">
        <f t="shared" si="29"/>
        <v>music</v>
      </c>
      <c r="V252" t="str">
        <f t="shared" si="30"/>
        <v>rock</v>
      </c>
    </row>
    <row r="253" spans="1:22" x14ac:dyDescent="0.35">
      <c r="A253">
        <v>251</v>
      </c>
      <c r="B253" t="s">
        <v>554</v>
      </c>
      <c r="C253" s="3" t="s">
        <v>555</v>
      </c>
      <c r="D253" s="19">
        <v>7100</v>
      </c>
      <c r="E253" s="7">
        <v>3840</v>
      </c>
      <c r="F253" s="5">
        <f t="shared" si="26"/>
        <v>0.54084507042253516</v>
      </c>
      <c r="G253" t="s">
        <v>14</v>
      </c>
      <c r="H253" s="8">
        <f t="shared" si="27"/>
        <v>38.019801980198018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24"/>
        <v>41252.25</v>
      </c>
      <c r="O253" s="17" t="str">
        <f t="shared" si="31"/>
        <v>Dec</v>
      </c>
      <c r="P253" s="14">
        <f t="shared" si="28"/>
        <v>2012</v>
      </c>
      <c r="Q253" s="12">
        <f t="shared" si="25"/>
        <v>41254.25</v>
      </c>
      <c r="R253" t="b">
        <v>0</v>
      </c>
      <c r="S253" t="b">
        <v>0</v>
      </c>
      <c r="T253" t="s">
        <v>33</v>
      </c>
      <c r="U253" t="str">
        <f t="shared" si="29"/>
        <v>theater</v>
      </c>
      <c r="V253" t="str">
        <f t="shared" si="30"/>
        <v>plays</v>
      </c>
    </row>
    <row r="254" spans="1:22" ht="31" hidden="1" x14ac:dyDescent="0.35">
      <c r="A254">
        <v>252</v>
      </c>
      <c r="B254" t="s">
        <v>556</v>
      </c>
      <c r="C254" s="3" t="s">
        <v>557</v>
      </c>
      <c r="D254" s="19">
        <v>1000</v>
      </c>
      <c r="E254" s="7">
        <v>6263</v>
      </c>
      <c r="F254" s="5">
        <f t="shared" si="26"/>
        <v>6.2629999999999999</v>
      </c>
      <c r="G254" t="s">
        <v>20</v>
      </c>
      <c r="H254" s="8">
        <f t="shared" si="27"/>
        <v>106.15254237288136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24"/>
        <v>41572.208333333336</v>
      </c>
      <c r="O254" s="17" t="str">
        <f t="shared" si="31"/>
        <v>Oct</v>
      </c>
      <c r="P254" s="14">
        <f t="shared" si="28"/>
        <v>2013</v>
      </c>
      <c r="Q254" s="12">
        <f t="shared" si="25"/>
        <v>41577.208333333336</v>
      </c>
      <c r="R254" t="b">
        <v>0</v>
      </c>
      <c r="S254" t="b">
        <v>0</v>
      </c>
      <c r="T254" t="s">
        <v>33</v>
      </c>
      <c r="U254" t="str">
        <f t="shared" si="29"/>
        <v>theater</v>
      </c>
      <c r="V254" t="str">
        <f t="shared" si="30"/>
        <v>plays</v>
      </c>
    </row>
    <row r="255" spans="1:22" x14ac:dyDescent="0.35">
      <c r="A255">
        <v>253</v>
      </c>
      <c r="B255" t="s">
        <v>558</v>
      </c>
      <c r="C255" s="3" t="s">
        <v>559</v>
      </c>
      <c r="D255" s="19">
        <v>121500</v>
      </c>
      <c r="E255" s="7">
        <v>108161</v>
      </c>
      <c r="F255" s="5">
        <f t="shared" si="26"/>
        <v>0.8902139917695473</v>
      </c>
      <c r="G255" t="s">
        <v>14</v>
      </c>
      <c r="H255" s="8">
        <f t="shared" si="27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24"/>
        <v>40641.208333333336</v>
      </c>
      <c r="O255" s="17" t="str">
        <f t="shared" si="31"/>
        <v>Apr</v>
      </c>
      <c r="P255" s="14">
        <f t="shared" si="28"/>
        <v>2011</v>
      </c>
      <c r="Q255" s="12">
        <f t="shared" si="25"/>
        <v>40653.208333333336</v>
      </c>
      <c r="R255" t="b">
        <v>0</v>
      </c>
      <c r="S255" t="b">
        <v>0</v>
      </c>
      <c r="T255" t="s">
        <v>53</v>
      </c>
      <c r="U255" t="str">
        <f t="shared" si="29"/>
        <v>film &amp; video</v>
      </c>
      <c r="V255" t="str">
        <f t="shared" si="30"/>
        <v>drama</v>
      </c>
    </row>
    <row r="256" spans="1:22" ht="31" hidden="1" x14ac:dyDescent="0.35">
      <c r="A256">
        <v>254</v>
      </c>
      <c r="B256" t="s">
        <v>560</v>
      </c>
      <c r="C256" s="3" t="s">
        <v>561</v>
      </c>
      <c r="D256" s="19">
        <v>4600</v>
      </c>
      <c r="E256" s="7">
        <v>8505</v>
      </c>
      <c r="F256" s="5">
        <f t="shared" si="26"/>
        <v>1.8489130434782608</v>
      </c>
      <c r="G256" t="s">
        <v>20</v>
      </c>
      <c r="H256" s="8">
        <f t="shared" si="27"/>
        <v>96.647727272727266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24"/>
        <v>42787.25</v>
      </c>
      <c r="O256" s="17" t="str">
        <f t="shared" si="31"/>
        <v>Feb</v>
      </c>
      <c r="P256" s="14">
        <f t="shared" si="28"/>
        <v>2017</v>
      </c>
      <c r="Q256" s="12">
        <f t="shared" si="25"/>
        <v>42789.25</v>
      </c>
      <c r="R256" t="b">
        <v>0</v>
      </c>
      <c r="S256" t="b">
        <v>0</v>
      </c>
      <c r="T256" t="s">
        <v>68</v>
      </c>
      <c r="U256" t="str">
        <f t="shared" si="29"/>
        <v>publishing</v>
      </c>
      <c r="V256" t="str">
        <f t="shared" si="30"/>
        <v>nonfiction</v>
      </c>
    </row>
    <row r="257" spans="1:22" ht="31" hidden="1" x14ac:dyDescent="0.35">
      <c r="A257">
        <v>255</v>
      </c>
      <c r="B257" t="s">
        <v>562</v>
      </c>
      <c r="C257" s="3" t="s">
        <v>563</v>
      </c>
      <c r="D257" s="19">
        <v>80500</v>
      </c>
      <c r="E257" s="7">
        <v>96735</v>
      </c>
      <c r="F257" s="5">
        <f t="shared" si="26"/>
        <v>1.2016770186335404</v>
      </c>
      <c r="G257" t="s">
        <v>20</v>
      </c>
      <c r="H257" s="8">
        <f t="shared" si="27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24"/>
        <v>40590.25</v>
      </c>
      <c r="O257" s="17" t="str">
        <f t="shared" si="31"/>
        <v>Feb</v>
      </c>
      <c r="P257" s="14">
        <f t="shared" si="28"/>
        <v>2011</v>
      </c>
      <c r="Q257" s="12">
        <f t="shared" si="25"/>
        <v>40595.25</v>
      </c>
      <c r="R257" t="b">
        <v>0</v>
      </c>
      <c r="S257" t="b">
        <v>1</v>
      </c>
      <c r="T257" t="s">
        <v>23</v>
      </c>
      <c r="U257" t="str">
        <f t="shared" si="29"/>
        <v>music</v>
      </c>
      <c r="V257" t="str">
        <f t="shared" si="30"/>
        <v>rock</v>
      </c>
    </row>
    <row r="258" spans="1:22" x14ac:dyDescent="0.35">
      <c r="A258">
        <v>256</v>
      </c>
      <c r="B258" t="s">
        <v>564</v>
      </c>
      <c r="C258" s="3" t="s">
        <v>565</v>
      </c>
      <c r="D258" s="19">
        <v>4100</v>
      </c>
      <c r="E258" s="7">
        <v>959</v>
      </c>
      <c r="F258" s="5">
        <f t="shared" si="26"/>
        <v>0.23390243902439026</v>
      </c>
      <c r="G258" t="s">
        <v>14</v>
      </c>
      <c r="H258" s="8">
        <f t="shared" si="27"/>
        <v>63.93333333333333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ref="N258:N321" si="32">(((L258/60)/60)/24)+DATE(1970,1,1)</f>
        <v>42393.25</v>
      </c>
      <c r="O258" s="17" t="str">
        <f t="shared" si="31"/>
        <v>Jan</v>
      </c>
      <c r="P258" s="14">
        <f t="shared" si="28"/>
        <v>2016</v>
      </c>
      <c r="Q258" s="12">
        <f t="shared" ref="Q258:Q321" si="33">(((M258/60)/60)/24)+DATE(1970,1,1)</f>
        <v>42430.25</v>
      </c>
      <c r="R258" t="b">
        <v>0</v>
      </c>
      <c r="S258" t="b">
        <v>0</v>
      </c>
      <c r="T258" t="s">
        <v>23</v>
      </c>
      <c r="U258" t="str">
        <f t="shared" si="29"/>
        <v>music</v>
      </c>
      <c r="V258" t="str">
        <f t="shared" si="30"/>
        <v>rock</v>
      </c>
    </row>
    <row r="259" spans="1:22" hidden="1" x14ac:dyDescent="0.35">
      <c r="A259">
        <v>257</v>
      </c>
      <c r="B259" t="s">
        <v>566</v>
      </c>
      <c r="C259" s="3" t="s">
        <v>567</v>
      </c>
      <c r="D259" s="19">
        <v>5700</v>
      </c>
      <c r="E259" s="7">
        <v>8322</v>
      </c>
      <c r="F259" s="5">
        <f t="shared" ref="F259:F322" si="34">E259/D259</f>
        <v>1.46</v>
      </c>
      <c r="G259" t="s">
        <v>20</v>
      </c>
      <c r="H259" s="8">
        <f t="shared" ref="H259:H322" si="35">E259/I259</f>
        <v>90.456521739130437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si="32"/>
        <v>41338.25</v>
      </c>
      <c r="O259" s="17" t="str">
        <f t="shared" si="31"/>
        <v>Mar</v>
      </c>
      <c r="P259" s="14">
        <f t="shared" ref="P259:P322" si="36">YEAR(N259)</f>
        <v>2013</v>
      </c>
      <c r="Q259" s="12">
        <f t="shared" si="33"/>
        <v>41352.208333333336</v>
      </c>
      <c r="R259" t="b">
        <v>0</v>
      </c>
      <c r="S259" t="b">
        <v>0</v>
      </c>
      <c r="T259" t="s">
        <v>33</v>
      </c>
      <c r="U259" t="str">
        <f t="shared" ref="U259:U322" si="37">LEFT(T259, SEARCH("/",T259,1)-1)</f>
        <v>theater</v>
      </c>
      <c r="V259" t="str">
        <f t="shared" ref="V259:V322" si="38">RIGHT(T259,LEN(T259)-SEARCH("/",T259,SEARCH("/",T259)))</f>
        <v>plays</v>
      </c>
    </row>
    <row r="260" spans="1:22" hidden="1" x14ac:dyDescent="0.35">
      <c r="A260">
        <v>258</v>
      </c>
      <c r="B260" t="s">
        <v>568</v>
      </c>
      <c r="C260" s="3" t="s">
        <v>569</v>
      </c>
      <c r="D260" s="19">
        <v>5000</v>
      </c>
      <c r="E260" s="7">
        <v>13424</v>
      </c>
      <c r="F260" s="5">
        <f t="shared" si="34"/>
        <v>2.6848000000000001</v>
      </c>
      <c r="G260" t="s">
        <v>20</v>
      </c>
      <c r="H260" s="8">
        <f t="shared" si="35"/>
        <v>72.172043010752688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32"/>
        <v>42712.25</v>
      </c>
      <c r="O260" s="17" t="str">
        <f t="shared" ref="O260:O323" si="39">TEXT(N260,"mmm")</f>
        <v>Dec</v>
      </c>
      <c r="P260" s="14">
        <f t="shared" si="36"/>
        <v>2016</v>
      </c>
      <c r="Q260" s="12">
        <f t="shared" si="33"/>
        <v>42732.25</v>
      </c>
      <c r="R260" t="b">
        <v>0</v>
      </c>
      <c r="S260" t="b">
        <v>1</v>
      </c>
      <c r="T260" t="s">
        <v>33</v>
      </c>
      <c r="U260" t="str">
        <f t="shared" si="37"/>
        <v>theater</v>
      </c>
      <c r="V260" t="str">
        <f t="shared" si="38"/>
        <v>plays</v>
      </c>
    </row>
    <row r="261" spans="1:22" ht="31" hidden="1" x14ac:dyDescent="0.35">
      <c r="A261">
        <v>259</v>
      </c>
      <c r="B261" t="s">
        <v>570</v>
      </c>
      <c r="C261" s="3" t="s">
        <v>571</v>
      </c>
      <c r="D261" s="19">
        <v>1800</v>
      </c>
      <c r="E261" s="7">
        <v>10755</v>
      </c>
      <c r="F261" s="5">
        <f t="shared" si="34"/>
        <v>5.9749999999999996</v>
      </c>
      <c r="G261" t="s">
        <v>20</v>
      </c>
      <c r="H261" s="8">
        <f t="shared" si="35"/>
        <v>77.934782608695656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32"/>
        <v>41251.25</v>
      </c>
      <c r="O261" s="17" t="str">
        <f t="shared" si="39"/>
        <v>Dec</v>
      </c>
      <c r="P261" s="14">
        <f t="shared" si="36"/>
        <v>2012</v>
      </c>
      <c r="Q261" s="12">
        <f t="shared" si="33"/>
        <v>41270.25</v>
      </c>
      <c r="R261" t="b">
        <v>1</v>
      </c>
      <c r="S261" t="b">
        <v>0</v>
      </c>
      <c r="T261" t="s">
        <v>122</v>
      </c>
      <c r="U261" t="str">
        <f t="shared" si="37"/>
        <v>photography</v>
      </c>
      <c r="V261" t="str">
        <f t="shared" si="38"/>
        <v>photography books</v>
      </c>
    </row>
    <row r="262" spans="1:22" hidden="1" x14ac:dyDescent="0.35">
      <c r="A262">
        <v>260</v>
      </c>
      <c r="B262" t="s">
        <v>572</v>
      </c>
      <c r="C262" s="3" t="s">
        <v>573</v>
      </c>
      <c r="D262" s="19">
        <v>6300</v>
      </c>
      <c r="E262" s="7">
        <v>9935</v>
      </c>
      <c r="F262" s="5">
        <f t="shared" si="34"/>
        <v>1.5769841269841269</v>
      </c>
      <c r="G262" t="s">
        <v>20</v>
      </c>
      <c r="H262" s="8">
        <f t="shared" si="35"/>
        <v>38.065134099616856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32"/>
        <v>41180.208333333336</v>
      </c>
      <c r="O262" s="17" t="str">
        <f t="shared" si="39"/>
        <v>Sep</v>
      </c>
      <c r="P262" s="14">
        <f t="shared" si="36"/>
        <v>2012</v>
      </c>
      <c r="Q262" s="12">
        <f t="shared" si="33"/>
        <v>41192.208333333336</v>
      </c>
      <c r="R262" t="b">
        <v>0</v>
      </c>
      <c r="S262" t="b">
        <v>0</v>
      </c>
      <c r="T262" t="s">
        <v>23</v>
      </c>
      <c r="U262" t="str">
        <f t="shared" si="37"/>
        <v>music</v>
      </c>
      <c r="V262" t="str">
        <f t="shared" si="38"/>
        <v>rock</v>
      </c>
    </row>
    <row r="263" spans="1:22" ht="31" x14ac:dyDescent="0.35">
      <c r="A263">
        <v>261</v>
      </c>
      <c r="B263" t="s">
        <v>574</v>
      </c>
      <c r="C263" s="3" t="s">
        <v>575</v>
      </c>
      <c r="D263" s="19">
        <v>84300</v>
      </c>
      <c r="E263" s="7">
        <v>26303</v>
      </c>
      <c r="F263" s="5">
        <f t="shared" si="34"/>
        <v>0.31201660735468567</v>
      </c>
      <c r="G263" t="s">
        <v>14</v>
      </c>
      <c r="H263" s="8">
        <f t="shared" si="35"/>
        <v>57.936123348017624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32"/>
        <v>40415.208333333336</v>
      </c>
      <c r="O263" s="17" t="str">
        <f t="shared" si="39"/>
        <v>Aug</v>
      </c>
      <c r="P263" s="14">
        <f t="shared" si="36"/>
        <v>2010</v>
      </c>
      <c r="Q263" s="12">
        <f t="shared" si="33"/>
        <v>40419.208333333336</v>
      </c>
      <c r="R263" t="b">
        <v>0</v>
      </c>
      <c r="S263" t="b">
        <v>1</v>
      </c>
      <c r="T263" t="s">
        <v>23</v>
      </c>
      <c r="U263" t="str">
        <f t="shared" si="37"/>
        <v>music</v>
      </c>
      <c r="V263" t="str">
        <f t="shared" si="38"/>
        <v>rock</v>
      </c>
    </row>
    <row r="264" spans="1:22" hidden="1" x14ac:dyDescent="0.35">
      <c r="A264">
        <v>262</v>
      </c>
      <c r="B264" t="s">
        <v>576</v>
      </c>
      <c r="C264" s="3" t="s">
        <v>577</v>
      </c>
      <c r="D264" s="19">
        <v>1700</v>
      </c>
      <c r="E264" s="7">
        <v>5328</v>
      </c>
      <c r="F264" s="5">
        <f t="shared" si="34"/>
        <v>3.1341176470588237</v>
      </c>
      <c r="G264" t="s">
        <v>20</v>
      </c>
      <c r="H264" s="8">
        <f t="shared" si="35"/>
        <v>49.794392523364486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32"/>
        <v>40638.208333333336</v>
      </c>
      <c r="O264" s="17" t="str">
        <f t="shared" si="39"/>
        <v>Apr</v>
      </c>
      <c r="P264" s="14">
        <f t="shared" si="36"/>
        <v>2011</v>
      </c>
      <c r="Q264" s="12">
        <f t="shared" si="33"/>
        <v>40664.208333333336</v>
      </c>
      <c r="R264" t="b">
        <v>0</v>
      </c>
      <c r="S264" t="b">
        <v>1</v>
      </c>
      <c r="T264" t="s">
        <v>60</v>
      </c>
      <c r="U264" t="str">
        <f t="shared" si="37"/>
        <v>music</v>
      </c>
      <c r="V264" t="str">
        <f t="shared" si="38"/>
        <v>indie rock</v>
      </c>
    </row>
    <row r="265" spans="1:22" hidden="1" x14ac:dyDescent="0.35">
      <c r="A265">
        <v>263</v>
      </c>
      <c r="B265" t="s">
        <v>578</v>
      </c>
      <c r="C265" s="3" t="s">
        <v>579</v>
      </c>
      <c r="D265" s="19">
        <v>2900</v>
      </c>
      <c r="E265" s="7">
        <v>10756</v>
      </c>
      <c r="F265" s="5">
        <f t="shared" si="34"/>
        <v>3.7089655172413791</v>
      </c>
      <c r="G265" t="s">
        <v>20</v>
      </c>
      <c r="H265" s="8">
        <f t="shared" si="35"/>
        <v>54.050251256281406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32"/>
        <v>40187.25</v>
      </c>
      <c r="O265" s="17" t="str">
        <f t="shared" si="39"/>
        <v>Jan</v>
      </c>
      <c r="P265" s="14">
        <f t="shared" si="36"/>
        <v>2010</v>
      </c>
      <c r="Q265" s="12">
        <f t="shared" si="33"/>
        <v>40187.25</v>
      </c>
      <c r="R265" t="b">
        <v>0</v>
      </c>
      <c r="S265" t="b">
        <v>0</v>
      </c>
      <c r="T265" t="s">
        <v>122</v>
      </c>
      <c r="U265" t="str">
        <f t="shared" si="37"/>
        <v>photography</v>
      </c>
      <c r="V265" t="str">
        <f t="shared" si="38"/>
        <v>photography books</v>
      </c>
    </row>
    <row r="266" spans="1:22" hidden="1" x14ac:dyDescent="0.35">
      <c r="A266">
        <v>264</v>
      </c>
      <c r="B266" t="s">
        <v>580</v>
      </c>
      <c r="C266" s="3" t="s">
        <v>581</v>
      </c>
      <c r="D266" s="19">
        <v>45600</v>
      </c>
      <c r="E266" s="7">
        <v>165375</v>
      </c>
      <c r="F266" s="5">
        <f t="shared" si="34"/>
        <v>3.6266447368421053</v>
      </c>
      <c r="G266" t="s">
        <v>20</v>
      </c>
      <c r="H266" s="8">
        <f t="shared" si="35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32"/>
        <v>41317.25</v>
      </c>
      <c r="O266" s="17" t="str">
        <f t="shared" si="39"/>
        <v>Feb</v>
      </c>
      <c r="P266" s="14">
        <f t="shared" si="36"/>
        <v>2013</v>
      </c>
      <c r="Q266" s="12">
        <f t="shared" si="33"/>
        <v>41333.25</v>
      </c>
      <c r="R266" t="b">
        <v>0</v>
      </c>
      <c r="S266" t="b">
        <v>0</v>
      </c>
      <c r="T266" t="s">
        <v>33</v>
      </c>
      <c r="U266" t="str">
        <f t="shared" si="37"/>
        <v>theater</v>
      </c>
      <c r="V266" t="str">
        <f t="shared" si="38"/>
        <v>plays</v>
      </c>
    </row>
    <row r="267" spans="1:22" hidden="1" x14ac:dyDescent="0.35">
      <c r="A267">
        <v>265</v>
      </c>
      <c r="B267" t="s">
        <v>582</v>
      </c>
      <c r="C267" s="3" t="s">
        <v>583</v>
      </c>
      <c r="D267" s="19">
        <v>4900</v>
      </c>
      <c r="E267" s="7">
        <v>6031</v>
      </c>
      <c r="F267" s="5">
        <f t="shared" si="34"/>
        <v>1.2308163265306122</v>
      </c>
      <c r="G267" t="s">
        <v>20</v>
      </c>
      <c r="H267" s="8">
        <f t="shared" si="35"/>
        <v>70.127906976744185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32"/>
        <v>42372.25</v>
      </c>
      <c r="O267" s="17" t="str">
        <f t="shared" si="39"/>
        <v>Jan</v>
      </c>
      <c r="P267" s="14">
        <f t="shared" si="36"/>
        <v>2016</v>
      </c>
      <c r="Q267" s="12">
        <f t="shared" si="33"/>
        <v>42416.25</v>
      </c>
      <c r="R267" t="b">
        <v>0</v>
      </c>
      <c r="S267" t="b">
        <v>0</v>
      </c>
      <c r="T267" t="s">
        <v>33</v>
      </c>
      <c r="U267" t="str">
        <f t="shared" si="37"/>
        <v>theater</v>
      </c>
      <c r="V267" t="str">
        <f t="shared" si="38"/>
        <v>plays</v>
      </c>
    </row>
    <row r="268" spans="1:22" x14ac:dyDescent="0.35">
      <c r="A268">
        <v>266</v>
      </c>
      <c r="B268" t="s">
        <v>584</v>
      </c>
      <c r="C268" s="3" t="s">
        <v>585</v>
      </c>
      <c r="D268" s="19">
        <v>111900</v>
      </c>
      <c r="E268" s="7">
        <v>85902</v>
      </c>
      <c r="F268" s="5">
        <f t="shared" si="34"/>
        <v>0.76766756032171579</v>
      </c>
      <c r="G268" t="s">
        <v>14</v>
      </c>
      <c r="H268" s="8">
        <f t="shared" si="35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32"/>
        <v>41950.25</v>
      </c>
      <c r="O268" s="17" t="str">
        <f t="shared" si="39"/>
        <v>Nov</v>
      </c>
      <c r="P268" s="14">
        <f t="shared" si="36"/>
        <v>2014</v>
      </c>
      <c r="Q268" s="12">
        <f t="shared" si="33"/>
        <v>41983.25</v>
      </c>
      <c r="R268" t="b">
        <v>0</v>
      </c>
      <c r="S268" t="b">
        <v>1</v>
      </c>
      <c r="T268" t="s">
        <v>159</v>
      </c>
      <c r="U268" t="str">
        <f t="shared" si="37"/>
        <v>music</v>
      </c>
      <c r="V268" t="str">
        <f t="shared" si="38"/>
        <v>jazz</v>
      </c>
    </row>
    <row r="269" spans="1:22" hidden="1" x14ac:dyDescent="0.35">
      <c r="A269">
        <v>267</v>
      </c>
      <c r="B269" t="s">
        <v>586</v>
      </c>
      <c r="C269" s="3" t="s">
        <v>587</v>
      </c>
      <c r="D269" s="19">
        <v>61600</v>
      </c>
      <c r="E269" s="7">
        <v>143910</v>
      </c>
      <c r="F269" s="5">
        <f t="shared" si="34"/>
        <v>2.3362012987012988</v>
      </c>
      <c r="G269" t="s">
        <v>20</v>
      </c>
      <c r="H269" s="8">
        <f t="shared" si="35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32"/>
        <v>41206.208333333336</v>
      </c>
      <c r="O269" s="17" t="str">
        <f t="shared" si="39"/>
        <v>Oct</v>
      </c>
      <c r="P269" s="14">
        <f t="shared" si="36"/>
        <v>2012</v>
      </c>
      <c r="Q269" s="12">
        <f t="shared" si="33"/>
        <v>41222.25</v>
      </c>
      <c r="R269" t="b">
        <v>0</v>
      </c>
      <c r="S269" t="b">
        <v>0</v>
      </c>
      <c r="T269" t="s">
        <v>33</v>
      </c>
      <c r="U269" t="str">
        <f t="shared" si="37"/>
        <v>theater</v>
      </c>
      <c r="V269" t="str">
        <f t="shared" si="38"/>
        <v>plays</v>
      </c>
    </row>
    <row r="270" spans="1:22" hidden="1" x14ac:dyDescent="0.35">
      <c r="A270">
        <v>268</v>
      </c>
      <c r="B270" t="s">
        <v>588</v>
      </c>
      <c r="C270" s="3" t="s">
        <v>589</v>
      </c>
      <c r="D270" s="19">
        <v>1500</v>
      </c>
      <c r="E270" s="7">
        <v>2708</v>
      </c>
      <c r="F270" s="5">
        <f t="shared" si="34"/>
        <v>1.8053333333333332</v>
      </c>
      <c r="G270" t="s">
        <v>20</v>
      </c>
      <c r="H270" s="8">
        <f t="shared" si="35"/>
        <v>56.416666666666664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32"/>
        <v>41186.208333333336</v>
      </c>
      <c r="O270" s="17" t="str">
        <f t="shared" si="39"/>
        <v>Oct</v>
      </c>
      <c r="P270" s="14">
        <f t="shared" si="36"/>
        <v>2012</v>
      </c>
      <c r="Q270" s="12">
        <f t="shared" si="33"/>
        <v>41232.25</v>
      </c>
      <c r="R270" t="b">
        <v>0</v>
      </c>
      <c r="S270" t="b">
        <v>0</v>
      </c>
      <c r="T270" t="s">
        <v>42</v>
      </c>
      <c r="U270" t="str">
        <f t="shared" si="37"/>
        <v>film &amp; video</v>
      </c>
      <c r="V270" t="str">
        <f t="shared" si="38"/>
        <v>documentary</v>
      </c>
    </row>
    <row r="271" spans="1:22" hidden="1" x14ac:dyDescent="0.35">
      <c r="A271">
        <v>269</v>
      </c>
      <c r="B271" t="s">
        <v>590</v>
      </c>
      <c r="C271" s="3" t="s">
        <v>591</v>
      </c>
      <c r="D271" s="19">
        <v>3500</v>
      </c>
      <c r="E271" s="7">
        <v>8842</v>
      </c>
      <c r="F271" s="5">
        <f t="shared" si="34"/>
        <v>2.5262857142857142</v>
      </c>
      <c r="G271" t="s">
        <v>20</v>
      </c>
      <c r="H271" s="8">
        <f t="shared" si="35"/>
        <v>101.63218390804597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32"/>
        <v>43496.25</v>
      </c>
      <c r="O271" s="17" t="str">
        <f t="shared" si="39"/>
        <v>Jan</v>
      </c>
      <c r="P271" s="14">
        <f t="shared" si="36"/>
        <v>2019</v>
      </c>
      <c r="Q271" s="12">
        <f t="shared" si="33"/>
        <v>43517.25</v>
      </c>
      <c r="R271" t="b">
        <v>0</v>
      </c>
      <c r="S271" t="b">
        <v>0</v>
      </c>
      <c r="T271" t="s">
        <v>269</v>
      </c>
      <c r="U271" t="str">
        <f t="shared" si="37"/>
        <v>film &amp; video</v>
      </c>
      <c r="V271" t="str">
        <f t="shared" si="38"/>
        <v>television</v>
      </c>
    </row>
    <row r="272" spans="1:22" hidden="1" x14ac:dyDescent="0.35">
      <c r="A272">
        <v>270</v>
      </c>
      <c r="B272" t="s">
        <v>592</v>
      </c>
      <c r="C272" s="3" t="s">
        <v>593</v>
      </c>
      <c r="D272" s="19">
        <v>173900</v>
      </c>
      <c r="E272" s="7">
        <v>47260</v>
      </c>
      <c r="F272" s="5">
        <f t="shared" si="34"/>
        <v>0.27176538240368026</v>
      </c>
      <c r="G272" t="s">
        <v>74</v>
      </c>
      <c r="H272" s="8">
        <f t="shared" si="35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32"/>
        <v>40514.25</v>
      </c>
      <c r="O272" s="17" t="str">
        <f t="shared" si="39"/>
        <v>Dec</v>
      </c>
      <c r="P272" s="14">
        <f t="shared" si="36"/>
        <v>2010</v>
      </c>
      <c r="Q272" s="12">
        <f t="shared" si="33"/>
        <v>40516.25</v>
      </c>
      <c r="R272" t="b">
        <v>0</v>
      </c>
      <c r="S272" t="b">
        <v>0</v>
      </c>
      <c r="T272" t="s">
        <v>89</v>
      </c>
      <c r="U272" t="str">
        <f t="shared" si="37"/>
        <v>games</v>
      </c>
      <c r="V272" t="str">
        <f t="shared" si="38"/>
        <v>video games</v>
      </c>
    </row>
    <row r="273" spans="1:22" ht="31" hidden="1" x14ac:dyDescent="0.35">
      <c r="A273">
        <v>271</v>
      </c>
      <c r="B273" t="s">
        <v>594</v>
      </c>
      <c r="C273" s="3" t="s">
        <v>595</v>
      </c>
      <c r="D273" s="19">
        <v>153700</v>
      </c>
      <c r="E273" s="7">
        <v>1953</v>
      </c>
      <c r="F273" s="5">
        <f t="shared" si="34"/>
        <v>1.2706571242680547E-2</v>
      </c>
      <c r="G273" t="s">
        <v>47</v>
      </c>
      <c r="H273" s="8">
        <f t="shared" si="35"/>
        <v>32.016393442622949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32"/>
        <v>42345.25</v>
      </c>
      <c r="O273" s="17" t="str">
        <f t="shared" si="39"/>
        <v>Dec</v>
      </c>
      <c r="P273" s="14">
        <f t="shared" si="36"/>
        <v>2015</v>
      </c>
      <c r="Q273" s="12">
        <f t="shared" si="33"/>
        <v>42376.25</v>
      </c>
      <c r="R273" t="b">
        <v>0</v>
      </c>
      <c r="S273" t="b">
        <v>0</v>
      </c>
      <c r="T273" t="s">
        <v>122</v>
      </c>
      <c r="U273" t="str">
        <f t="shared" si="37"/>
        <v>photography</v>
      </c>
      <c r="V273" t="str">
        <f t="shared" si="38"/>
        <v>photography books</v>
      </c>
    </row>
    <row r="274" spans="1:22" hidden="1" x14ac:dyDescent="0.35">
      <c r="A274">
        <v>272</v>
      </c>
      <c r="B274" t="s">
        <v>596</v>
      </c>
      <c r="C274" s="3" t="s">
        <v>597</v>
      </c>
      <c r="D274" s="19">
        <v>51100</v>
      </c>
      <c r="E274" s="7">
        <v>155349</v>
      </c>
      <c r="F274" s="5">
        <f t="shared" si="34"/>
        <v>3.0400978473581213</v>
      </c>
      <c r="G274" t="s">
        <v>20</v>
      </c>
      <c r="H274" s="8">
        <f t="shared" si="35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32"/>
        <v>43656.208333333328</v>
      </c>
      <c r="O274" s="17" t="str">
        <f t="shared" si="39"/>
        <v>Jul</v>
      </c>
      <c r="P274" s="14">
        <f t="shared" si="36"/>
        <v>2019</v>
      </c>
      <c r="Q274" s="12">
        <f t="shared" si="33"/>
        <v>43681.208333333328</v>
      </c>
      <c r="R274" t="b">
        <v>0</v>
      </c>
      <c r="S274" t="b">
        <v>1</v>
      </c>
      <c r="T274" t="s">
        <v>33</v>
      </c>
      <c r="U274" t="str">
        <f t="shared" si="37"/>
        <v>theater</v>
      </c>
      <c r="V274" t="str">
        <f t="shared" si="38"/>
        <v>plays</v>
      </c>
    </row>
    <row r="275" spans="1:22" hidden="1" x14ac:dyDescent="0.35">
      <c r="A275">
        <v>273</v>
      </c>
      <c r="B275" t="s">
        <v>598</v>
      </c>
      <c r="C275" s="3" t="s">
        <v>599</v>
      </c>
      <c r="D275" s="19">
        <v>7800</v>
      </c>
      <c r="E275" s="7">
        <v>10704</v>
      </c>
      <c r="F275" s="5">
        <f t="shared" si="34"/>
        <v>1.3723076923076922</v>
      </c>
      <c r="G275" t="s">
        <v>20</v>
      </c>
      <c r="H275" s="8">
        <f t="shared" si="35"/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32"/>
        <v>42995.208333333328</v>
      </c>
      <c r="O275" s="17" t="str">
        <f t="shared" si="39"/>
        <v>Sep</v>
      </c>
      <c r="P275" s="14">
        <f t="shared" si="36"/>
        <v>2017</v>
      </c>
      <c r="Q275" s="12">
        <f t="shared" si="33"/>
        <v>42998.208333333328</v>
      </c>
      <c r="R275" t="b">
        <v>0</v>
      </c>
      <c r="S275" t="b">
        <v>0</v>
      </c>
      <c r="T275" t="s">
        <v>33</v>
      </c>
      <c r="U275" t="str">
        <f t="shared" si="37"/>
        <v>theater</v>
      </c>
      <c r="V275" t="str">
        <f t="shared" si="38"/>
        <v>plays</v>
      </c>
    </row>
    <row r="276" spans="1:22" ht="31" x14ac:dyDescent="0.35">
      <c r="A276">
        <v>274</v>
      </c>
      <c r="B276" t="s">
        <v>600</v>
      </c>
      <c r="C276" s="3" t="s">
        <v>601</v>
      </c>
      <c r="D276" s="19">
        <v>2400</v>
      </c>
      <c r="E276" s="7">
        <v>773</v>
      </c>
      <c r="F276" s="5">
        <f t="shared" si="34"/>
        <v>0.32208333333333333</v>
      </c>
      <c r="G276" t="s">
        <v>14</v>
      </c>
      <c r="H276" s="8">
        <f t="shared" si="35"/>
        <v>51.533333333333331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32"/>
        <v>43045.25</v>
      </c>
      <c r="O276" s="17" t="str">
        <f t="shared" si="39"/>
        <v>Nov</v>
      </c>
      <c r="P276" s="14">
        <f t="shared" si="36"/>
        <v>2017</v>
      </c>
      <c r="Q276" s="12">
        <f t="shared" si="33"/>
        <v>43050.25</v>
      </c>
      <c r="R276" t="b">
        <v>0</v>
      </c>
      <c r="S276" t="b">
        <v>0</v>
      </c>
      <c r="T276" t="s">
        <v>33</v>
      </c>
      <c r="U276" t="str">
        <f t="shared" si="37"/>
        <v>theater</v>
      </c>
      <c r="V276" t="str">
        <f t="shared" si="38"/>
        <v>plays</v>
      </c>
    </row>
    <row r="277" spans="1:22" ht="31" hidden="1" x14ac:dyDescent="0.35">
      <c r="A277">
        <v>275</v>
      </c>
      <c r="B277" t="s">
        <v>602</v>
      </c>
      <c r="C277" s="3" t="s">
        <v>603</v>
      </c>
      <c r="D277" s="19">
        <v>3900</v>
      </c>
      <c r="E277" s="7">
        <v>9419</v>
      </c>
      <c r="F277" s="5">
        <f t="shared" si="34"/>
        <v>2.4151282051282053</v>
      </c>
      <c r="G277" t="s">
        <v>20</v>
      </c>
      <c r="H277" s="8">
        <f t="shared" si="35"/>
        <v>81.198275862068968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32"/>
        <v>43561.208333333328</v>
      </c>
      <c r="O277" s="17" t="str">
        <f t="shared" si="39"/>
        <v>Apr</v>
      </c>
      <c r="P277" s="14">
        <f t="shared" si="36"/>
        <v>2019</v>
      </c>
      <c r="Q277" s="12">
        <f t="shared" si="33"/>
        <v>43569.208333333328</v>
      </c>
      <c r="R277" t="b">
        <v>0</v>
      </c>
      <c r="S277" t="b">
        <v>0</v>
      </c>
      <c r="T277" t="s">
        <v>206</v>
      </c>
      <c r="U277" t="str">
        <f t="shared" si="37"/>
        <v>publishing</v>
      </c>
      <c r="V277" t="str">
        <f t="shared" si="38"/>
        <v>translations</v>
      </c>
    </row>
    <row r="278" spans="1:22" x14ac:dyDescent="0.35">
      <c r="A278">
        <v>276</v>
      </c>
      <c r="B278" t="s">
        <v>604</v>
      </c>
      <c r="C278" s="3" t="s">
        <v>605</v>
      </c>
      <c r="D278" s="19">
        <v>5500</v>
      </c>
      <c r="E278" s="7">
        <v>5324</v>
      </c>
      <c r="F278" s="5">
        <f t="shared" si="34"/>
        <v>0.96799999999999997</v>
      </c>
      <c r="G278" t="s">
        <v>14</v>
      </c>
      <c r="H278" s="8">
        <f t="shared" si="35"/>
        <v>40.030075187969928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32"/>
        <v>41018.208333333336</v>
      </c>
      <c r="O278" s="17" t="str">
        <f t="shared" si="39"/>
        <v>Apr</v>
      </c>
      <c r="P278" s="14">
        <f t="shared" si="36"/>
        <v>2012</v>
      </c>
      <c r="Q278" s="12">
        <f t="shared" si="33"/>
        <v>41023.208333333336</v>
      </c>
      <c r="R278" t="b">
        <v>0</v>
      </c>
      <c r="S278" t="b">
        <v>1</v>
      </c>
      <c r="T278" t="s">
        <v>89</v>
      </c>
      <c r="U278" t="str">
        <f t="shared" si="37"/>
        <v>games</v>
      </c>
      <c r="V278" t="str">
        <f t="shared" si="38"/>
        <v>video games</v>
      </c>
    </row>
    <row r="279" spans="1:22" ht="31" hidden="1" x14ac:dyDescent="0.35">
      <c r="A279">
        <v>277</v>
      </c>
      <c r="B279" t="s">
        <v>606</v>
      </c>
      <c r="C279" s="3" t="s">
        <v>607</v>
      </c>
      <c r="D279" s="19">
        <v>700</v>
      </c>
      <c r="E279" s="7">
        <v>7465</v>
      </c>
      <c r="F279" s="5">
        <f t="shared" si="34"/>
        <v>10.664285714285715</v>
      </c>
      <c r="G279" t="s">
        <v>20</v>
      </c>
      <c r="H279" s="8">
        <f t="shared" si="35"/>
        <v>89.939759036144579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32"/>
        <v>40378.208333333336</v>
      </c>
      <c r="O279" s="17" t="str">
        <f t="shared" si="39"/>
        <v>Jul</v>
      </c>
      <c r="P279" s="14">
        <f t="shared" si="36"/>
        <v>2010</v>
      </c>
      <c r="Q279" s="12">
        <f t="shared" si="33"/>
        <v>40380.208333333336</v>
      </c>
      <c r="R279" t="b">
        <v>0</v>
      </c>
      <c r="S279" t="b">
        <v>0</v>
      </c>
      <c r="T279" t="s">
        <v>33</v>
      </c>
      <c r="U279" t="str">
        <f t="shared" si="37"/>
        <v>theater</v>
      </c>
      <c r="V279" t="str">
        <f t="shared" si="38"/>
        <v>plays</v>
      </c>
    </row>
    <row r="280" spans="1:22" hidden="1" x14ac:dyDescent="0.35">
      <c r="A280">
        <v>278</v>
      </c>
      <c r="B280" t="s">
        <v>608</v>
      </c>
      <c r="C280" s="3" t="s">
        <v>609</v>
      </c>
      <c r="D280" s="19">
        <v>2700</v>
      </c>
      <c r="E280" s="7">
        <v>8799</v>
      </c>
      <c r="F280" s="5">
        <f t="shared" si="34"/>
        <v>3.2588888888888889</v>
      </c>
      <c r="G280" t="s">
        <v>20</v>
      </c>
      <c r="H280" s="8">
        <f t="shared" si="35"/>
        <v>96.692307692307693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32"/>
        <v>41239.25</v>
      </c>
      <c r="O280" s="17" t="str">
        <f t="shared" si="39"/>
        <v>Nov</v>
      </c>
      <c r="P280" s="14">
        <f t="shared" si="36"/>
        <v>2012</v>
      </c>
      <c r="Q280" s="12">
        <f t="shared" si="33"/>
        <v>41264.25</v>
      </c>
      <c r="R280" t="b">
        <v>0</v>
      </c>
      <c r="S280" t="b">
        <v>0</v>
      </c>
      <c r="T280" t="s">
        <v>28</v>
      </c>
      <c r="U280" t="str">
        <f t="shared" si="37"/>
        <v>technology</v>
      </c>
      <c r="V280" t="str">
        <f t="shared" si="38"/>
        <v>web</v>
      </c>
    </row>
    <row r="281" spans="1:22" hidden="1" x14ac:dyDescent="0.35">
      <c r="A281">
        <v>279</v>
      </c>
      <c r="B281" t="s">
        <v>610</v>
      </c>
      <c r="C281" s="3" t="s">
        <v>611</v>
      </c>
      <c r="D281" s="19">
        <v>8000</v>
      </c>
      <c r="E281" s="7">
        <v>13656</v>
      </c>
      <c r="F281" s="5">
        <f t="shared" si="34"/>
        <v>1.7070000000000001</v>
      </c>
      <c r="G281" t="s">
        <v>20</v>
      </c>
      <c r="H281" s="8">
        <f t="shared" si="35"/>
        <v>25.010989010989011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32"/>
        <v>43346.208333333328</v>
      </c>
      <c r="O281" s="17" t="str">
        <f t="shared" si="39"/>
        <v>Sep</v>
      </c>
      <c r="P281" s="14">
        <f t="shared" si="36"/>
        <v>2018</v>
      </c>
      <c r="Q281" s="12">
        <f t="shared" si="33"/>
        <v>43349.208333333328</v>
      </c>
      <c r="R281" t="b">
        <v>0</v>
      </c>
      <c r="S281" t="b">
        <v>0</v>
      </c>
      <c r="T281" t="s">
        <v>33</v>
      </c>
      <c r="U281" t="str">
        <f t="shared" si="37"/>
        <v>theater</v>
      </c>
      <c r="V281" t="str">
        <f t="shared" si="38"/>
        <v>plays</v>
      </c>
    </row>
    <row r="282" spans="1:22" ht="31" hidden="1" x14ac:dyDescent="0.35">
      <c r="A282">
        <v>280</v>
      </c>
      <c r="B282" t="s">
        <v>612</v>
      </c>
      <c r="C282" s="3" t="s">
        <v>613</v>
      </c>
      <c r="D282" s="19">
        <v>2500</v>
      </c>
      <c r="E282" s="7">
        <v>14536</v>
      </c>
      <c r="F282" s="5">
        <f t="shared" si="34"/>
        <v>5.8144</v>
      </c>
      <c r="G282" t="s">
        <v>20</v>
      </c>
      <c r="H282" s="8">
        <f t="shared" si="35"/>
        <v>36.987277353689571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32"/>
        <v>43060.25</v>
      </c>
      <c r="O282" s="17" t="str">
        <f t="shared" si="39"/>
        <v>Nov</v>
      </c>
      <c r="P282" s="14">
        <f t="shared" si="36"/>
        <v>2017</v>
      </c>
      <c r="Q282" s="12">
        <f t="shared" si="33"/>
        <v>43066.25</v>
      </c>
      <c r="R282" t="b">
        <v>0</v>
      </c>
      <c r="S282" t="b">
        <v>0</v>
      </c>
      <c r="T282" t="s">
        <v>71</v>
      </c>
      <c r="U282" t="str">
        <f t="shared" si="37"/>
        <v>film &amp; video</v>
      </c>
      <c r="V282" t="str">
        <f t="shared" si="38"/>
        <v>animation</v>
      </c>
    </row>
    <row r="283" spans="1:22" x14ac:dyDescent="0.35">
      <c r="A283">
        <v>281</v>
      </c>
      <c r="B283" t="s">
        <v>614</v>
      </c>
      <c r="C283" s="3" t="s">
        <v>615</v>
      </c>
      <c r="D283" s="19">
        <v>164500</v>
      </c>
      <c r="E283" s="7">
        <v>150552</v>
      </c>
      <c r="F283" s="5">
        <f t="shared" si="34"/>
        <v>0.91520972644376897</v>
      </c>
      <c r="G283" t="s">
        <v>14</v>
      </c>
      <c r="H283" s="8">
        <f t="shared" si="35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32"/>
        <v>40979.25</v>
      </c>
      <c r="O283" s="17" t="str">
        <f t="shared" si="39"/>
        <v>Mar</v>
      </c>
      <c r="P283" s="14">
        <f t="shared" si="36"/>
        <v>2012</v>
      </c>
      <c r="Q283" s="12">
        <f t="shared" si="33"/>
        <v>41000.208333333336</v>
      </c>
      <c r="R283" t="b">
        <v>0</v>
      </c>
      <c r="S283" t="b">
        <v>1</v>
      </c>
      <c r="T283" t="s">
        <v>33</v>
      </c>
      <c r="U283" t="str">
        <f t="shared" si="37"/>
        <v>theater</v>
      </c>
      <c r="V283" t="str">
        <f t="shared" si="38"/>
        <v>plays</v>
      </c>
    </row>
    <row r="284" spans="1:22" hidden="1" x14ac:dyDescent="0.35">
      <c r="A284">
        <v>282</v>
      </c>
      <c r="B284" t="s">
        <v>616</v>
      </c>
      <c r="C284" s="3" t="s">
        <v>617</v>
      </c>
      <c r="D284" s="19">
        <v>8400</v>
      </c>
      <c r="E284" s="7">
        <v>9076</v>
      </c>
      <c r="F284" s="5">
        <f t="shared" si="34"/>
        <v>1.0804761904761904</v>
      </c>
      <c r="G284" t="s">
        <v>20</v>
      </c>
      <c r="H284" s="8">
        <f t="shared" si="35"/>
        <v>68.240601503759393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32"/>
        <v>42701.25</v>
      </c>
      <c r="O284" s="17" t="str">
        <f t="shared" si="39"/>
        <v>Nov</v>
      </c>
      <c r="P284" s="14">
        <f t="shared" si="36"/>
        <v>2016</v>
      </c>
      <c r="Q284" s="12">
        <f t="shared" si="33"/>
        <v>42707.25</v>
      </c>
      <c r="R284" t="b">
        <v>0</v>
      </c>
      <c r="S284" t="b">
        <v>1</v>
      </c>
      <c r="T284" t="s">
        <v>269</v>
      </c>
      <c r="U284" t="str">
        <f t="shared" si="37"/>
        <v>film &amp; video</v>
      </c>
      <c r="V284" t="str">
        <f t="shared" si="38"/>
        <v>television</v>
      </c>
    </row>
    <row r="285" spans="1:22" ht="31" x14ac:dyDescent="0.35">
      <c r="A285">
        <v>283</v>
      </c>
      <c r="B285" t="s">
        <v>618</v>
      </c>
      <c r="C285" s="3" t="s">
        <v>619</v>
      </c>
      <c r="D285" s="19">
        <v>8100</v>
      </c>
      <c r="E285" s="7">
        <v>1517</v>
      </c>
      <c r="F285" s="5">
        <f t="shared" si="34"/>
        <v>0.18728395061728395</v>
      </c>
      <c r="G285" t="s">
        <v>14</v>
      </c>
      <c r="H285" s="8">
        <f t="shared" si="35"/>
        <v>52.310344827586206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32"/>
        <v>42520.208333333328</v>
      </c>
      <c r="O285" s="17" t="str">
        <f t="shared" si="39"/>
        <v>May</v>
      </c>
      <c r="P285" s="14">
        <f t="shared" si="36"/>
        <v>2016</v>
      </c>
      <c r="Q285" s="12">
        <f t="shared" si="33"/>
        <v>42525.208333333328</v>
      </c>
      <c r="R285" t="b">
        <v>0</v>
      </c>
      <c r="S285" t="b">
        <v>0</v>
      </c>
      <c r="T285" t="s">
        <v>23</v>
      </c>
      <c r="U285" t="str">
        <f t="shared" si="37"/>
        <v>music</v>
      </c>
      <c r="V285" t="str">
        <f t="shared" si="38"/>
        <v>rock</v>
      </c>
    </row>
    <row r="286" spans="1:22" x14ac:dyDescent="0.35">
      <c r="A286">
        <v>284</v>
      </c>
      <c r="B286" t="s">
        <v>620</v>
      </c>
      <c r="C286" s="3" t="s">
        <v>621</v>
      </c>
      <c r="D286" s="19">
        <v>9800</v>
      </c>
      <c r="E286" s="7">
        <v>8153</v>
      </c>
      <c r="F286" s="5">
        <f t="shared" si="34"/>
        <v>0.83193877551020412</v>
      </c>
      <c r="G286" t="s">
        <v>14</v>
      </c>
      <c r="H286" s="8">
        <f t="shared" si="35"/>
        <v>61.765151515151516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32"/>
        <v>41030.208333333336</v>
      </c>
      <c r="O286" s="17" t="str">
        <f t="shared" si="39"/>
        <v>May</v>
      </c>
      <c r="P286" s="14">
        <f t="shared" si="36"/>
        <v>2012</v>
      </c>
      <c r="Q286" s="12">
        <f t="shared" si="33"/>
        <v>41035.208333333336</v>
      </c>
      <c r="R286" t="b">
        <v>0</v>
      </c>
      <c r="S286" t="b">
        <v>0</v>
      </c>
      <c r="T286" t="s">
        <v>28</v>
      </c>
      <c r="U286" t="str">
        <f t="shared" si="37"/>
        <v>technology</v>
      </c>
      <c r="V286" t="str">
        <f t="shared" si="38"/>
        <v>web</v>
      </c>
    </row>
    <row r="287" spans="1:22" hidden="1" x14ac:dyDescent="0.35">
      <c r="A287">
        <v>285</v>
      </c>
      <c r="B287" t="s">
        <v>622</v>
      </c>
      <c r="C287" s="3" t="s">
        <v>623</v>
      </c>
      <c r="D287" s="19">
        <v>900</v>
      </c>
      <c r="E287" s="7">
        <v>6357</v>
      </c>
      <c r="F287" s="5">
        <f t="shared" si="34"/>
        <v>7.0633333333333335</v>
      </c>
      <c r="G287" t="s">
        <v>20</v>
      </c>
      <c r="H287" s="8">
        <f t="shared" si="35"/>
        <v>25.027559055118111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32"/>
        <v>42623.208333333328</v>
      </c>
      <c r="O287" s="17" t="str">
        <f t="shared" si="39"/>
        <v>Sep</v>
      </c>
      <c r="P287" s="14">
        <f t="shared" si="36"/>
        <v>2016</v>
      </c>
      <c r="Q287" s="12">
        <f t="shared" si="33"/>
        <v>42661.208333333328</v>
      </c>
      <c r="R287" t="b">
        <v>0</v>
      </c>
      <c r="S287" t="b">
        <v>0</v>
      </c>
      <c r="T287" t="s">
        <v>33</v>
      </c>
      <c r="U287" t="str">
        <f t="shared" si="37"/>
        <v>theater</v>
      </c>
      <c r="V287" t="str">
        <f t="shared" si="38"/>
        <v>plays</v>
      </c>
    </row>
    <row r="288" spans="1:22" hidden="1" x14ac:dyDescent="0.35">
      <c r="A288">
        <v>286</v>
      </c>
      <c r="B288" t="s">
        <v>624</v>
      </c>
      <c r="C288" s="3" t="s">
        <v>625</v>
      </c>
      <c r="D288" s="19">
        <v>112100</v>
      </c>
      <c r="E288" s="7">
        <v>19557</v>
      </c>
      <c r="F288" s="5">
        <f t="shared" si="34"/>
        <v>0.17446030330062445</v>
      </c>
      <c r="G288" t="s">
        <v>74</v>
      </c>
      <c r="H288" s="8">
        <f t="shared" si="35"/>
        <v>106.28804347826087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32"/>
        <v>42697.25</v>
      </c>
      <c r="O288" s="17" t="str">
        <f t="shared" si="39"/>
        <v>Nov</v>
      </c>
      <c r="P288" s="14">
        <f t="shared" si="36"/>
        <v>2016</v>
      </c>
      <c r="Q288" s="12">
        <f t="shared" si="33"/>
        <v>42704.25</v>
      </c>
      <c r="R288" t="b">
        <v>0</v>
      </c>
      <c r="S288" t="b">
        <v>0</v>
      </c>
      <c r="T288" t="s">
        <v>33</v>
      </c>
      <c r="U288" t="str">
        <f t="shared" si="37"/>
        <v>theater</v>
      </c>
      <c r="V288" t="str">
        <f t="shared" si="38"/>
        <v>plays</v>
      </c>
    </row>
    <row r="289" spans="1:22" hidden="1" x14ac:dyDescent="0.35">
      <c r="A289">
        <v>287</v>
      </c>
      <c r="B289" t="s">
        <v>626</v>
      </c>
      <c r="C289" s="3" t="s">
        <v>627</v>
      </c>
      <c r="D289" s="19">
        <v>6300</v>
      </c>
      <c r="E289" s="7">
        <v>13213</v>
      </c>
      <c r="F289" s="5">
        <f t="shared" si="34"/>
        <v>2.0973015873015872</v>
      </c>
      <c r="G289" t="s">
        <v>20</v>
      </c>
      <c r="H289" s="8">
        <f t="shared" si="35"/>
        <v>75.07386363636364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32"/>
        <v>42122.208333333328</v>
      </c>
      <c r="O289" s="17" t="str">
        <f t="shared" si="39"/>
        <v>Apr</v>
      </c>
      <c r="P289" s="14">
        <f t="shared" si="36"/>
        <v>2015</v>
      </c>
      <c r="Q289" s="12">
        <f t="shared" si="33"/>
        <v>42122.208333333328</v>
      </c>
      <c r="R289" t="b">
        <v>0</v>
      </c>
      <c r="S289" t="b">
        <v>0</v>
      </c>
      <c r="T289" t="s">
        <v>50</v>
      </c>
      <c r="U289" t="str">
        <f t="shared" si="37"/>
        <v>music</v>
      </c>
      <c r="V289" t="str">
        <f t="shared" si="38"/>
        <v>electric music</v>
      </c>
    </row>
    <row r="290" spans="1:22" x14ac:dyDescent="0.35">
      <c r="A290">
        <v>288</v>
      </c>
      <c r="B290" t="s">
        <v>628</v>
      </c>
      <c r="C290" s="3" t="s">
        <v>629</v>
      </c>
      <c r="D290" s="19">
        <v>5600</v>
      </c>
      <c r="E290" s="7">
        <v>5476</v>
      </c>
      <c r="F290" s="5">
        <f t="shared" si="34"/>
        <v>0.97785714285714287</v>
      </c>
      <c r="G290" t="s">
        <v>14</v>
      </c>
      <c r="H290" s="8">
        <f t="shared" si="35"/>
        <v>39.970802919708028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32"/>
        <v>40982.208333333336</v>
      </c>
      <c r="O290" s="17" t="str">
        <f t="shared" si="39"/>
        <v>Mar</v>
      </c>
      <c r="P290" s="14">
        <f t="shared" si="36"/>
        <v>2012</v>
      </c>
      <c r="Q290" s="12">
        <f t="shared" si="33"/>
        <v>40983.208333333336</v>
      </c>
      <c r="R290" t="b">
        <v>0</v>
      </c>
      <c r="S290" t="b">
        <v>1</v>
      </c>
      <c r="T290" t="s">
        <v>148</v>
      </c>
      <c r="U290" t="str">
        <f t="shared" si="37"/>
        <v>music</v>
      </c>
      <c r="V290" t="str">
        <f t="shared" si="38"/>
        <v>metal</v>
      </c>
    </row>
    <row r="291" spans="1:22" hidden="1" x14ac:dyDescent="0.35">
      <c r="A291">
        <v>289</v>
      </c>
      <c r="B291" t="s">
        <v>630</v>
      </c>
      <c r="C291" s="3" t="s">
        <v>631</v>
      </c>
      <c r="D291" s="19">
        <v>800</v>
      </c>
      <c r="E291" s="7">
        <v>13474</v>
      </c>
      <c r="F291" s="5">
        <f t="shared" si="34"/>
        <v>16.842500000000001</v>
      </c>
      <c r="G291" t="s">
        <v>20</v>
      </c>
      <c r="H291" s="8">
        <f t="shared" si="35"/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32"/>
        <v>42219.208333333328</v>
      </c>
      <c r="O291" s="17" t="str">
        <f t="shared" si="39"/>
        <v>Aug</v>
      </c>
      <c r="P291" s="14">
        <f t="shared" si="36"/>
        <v>2015</v>
      </c>
      <c r="Q291" s="12">
        <f t="shared" si="33"/>
        <v>42222.208333333328</v>
      </c>
      <c r="R291" t="b">
        <v>0</v>
      </c>
      <c r="S291" t="b">
        <v>0</v>
      </c>
      <c r="T291" t="s">
        <v>33</v>
      </c>
      <c r="U291" t="str">
        <f t="shared" si="37"/>
        <v>theater</v>
      </c>
      <c r="V291" t="str">
        <f t="shared" si="38"/>
        <v>plays</v>
      </c>
    </row>
    <row r="292" spans="1:22" x14ac:dyDescent="0.35">
      <c r="A292">
        <v>290</v>
      </c>
      <c r="B292" t="s">
        <v>632</v>
      </c>
      <c r="C292" s="3" t="s">
        <v>633</v>
      </c>
      <c r="D292" s="19">
        <v>168600</v>
      </c>
      <c r="E292" s="7">
        <v>91722</v>
      </c>
      <c r="F292" s="5">
        <f t="shared" si="34"/>
        <v>0.54402135231316728</v>
      </c>
      <c r="G292" t="s">
        <v>14</v>
      </c>
      <c r="H292" s="8">
        <f t="shared" si="35"/>
        <v>101.01541850220265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32"/>
        <v>41404.208333333336</v>
      </c>
      <c r="O292" s="17" t="str">
        <f t="shared" si="39"/>
        <v>May</v>
      </c>
      <c r="P292" s="14">
        <f t="shared" si="36"/>
        <v>2013</v>
      </c>
      <c r="Q292" s="12">
        <f t="shared" si="33"/>
        <v>41436.208333333336</v>
      </c>
      <c r="R292" t="b">
        <v>0</v>
      </c>
      <c r="S292" t="b">
        <v>1</v>
      </c>
      <c r="T292" t="s">
        <v>42</v>
      </c>
      <c r="U292" t="str">
        <f t="shared" si="37"/>
        <v>film &amp; video</v>
      </c>
      <c r="V292" t="str">
        <f t="shared" si="38"/>
        <v>documentary</v>
      </c>
    </row>
    <row r="293" spans="1:22" hidden="1" x14ac:dyDescent="0.35">
      <c r="A293">
        <v>291</v>
      </c>
      <c r="B293" t="s">
        <v>634</v>
      </c>
      <c r="C293" s="3" t="s">
        <v>635</v>
      </c>
      <c r="D293" s="19">
        <v>1800</v>
      </c>
      <c r="E293" s="7">
        <v>8219</v>
      </c>
      <c r="F293" s="5">
        <f t="shared" si="34"/>
        <v>4.5661111111111108</v>
      </c>
      <c r="G293" t="s">
        <v>20</v>
      </c>
      <c r="H293" s="8">
        <f t="shared" si="35"/>
        <v>76.813084112149539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32"/>
        <v>40831.208333333336</v>
      </c>
      <c r="O293" s="17" t="str">
        <f t="shared" si="39"/>
        <v>Oct</v>
      </c>
      <c r="P293" s="14">
        <f t="shared" si="36"/>
        <v>2011</v>
      </c>
      <c r="Q293" s="12">
        <f t="shared" si="33"/>
        <v>40835.208333333336</v>
      </c>
      <c r="R293" t="b">
        <v>1</v>
      </c>
      <c r="S293" t="b">
        <v>0</v>
      </c>
      <c r="T293" t="s">
        <v>28</v>
      </c>
      <c r="U293" t="str">
        <f t="shared" si="37"/>
        <v>technology</v>
      </c>
      <c r="V293" t="str">
        <f t="shared" si="38"/>
        <v>web</v>
      </c>
    </row>
    <row r="294" spans="1:22" x14ac:dyDescent="0.35">
      <c r="A294">
        <v>292</v>
      </c>
      <c r="B294" t="s">
        <v>636</v>
      </c>
      <c r="C294" s="3" t="s">
        <v>637</v>
      </c>
      <c r="D294" s="19">
        <v>7300</v>
      </c>
      <c r="E294" s="7">
        <v>717</v>
      </c>
      <c r="F294" s="5">
        <f t="shared" si="34"/>
        <v>9.8219178082191785E-2</v>
      </c>
      <c r="G294" t="s">
        <v>14</v>
      </c>
      <c r="H294" s="8">
        <f t="shared" si="35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32"/>
        <v>40984.208333333336</v>
      </c>
      <c r="O294" s="17" t="str">
        <f t="shared" si="39"/>
        <v>Mar</v>
      </c>
      <c r="P294" s="14">
        <f t="shared" si="36"/>
        <v>2012</v>
      </c>
      <c r="Q294" s="12">
        <f t="shared" si="33"/>
        <v>41002.208333333336</v>
      </c>
      <c r="R294" t="b">
        <v>0</v>
      </c>
      <c r="S294" t="b">
        <v>0</v>
      </c>
      <c r="T294" t="s">
        <v>17</v>
      </c>
      <c r="U294" t="str">
        <f t="shared" si="37"/>
        <v>food</v>
      </c>
      <c r="V294" t="str">
        <f t="shared" si="38"/>
        <v>food trucks</v>
      </c>
    </row>
    <row r="295" spans="1:22" hidden="1" x14ac:dyDescent="0.35">
      <c r="A295">
        <v>293</v>
      </c>
      <c r="B295" t="s">
        <v>638</v>
      </c>
      <c r="C295" s="3" t="s">
        <v>639</v>
      </c>
      <c r="D295" s="19">
        <v>6500</v>
      </c>
      <c r="E295" s="7">
        <v>1065</v>
      </c>
      <c r="F295" s="5">
        <f t="shared" si="34"/>
        <v>0.16384615384615384</v>
      </c>
      <c r="G295" t="s">
        <v>74</v>
      </c>
      <c r="H295" s="8">
        <f t="shared" si="35"/>
        <v>33.28125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32"/>
        <v>40456.208333333336</v>
      </c>
      <c r="O295" s="17" t="str">
        <f t="shared" si="39"/>
        <v>Oct</v>
      </c>
      <c r="P295" s="14">
        <f t="shared" si="36"/>
        <v>2010</v>
      </c>
      <c r="Q295" s="12">
        <f t="shared" si="33"/>
        <v>40465.208333333336</v>
      </c>
      <c r="R295" t="b">
        <v>0</v>
      </c>
      <c r="S295" t="b">
        <v>0</v>
      </c>
      <c r="T295" t="s">
        <v>33</v>
      </c>
      <c r="U295" t="str">
        <f t="shared" si="37"/>
        <v>theater</v>
      </c>
      <c r="V295" t="str">
        <f t="shared" si="38"/>
        <v>plays</v>
      </c>
    </row>
    <row r="296" spans="1:22" hidden="1" x14ac:dyDescent="0.35">
      <c r="A296">
        <v>294</v>
      </c>
      <c r="B296" t="s">
        <v>640</v>
      </c>
      <c r="C296" s="3" t="s">
        <v>641</v>
      </c>
      <c r="D296" s="19">
        <v>600</v>
      </c>
      <c r="E296" s="7">
        <v>8038</v>
      </c>
      <c r="F296" s="5">
        <f t="shared" si="34"/>
        <v>13.396666666666667</v>
      </c>
      <c r="G296" t="s">
        <v>20</v>
      </c>
      <c r="H296" s="8">
        <f t="shared" si="35"/>
        <v>43.923497267759565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32"/>
        <v>43399.208333333328</v>
      </c>
      <c r="O296" s="17" t="str">
        <f t="shared" si="39"/>
        <v>Oct</v>
      </c>
      <c r="P296" s="14">
        <f t="shared" si="36"/>
        <v>2018</v>
      </c>
      <c r="Q296" s="12">
        <f t="shared" si="33"/>
        <v>43411.25</v>
      </c>
      <c r="R296" t="b">
        <v>0</v>
      </c>
      <c r="S296" t="b">
        <v>0</v>
      </c>
      <c r="T296" t="s">
        <v>33</v>
      </c>
      <c r="U296" t="str">
        <f t="shared" si="37"/>
        <v>theater</v>
      </c>
      <c r="V296" t="str">
        <f t="shared" si="38"/>
        <v>plays</v>
      </c>
    </row>
    <row r="297" spans="1:22" ht="31" x14ac:dyDescent="0.35">
      <c r="A297">
        <v>295</v>
      </c>
      <c r="B297" t="s">
        <v>642</v>
      </c>
      <c r="C297" s="3" t="s">
        <v>643</v>
      </c>
      <c r="D297" s="19">
        <v>192900</v>
      </c>
      <c r="E297" s="7">
        <v>68769</v>
      </c>
      <c r="F297" s="5">
        <f t="shared" si="34"/>
        <v>0.35650077760497667</v>
      </c>
      <c r="G297" t="s">
        <v>14</v>
      </c>
      <c r="H297" s="8">
        <f t="shared" si="35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32"/>
        <v>41562.208333333336</v>
      </c>
      <c r="O297" s="17" t="str">
        <f t="shared" si="39"/>
        <v>Oct</v>
      </c>
      <c r="P297" s="14">
        <f t="shared" si="36"/>
        <v>2013</v>
      </c>
      <c r="Q297" s="12">
        <f t="shared" si="33"/>
        <v>41587.25</v>
      </c>
      <c r="R297" t="b">
        <v>0</v>
      </c>
      <c r="S297" t="b">
        <v>0</v>
      </c>
      <c r="T297" t="s">
        <v>33</v>
      </c>
      <c r="U297" t="str">
        <f t="shared" si="37"/>
        <v>theater</v>
      </c>
      <c r="V297" t="str">
        <f t="shared" si="38"/>
        <v>plays</v>
      </c>
    </row>
    <row r="298" spans="1:22" ht="31" x14ac:dyDescent="0.35">
      <c r="A298">
        <v>296</v>
      </c>
      <c r="B298" t="s">
        <v>644</v>
      </c>
      <c r="C298" s="3" t="s">
        <v>645</v>
      </c>
      <c r="D298" s="19">
        <v>6100</v>
      </c>
      <c r="E298" s="7">
        <v>3352</v>
      </c>
      <c r="F298" s="5">
        <f t="shared" si="34"/>
        <v>0.54950819672131146</v>
      </c>
      <c r="G298" t="s">
        <v>14</v>
      </c>
      <c r="H298" s="8">
        <f t="shared" si="35"/>
        <v>88.21052631578948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32"/>
        <v>43493.25</v>
      </c>
      <c r="O298" s="17" t="str">
        <f t="shared" si="39"/>
        <v>Jan</v>
      </c>
      <c r="P298" s="14">
        <f t="shared" si="36"/>
        <v>2019</v>
      </c>
      <c r="Q298" s="12">
        <f t="shared" si="33"/>
        <v>43515.25</v>
      </c>
      <c r="R298" t="b">
        <v>0</v>
      </c>
      <c r="S298" t="b">
        <v>0</v>
      </c>
      <c r="T298" t="s">
        <v>33</v>
      </c>
      <c r="U298" t="str">
        <f t="shared" si="37"/>
        <v>theater</v>
      </c>
      <c r="V298" t="str">
        <f t="shared" si="38"/>
        <v>plays</v>
      </c>
    </row>
    <row r="299" spans="1:22" x14ac:dyDescent="0.35">
      <c r="A299">
        <v>297</v>
      </c>
      <c r="B299" t="s">
        <v>646</v>
      </c>
      <c r="C299" s="3" t="s">
        <v>647</v>
      </c>
      <c r="D299" s="19">
        <v>7200</v>
      </c>
      <c r="E299" s="7">
        <v>6785</v>
      </c>
      <c r="F299" s="5">
        <f t="shared" si="34"/>
        <v>0.94236111111111109</v>
      </c>
      <c r="G299" t="s">
        <v>14</v>
      </c>
      <c r="H299" s="8">
        <f t="shared" si="35"/>
        <v>65.240384615384613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32"/>
        <v>41653.25</v>
      </c>
      <c r="O299" s="17" t="str">
        <f t="shared" si="39"/>
        <v>Jan</v>
      </c>
      <c r="P299" s="14">
        <f t="shared" si="36"/>
        <v>2014</v>
      </c>
      <c r="Q299" s="12">
        <f t="shared" si="33"/>
        <v>41662.25</v>
      </c>
      <c r="R299" t="b">
        <v>0</v>
      </c>
      <c r="S299" t="b">
        <v>1</v>
      </c>
      <c r="T299" t="s">
        <v>33</v>
      </c>
      <c r="U299" t="str">
        <f t="shared" si="37"/>
        <v>theater</v>
      </c>
      <c r="V299" t="str">
        <f t="shared" si="38"/>
        <v>plays</v>
      </c>
    </row>
    <row r="300" spans="1:22" hidden="1" x14ac:dyDescent="0.35">
      <c r="A300">
        <v>298</v>
      </c>
      <c r="B300" t="s">
        <v>648</v>
      </c>
      <c r="C300" s="3" t="s">
        <v>649</v>
      </c>
      <c r="D300" s="19">
        <v>3500</v>
      </c>
      <c r="E300" s="7">
        <v>5037</v>
      </c>
      <c r="F300" s="5">
        <f t="shared" si="34"/>
        <v>1.4391428571428571</v>
      </c>
      <c r="G300" t="s">
        <v>20</v>
      </c>
      <c r="H300" s="8">
        <f t="shared" si="35"/>
        <v>69.958333333333329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32"/>
        <v>42426.25</v>
      </c>
      <c r="O300" s="17" t="str">
        <f t="shared" si="39"/>
        <v>Feb</v>
      </c>
      <c r="P300" s="14">
        <f t="shared" si="36"/>
        <v>2016</v>
      </c>
      <c r="Q300" s="12">
        <f t="shared" si="33"/>
        <v>42444.208333333328</v>
      </c>
      <c r="R300" t="b">
        <v>0</v>
      </c>
      <c r="S300" t="b">
        <v>1</v>
      </c>
      <c r="T300" t="s">
        <v>23</v>
      </c>
      <c r="U300" t="str">
        <f t="shared" si="37"/>
        <v>music</v>
      </c>
      <c r="V300" t="str">
        <f t="shared" si="38"/>
        <v>rock</v>
      </c>
    </row>
    <row r="301" spans="1:22" ht="31" x14ac:dyDescent="0.35">
      <c r="A301">
        <v>299</v>
      </c>
      <c r="B301" t="s">
        <v>650</v>
      </c>
      <c r="C301" s="3" t="s">
        <v>651</v>
      </c>
      <c r="D301" s="19">
        <v>3800</v>
      </c>
      <c r="E301" s="7">
        <v>1954</v>
      </c>
      <c r="F301" s="5">
        <f t="shared" si="34"/>
        <v>0.51421052631578945</v>
      </c>
      <c r="G301" t="s">
        <v>14</v>
      </c>
      <c r="H301" s="8">
        <f t="shared" si="35"/>
        <v>39.877551020408163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32"/>
        <v>42432.25</v>
      </c>
      <c r="O301" s="17" t="str">
        <f t="shared" si="39"/>
        <v>Mar</v>
      </c>
      <c r="P301" s="14">
        <f t="shared" si="36"/>
        <v>2016</v>
      </c>
      <c r="Q301" s="12">
        <f t="shared" si="33"/>
        <v>42488.208333333328</v>
      </c>
      <c r="R301" t="b">
        <v>0</v>
      </c>
      <c r="S301" t="b">
        <v>0</v>
      </c>
      <c r="T301" t="s">
        <v>17</v>
      </c>
      <c r="U301" t="str">
        <f t="shared" si="37"/>
        <v>food</v>
      </c>
      <c r="V301" t="str">
        <f t="shared" si="38"/>
        <v>food trucks</v>
      </c>
    </row>
    <row r="302" spans="1:22" x14ac:dyDescent="0.35">
      <c r="A302">
        <v>300</v>
      </c>
      <c r="B302" t="s">
        <v>652</v>
      </c>
      <c r="C302" s="3" t="s">
        <v>653</v>
      </c>
      <c r="D302" s="19">
        <v>100</v>
      </c>
      <c r="E302" s="7">
        <v>5</v>
      </c>
      <c r="F302" s="5">
        <f t="shared" si="34"/>
        <v>0.05</v>
      </c>
      <c r="G302" t="s">
        <v>14</v>
      </c>
      <c r="H302" s="8">
        <f t="shared" si="35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32"/>
        <v>42977.208333333328</v>
      </c>
      <c r="O302" s="17" t="str">
        <f t="shared" si="39"/>
        <v>Aug</v>
      </c>
      <c r="P302" s="14">
        <f t="shared" si="36"/>
        <v>2017</v>
      </c>
      <c r="Q302" s="12">
        <f t="shared" si="33"/>
        <v>42978.208333333328</v>
      </c>
      <c r="R302" t="b">
        <v>0</v>
      </c>
      <c r="S302" t="b">
        <v>1</v>
      </c>
      <c r="T302" t="s">
        <v>68</v>
      </c>
      <c r="U302" t="str">
        <f t="shared" si="37"/>
        <v>publishing</v>
      </c>
      <c r="V302" t="str">
        <f t="shared" si="38"/>
        <v>nonfiction</v>
      </c>
    </row>
    <row r="303" spans="1:22" ht="31" hidden="1" x14ac:dyDescent="0.35">
      <c r="A303">
        <v>301</v>
      </c>
      <c r="B303" t="s">
        <v>654</v>
      </c>
      <c r="C303" s="3" t="s">
        <v>655</v>
      </c>
      <c r="D303" s="19">
        <v>900</v>
      </c>
      <c r="E303" s="7">
        <v>12102</v>
      </c>
      <c r="F303" s="5">
        <f t="shared" si="34"/>
        <v>13.446666666666667</v>
      </c>
      <c r="G303" t="s">
        <v>20</v>
      </c>
      <c r="H303" s="8">
        <f t="shared" si="35"/>
        <v>41.023728813559323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32"/>
        <v>42061.25</v>
      </c>
      <c r="O303" s="17" t="str">
        <f t="shared" si="39"/>
        <v>Feb</v>
      </c>
      <c r="P303" s="14">
        <f t="shared" si="36"/>
        <v>2015</v>
      </c>
      <c r="Q303" s="12">
        <f t="shared" si="33"/>
        <v>42078.208333333328</v>
      </c>
      <c r="R303" t="b">
        <v>0</v>
      </c>
      <c r="S303" t="b">
        <v>0</v>
      </c>
      <c r="T303" t="s">
        <v>42</v>
      </c>
      <c r="U303" t="str">
        <f t="shared" si="37"/>
        <v>film &amp; video</v>
      </c>
      <c r="V303" t="str">
        <f t="shared" si="38"/>
        <v>documentary</v>
      </c>
    </row>
    <row r="304" spans="1:22" x14ac:dyDescent="0.35">
      <c r="A304">
        <v>302</v>
      </c>
      <c r="B304" t="s">
        <v>656</v>
      </c>
      <c r="C304" s="3" t="s">
        <v>657</v>
      </c>
      <c r="D304" s="19">
        <v>76100</v>
      </c>
      <c r="E304" s="7">
        <v>24234</v>
      </c>
      <c r="F304" s="5">
        <f t="shared" si="34"/>
        <v>0.31844940867279897</v>
      </c>
      <c r="G304" t="s">
        <v>14</v>
      </c>
      <c r="H304" s="8">
        <f t="shared" si="35"/>
        <v>98.914285714285711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32"/>
        <v>43345.208333333328</v>
      </c>
      <c r="O304" s="17" t="str">
        <f t="shared" si="39"/>
        <v>Sep</v>
      </c>
      <c r="P304" s="14">
        <f t="shared" si="36"/>
        <v>2018</v>
      </c>
      <c r="Q304" s="12">
        <f t="shared" si="33"/>
        <v>43359.208333333328</v>
      </c>
      <c r="R304" t="b">
        <v>0</v>
      </c>
      <c r="S304" t="b">
        <v>0</v>
      </c>
      <c r="T304" t="s">
        <v>33</v>
      </c>
      <c r="U304" t="str">
        <f t="shared" si="37"/>
        <v>theater</v>
      </c>
      <c r="V304" t="str">
        <f t="shared" si="38"/>
        <v>plays</v>
      </c>
    </row>
    <row r="305" spans="1:22" x14ac:dyDescent="0.35">
      <c r="A305">
        <v>303</v>
      </c>
      <c r="B305" t="s">
        <v>658</v>
      </c>
      <c r="C305" s="3" t="s">
        <v>659</v>
      </c>
      <c r="D305" s="19">
        <v>3400</v>
      </c>
      <c r="E305" s="7">
        <v>2809</v>
      </c>
      <c r="F305" s="5">
        <f t="shared" si="34"/>
        <v>0.82617647058823529</v>
      </c>
      <c r="G305" t="s">
        <v>14</v>
      </c>
      <c r="H305" s="8">
        <f t="shared" si="35"/>
        <v>87.78125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32"/>
        <v>42376.25</v>
      </c>
      <c r="O305" s="17" t="str">
        <f t="shared" si="39"/>
        <v>Jan</v>
      </c>
      <c r="P305" s="14">
        <f t="shared" si="36"/>
        <v>2016</v>
      </c>
      <c r="Q305" s="12">
        <f t="shared" si="33"/>
        <v>42381.25</v>
      </c>
      <c r="R305" t="b">
        <v>0</v>
      </c>
      <c r="S305" t="b">
        <v>0</v>
      </c>
      <c r="T305" t="s">
        <v>60</v>
      </c>
      <c r="U305" t="str">
        <f t="shared" si="37"/>
        <v>music</v>
      </c>
      <c r="V305" t="str">
        <f t="shared" si="38"/>
        <v>indie rock</v>
      </c>
    </row>
    <row r="306" spans="1:22" hidden="1" x14ac:dyDescent="0.35">
      <c r="A306">
        <v>304</v>
      </c>
      <c r="B306" t="s">
        <v>660</v>
      </c>
      <c r="C306" s="3" t="s">
        <v>661</v>
      </c>
      <c r="D306" s="19">
        <v>2100</v>
      </c>
      <c r="E306" s="7">
        <v>11469</v>
      </c>
      <c r="F306" s="5">
        <f t="shared" si="34"/>
        <v>5.4614285714285717</v>
      </c>
      <c r="G306" t="s">
        <v>20</v>
      </c>
      <c r="H306" s="8">
        <f t="shared" si="35"/>
        <v>80.767605633802816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32"/>
        <v>42589.208333333328</v>
      </c>
      <c r="O306" s="17" t="str">
        <f t="shared" si="39"/>
        <v>Aug</v>
      </c>
      <c r="P306" s="14">
        <f t="shared" si="36"/>
        <v>2016</v>
      </c>
      <c r="Q306" s="12">
        <f t="shared" si="33"/>
        <v>42630.208333333328</v>
      </c>
      <c r="R306" t="b">
        <v>0</v>
      </c>
      <c r="S306" t="b">
        <v>0</v>
      </c>
      <c r="T306" t="s">
        <v>42</v>
      </c>
      <c r="U306" t="str">
        <f t="shared" si="37"/>
        <v>film &amp; video</v>
      </c>
      <c r="V306" t="str">
        <f t="shared" si="38"/>
        <v>documentary</v>
      </c>
    </row>
    <row r="307" spans="1:22" hidden="1" x14ac:dyDescent="0.35">
      <c r="A307">
        <v>305</v>
      </c>
      <c r="B307" t="s">
        <v>662</v>
      </c>
      <c r="C307" s="3" t="s">
        <v>663</v>
      </c>
      <c r="D307" s="19">
        <v>2800</v>
      </c>
      <c r="E307" s="7">
        <v>8014</v>
      </c>
      <c r="F307" s="5">
        <f t="shared" si="34"/>
        <v>2.8621428571428571</v>
      </c>
      <c r="G307" t="s">
        <v>20</v>
      </c>
      <c r="H307" s="8">
        <f t="shared" si="35"/>
        <v>94.28235294117647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32"/>
        <v>42448.208333333328</v>
      </c>
      <c r="O307" s="17" t="str">
        <f t="shared" si="39"/>
        <v>Mar</v>
      </c>
      <c r="P307" s="14">
        <f t="shared" si="36"/>
        <v>2016</v>
      </c>
      <c r="Q307" s="12">
        <f t="shared" si="33"/>
        <v>42489.208333333328</v>
      </c>
      <c r="R307" t="b">
        <v>0</v>
      </c>
      <c r="S307" t="b">
        <v>0</v>
      </c>
      <c r="T307" t="s">
        <v>33</v>
      </c>
      <c r="U307" t="str">
        <f t="shared" si="37"/>
        <v>theater</v>
      </c>
      <c r="V307" t="str">
        <f t="shared" si="38"/>
        <v>plays</v>
      </c>
    </row>
    <row r="308" spans="1:22" ht="31" x14ac:dyDescent="0.35">
      <c r="A308">
        <v>306</v>
      </c>
      <c r="B308" t="s">
        <v>664</v>
      </c>
      <c r="C308" s="3" t="s">
        <v>665</v>
      </c>
      <c r="D308" s="19">
        <v>6500</v>
      </c>
      <c r="E308" s="7">
        <v>514</v>
      </c>
      <c r="F308" s="5">
        <f t="shared" si="34"/>
        <v>7.9076923076923072E-2</v>
      </c>
      <c r="G308" t="s">
        <v>14</v>
      </c>
      <c r="H308" s="8">
        <f t="shared" si="35"/>
        <v>73.428571428571431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32"/>
        <v>42930.208333333328</v>
      </c>
      <c r="O308" s="17" t="str">
        <f t="shared" si="39"/>
        <v>Jul</v>
      </c>
      <c r="P308" s="14">
        <f t="shared" si="36"/>
        <v>2017</v>
      </c>
      <c r="Q308" s="12">
        <f t="shared" si="33"/>
        <v>42933.208333333328</v>
      </c>
      <c r="R308" t="b">
        <v>0</v>
      </c>
      <c r="S308" t="b">
        <v>1</v>
      </c>
      <c r="T308" t="s">
        <v>33</v>
      </c>
      <c r="U308" t="str">
        <f t="shared" si="37"/>
        <v>theater</v>
      </c>
      <c r="V308" t="str">
        <f t="shared" si="38"/>
        <v>plays</v>
      </c>
    </row>
    <row r="309" spans="1:22" hidden="1" x14ac:dyDescent="0.35">
      <c r="A309">
        <v>307</v>
      </c>
      <c r="B309" t="s">
        <v>666</v>
      </c>
      <c r="C309" s="3" t="s">
        <v>667</v>
      </c>
      <c r="D309" s="19">
        <v>32900</v>
      </c>
      <c r="E309" s="7">
        <v>43473</v>
      </c>
      <c r="F309" s="5">
        <f t="shared" si="34"/>
        <v>1.3213677811550153</v>
      </c>
      <c r="G309" t="s">
        <v>20</v>
      </c>
      <c r="H309" s="8">
        <f t="shared" si="35"/>
        <v>65.968133535660087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32"/>
        <v>41066.208333333336</v>
      </c>
      <c r="O309" s="17" t="str">
        <f t="shared" si="39"/>
        <v>Jun</v>
      </c>
      <c r="P309" s="14">
        <f t="shared" si="36"/>
        <v>2012</v>
      </c>
      <c r="Q309" s="12">
        <f t="shared" si="33"/>
        <v>41086.208333333336</v>
      </c>
      <c r="R309" t="b">
        <v>0</v>
      </c>
      <c r="S309" t="b">
        <v>1</v>
      </c>
      <c r="T309" t="s">
        <v>119</v>
      </c>
      <c r="U309" t="str">
        <f t="shared" si="37"/>
        <v>publishing</v>
      </c>
      <c r="V309" t="str">
        <f t="shared" si="38"/>
        <v>fiction</v>
      </c>
    </row>
    <row r="310" spans="1:22" x14ac:dyDescent="0.35">
      <c r="A310">
        <v>308</v>
      </c>
      <c r="B310" t="s">
        <v>668</v>
      </c>
      <c r="C310" s="3" t="s">
        <v>669</v>
      </c>
      <c r="D310" s="19">
        <v>118200</v>
      </c>
      <c r="E310" s="7">
        <v>87560</v>
      </c>
      <c r="F310" s="5">
        <f t="shared" si="34"/>
        <v>0.74077834179357027</v>
      </c>
      <c r="G310" t="s">
        <v>14</v>
      </c>
      <c r="H310" s="8">
        <f t="shared" si="35"/>
        <v>109.04109589041096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32"/>
        <v>40651.208333333336</v>
      </c>
      <c r="O310" s="17" t="str">
        <f t="shared" si="39"/>
        <v>Apr</v>
      </c>
      <c r="P310" s="14">
        <f t="shared" si="36"/>
        <v>2011</v>
      </c>
      <c r="Q310" s="12">
        <f t="shared" si="33"/>
        <v>40652.208333333336</v>
      </c>
      <c r="R310" t="b">
        <v>0</v>
      </c>
      <c r="S310" t="b">
        <v>0</v>
      </c>
      <c r="T310" t="s">
        <v>33</v>
      </c>
      <c r="U310" t="str">
        <f t="shared" si="37"/>
        <v>theater</v>
      </c>
      <c r="V310" t="str">
        <f t="shared" si="38"/>
        <v>plays</v>
      </c>
    </row>
    <row r="311" spans="1:22" hidden="1" x14ac:dyDescent="0.35">
      <c r="A311">
        <v>309</v>
      </c>
      <c r="B311" t="s">
        <v>670</v>
      </c>
      <c r="C311" s="3" t="s">
        <v>671</v>
      </c>
      <c r="D311" s="19">
        <v>4100</v>
      </c>
      <c r="E311" s="7">
        <v>3087</v>
      </c>
      <c r="F311" s="5">
        <f t="shared" si="34"/>
        <v>0.75292682926829269</v>
      </c>
      <c r="G311" t="s">
        <v>74</v>
      </c>
      <c r="H311" s="8">
        <f t="shared" si="35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32"/>
        <v>40807.208333333336</v>
      </c>
      <c r="O311" s="17" t="str">
        <f t="shared" si="39"/>
        <v>Sep</v>
      </c>
      <c r="P311" s="14">
        <f t="shared" si="36"/>
        <v>2011</v>
      </c>
      <c r="Q311" s="12">
        <f t="shared" si="33"/>
        <v>40827.208333333336</v>
      </c>
      <c r="R311" t="b">
        <v>0</v>
      </c>
      <c r="S311" t="b">
        <v>1</v>
      </c>
      <c r="T311" t="s">
        <v>60</v>
      </c>
      <c r="U311" t="str">
        <f t="shared" si="37"/>
        <v>music</v>
      </c>
      <c r="V311" t="str">
        <f t="shared" si="38"/>
        <v>indie rock</v>
      </c>
    </row>
    <row r="312" spans="1:22" x14ac:dyDescent="0.35">
      <c r="A312">
        <v>310</v>
      </c>
      <c r="B312" t="s">
        <v>672</v>
      </c>
      <c r="C312" s="3" t="s">
        <v>673</v>
      </c>
      <c r="D312" s="19">
        <v>7800</v>
      </c>
      <c r="E312" s="7">
        <v>1586</v>
      </c>
      <c r="F312" s="5">
        <f t="shared" si="34"/>
        <v>0.20333333333333334</v>
      </c>
      <c r="G312" t="s">
        <v>14</v>
      </c>
      <c r="H312" s="8">
        <f t="shared" si="35"/>
        <v>99.125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32"/>
        <v>40277.208333333336</v>
      </c>
      <c r="O312" s="17" t="str">
        <f t="shared" si="39"/>
        <v>Apr</v>
      </c>
      <c r="P312" s="14">
        <f t="shared" si="36"/>
        <v>2010</v>
      </c>
      <c r="Q312" s="12">
        <f t="shared" si="33"/>
        <v>40293.208333333336</v>
      </c>
      <c r="R312" t="b">
        <v>0</v>
      </c>
      <c r="S312" t="b">
        <v>0</v>
      </c>
      <c r="T312" t="s">
        <v>89</v>
      </c>
      <c r="U312" t="str">
        <f t="shared" si="37"/>
        <v>games</v>
      </c>
      <c r="V312" t="str">
        <f t="shared" si="38"/>
        <v>video games</v>
      </c>
    </row>
    <row r="313" spans="1:22" hidden="1" x14ac:dyDescent="0.35">
      <c r="A313">
        <v>311</v>
      </c>
      <c r="B313" t="s">
        <v>674</v>
      </c>
      <c r="C313" s="3" t="s">
        <v>675</v>
      </c>
      <c r="D313" s="19">
        <v>6300</v>
      </c>
      <c r="E313" s="7">
        <v>12812</v>
      </c>
      <c r="F313" s="5">
        <f t="shared" si="34"/>
        <v>2.0336507936507937</v>
      </c>
      <c r="G313" t="s">
        <v>20</v>
      </c>
      <c r="H313" s="8">
        <f t="shared" si="35"/>
        <v>105.88429752066116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32"/>
        <v>40590.25</v>
      </c>
      <c r="O313" s="17" t="str">
        <f t="shared" si="39"/>
        <v>Feb</v>
      </c>
      <c r="P313" s="14">
        <f t="shared" si="36"/>
        <v>2011</v>
      </c>
      <c r="Q313" s="12">
        <f t="shared" si="33"/>
        <v>40602.25</v>
      </c>
      <c r="R313" t="b">
        <v>0</v>
      </c>
      <c r="S313" t="b">
        <v>0</v>
      </c>
      <c r="T313" t="s">
        <v>33</v>
      </c>
      <c r="U313" t="str">
        <f t="shared" si="37"/>
        <v>theater</v>
      </c>
      <c r="V313" t="str">
        <f t="shared" si="38"/>
        <v>plays</v>
      </c>
    </row>
    <row r="314" spans="1:22" hidden="1" x14ac:dyDescent="0.35">
      <c r="A314">
        <v>312</v>
      </c>
      <c r="B314" t="s">
        <v>676</v>
      </c>
      <c r="C314" s="3" t="s">
        <v>677</v>
      </c>
      <c r="D314" s="19">
        <v>59100</v>
      </c>
      <c r="E314" s="7">
        <v>183345</v>
      </c>
      <c r="F314" s="5">
        <f t="shared" si="34"/>
        <v>3.1022842639593908</v>
      </c>
      <c r="G314" t="s">
        <v>20</v>
      </c>
      <c r="H314" s="8">
        <f t="shared" si="35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32"/>
        <v>41572.208333333336</v>
      </c>
      <c r="O314" s="17" t="str">
        <f t="shared" si="39"/>
        <v>Oct</v>
      </c>
      <c r="P314" s="14">
        <f t="shared" si="36"/>
        <v>2013</v>
      </c>
      <c r="Q314" s="12">
        <f t="shared" si="33"/>
        <v>41579.208333333336</v>
      </c>
      <c r="R314" t="b">
        <v>0</v>
      </c>
      <c r="S314" t="b">
        <v>0</v>
      </c>
      <c r="T314" t="s">
        <v>33</v>
      </c>
      <c r="U314" t="str">
        <f t="shared" si="37"/>
        <v>theater</v>
      </c>
      <c r="V314" t="str">
        <f t="shared" si="38"/>
        <v>plays</v>
      </c>
    </row>
    <row r="315" spans="1:22" hidden="1" x14ac:dyDescent="0.35">
      <c r="A315">
        <v>313</v>
      </c>
      <c r="B315" t="s">
        <v>678</v>
      </c>
      <c r="C315" s="3" t="s">
        <v>679</v>
      </c>
      <c r="D315" s="19">
        <v>2200</v>
      </c>
      <c r="E315" s="7">
        <v>8697</v>
      </c>
      <c r="F315" s="5">
        <f t="shared" si="34"/>
        <v>3.9531818181818181</v>
      </c>
      <c r="G315" t="s">
        <v>20</v>
      </c>
      <c r="H315" s="8">
        <f t="shared" si="35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32"/>
        <v>40966.25</v>
      </c>
      <c r="O315" s="17" t="str">
        <f t="shared" si="39"/>
        <v>Feb</v>
      </c>
      <c r="P315" s="14">
        <f t="shared" si="36"/>
        <v>2012</v>
      </c>
      <c r="Q315" s="12">
        <f t="shared" si="33"/>
        <v>40968.25</v>
      </c>
      <c r="R315" t="b">
        <v>0</v>
      </c>
      <c r="S315" t="b">
        <v>0</v>
      </c>
      <c r="T315" t="s">
        <v>23</v>
      </c>
      <c r="U315" t="str">
        <f t="shared" si="37"/>
        <v>music</v>
      </c>
      <c r="V315" t="str">
        <f t="shared" si="38"/>
        <v>rock</v>
      </c>
    </row>
    <row r="316" spans="1:22" hidden="1" x14ac:dyDescent="0.35">
      <c r="A316">
        <v>314</v>
      </c>
      <c r="B316" t="s">
        <v>680</v>
      </c>
      <c r="C316" s="3" t="s">
        <v>681</v>
      </c>
      <c r="D316" s="19">
        <v>1400</v>
      </c>
      <c r="E316" s="7">
        <v>4126</v>
      </c>
      <c r="F316" s="5">
        <f t="shared" si="34"/>
        <v>2.9471428571428571</v>
      </c>
      <c r="G316" t="s">
        <v>20</v>
      </c>
      <c r="H316" s="8">
        <f t="shared" si="35"/>
        <v>31.022556390977442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32"/>
        <v>43536.208333333328</v>
      </c>
      <c r="O316" s="17" t="str">
        <f t="shared" si="39"/>
        <v>Mar</v>
      </c>
      <c r="P316" s="14">
        <f t="shared" si="36"/>
        <v>2019</v>
      </c>
      <c r="Q316" s="12">
        <f t="shared" si="33"/>
        <v>43541.208333333328</v>
      </c>
      <c r="R316" t="b">
        <v>0</v>
      </c>
      <c r="S316" t="b">
        <v>1</v>
      </c>
      <c r="T316" t="s">
        <v>42</v>
      </c>
      <c r="U316" t="str">
        <f t="shared" si="37"/>
        <v>film &amp; video</v>
      </c>
      <c r="V316" t="str">
        <f t="shared" si="38"/>
        <v>documentary</v>
      </c>
    </row>
    <row r="317" spans="1:22" ht="31" x14ac:dyDescent="0.35">
      <c r="A317">
        <v>315</v>
      </c>
      <c r="B317" t="s">
        <v>682</v>
      </c>
      <c r="C317" s="3" t="s">
        <v>683</v>
      </c>
      <c r="D317" s="19">
        <v>9500</v>
      </c>
      <c r="E317" s="7">
        <v>3220</v>
      </c>
      <c r="F317" s="5">
        <f t="shared" si="34"/>
        <v>0.33894736842105261</v>
      </c>
      <c r="G317" t="s">
        <v>14</v>
      </c>
      <c r="H317" s="8">
        <f t="shared" si="35"/>
        <v>103.87096774193549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32"/>
        <v>41783.208333333336</v>
      </c>
      <c r="O317" s="17" t="str">
        <f t="shared" si="39"/>
        <v>May</v>
      </c>
      <c r="P317" s="14">
        <f t="shared" si="36"/>
        <v>2014</v>
      </c>
      <c r="Q317" s="12">
        <f t="shared" si="33"/>
        <v>41812.208333333336</v>
      </c>
      <c r="R317" t="b">
        <v>0</v>
      </c>
      <c r="S317" t="b">
        <v>0</v>
      </c>
      <c r="T317" t="s">
        <v>33</v>
      </c>
      <c r="U317" t="str">
        <f t="shared" si="37"/>
        <v>theater</v>
      </c>
      <c r="V317" t="str">
        <f t="shared" si="38"/>
        <v>plays</v>
      </c>
    </row>
    <row r="318" spans="1:22" x14ac:dyDescent="0.35">
      <c r="A318">
        <v>316</v>
      </c>
      <c r="B318" t="s">
        <v>684</v>
      </c>
      <c r="C318" s="3" t="s">
        <v>685</v>
      </c>
      <c r="D318" s="19">
        <v>9600</v>
      </c>
      <c r="E318" s="7">
        <v>6401</v>
      </c>
      <c r="F318" s="5">
        <f t="shared" si="34"/>
        <v>0.66677083333333331</v>
      </c>
      <c r="G318" t="s">
        <v>14</v>
      </c>
      <c r="H318" s="8">
        <f t="shared" si="35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32"/>
        <v>43788.25</v>
      </c>
      <c r="O318" s="17" t="str">
        <f t="shared" si="39"/>
        <v>Nov</v>
      </c>
      <c r="P318" s="14">
        <f t="shared" si="36"/>
        <v>2019</v>
      </c>
      <c r="Q318" s="12">
        <f t="shared" si="33"/>
        <v>43789.25</v>
      </c>
      <c r="R318" t="b">
        <v>0</v>
      </c>
      <c r="S318" t="b">
        <v>1</v>
      </c>
      <c r="T318" t="s">
        <v>17</v>
      </c>
      <c r="U318" t="str">
        <f t="shared" si="37"/>
        <v>food</v>
      </c>
      <c r="V318" t="str">
        <f t="shared" si="38"/>
        <v>food trucks</v>
      </c>
    </row>
    <row r="319" spans="1:22" x14ac:dyDescent="0.35">
      <c r="A319">
        <v>317</v>
      </c>
      <c r="B319" t="s">
        <v>686</v>
      </c>
      <c r="C319" s="3" t="s">
        <v>687</v>
      </c>
      <c r="D319" s="19">
        <v>6600</v>
      </c>
      <c r="E319" s="7">
        <v>1269</v>
      </c>
      <c r="F319" s="5">
        <f t="shared" si="34"/>
        <v>0.19227272727272726</v>
      </c>
      <c r="G319" t="s">
        <v>14</v>
      </c>
      <c r="H319" s="8">
        <f t="shared" si="35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32"/>
        <v>42869.208333333328</v>
      </c>
      <c r="O319" s="17" t="str">
        <f t="shared" si="39"/>
        <v>May</v>
      </c>
      <c r="P319" s="14">
        <f t="shared" si="36"/>
        <v>2017</v>
      </c>
      <c r="Q319" s="12">
        <f t="shared" si="33"/>
        <v>42882.208333333328</v>
      </c>
      <c r="R319" t="b">
        <v>0</v>
      </c>
      <c r="S319" t="b">
        <v>0</v>
      </c>
      <c r="T319" t="s">
        <v>33</v>
      </c>
      <c r="U319" t="str">
        <f t="shared" si="37"/>
        <v>theater</v>
      </c>
      <c r="V319" t="str">
        <f t="shared" si="38"/>
        <v>plays</v>
      </c>
    </row>
    <row r="320" spans="1:22" ht="31" x14ac:dyDescent="0.35">
      <c r="A320">
        <v>318</v>
      </c>
      <c r="B320" t="s">
        <v>688</v>
      </c>
      <c r="C320" s="3" t="s">
        <v>689</v>
      </c>
      <c r="D320" s="19">
        <v>5700</v>
      </c>
      <c r="E320" s="7">
        <v>903</v>
      </c>
      <c r="F320" s="5">
        <f t="shared" si="34"/>
        <v>0.15842105263157893</v>
      </c>
      <c r="G320" t="s">
        <v>14</v>
      </c>
      <c r="H320" s="8">
        <f t="shared" si="35"/>
        <v>53.117647058823529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32"/>
        <v>41684.25</v>
      </c>
      <c r="O320" s="17" t="str">
        <f t="shared" si="39"/>
        <v>Feb</v>
      </c>
      <c r="P320" s="14">
        <f t="shared" si="36"/>
        <v>2014</v>
      </c>
      <c r="Q320" s="12">
        <f t="shared" si="33"/>
        <v>41686.25</v>
      </c>
      <c r="R320" t="b">
        <v>0</v>
      </c>
      <c r="S320" t="b">
        <v>0</v>
      </c>
      <c r="T320" t="s">
        <v>23</v>
      </c>
      <c r="U320" t="str">
        <f t="shared" si="37"/>
        <v>music</v>
      </c>
      <c r="V320" t="str">
        <f t="shared" si="38"/>
        <v>rock</v>
      </c>
    </row>
    <row r="321" spans="1:22" hidden="1" x14ac:dyDescent="0.35">
      <c r="A321">
        <v>319</v>
      </c>
      <c r="B321" t="s">
        <v>690</v>
      </c>
      <c r="C321" s="3" t="s">
        <v>691</v>
      </c>
      <c r="D321" s="19">
        <v>8400</v>
      </c>
      <c r="E321" s="7">
        <v>3251</v>
      </c>
      <c r="F321" s="5">
        <f t="shared" si="34"/>
        <v>0.38702380952380955</v>
      </c>
      <c r="G321" t="s">
        <v>74</v>
      </c>
      <c r="H321" s="8">
        <f t="shared" si="35"/>
        <v>50.796875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32"/>
        <v>40402.208333333336</v>
      </c>
      <c r="O321" s="17" t="str">
        <f t="shared" si="39"/>
        <v>Aug</v>
      </c>
      <c r="P321" s="14">
        <f t="shared" si="36"/>
        <v>2010</v>
      </c>
      <c r="Q321" s="12">
        <f t="shared" si="33"/>
        <v>40426.208333333336</v>
      </c>
      <c r="R321" t="b">
        <v>0</v>
      </c>
      <c r="S321" t="b">
        <v>0</v>
      </c>
      <c r="T321" t="s">
        <v>28</v>
      </c>
      <c r="U321" t="str">
        <f t="shared" si="37"/>
        <v>technology</v>
      </c>
      <c r="V321" t="str">
        <f t="shared" si="38"/>
        <v>web</v>
      </c>
    </row>
    <row r="322" spans="1:22" x14ac:dyDescent="0.35">
      <c r="A322">
        <v>320</v>
      </c>
      <c r="B322" t="s">
        <v>692</v>
      </c>
      <c r="C322" s="3" t="s">
        <v>693</v>
      </c>
      <c r="D322" s="19">
        <v>84400</v>
      </c>
      <c r="E322" s="7">
        <v>8092</v>
      </c>
      <c r="F322" s="5">
        <f t="shared" si="34"/>
        <v>9.5876777251184833E-2</v>
      </c>
      <c r="G322" t="s">
        <v>14</v>
      </c>
      <c r="H322" s="8">
        <f t="shared" si="35"/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ref="N322:N385" si="40">(((L322/60)/60)/24)+DATE(1970,1,1)</f>
        <v>40673.208333333336</v>
      </c>
      <c r="O322" s="17" t="str">
        <f t="shared" si="39"/>
        <v>May</v>
      </c>
      <c r="P322" s="14">
        <f t="shared" si="36"/>
        <v>2011</v>
      </c>
      <c r="Q322" s="12">
        <f t="shared" ref="Q322:Q385" si="41">(((M322/60)/60)/24)+DATE(1970,1,1)</f>
        <v>40682.208333333336</v>
      </c>
      <c r="R322" t="b">
        <v>0</v>
      </c>
      <c r="S322" t="b">
        <v>0</v>
      </c>
      <c r="T322" t="s">
        <v>119</v>
      </c>
      <c r="U322" t="str">
        <f t="shared" si="37"/>
        <v>publishing</v>
      </c>
      <c r="V322" t="str">
        <f t="shared" si="38"/>
        <v>fiction</v>
      </c>
    </row>
    <row r="323" spans="1:22" ht="31" x14ac:dyDescent="0.35">
      <c r="A323">
        <v>321</v>
      </c>
      <c r="B323" t="s">
        <v>694</v>
      </c>
      <c r="C323" s="3" t="s">
        <v>695</v>
      </c>
      <c r="D323" s="19">
        <v>170400</v>
      </c>
      <c r="E323" s="7">
        <v>160422</v>
      </c>
      <c r="F323" s="5">
        <f t="shared" ref="F323:F386" si="42">E323/D323</f>
        <v>0.94144366197183094</v>
      </c>
      <c r="G323" t="s">
        <v>14</v>
      </c>
      <c r="H323" s="8">
        <f t="shared" ref="H323:H386" si="43">E323/I323</f>
        <v>65.000810372771468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si="40"/>
        <v>40634.208333333336</v>
      </c>
      <c r="O323" s="17" t="str">
        <f t="shared" si="39"/>
        <v>Apr</v>
      </c>
      <c r="P323" s="14">
        <f t="shared" ref="P323:P386" si="44">YEAR(N323)</f>
        <v>2011</v>
      </c>
      <c r="Q323" s="12">
        <f t="shared" si="41"/>
        <v>40642.208333333336</v>
      </c>
      <c r="R323" t="b">
        <v>0</v>
      </c>
      <c r="S323" t="b">
        <v>0</v>
      </c>
      <c r="T323" t="s">
        <v>100</v>
      </c>
      <c r="U323" t="str">
        <f t="shared" ref="U323:U386" si="45">LEFT(T323, SEARCH("/",T323,1)-1)</f>
        <v>film &amp; video</v>
      </c>
      <c r="V323" t="str">
        <f t="shared" ref="V323:V386" si="46">RIGHT(T323,LEN(T323)-SEARCH("/",T323,SEARCH("/",T323)))</f>
        <v>shorts</v>
      </c>
    </row>
    <row r="324" spans="1:22" ht="31" hidden="1" x14ac:dyDescent="0.35">
      <c r="A324">
        <v>322</v>
      </c>
      <c r="B324" t="s">
        <v>696</v>
      </c>
      <c r="C324" s="3" t="s">
        <v>697</v>
      </c>
      <c r="D324" s="19">
        <v>117900</v>
      </c>
      <c r="E324" s="7">
        <v>196377</v>
      </c>
      <c r="F324" s="5">
        <f t="shared" si="42"/>
        <v>1.6656234096692113</v>
      </c>
      <c r="G324" t="s">
        <v>20</v>
      </c>
      <c r="H324" s="8">
        <f t="shared" si="43"/>
        <v>37.998645510835914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40"/>
        <v>40507.25</v>
      </c>
      <c r="O324" s="17" t="str">
        <f t="shared" ref="O324:O387" si="47">TEXT(N324,"mmm")</f>
        <v>Nov</v>
      </c>
      <c r="P324" s="14">
        <f t="shared" si="44"/>
        <v>2010</v>
      </c>
      <c r="Q324" s="12">
        <f t="shared" si="41"/>
        <v>40520.25</v>
      </c>
      <c r="R324" t="b">
        <v>0</v>
      </c>
      <c r="S324" t="b">
        <v>0</v>
      </c>
      <c r="T324" t="s">
        <v>33</v>
      </c>
      <c r="U324" t="str">
        <f t="shared" si="45"/>
        <v>theater</v>
      </c>
      <c r="V324" t="str">
        <f t="shared" si="46"/>
        <v>plays</v>
      </c>
    </row>
    <row r="325" spans="1:22" x14ac:dyDescent="0.35">
      <c r="A325">
        <v>323</v>
      </c>
      <c r="B325" t="s">
        <v>698</v>
      </c>
      <c r="C325" s="3" t="s">
        <v>699</v>
      </c>
      <c r="D325" s="19">
        <v>8900</v>
      </c>
      <c r="E325" s="7">
        <v>2148</v>
      </c>
      <c r="F325" s="5">
        <f t="shared" si="42"/>
        <v>0.24134831460674158</v>
      </c>
      <c r="G325" t="s">
        <v>14</v>
      </c>
      <c r="H325" s="8">
        <f t="shared" si="43"/>
        <v>82.615384615384613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40"/>
        <v>41725.208333333336</v>
      </c>
      <c r="O325" s="17" t="str">
        <f t="shared" si="47"/>
        <v>Mar</v>
      </c>
      <c r="P325" s="14">
        <f t="shared" si="44"/>
        <v>2014</v>
      </c>
      <c r="Q325" s="12">
        <f t="shared" si="41"/>
        <v>41727.208333333336</v>
      </c>
      <c r="R325" t="b">
        <v>0</v>
      </c>
      <c r="S325" t="b">
        <v>0</v>
      </c>
      <c r="T325" t="s">
        <v>42</v>
      </c>
      <c r="U325" t="str">
        <f t="shared" si="45"/>
        <v>film &amp; video</v>
      </c>
      <c r="V325" t="str">
        <f t="shared" si="46"/>
        <v>documentary</v>
      </c>
    </row>
    <row r="326" spans="1:22" hidden="1" x14ac:dyDescent="0.35">
      <c r="A326">
        <v>324</v>
      </c>
      <c r="B326" t="s">
        <v>700</v>
      </c>
      <c r="C326" s="3" t="s">
        <v>701</v>
      </c>
      <c r="D326" s="19">
        <v>7100</v>
      </c>
      <c r="E326" s="7">
        <v>11648</v>
      </c>
      <c r="F326" s="5">
        <f t="shared" si="42"/>
        <v>1.6405633802816901</v>
      </c>
      <c r="G326" t="s">
        <v>20</v>
      </c>
      <c r="H326" s="8">
        <f t="shared" si="43"/>
        <v>37.941368078175898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40"/>
        <v>42176.208333333328</v>
      </c>
      <c r="O326" s="17" t="str">
        <f t="shared" si="47"/>
        <v>Jun</v>
      </c>
      <c r="P326" s="14">
        <f t="shared" si="44"/>
        <v>2015</v>
      </c>
      <c r="Q326" s="12">
        <f t="shared" si="41"/>
        <v>42188.208333333328</v>
      </c>
      <c r="R326" t="b">
        <v>0</v>
      </c>
      <c r="S326" t="b">
        <v>1</v>
      </c>
      <c r="T326" t="s">
        <v>33</v>
      </c>
      <c r="U326" t="str">
        <f t="shared" si="45"/>
        <v>theater</v>
      </c>
      <c r="V326" t="str">
        <f t="shared" si="46"/>
        <v>plays</v>
      </c>
    </row>
    <row r="327" spans="1:22" ht="31" x14ac:dyDescent="0.35">
      <c r="A327">
        <v>325</v>
      </c>
      <c r="B327" t="s">
        <v>702</v>
      </c>
      <c r="C327" s="3" t="s">
        <v>703</v>
      </c>
      <c r="D327" s="19">
        <v>6500</v>
      </c>
      <c r="E327" s="7">
        <v>5897</v>
      </c>
      <c r="F327" s="5">
        <f t="shared" si="42"/>
        <v>0.90723076923076929</v>
      </c>
      <c r="G327" t="s">
        <v>14</v>
      </c>
      <c r="H327" s="8">
        <f t="shared" si="43"/>
        <v>80.780821917808225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40"/>
        <v>43267.208333333328</v>
      </c>
      <c r="O327" s="17" t="str">
        <f t="shared" si="47"/>
        <v>Jun</v>
      </c>
      <c r="P327" s="14">
        <f t="shared" si="44"/>
        <v>2018</v>
      </c>
      <c r="Q327" s="12">
        <f t="shared" si="41"/>
        <v>43290.208333333328</v>
      </c>
      <c r="R327" t="b">
        <v>0</v>
      </c>
      <c r="S327" t="b">
        <v>1</v>
      </c>
      <c r="T327" t="s">
        <v>33</v>
      </c>
      <c r="U327" t="str">
        <f t="shared" si="45"/>
        <v>theater</v>
      </c>
      <c r="V327" t="str">
        <f t="shared" si="46"/>
        <v>plays</v>
      </c>
    </row>
    <row r="328" spans="1:22" ht="31" x14ac:dyDescent="0.35">
      <c r="A328">
        <v>326</v>
      </c>
      <c r="B328" t="s">
        <v>704</v>
      </c>
      <c r="C328" s="3" t="s">
        <v>705</v>
      </c>
      <c r="D328" s="19">
        <v>7200</v>
      </c>
      <c r="E328" s="7">
        <v>3326</v>
      </c>
      <c r="F328" s="5">
        <f t="shared" si="42"/>
        <v>0.46194444444444444</v>
      </c>
      <c r="G328" t="s">
        <v>14</v>
      </c>
      <c r="H328" s="8">
        <f t="shared" si="43"/>
        <v>25.984375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40"/>
        <v>42364.25</v>
      </c>
      <c r="O328" s="17" t="str">
        <f t="shared" si="47"/>
        <v>Dec</v>
      </c>
      <c r="P328" s="14">
        <f t="shared" si="44"/>
        <v>2015</v>
      </c>
      <c r="Q328" s="12">
        <f t="shared" si="41"/>
        <v>42370.25</v>
      </c>
      <c r="R328" t="b">
        <v>0</v>
      </c>
      <c r="S328" t="b">
        <v>0</v>
      </c>
      <c r="T328" t="s">
        <v>71</v>
      </c>
      <c r="U328" t="str">
        <f t="shared" si="45"/>
        <v>film &amp; video</v>
      </c>
      <c r="V328" t="str">
        <f t="shared" si="46"/>
        <v>animation</v>
      </c>
    </row>
    <row r="329" spans="1:22" x14ac:dyDescent="0.35">
      <c r="A329">
        <v>327</v>
      </c>
      <c r="B329" t="s">
        <v>706</v>
      </c>
      <c r="C329" s="3" t="s">
        <v>707</v>
      </c>
      <c r="D329" s="19">
        <v>2600</v>
      </c>
      <c r="E329" s="7">
        <v>1002</v>
      </c>
      <c r="F329" s="5">
        <f t="shared" si="42"/>
        <v>0.38538461538461538</v>
      </c>
      <c r="G329" t="s">
        <v>14</v>
      </c>
      <c r="H329" s="8">
        <f t="shared" si="43"/>
        <v>30.363636363636363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40"/>
        <v>43705.208333333328</v>
      </c>
      <c r="O329" s="17" t="str">
        <f t="shared" si="47"/>
        <v>Aug</v>
      </c>
      <c r="P329" s="14">
        <f t="shared" si="44"/>
        <v>2019</v>
      </c>
      <c r="Q329" s="12">
        <f t="shared" si="41"/>
        <v>43709.208333333328</v>
      </c>
      <c r="R329" t="b">
        <v>0</v>
      </c>
      <c r="S329" t="b">
        <v>1</v>
      </c>
      <c r="T329" t="s">
        <v>33</v>
      </c>
      <c r="U329" t="str">
        <f t="shared" si="45"/>
        <v>theater</v>
      </c>
      <c r="V329" t="str">
        <f t="shared" si="46"/>
        <v>plays</v>
      </c>
    </row>
    <row r="330" spans="1:22" ht="31" hidden="1" x14ac:dyDescent="0.35">
      <c r="A330">
        <v>328</v>
      </c>
      <c r="B330" t="s">
        <v>708</v>
      </c>
      <c r="C330" s="3" t="s">
        <v>709</v>
      </c>
      <c r="D330" s="19">
        <v>98700</v>
      </c>
      <c r="E330" s="7">
        <v>131826</v>
      </c>
      <c r="F330" s="5">
        <f t="shared" si="42"/>
        <v>1.3356231003039514</v>
      </c>
      <c r="G330" t="s">
        <v>20</v>
      </c>
      <c r="H330" s="8">
        <f t="shared" si="43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40"/>
        <v>43434.25</v>
      </c>
      <c r="O330" s="17" t="str">
        <f t="shared" si="47"/>
        <v>Nov</v>
      </c>
      <c r="P330" s="14">
        <f t="shared" si="44"/>
        <v>2018</v>
      </c>
      <c r="Q330" s="12">
        <f t="shared" si="41"/>
        <v>43445.25</v>
      </c>
      <c r="R330" t="b">
        <v>0</v>
      </c>
      <c r="S330" t="b">
        <v>0</v>
      </c>
      <c r="T330" t="s">
        <v>23</v>
      </c>
      <c r="U330" t="str">
        <f t="shared" si="45"/>
        <v>music</v>
      </c>
      <c r="V330" t="str">
        <f t="shared" si="46"/>
        <v>rock</v>
      </c>
    </row>
    <row r="331" spans="1:22" hidden="1" x14ac:dyDescent="0.35">
      <c r="A331">
        <v>329</v>
      </c>
      <c r="B331" t="s">
        <v>710</v>
      </c>
      <c r="C331" s="3" t="s">
        <v>711</v>
      </c>
      <c r="D331" s="19">
        <v>93800</v>
      </c>
      <c r="E331" s="7">
        <v>21477</v>
      </c>
      <c r="F331" s="5">
        <f t="shared" si="42"/>
        <v>0.22896588486140726</v>
      </c>
      <c r="G331" t="s">
        <v>47</v>
      </c>
      <c r="H331" s="8">
        <f t="shared" si="43"/>
        <v>101.78672985781991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40"/>
        <v>42716.25</v>
      </c>
      <c r="O331" s="17" t="str">
        <f t="shared" si="47"/>
        <v>Dec</v>
      </c>
      <c r="P331" s="14">
        <f t="shared" si="44"/>
        <v>2016</v>
      </c>
      <c r="Q331" s="12">
        <f t="shared" si="41"/>
        <v>42727.25</v>
      </c>
      <c r="R331" t="b">
        <v>0</v>
      </c>
      <c r="S331" t="b">
        <v>0</v>
      </c>
      <c r="T331" t="s">
        <v>89</v>
      </c>
      <c r="U331" t="str">
        <f t="shared" si="45"/>
        <v>games</v>
      </c>
      <c r="V331" t="str">
        <f t="shared" si="46"/>
        <v>video games</v>
      </c>
    </row>
    <row r="332" spans="1:22" ht="31" hidden="1" x14ac:dyDescent="0.35">
      <c r="A332">
        <v>330</v>
      </c>
      <c r="B332" t="s">
        <v>712</v>
      </c>
      <c r="C332" s="3" t="s">
        <v>713</v>
      </c>
      <c r="D332" s="19">
        <v>33700</v>
      </c>
      <c r="E332" s="7">
        <v>62330</v>
      </c>
      <c r="F332" s="5">
        <f t="shared" si="42"/>
        <v>1.8495548961424333</v>
      </c>
      <c r="G332" t="s">
        <v>20</v>
      </c>
      <c r="H332" s="8">
        <f t="shared" si="43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40"/>
        <v>43077.25</v>
      </c>
      <c r="O332" s="17" t="str">
        <f t="shared" si="47"/>
        <v>Dec</v>
      </c>
      <c r="P332" s="14">
        <f t="shared" si="44"/>
        <v>2017</v>
      </c>
      <c r="Q332" s="12">
        <f t="shared" si="41"/>
        <v>43078.25</v>
      </c>
      <c r="R332" t="b">
        <v>0</v>
      </c>
      <c r="S332" t="b">
        <v>0</v>
      </c>
      <c r="T332" t="s">
        <v>42</v>
      </c>
      <c r="U332" t="str">
        <f t="shared" si="45"/>
        <v>film &amp; video</v>
      </c>
      <c r="V332" t="str">
        <f t="shared" si="46"/>
        <v>documentary</v>
      </c>
    </row>
    <row r="333" spans="1:22" hidden="1" x14ac:dyDescent="0.35">
      <c r="A333">
        <v>331</v>
      </c>
      <c r="B333" t="s">
        <v>714</v>
      </c>
      <c r="C333" s="3" t="s">
        <v>715</v>
      </c>
      <c r="D333" s="19">
        <v>3300</v>
      </c>
      <c r="E333" s="7">
        <v>14643</v>
      </c>
      <c r="F333" s="5">
        <f t="shared" si="42"/>
        <v>4.4372727272727275</v>
      </c>
      <c r="G333" t="s">
        <v>20</v>
      </c>
      <c r="H333" s="8">
        <f t="shared" si="43"/>
        <v>77.068421052631578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40"/>
        <v>40896.25</v>
      </c>
      <c r="O333" s="17" t="str">
        <f t="shared" si="47"/>
        <v>Dec</v>
      </c>
      <c r="P333" s="14">
        <f t="shared" si="44"/>
        <v>2011</v>
      </c>
      <c r="Q333" s="12">
        <f t="shared" si="41"/>
        <v>40897.25</v>
      </c>
      <c r="R333" t="b">
        <v>0</v>
      </c>
      <c r="S333" t="b">
        <v>0</v>
      </c>
      <c r="T333" t="s">
        <v>17</v>
      </c>
      <c r="U333" t="str">
        <f t="shared" si="45"/>
        <v>food</v>
      </c>
      <c r="V333" t="str">
        <f t="shared" si="46"/>
        <v>food trucks</v>
      </c>
    </row>
    <row r="334" spans="1:22" ht="31" hidden="1" x14ac:dyDescent="0.35">
      <c r="A334">
        <v>332</v>
      </c>
      <c r="B334" t="s">
        <v>716</v>
      </c>
      <c r="C334" s="3" t="s">
        <v>717</v>
      </c>
      <c r="D334" s="19">
        <v>20700</v>
      </c>
      <c r="E334" s="7">
        <v>41396</v>
      </c>
      <c r="F334" s="5">
        <f t="shared" si="42"/>
        <v>1.999806763285024</v>
      </c>
      <c r="G334" t="s">
        <v>20</v>
      </c>
      <c r="H334" s="8">
        <f t="shared" si="43"/>
        <v>88.076595744680844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40"/>
        <v>41361.208333333336</v>
      </c>
      <c r="O334" s="17" t="str">
        <f t="shared" si="47"/>
        <v>Mar</v>
      </c>
      <c r="P334" s="14">
        <f t="shared" si="44"/>
        <v>2013</v>
      </c>
      <c r="Q334" s="12">
        <f t="shared" si="41"/>
        <v>41362.208333333336</v>
      </c>
      <c r="R334" t="b">
        <v>0</v>
      </c>
      <c r="S334" t="b">
        <v>0</v>
      </c>
      <c r="T334" t="s">
        <v>65</v>
      </c>
      <c r="U334" t="str">
        <f t="shared" si="45"/>
        <v>technology</v>
      </c>
      <c r="V334" t="str">
        <f t="shared" si="46"/>
        <v>wearables</v>
      </c>
    </row>
    <row r="335" spans="1:22" hidden="1" x14ac:dyDescent="0.35">
      <c r="A335">
        <v>333</v>
      </c>
      <c r="B335" t="s">
        <v>718</v>
      </c>
      <c r="C335" s="3" t="s">
        <v>719</v>
      </c>
      <c r="D335" s="19">
        <v>9600</v>
      </c>
      <c r="E335" s="7">
        <v>11900</v>
      </c>
      <c r="F335" s="5">
        <f t="shared" si="42"/>
        <v>1.2395833333333333</v>
      </c>
      <c r="G335" t="s">
        <v>20</v>
      </c>
      <c r="H335" s="8">
        <f t="shared" si="43"/>
        <v>47.035573122529641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40"/>
        <v>43424.25</v>
      </c>
      <c r="O335" s="17" t="str">
        <f t="shared" si="47"/>
        <v>Nov</v>
      </c>
      <c r="P335" s="14">
        <f t="shared" si="44"/>
        <v>2018</v>
      </c>
      <c r="Q335" s="12">
        <f t="shared" si="41"/>
        <v>43452.25</v>
      </c>
      <c r="R335" t="b">
        <v>0</v>
      </c>
      <c r="S335" t="b">
        <v>0</v>
      </c>
      <c r="T335" t="s">
        <v>33</v>
      </c>
      <c r="U335" t="str">
        <f t="shared" si="45"/>
        <v>theater</v>
      </c>
      <c r="V335" t="str">
        <f t="shared" si="46"/>
        <v>plays</v>
      </c>
    </row>
    <row r="336" spans="1:22" hidden="1" x14ac:dyDescent="0.35">
      <c r="A336">
        <v>334</v>
      </c>
      <c r="B336" t="s">
        <v>720</v>
      </c>
      <c r="C336" s="3" t="s">
        <v>721</v>
      </c>
      <c r="D336" s="19">
        <v>66200</v>
      </c>
      <c r="E336" s="7">
        <v>123538</v>
      </c>
      <c r="F336" s="5">
        <f t="shared" si="42"/>
        <v>1.8661329305135952</v>
      </c>
      <c r="G336" t="s">
        <v>20</v>
      </c>
      <c r="H336" s="8">
        <f t="shared" si="43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40"/>
        <v>43110.25</v>
      </c>
      <c r="O336" s="17" t="str">
        <f t="shared" si="47"/>
        <v>Jan</v>
      </c>
      <c r="P336" s="14">
        <f t="shared" si="44"/>
        <v>2018</v>
      </c>
      <c r="Q336" s="12">
        <f t="shared" si="41"/>
        <v>43117.25</v>
      </c>
      <c r="R336" t="b">
        <v>0</v>
      </c>
      <c r="S336" t="b">
        <v>0</v>
      </c>
      <c r="T336" t="s">
        <v>23</v>
      </c>
      <c r="U336" t="str">
        <f t="shared" si="45"/>
        <v>music</v>
      </c>
      <c r="V336" t="str">
        <f t="shared" si="46"/>
        <v>rock</v>
      </c>
    </row>
    <row r="337" spans="1:22" hidden="1" x14ac:dyDescent="0.35">
      <c r="A337">
        <v>335</v>
      </c>
      <c r="B337" t="s">
        <v>722</v>
      </c>
      <c r="C337" s="3" t="s">
        <v>723</v>
      </c>
      <c r="D337" s="19">
        <v>173800</v>
      </c>
      <c r="E337" s="7">
        <v>198628</v>
      </c>
      <c r="F337" s="5">
        <f t="shared" si="42"/>
        <v>1.1428538550057536</v>
      </c>
      <c r="G337" t="s">
        <v>20</v>
      </c>
      <c r="H337" s="8">
        <f t="shared" si="43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40"/>
        <v>43784.25</v>
      </c>
      <c r="O337" s="17" t="str">
        <f t="shared" si="47"/>
        <v>Nov</v>
      </c>
      <c r="P337" s="14">
        <f t="shared" si="44"/>
        <v>2019</v>
      </c>
      <c r="Q337" s="12">
        <f t="shared" si="41"/>
        <v>43797.25</v>
      </c>
      <c r="R337" t="b">
        <v>0</v>
      </c>
      <c r="S337" t="b">
        <v>0</v>
      </c>
      <c r="T337" t="s">
        <v>23</v>
      </c>
      <c r="U337" t="str">
        <f t="shared" si="45"/>
        <v>music</v>
      </c>
      <c r="V337" t="str">
        <f t="shared" si="46"/>
        <v>rock</v>
      </c>
    </row>
    <row r="338" spans="1:22" x14ac:dyDescent="0.35">
      <c r="A338">
        <v>336</v>
      </c>
      <c r="B338" t="s">
        <v>724</v>
      </c>
      <c r="C338" s="3" t="s">
        <v>725</v>
      </c>
      <c r="D338" s="19">
        <v>70700</v>
      </c>
      <c r="E338" s="7">
        <v>68602</v>
      </c>
      <c r="F338" s="5">
        <f t="shared" si="42"/>
        <v>0.97032531824611035</v>
      </c>
      <c r="G338" t="s">
        <v>14</v>
      </c>
      <c r="H338" s="8">
        <f t="shared" si="43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40"/>
        <v>40527.25</v>
      </c>
      <c r="O338" s="17" t="str">
        <f t="shared" si="47"/>
        <v>Dec</v>
      </c>
      <c r="P338" s="14">
        <f t="shared" si="44"/>
        <v>2010</v>
      </c>
      <c r="Q338" s="12">
        <f t="shared" si="41"/>
        <v>40528.25</v>
      </c>
      <c r="R338" t="b">
        <v>0</v>
      </c>
      <c r="S338" t="b">
        <v>1</v>
      </c>
      <c r="T338" t="s">
        <v>23</v>
      </c>
      <c r="U338" t="str">
        <f t="shared" si="45"/>
        <v>music</v>
      </c>
      <c r="V338" t="str">
        <f t="shared" si="46"/>
        <v>rock</v>
      </c>
    </row>
    <row r="339" spans="1:22" hidden="1" x14ac:dyDescent="0.35">
      <c r="A339">
        <v>337</v>
      </c>
      <c r="B339" t="s">
        <v>726</v>
      </c>
      <c r="C339" s="3" t="s">
        <v>727</v>
      </c>
      <c r="D339" s="19">
        <v>94500</v>
      </c>
      <c r="E339" s="7">
        <v>116064</v>
      </c>
      <c r="F339" s="5">
        <f t="shared" si="42"/>
        <v>1.2281904761904763</v>
      </c>
      <c r="G339" t="s">
        <v>20</v>
      </c>
      <c r="H339" s="8">
        <f t="shared" si="43"/>
        <v>105.9945205479452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40"/>
        <v>43780.25</v>
      </c>
      <c r="O339" s="17" t="str">
        <f t="shared" si="47"/>
        <v>Nov</v>
      </c>
      <c r="P339" s="14">
        <f t="shared" si="44"/>
        <v>2019</v>
      </c>
      <c r="Q339" s="12">
        <f t="shared" si="41"/>
        <v>43781.25</v>
      </c>
      <c r="R339" t="b">
        <v>0</v>
      </c>
      <c r="S339" t="b">
        <v>0</v>
      </c>
      <c r="T339" t="s">
        <v>33</v>
      </c>
      <c r="U339" t="str">
        <f t="shared" si="45"/>
        <v>theater</v>
      </c>
      <c r="V339" t="str">
        <f t="shared" si="46"/>
        <v>plays</v>
      </c>
    </row>
    <row r="340" spans="1:22" hidden="1" x14ac:dyDescent="0.35">
      <c r="A340">
        <v>338</v>
      </c>
      <c r="B340" t="s">
        <v>728</v>
      </c>
      <c r="C340" s="3" t="s">
        <v>729</v>
      </c>
      <c r="D340" s="19">
        <v>69800</v>
      </c>
      <c r="E340" s="7">
        <v>125042</v>
      </c>
      <c r="F340" s="5">
        <f t="shared" si="42"/>
        <v>1.7914326647564469</v>
      </c>
      <c r="G340" t="s">
        <v>20</v>
      </c>
      <c r="H340" s="8">
        <f t="shared" si="43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40"/>
        <v>40821.208333333336</v>
      </c>
      <c r="O340" s="17" t="str">
        <f t="shared" si="47"/>
        <v>Oct</v>
      </c>
      <c r="P340" s="14">
        <f t="shared" si="44"/>
        <v>2011</v>
      </c>
      <c r="Q340" s="12">
        <f t="shared" si="41"/>
        <v>40851.208333333336</v>
      </c>
      <c r="R340" t="b">
        <v>0</v>
      </c>
      <c r="S340" t="b">
        <v>0</v>
      </c>
      <c r="T340" t="s">
        <v>33</v>
      </c>
      <c r="U340" t="str">
        <f t="shared" si="45"/>
        <v>theater</v>
      </c>
      <c r="V340" t="str">
        <f t="shared" si="46"/>
        <v>plays</v>
      </c>
    </row>
    <row r="341" spans="1:22" hidden="1" x14ac:dyDescent="0.35">
      <c r="A341">
        <v>339</v>
      </c>
      <c r="B341" t="s">
        <v>730</v>
      </c>
      <c r="C341" s="3" t="s">
        <v>731</v>
      </c>
      <c r="D341" s="19">
        <v>136300</v>
      </c>
      <c r="E341" s="7">
        <v>108974</v>
      </c>
      <c r="F341" s="5">
        <f t="shared" si="42"/>
        <v>0.79951577402787966</v>
      </c>
      <c r="G341" t="s">
        <v>74</v>
      </c>
      <c r="H341" s="8">
        <f t="shared" si="43"/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40"/>
        <v>42949.208333333328</v>
      </c>
      <c r="O341" s="17" t="str">
        <f t="shared" si="47"/>
        <v>Aug</v>
      </c>
      <c r="P341" s="14">
        <f t="shared" si="44"/>
        <v>2017</v>
      </c>
      <c r="Q341" s="12">
        <f t="shared" si="41"/>
        <v>42963.208333333328</v>
      </c>
      <c r="R341" t="b">
        <v>0</v>
      </c>
      <c r="S341" t="b">
        <v>0</v>
      </c>
      <c r="T341" t="s">
        <v>33</v>
      </c>
      <c r="U341" t="str">
        <f t="shared" si="45"/>
        <v>theater</v>
      </c>
      <c r="V341" t="str">
        <f t="shared" si="46"/>
        <v>plays</v>
      </c>
    </row>
    <row r="342" spans="1:22" x14ac:dyDescent="0.35">
      <c r="A342">
        <v>340</v>
      </c>
      <c r="B342" t="s">
        <v>732</v>
      </c>
      <c r="C342" s="3" t="s">
        <v>733</v>
      </c>
      <c r="D342" s="19">
        <v>37100</v>
      </c>
      <c r="E342" s="7">
        <v>34964</v>
      </c>
      <c r="F342" s="5">
        <f t="shared" si="42"/>
        <v>0.94242587601078165</v>
      </c>
      <c r="G342" t="s">
        <v>14</v>
      </c>
      <c r="H342" s="8">
        <f t="shared" si="43"/>
        <v>88.966921119592882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40"/>
        <v>40889.25</v>
      </c>
      <c r="O342" s="17" t="str">
        <f t="shared" si="47"/>
        <v>Dec</v>
      </c>
      <c r="P342" s="14">
        <f t="shared" si="44"/>
        <v>2011</v>
      </c>
      <c r="Q342" s="12">
        <f t="shared" si="41"/>
        <v>40890.25</v>
      </c>
      <c r="R342" t="b">
        <v>0</v>
      </c>
      <c r="S342" t="b">
        <v>0</v>
      </c>
      <c r="T342" t="s">
        <v>122</v>
      </c>
      <c r="U342" t="str">
        <f t="shared" si="45"/>
        <v>photography</v>
      </c>
      <c r="V342" t="str">
        <f t="shared" si="46"/>
        <v>photography books</v>
      </c>
    </row>
    <row r="343" spans="1:22" ht="31" x14ac:dyDescent="0.35">
      <c r="A343">
        <v>341</v>
      </c>
      <c r="B343" t="s">
        <v>734</v>
      </c>
      <c r="C343" s="3" t="s">
        <v>735</v>
      </c>
      <c r="D343" s="19">
        <v>114300</v>
      </c>
      <c r="E343" s="7">
        <v>96777</v>
      </c>
      <c r="F343" s="5">
        <f t="shared" si="42"/>
        <v>0.84669291338582675</v>
      </c>
      <c r="G343" t="s">
        <v>14</v>
      </c>
      <c r="H343" s="8">
        <f t="shared" si="43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40"/>
        <v>42244.208333333328</v>
      </c>
      <c r="O343" s="17" t="str">
        <f t="shared" si="47"/>
        <v>Aug</v>
      </c>
      <c r="P343" s="14">
        <f t="shared" si="44"/>
        <v>2015</v>
      </c>
      <c r="Q343" s="12">
        <f t="shared" si="41"/>
        <v>42251.208333333328</v>
      </c>
      <c r="R343" t="b">
        <v>0</v>
      </c>
      <c r="S343" t="b">
        <v>0</v>
      </c>
      <c r="T343" t="s">
        <v>60</v>
      </c>
      <c r="U343" t="str">
        <f t="shared" si="45"/>
        <v>music</v>
      </c>
      <c r="V343" t="str">
        <f t="shared" si="46"/>
        <v>indie rock</v>
      </c>
    </row>
    <row r="344" spans="1:22" x14ac:dyDescent="0.35">
      <c r="A344">
        <v>342</v>
      </c>
      <c r="B344" t="s">
        <v>736</v>
      </c>
      <c r="C344" s="3" t="s">
        <v>737</v>
      </c>
      <c r="D344" s="19">
        <v>47900</v>
      </c>
      <c r="E344" s="7">
        <v>31864</v>
      </c>
      <c r="F344" s="5">
        <f t="shared" si="42"/>
        <v>0.66521920668058454</v>
      </c>
      <c r="G344" t="s">
        <v>14</v>
      </c>
      <c r="H344" s="8">
        <f t="shared" si="43"/>
        <v>97.146341463414629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40"/>
        <v>41475.208333333336</v>
      </c>
      <c r="O344" s="17" t="str">
        <f t="shared" si="47"/>
        <v>Jul</v>
      </c>
      <c r="P344" s="14">
        <f t="shared" si="44"/>
        <v>2013</v>
      </c>
      <c r="Q344" s="12">
        <f t="shared" si="41"/>
        <v>41487.208333333336</v>
      </c>
      <c r="R344" t="b">
        <v>0</v>
      </c>
      <c r="S344" t="b">
        <v>0</v>
      </c>
      <c r="T344" t="s">
        <v>33</v>
      </c>
      <c r="U344" t="str">
        <f t="shared" si="45"/>
        <v>theater</v>
      </c>
      <c r="V344" t="str">
        <f t="shared" si="46"/>
        <v>plays</v>
      </c>
    </row>
    <row r="345" spans="1:22" x14ac:dyDescent="0.35">
      <c r="A345">
        <v>343</v>
      </c>
      <c r="B345" t="s">
        <v>738</v>
      </c>
      <c r="C345" s="3" t="s">
        <v>739</v>
      </c>
      <c r="D345" s="19">
        <v>9000</v>
      </c>
      <c r="E345" s="7">
        <v>4853</v>
      </c>
      <c r="F345" s="5">
        <f t="shared" si="42"/>
        <v>0.53922222222222227</v>
      </c>
      <c r="G345" t="s">
        <v>14</v>
      </c>
      <c r="H345" s="8">
        <f t="shared" si="43"/>
        <v>33.013605442176868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40"/>
        <v>41597.25</v>
      </c>
      <c r="O345" s="17" t="str">
        <f t="shared" si="47"/>
        <v>Nov</v>
      </c>
      <c r="P345" s="14">
        <f t="shared" si="44"/>
        <v>2013</v>
      </c>
      <c r="Q345" s="12">
        <f t="shared" si="41"/>
        <v>41650.25</v>
      </c>
      <c r="R345" t="b">
        <v>0</v>
      </c>
      <c r="S345" t="b">
        <v>0</v>
      </c>
      <c r="T345" t="s">
        <v>33</v>
      </c>
      <c r="U345" t="str">
        <f t="shared" si="45"/>
        <v>theater</v>
      </c>
      <c r="V345" t="str">
        <f t="shared" si="46"/>
        <v>plays</v>
      </c>
    </row>
    <row r="346" spans="1:22" x14ac:dyDescent="0.35">
      <c r="A346">
        <v>344</v>
      </c>
      <c r="B346" t="s">
        <v>740</v>
      </c>
      <c r="C346" s="3" t="s">
        <v>741</v>
      </c>
      <c r="D346" s="19">
        <v>197600</v>
      </c>
      <c r="E346" s="7">
        <v>82959</v>
      </c>
      <c r="F346" s="5">
        <f t="shared" si="42"/>
        <v>0.41983299595141699</v>
      </c>
      <c r="G346" t="s">
        <v>14</v>
      </c>
      <c r="H346" s="8">
        <f t="shared" si="43"/>
        <v>99.950602409638549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40"/>
        <v>43122.25</v>
      </c>
      <c r="O346" s="17" t="str">
        <f t="shared" si="47"/>
        <v>Jan</v>
      </c>
      <c r="P346" s="14">
        <f t="shared" si="44"/>
        <v>2018</v>
      </c>
      <c r="Q346" s="12">
        <f t="shared" si="41"/>
        <v>43162.25</v>
      </c>
      <c r="R346" t="b">
        <v>0</v>
      </c>
      <c r="S346" t="b">
        <v>0</v>
      </c>
      <c r="T346" t="s">
        <v>89</v>
      </c>
      <c r="U346" t="str">
        <f t="shared" si="45"/>
        <v>games</v>
      </c>
      <c r="V346" t="str">
        <f t="shared" si="46"/>
        <v>video games</v>
      </c>
    </row>
    <row r="347" spans="1:22" x14ac:dyDescent="0.35">
      <c r="A347">
        <v>345</v>
      </c>
      <c r="B347" t="s">
        <v>742</v>
      </c>
      <c r="C347" s="3" t="s">
        <v>743</v>
      </c>
      <c r="D347" s="19">
        <v>157600</v>
      </c>
      <c r="E347" s="7">
        <v>23159</v>
      </c>
      <c r="F347" s="5">
        <f t="shared" si="42"/>
        <v>0.14694796954314721</v>
      </c>
      <c r="G347" t="s">
        <v>14</v>
      </c>
      <c r="H347" s="8">
        <f t="shared" si="43"/>
        <v>69.966767371601208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40"/>
        <v>42194.208333333328</v>
      </c>
      <c r="O347" s="17" t="str">
        <f t="shared" si="47"/>
        <v>Jul</v>
      </c>
      <c r="P347" s="14">
        <f t="shared" si="44"/>
        <v>2015</v>
      </c>
      <c r="Q347" s="12">
        <f t="shared" si="41"/>
        <v>42195.208333333328</v>
      </c>
      <c r="R347" t="b">
        <v>0</v>
      </c>
      <c r="S347" t="b">
        <v>0</v>
      </c>
      <c r="T347" t="s">
        <v>53</v>
      </c>
      <c r="U347" t="str">
        <f t="shared" si="45"/>
        <v>film &amp; video</v>
      </c>
      <c r="V347" t="str">
        <f t="shared" si="46"/>
        <v>drama</v>
      </c>
    </row>
    <row r="348" spans="1:22" x14ac:dyDescent="0.35">
      <c r="A348">
        <v>346</v>
      </c>
      <c r="B348" t="s">
        <v>744</v>
      </c>
      <c r="C348" s="3" t="s">
        <v>745</v>
      </c>
      <c r="D348" s="19">
        <v>8000</v>
      </c>
      <c r="E348" s="7">
        <v>2758</v>
      </c>
      <c r="F348" s="5">
        <f t="shared" si="42"/>
        <v>0.34475</v>
      </c>
      <c r="G348" t="s">
        <v>14</v>
      </c>
      <c r="H348" s="8">
        <f t="shared" si="43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40"/>
        <v>42971.208333333328</v>
      </c>
      <c r="O348" s="17" t="str">
        <f t="shared" si="47"/>
        <v>Aug</v>
      </c>
      <c r="P348" s="14">
        <f t="shared" si="44"/>
        <v>2017</v>
      </c>
      <c r="Q348" s="12">
        <f t="shared" si="41"/>
        <v>43026.208333333328</v>
      </c>
      <c r="R348" t="b">
        <v>0</v>
      </c>
      <c r="S348" t="b">
        <v>1</v>
      </c>
      <c r="T348" t="s">
        <v>60</v>
      </c>
      <c r="U348" t="str">
        <f t="shared" si="45"/>
        <v>music</v>
      </c>
      <c r="V348" t="str">
        <f t="shared" si="46"/>
        <v>indie rock</v>
      </c>
    </row>
    <row r="349" spans="1:22" hidden="1" x14ac:dyDescent="0.35">
      <c r="A349">
        <v>347</v>
      </c>
      <c r="B349" t="s">
        <v>746</v>
      </c>
      <c r="C349" s="3" t="s">
        <v>747</v>
      </c>
      <c r="D349" s="19">
        <v>900</v>
      </c>
      <c r="E349" s="7">
        <v>12607</v>
      </c>
      <c r="F349" s="5">
        <f t="shared" si="42"/>
        <v>14.007777777777777</v>
      </c>
      <c r="G349" t="s">
        <v>20</v>
      </c>
      <c r="H349" s="8">
        <f t="shared" si="43"/>
        <v>66.005235602094245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40"/>
        <v>42046.25</v>
      </c>
      <c r="O349" s="17" t="str">
        <f t="shared" si="47"/>
        <v>Feb</v>
      </c>
      <c r="P349" s="14">
        <f t="shared" si="44"/>
        <v>2015</v>
      </c>
      <c r="Q349" s="12">
        <f t="shared" si="41"/>
        <v>42070.25</v>
      </c>
      <c r="R349" t="b">
        <v>0</v>
      </c>
      <c r="S349" t="b">
        <v>0</v>
      </c>
      <c r="T349" t="s">
        <v>28</v>
      </c>
      <c r="U349" t="str">
        <f t="shared" si="45"/>
        <v>technology</v>
      </c>
      <c r="V349" t="str">
        <f t="shared" si="46"/>
        <v>web</v>
      </c>
    </row>
    <row r="350" spans="1:22" x14ac:dyDescent="0.35">
      <c r="A350">
        <v>348</v>
      </c>
      <c r="B350" t="s">
        <v>748</v>
      </c>
      <c r="C350" s="3" t="s">
        <v>749</v>
      </c>
      <c r="D350" s="19">
        <v>199000</v>
      </c>
      <c r="E350" s="7">
        <v>142823</v>
      </c>
      <c r="F350" s="5">
        <f t="shared" si="42"/>
        <v>0.71770351758793971</v>
      </c>
      <c r="G350" t="s">
        <v>14</v>
      </c>
      <c r="H350" s="8">
        <f t="shared" si="43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40"/>
        <v>42782.25</v>
      </c>
      <c r="O350" s="17" t="str">
        <f t="shared" si="47"/>
        <v>Feb</v>
      </c>
      <c r="P350" s="14">
        <f t="shared" si="44"/>
        <v>2017</v>
      </c>
      <c r="Q350" s="12">
        <f t="shared" si="41"/>
        <v>42795.25</v>
      </c>
      <c r="R350" t="b">
        <v>0</v>
      </c>
      <c r="S350" t="b">
        <v>0</v>
      </c>
      <c r="T350" t="s">
        <v>17</v>
      </c>
      <c r="U350" t="str">
        <f t="shared" si="45"/>
        <v>food</v>
      </c>
      <c r="V350" t="str">
        <f t="shared" si="46"/>
        <v>food trucks</v>
      </c>
    </row>
    <row r="351" spans="1:22" x14ac:dyDescent="0.35">
      <c r="A351">
        <v>349</v>
      </c>
      <c r="B351" t="s">
        <v>750</v>
      </c>
      <c r="C351" s="3" t="s">
        <v>751</v>
      </c>
      <c r="D351" s="19">
        <v>180800</v>
      </c>
      <c r="E351" s="7">
        <v>95958</v>
      </c>
      <c r="F351" s="5">
        <f t="shared" si="42"/>
        <v>0.53074115044247783</v>
      </c>
      <c r="G351" t="s">
        <v>14</v>
      </c>
      <c r="H351" s="8">
        <f t="shared" si="43"/>
        <v>103.96316359696641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40"/>
        <v>42930.208333333328</v>
      </c>
      <c r="O351" s="17" t="str">
        <f t="shared" si="47"/>
        <v>Jul</v>
      </c>
      <c r="P351" s="14">
        <f t="shared" si="44"/>
        <v>2017</v>
      </c>
      <c r="Q351" s="12">
        <f t="shared" si="41"/>
        <v>42960.208333333328</v>
      </c>
      <c r="R351" t="b">
        <v>0</v>
      </c>
      <c r="S351" t="b">
        <v>0</v>
      </c>
      <c r="T351" t="s">
        <v>33</v>
      </c>
      <c r="U351" t="str">
        <f t="shared" si="45"/>
        <v>theater</v>
      </c>
      <c r="V351" t="str">
        <f t="shared" si="46"/>
        <v>plays</v>
      </c>
    </row>
    <row r="352" spans="1:22" x14ac:dyDescent="0.35">
      <c r="A352">
        <v>350</v>
      </c>
      <c r="B352" t="s">
        <v>752</v>
      </c>
      <c r="C352" s="3" t="s">
        <v>753</v>
      </c>
      <c r="D352" s="19">
        <v>100</v>
      </c>
      <c r="E352" s="7">
        <v>5</v>
      </c>
      <c r="F352" s="5">
        <f t="shared" si="42"/>
        <v>0.05</v>
      </c>
      <c r="G352" t="s">
        <v>14</v>
      </c>
      <c r="H352" s="8">
        <f t="shared" si="43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40"/>
        <v>42144.208333333328</v>
      </c>
      <c r="O352" s="17" t="str">
        <f t="shared" si="47"/>
        <v>May</v>
      </c>
      <c r="P352" s="14">
        <f t="shared" si="44"/>
        <v>2015</v>
      </c>
      <c r="Q352" s="12">
        <f t="shared" si="41"/>
        <v>42162.208333333328</v>
      </c>
      <c r="R352" t="b">
        <v>0</v>
      </c>
      <c r="S352" t="b">
        <v>1</v>
      </c>
      <c r="T352" t="s">
        <v>159</v>
      </c>
      <c r="U352" t="str">
        <f t="shared" si="45"/>
        <v>music</v>
      </c>
      <c r="V352" t="str">
        <f t="shared" si="46"/>
        <v>jazz</v>
      </c>
    </row>
    <row r="353" spans="1:22" hidden="1" x14ac:dyDescent="0.35">
      <c r="A353">
        <v>351</v>
      </c>
      <c r="B353" t="s">
        <v>754</v>
      </c>
      <c r="C353" s="3" t="s">
        <v>755</v>
      </c>
      <c r="D353" s="19">
        <v>74100</v>
      </c>
      <c r="E353" s="7">
        <v>94631</v>
      </c>
      <c r="F353" s="5">
        <f t="shared" si="42"/>
        <v>1.2770715249662619</v>
      </c>
      <c r="G353" t="s">
        <v>20</v>
      </c>
      <c r="H353" s="8">
        <f t="shared" si="43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40"/>
        <v>42240.208333333328</v>
      </c>
      <c r="O353" s="17" t="str">
        <f t="shared" si="47"/>
        <v>Aug</v>
      </c>
      <c r="P353" s="14">
        <f t="shared" si="44"/>
        <v>2015</v>
      </c>
      <c r="Q353" s="12">
        <f t="shared" si="41"/>
        <v>42254.208333333328</v>
      </c>
      <c r="R353" t="b">
        <v>0</v>
      </c>
      <c r="S353" t="b">
        <v>0</v>
      </c>
      <c r="T353" t="s">
        <v>23</v>
      </c>
      <c r="U353" t="str">
        <f t="shared" si="45"/>
        <v>music</v>
      </c>
      <c r="V353" t="str">
        <f t="shared" si="46"/>
        <v>rock</v>
      </c>
    </row>
    <row r="354" spans="1:22" x14ac:dyDescent="0.35">
      <c r="A354">
        <v>352</v>
      </c>
      <c r="B354" t="s">
        <v>756</v>
      </c>
      <c r="C354" s="3" t="s">
        <v>757</v>
      </c>
      <c r="D354" s="19">
        <v>2800</v>
      </c>
      <c r="E354" s="7">
        <v>977</v>
      </c>
      <c r="F354" s="5">
        <f t="shared" si="42"/>
        <v>0.34892857142857142</v>
      </c>
      <c r="G354" t="s">
        <v>14</v>
      </c>
      <c r="H354" s="8">
        <f t="shared" si="43"/>
        <v>29.606060606060606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40"/>
        <v>42315.25</v>
      </c>
      <c r="O354" s="17" t="str">
        <f t="shared" si="47"/>
        <v>Nov</v>
      </c>
      <c r="P354" s="14">
        <f t="shared" si="44"/>
        <v>2015</v>
      </c>
      <c r="Q354" s="12">
        <f t="shared" si="41"/>
        <v>42323.25</v>
      </c>
      <c r="R354" t="b">
        <v>0</v>
      </c>
      <c r="S354" t="b">
        <v>0</v>
      </c>
      <c r="T354" t="s">
        <v>33</v>
      </c>
      <c r="U354" t="str">
        <f t="shared" si="45"/>
        <v>theater</v>
      </c>
      <c r="V354" t="str">
        <f t="shared" si="46"/>
        <v>plays</v>
      </c>
    </row>
    <row r="355" spans="1:22" hidden="1" x14ac:dyDescent="0.35">
      <c r="A355">
        <v>353</v>
      </c>
      <c r="B355" t="s">
        <v>758</v>
      </c>
      <c r="C355" s="3" t="s">
        <v>759</v>
      </c>
      <c r="D355" s="19">
        <v>33600</v>
      </c>
      <c r="E355" s="7">
        <v>137961</v>
      </c>
      <c r="F355" s="5">
        <f t="shared" si="42"/>
        <v>4.105982142857143</v>
      </c>
      <c r="G355" t="s">
        <v>20</v>
      </c>
      <c r="H355" s="8">
        <f t="shared" si="43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40"/>
        <v>43651.208333333328</v>
      </c>
      <c r="O355" s="17" t="str">
        <f t="shared" si="47"/>
        <v>Jul</v>
      </c>
      <c r="P355" s="14">
        <f t="shared" si="44"/>
        <v>2019</v>
      </c>
      <c r="Q355" s="12">
        <f t="shared" si="41"/>
        <v>43652.208333333328</v>
      </c>
      <c r="R355" t="b">
        <v>0</v>
      </c>
      <c r="S355" t="b">
        <v>0</v>
      </c>
      <c r="T355" t="s">
        <v>33</v>
      </c>
      <c r="U355" t="str">
        <f t="shared" si="45"/>
        <v>theater</v>
      </c>
      <c r="V355" t="str">
        <f t="shared" si="46"/>
        <v>plays</v>
      </c>
    </row>
    <row r="356" spans="1:22" hidden="1" x14ac:dyDescent="0.35">
      <c r="A356">
        <v>354</v>
      </c>
      <c r="B356" t="s">
        <v>760</v>
      </c>
      <c r="C356" s="3" t="s">
        <v>761</v>
      </c>
      <c r="D356" s="19">
        <v>6100</v>
      </c>
      <c r="E356" s="7">
        <v>7548</v>
      </c>
      <c r="F356" s="5">
        <f t="shared" si="42"/>
        <v>1.2373770491803278</v>
      </c>
      <c r="G356" t="s">
        <v>20</v>
      </c>
      <c r="H356" s="8">
        <f t="shared" si="43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40"/>
        <v>41520.208333333336</v>
      </c>
      <c r="O356" s="17" t="str">
        <f t="shared" si="47"/>
        <v>Sep</v>
      </c>
      <c r="P356" s="14">
        <f t="shared" si="44"/>
        <v>2013</v>
      </c>
      <c r="Q356" s="12">
        <f t="shared" si="41"/>
        <v>41527.208333333336</v>
      </c>
      <c r="R356" t="b">
        <v>0</v>
      </c>
      <c r="S356" t="b">
        <v>0</v>
      </c>
      <c r="T356" t="s">
        <v>42</v>
      </c>
      <c r="U356" t="str">
        <f t="shared" si="45"/>
        <v>film &amp; video</v>
      </c>
      <c r="V356" t="str">
        <f t="shared" si="46"/>
        <v>documentary</v>
      </c>
    </row>
    <row r="357" spans="1:22" hidden="1" x14ac:dyDescent="0.35">
      <c r="A357">
        <v>355</v>
      </c>
      <c r="B357" t="s">
        <v>762</v>
      </c>
      <c r="C357" s="3" t="s">
        <v>763</v>
      </c>
      <c r="D357" s="19">
        <v>3800</v>
      </c>
      <c r="E357" s="7">
        <v>2241</v>
      </c>
      <c r="F357" s="5">
        <f t="shared" si="42"/>
        <v>0.58973684210526311</v>
      </c>
      <c r="G357" t="s">
        <v>47</v>
      </c>
      <c r="H357" s="8">
        <f t="shared" si="43"/>
        <v>26.058139534883722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40"/>
        <v>42757.25</v>
      </c>
      <c r="O357" s="17" t="str">
        <f t="shared" si="47"/>
        <v>Jan</v>
      </c>
      <c r="P357" s="14">
        <f t="shared" si="44"/>
        <v>2017</v>
      </c>
      <c r="Q357" s="12">
        <f t="shared" si="41"/>
        <v>42797.25</v>
      </c>
      <c r="R357" t="b">
        <v>0</v>
      </c>
      <c r="S357" t="b">
        <v>0</v>
      </c>
      <c r="T357" t="s">
        <v>65</v>
      </c>
      <c r="U357" t="str">
        <f t="shared" si="45"/>
        <v>technology</v>
      </c>
      <c r="V357" t="str">
        <f t="shared" si="46"/>
        <v>wearables</v>
      </c>
    </row>
    <row r="358" spans="1:22" x14ac:dyDescent="0.35">
      <c r="A358">
        <v>356</v>
      </c>
      <c r="B358" t="s">
        <v>764</v>
      </c>
      <c r="C358" s="3" t="s">
        <v>765</v>
      </c>
      <c r="D358" s="19">
        <v>9300</v>
      </c>
      <c r="E358" s="7">
        <v>3431</v>
      </c>
      <c r="F358" s="5">
        <f t="shared" si="42"/>
        <v>0.36892473118279567</v>
      </c>
      <c r="G358" t="s">
        <v>14</v>
      </c>
      <c r="H358" s="8">
        <f t="shared" si="43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40"/>
        <v>40922.25</v>
      </c>
      <c r="O358" s="17" t="str">
        <f t="shared" si="47"/>
        <v>Jan</v>
      </c>
      <c r="P358" s="14">
        <f t="shared" si="44"/>
        <v>2012</v>
      </c>
      <c r="Q358" s="12">
        <f t="shared" si="41"/>
        <v>40931.25</v>
      </c>
      <c r="R358" t="b">
        <v>0</v>
      </c>
      <c r="S358" t="b">
        <v>0</v>
      </c>
      <c r="T358" t="s">
        <v>33</v>
      </c>
      <c r="U358" t="str">
        <f t="shared" si="45"/>
        <v>theater</v>
      </c>
      <c r="V358" t="str">
        <f t="shared" si="46"/>
        <v>plays</v>
      </c>
    </row>
    <row r="359" spans="1:22" hidden="1" x14ac:dyDescent="0.35">
      <c r="A359">
        <v>357</v>
      </c>
      <c r="B359" t="s">
        <v>766</v>
      </c>
      <c r="C359" s="3" t="s">
        <v>767</v>
      </c>
      <c r="D359" s="19">
        <v>2300</v>
      </c>
      <c r="E359" s="7">
        <v>4253</v>
      </c>
      <c r="F359" s="5">
        <f t="shared" si="42"/>
        <v>1.8491304347826087</v>
      </c>
      <c r="G359" t="s">
        <v>20</v>
      </c>
      <c r="H359" s="8">
        <f t="shared" si="43"/>
        <v>103.73170731707317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40"/>
        <v>42250.208333333328</v>
      </c>
      <c r="O359" s="17" t="str">
        <f t="shared" si="47"/>
        <v>Sep</v>
      </c>
      <c r="P359" s="14">
        <f t="shared" si="44"/>
        <v>2015</v>
      </c>
      <c r="Q359" s="12">
        <f t="shared" si="41"/>
        <v>42275.208333333328</v>
      </c>
      <c r="R359" t="b">
        <v>0</v>
      </c>
      <c r="S359" t="b">
        <v>0</v>
      </c>
      <c r="T359" t="s">
        <v>89</v>
      </c>
      <c r="U359" t="str">
        <f t="shared" si="45"/>
        <v>games</v>
      </c>
      <c r="V359" t="str">
        <f t="shared" si="46"/>
        <v>video games</v>
      </c>
    </row>
    <row r="360" spans="1:22" x14ac:dyDescent="0.35">
      <c r="A360">
        <v>358</v>
      </c>
      <c r="B360" t="s">
        <v>768</v>
      </c>
      <c r="C360" s="3" t="s">
        <v>769</v>
      </c>
      <c r="D360" s="19">
        <v>9700</v>
      </c>
      <c r="E360" s="7">
        <v>1146</v>
      </c>
      <c r="F360" s="5">
        <f t="shared" si="42"/>
        <v>0.11814432989690722</v>
      </c>
      <c r="G360" t="s">
        <v>14</v>
      </c>
      <c r="H360" s="8">
        <f t="shared" si="43"/>
        <v>49.826086956521742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40"/>
        <v>43322.208333333328</v>
      </c>
      <c r="O360" s="17" t="str">
        <f t="shared" si="47"/>
        <v>Aug</v>
      </c>
      <c r="P360" s="14">
        <f t="shared" si="44"/>
        <v>2018</v>
      </c>
      <c r="Q360" s="12">
        <f t="shared" si="41"/>
        <v>43325.208333333328</v>
      </c>
      <c r="R360" t="b">
        <v>1</v>
      </c>
      <c r="S360" t="b">
        <v>0</v>
      </c>
      <c r="T360" t="s">
        <v>122</v>
      </c>
      <c r="U360" t="str">
        <f t="shared" si="45"/>
        <v>photography</v>
      </c>
      <c r="V360" t="str">
        <f t="shared" si="46"/>
        <v>photography books</v>
      </c>
    </row>
    <row r="361" spans="1:22" hidden="1" x14ac:dyDescent="0.35">
      <c r="A361">
        <v>359</v>
      </c>
      <c r="B361" t="s">
        <v>770</v>
      </c>
      <c r="C361" s="3" t="s">
        <v>771</v>
      </c>
      <c r="D361" s="19">
        <v>4000</v>
      </c>
      <c r="E361" s="7">
        <v>11948</v>
      </c>
      <c r="F361" s="5">
        <f t="shared" si="42"/>
        <v>2.9870000000000001</v>
      </c>
      <c r="G361" t="s">
        <v>20</v>
      </c>
      <c r="H361" s="8">
        <f t="shared" si="43"/>
        <v>63.893048128342244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40"/>
        <v>40782.208333333336</v>
      </c>
      <c r="O361" s="17" t="str">
        <f t="shared" si="47"/>
        <v>Aug</v>
      </c>
      <c r="P361" s="14">
        <f t="shared" si="44"/>
        <v>2011</v>
      </c>
      <c r="Q361" s="12">
        <f t="shared" si="41"/>
        <v>40789.208333333336</v>
      </c>
      <c r="R361" t="b">
        <v>0</v>
      </c>
      <c r="S361" t="b">
        <v>0</v>
      </c>
      <c r="T361" t="s">
        <v>71</v>
      </c>
      <c r="U361" t="str">
        <f t="shared" si="45"/>
        <v>film &amp; video</v>
      </c>
      <c r="V361" t="str">
        <f t="shared" si="46"/>
        <v>animation</v>
      </c>
    </row>
    <row r="362" spans="1:22" hidden="1" x14ac:dyDescent="0.35">
      <c r="A362">
        <v>360</v>
      </c>
      <c r="B362" t="s">
        <v>772</v>
      </c>
      <c r="C362" s="3" t="s">
        <v>773</v>
      </c>
      <c r="D362" s="19">
        <v>59700</v>
      </c>
      <c r="E362" s="7">
        <v>135132</v>
      </c>
      <c r="F362" s="5">
        <f t="shared" si="42"/>
        <v>2.2635175879396985</v>
      </c>
      <c r="G362" t="s">
        <v>20</v>
      </c>
      <c r="H362" s="8">
        <f t="shared" si="43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40"/>
        <v>40544.25</v>
      </c>
      <c r="O362" s="17" t="str">
        <f t="shared" si="47"/>
        <v>Jan</v>
      </c>
      <c r="P362" s="14">
        <f t="shared" si="44"/>
        <v>2011</v>
      </c>
      <c r="Q362" s="12">
        <f t="shared" si="41"/>
        <v>40558.25</v>
      </c>
      <c r="R362" t="b">
        <v>0</v>
      </c>
      <c r="S362" t="b">
        <v>1</v>
      </c>
      <c r="T362" t="s">
        <v>33</v>
      </c>
      <c r="U362" t="str">
        <f t="shared" si="45"/>
        <v>theater</v>
      </c>
      <c r="V362" t="str">
        <f t="shared" si="46"/>
        <v>plays</v>
      </c>
    </row>
    <row r="363" spans="1:22" hidden="1" x14ac:dyDescent="0.35">
      <c r="A363">
        <v>361</v>
      </c>
      <c r="B363" t="s">
        <v>774</v>
      </c>
      <c r="C363" s="3" t="s">
        <v>775</v>
      </c>
      <c r="D363" s="19">
        <v>5500</v>
      </c>
      <c r="E363" s="7">
        <v>9546</v>
      </c>
      <c r="F363" s="5">
        <f t="shared" si="42"/>
        <v>1.7356363636363636</v>
      </c>
      <c r="G363" t="s">
        <v>20</v>
      </c>
      <c r="H363" s="8">
        <f t="shared" si="43"/>
        <v>108.47727272727273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40"/>
        <v>43015.208333333328</v>
      </c>
      <c r="O363" s="17" t="str">
        <f t="shared" si="47"/>
        <v>Oct</v>
      </c>
      <c r="P363" s="14">
        <f t="shared" si="44"/>
        <v>2017</v>
      </c>
      <c r="Q363" s="12">
        <f t="shared" si="41"/>
        <v>43039.208333333328</v>
      </c>
      <c r="R363" t="b">
        <v>0</v>
      </c>
      <c r="S363" t="b">
        <v>0</v>
      </c>
      <c r="T363" t="s">
        <v>33</v>
      </c>
      <c r="U363" t="str">
        <f t="shared" si="45"/>
        <v>theater</v>
      </c>
      <c r="V363" t="str">
        <f t="shared" si="46"/>
        <v>plays</v>
      </c>
    </row>
    <row r="364" spans="1:22" hidden="1" x14ac:dyDescent="0.35">
      <c r="A364">
        <v>362</v>
      </c>
      <c r="B364" t="s">
        <v>776</v>
      </c>
      <c r="C364" s="3" t="s">
        <v>777</v>
      </c>
      <c r="D364" s="19">
        <v>3700</v>
      </c>
      <c r="E364" s="7">
        <v>13755</v>
      </c>
      <c r="F364" s="5">
        <f t="shared" si="42"/>
        <v>3.7175675675675675</v>
      </c>
      <c r="G364" t="s">
        <v>20</v>
      </c>
      <c r="H364" s="8">
        <f t="shared" si="43"/>
        <v>72.015706806282722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40"/>
        <v>40570.25</v>
      </c>
      <c r="O364" s="17" t="str">
        <f t="shared" si="47"/>
        <v>Jan</v>
      </c>
      <c r="P364" s="14">
        <f t="shared" si="44"/>
        <v>2011</v>
      </c>
      <c r="Q364" s="12">
        <f t="shared" si="41"/>
        <v>40608.25</v>
      </c>
      <c r="R364" t="b">
        <v>0</v>
      </c>
      <c r="S364" t="b">
        <v>0</v>
      </c>
      <c r="T364" t="s">
        <v>23</v>
      </c>
      <c r="U364" t="str">
        <f t="shared" si="45"/>
        <v>music</v>
      </c>
      <c r="V364" t="str">
        <f t="shared" si="46"/>
        <v>rock</v>
      </c>
    </row>
    <row r="365" spans="1:22" hidden="1" x14ac:dyDescent="0.35">
      <c r="A365">
        <v>363</v>
      </c>
      <c r="B365" t="s">
        <v>778</v>
      </c>
      <c r="C365" s="3" t="s">
        <v>779</v>
      </c>
      <c r="D365" s="19">
        <v>5200</v>
      </c>
      <c r="E365" s="7">
        <v>8330</v>
      </c>
      <c r="F365" s="5">
        <f t="shared" si="42"/>
        <v>1.601923076923077</v>
      </c>
      <c r="G365" t="s">
        <v>20</v>
      </c>
      <c r="H365" s="8">
        <f t="shared" si="43"/>
        <v>59.928057553956833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40"/>
        <v>40904.25</v>
      </c>
      <c r="O365" s="17" t="str">
        <f t="shared" si="47"/>
        <v>Dec</v>
      </c>
      <c r="P365" s="14">
        <f t="shared" si="44"/>
        <v>2011</v>
      </c>
      <c r="Q365" s="12">
        <f t="shared" si="41"/>
        <v>40905.25</v>
      </c>
      <c r="R365" t="b">
        <v>0</v>
      </c>
      <c r="S365" t="b">
        <v>0</v>
      </c>
      <c r="T365" t="s">
        <v>23</v>
      </c>
      <c r="U365" t="str">
        <f t="shared" si="45"/>
        <v>music</v>
      </c>
      <c r="V365" t="str">
        <f t="shared" si="46"/>
        <v>rock</v>
      </c>
    </row>
    <row r="366" spans="1:22" hidden="1" x14ac:dyDescent="0.35">
      <c r="A366">
        <v>364</v>
      </c>
      <c r="B366" t="s">
        <v>780</v>
      </c>
      <c r="C366" s="3" t="s">
        <v>781</v>
      </c>
      <c r="D366" s="19">
        <v>900</v>
      </c>
      <c r="E366" s="7">
        <v>14547</v>
      </c>
      <c r="F366" s="5">
        <f t="shared" si="42"/>
        <v>16.163333333333334</v>
      </c>
      <c r="G366" t="s">
        <v>20</v>
      </c>
      <c r="H366" s="8">
        <f t="shared" si="43"/>
        <v>78.209677419354833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40"/>
        <v>43164.25</v>
      </c>
      <c r="O366" s="17" t="str">
        <f t="shared" si="47"/>
        <v>Mar</v>
      </c>
      <c r="P366" s="14">
        <f t="shared" si="44"/>
        <v>2018</v>
      </c>
      <c r="Q366" s="12">
        <f t="shared" si="41"/>
        <v>43194.208333333328</v>
      </c>
      <c r="R366" t="b">
        <v>0</v>
      </c>
      <c r="S366" t="b">
        <v>0</v>
      </c>
      <c r="T366" t="s">
        <v>60</v>
      </c>
      <c r="U366" t="str">
        <f t="shared" si="45"/>
        <v>music</v>
      </c>
      <c r="V366" t="str">
        <f t="shared" si="46"/>
        <v>indie rock</v>
      </c>
    </row>
    <row r="367" spans="1:22" hidden="1" x14ac:dyDescent="0.35">
      <c r="A367">
        <v>365</v>
      </c>
      <c r="B367" t="s">
        <v>782</v>
      </c>
      <c r="C367" s="3" t="s">
        <v>783</v>
      </c>
      <c r="D367" s="19">
        <v>1600</v>
      </c>
      <c r="E367" s="7">
        <v>11735</v>
      </c>
      <c r="F367" s="5">
        <f t="shared" si="42"/>
        <v>7.3343749999999996</v>
      </c>
      <c r="G367" t="s">
        <v>20</v>
      </c>
      <c r="H367" s="8">
        <f t="shared" si="43"/>
        <v>104.77678571428571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40"/>
        <v>42733.25</v>
      </c>
      <c r="O367" s="17" t="str">
        <f t="shared" si="47"/>
        <v>Dec</v>
      </c>
      <c r="P367" s="14">
        <f t="shared" si="44"/>
        <v>2016</v>
      </c>
      <c r="Q367" s="12">
        <f t="shared" si="41"/>
        <v>42760.25</v>
      </c>
      <c r="R367" t="b">
        <v>0</v>
      </c>
      <c r="S367" t="b">
        <v>0</v>
      </c>
      <c r="T367" t="s">
        <v>33</v>
      </c>
      <c r="U367" t="str">
        <f t="shared" si="45"/>
        <v>theater</v>
      </c>
      <c r="V367" t="str">
        <f t="shared" si="46"/>
        <v>plays</v>
      </c>
    </row>
    <row r="368" spans="1:22" hidden="1" x14ac:dyDescent="0.35">
      <c r="A368">
        <v>366</v>
      </c>
      <c r="B368" t="s">
        <v>784</v>
      </c>
      <c r="C368" s="3" t="s">
        <v>785</v>
      </c>
      <c r="D368" s="19">
        <v>1800</v>
      </c>
      <c r="E368" s="7">
        <v>10658</v>
      </c>
      <c r="F368" s="5">
        <f t="shared" si="42"/>
        <v>5.9211111111111112</v>
      </c>
      <c r="G368" t="s">
        <v>20</v>
      </c>
      <c r="H368" s="8">
        <f t="shared" si="43"/>
        <v>105.52475247524752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40"/>
        <v>40546.25</v>
      </c>
      <c r="O368" s="17" t="str">
        <f t="shared" si="47"/>
        <v>Jan</v>
      </c>
      <c r="P368" s="14">
        <f t="shared" si="44"/>
        <v>2011</v>
      </c>
      <c r="Q368" s="12">
        <f t="shared" si="41"/>
        <v>40547.25</v>
      </c>
      <c r="R368" t="b">
        <v>0</v>
      </c>
      <c r="S368" t="b">
        <v>1</v>
      </c>
      <c r="T368" t="s">
        <v>33</v>
      </c>
      <c r="U368" t="str">
        <f t="shared" si="45"/>
        <v>theater</v>
      </c>
      <c r="V368" t="str">
        <f t="shared" si="46"/>
        <v>plays</v>
      </c>
    </row>
    <row r="369" spans="1:22" x14ac:dyDescent="0.35">
      <c r="A369">
        <v>367</v>
      </c>
      <c r="B369" t="s">
        <v>786</v>
      </c>
      <c r="C369" s="3" t="s">
        <v>787</v>
      </c>
      <c r="D369" s="19">
        <v>9900</v>
      </c>
      <c r="E369" s="7">
        <v>1870</v>
      </c>
      <c r="F369" s="5">
        <f t="shared" si="42"/>
        <v>0.18888888888888888</v>
      </c>
      <c r="G369" t="s">
        <v>14</v>
      </c>
      <c r="H369" s="8">
        <f t="shared" si="43"/>
        <v>24.933333333333334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40"/>
        <v>41930.208333333336</v>
      </c>
      <c r="O369" s="17" t="str">
        <f t="shared" si="47"/>
        <v>Oct</v>
      </c>
      <c r="P369" s="14">
        <f t="shared" si="44"/>
        <v>2014</v>
      </c>
      <c r="Q369" s="12">
        <f t="shared" si="41"/>
        <v>41954.25</v>
      </c>
      <c r="R369" t="b">
        <v>0</v>
      </c>
      <c r="S369" t="b">
        <v>1</v>
      </c>
      <c r="T369" t="s">
        <v>33</v>
      </c>
      <c r="U369" t="str">
        <f t="shared" si="45"/>
        <v>theater</v>
      </c>
      <c r="V369" t="str">
        <f t="shared" si="46"/>
        <v>plays</v>
      </c>
    </row>
    <row r="370" spans="1:22" hidden="1" x14ac:dyDescent="0.35">
      <c r="A370">
        <v>368</v>
      </c>
      <c r="B370" t="s">
        <v>788</v>
      </c>
      <c r="C370" s="3" t="s">
        <v>789</v>
      </c>
      <c r="D370" s="19">
        <v>5200</v>
      </c>
      <c r="E370" s="7">
        <v>14394</v>
      </c>
      <c r="F370" s="5">
        <f t="shared" si="42"/>
        <v>2.7680769230769231</v>
      </c>
      <c r="G370" t="s">
        <v>20</v>
      </c>
      <c r="H370" s="8">
        <f t="shared" si="43"/>
        <v>69.873786407766985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40"/>
        <v>40464.208333333336</v>
      </c>
      <c r="O370" s="17" t="str">
        <f t="shared" si="47"/>
        <v>Oct</v>
      </c>
      <c r="P370" s="14">
        <f t="shared" si="44"/>
        <v>2010</v>
      </c>
      <c r="Q370" s="12">
        <f t="shared" si="41"/>
        <v>40487.208333333336</v>
      </c>
      <c r="R370" t="b">
        <v>0</v>
      </c>
      <c r="S370" t="b">
        <v>1</v>
      </c>
      <c r="T370" t="s">
        <v>42</v>
      </c>
      <c r="U370" t="str">
        <f t="shared" si="45"/>
        <v>film &amp; video</v>
      </c>
      <c r="V370" t="str">
        <f t="shared" si="46"/>
        <v>documentary</v>
      </c>
    </row>
    <row r="371" spans="1:22" hidden="1" x14ac:dyDescent="0.35">
      <c r="A371">
        <v>369</v>
      </c>
      <c r="B371" t="s">
        <v>790</v>
      </c>
      <c r="C371" s="3" t="s">
        <v>791</v>
      </c>
      <c r="D371" s="19">
        <v>5400</v>
      </c>
      <c r="E371" s="7">
        <v>14743</v>
      </c>
      <c r="F371" s="5">
        <f t="shared" si="42"/>
        <v>2.730185185185185</v>
      </c>
      <c r="G371" t="s">
        <v>20</v>
      </c>
      <c r="H371" s="8">
        <f t="shared" si="43"/>
        <v>95.733766233766232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40"/>
        <v>41308.25</v>
      </c>
      <c r="O371" s="17" t="str">
        <f t="shared" si="47"/>
        <v>Feb</v>
      </c>
      <c r="P371" s="14">
        <f t="shared" si="44"/>
        <v>2013</v>
      </c>
      <c r="Q371" s="12">
        <f t="shared" si="41"/>
        <v>41347.208333333336</v>
      </c>
      <c r="R371" t="b">
        <v>0</v>
      </c>
      <c r="S371" t="b">
        <v>1</v>
      </c>
      <c r="T371" t="s">
        <v>269</v>
      </c>
      <c r="U371" t="str">
        <f t="shared" si="45"/>
        <v>film &amp; video</v>
      </c>
      <c r="V371" t="str">
        <f t="shared" si="46"/>
        <v>television</v>
      </c>
    </row>
    <row r="372" spans="1:22" hidden="1" x14ac:dyDescent="0.35">
      <c r="A372">
        <v>370</v>
      </c>
      <c r="B372" t="s">
        <v>792</v>
      </c>
      <c r="C372" s="3" t="s">
        <v>793</v>
      </c>
      <c r="D372" s="19">
        <v>112300</v>
      </c>
      <c r="E372" s="7">
        <v>178965</v>
      </c>
      <c r="F372" s="5">
        <f t="shared" si="42"/>
        <v>1.593633125556545</v>
      </c>
      <c r="G372" t="s">
        <v>20</v>
      </c>
      <c r="H372" s="8">
        <f t="shared" si="43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40"/>
        <v>43570.208333333328</v>
      </c>
      <c r="O372" s="17" t="str">
        <f t="shared" si="47"/>
        <v>Apr</v>
      </c>
      <c r="P372" s="14">
        <f t="shared" si="44"/>
        <v>2019</v>
      </c>
      <c r="Q372" s="12">
        <f t="shared" si="41"/>
        <v>43576.208333333328</v>
      </c>
      <c r="R372" t="b">
        <v>0</v>
      </c>
      <c r="S372" t="b">
        <v>0</v>
      </c>
      <c r="T372" t="s">
        <v>33</v>
      </c>
      <c r="U372" t="str">
        <f t="shared" si="45"/>
        <v>theater</v>
      </c>
      <c r="V372" t="str">
        <f t="shared" si="46"/>
        <v>plays</v>
      </c>
    </row>
    <row r="373" spans="1:22" x14ac:dyDescent="0.35">
      <c r="A373">
        <v>371</v>
      </c>
      <c r="B373" t="s">
        <v>794</v>
      </c>
      <c r="C373" s="3" t="s">
        <v>795</v>
      </c>
      <c r="D373" s="19">
        <v>189200</v>
      </c>
      <c r="E373" s="7">
        <v>128410</v>
      </c>
      <c r="F373" s="5">
        <f t="shared" si="42"/>
        <v>0.67869978858350954</v>
      </c>
      <c r="G373" t="s">
        <v>14</v>
      </c>
      <c r="H373" s="8">
        <f t="shared" si="43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40"/>
        <v>42043.25</v>
      </c>
      <c r="O373" s="17" t="str">
        <f t="shared" si="47"/>
        <v>Feb</v>
      </c>
      <c r="P373" s="14">
        <f t="shared" si="44"/>
        <v>2015</v>
      </c>
      <c r="Q373" s="12">
        <f t="shared" si="41"/>
        <v>42094.208333333328</v>
      </c>
      <c r="R373" t="b">
        <v>0</v>
      </c>
      <c r="S373" t="b">
        <v>0</v>
      </c>
      <c r="T373" t="s">
        <v>33</v>
      </c>
      <c r="U373" t="str">
        <f t="shared" si="45"/>
        <v>theater</v>
      </c>
      <c r="V373" t="str">
        <f t="shared" si="46"/>
        <v>plays</v>
      </c>
    </row>
    <row r="374" spans="1:22" ht="31" hidden="1" x14ac:dyDescent="0.35">
      <c r="A374">
        <v>372</v>
      </c>
      <c r="B374" t="s">
        <v>796</v>
      </c>
      <c r="C374" s="3" t="s">
        <v>797</v>
      </c>
      <c r="D374" s="19">
        <v>900</v>
      </c>
      <c r="E374" s="7">
        <v>14324</v>
      </c>
      <c r="F374" s="5">
        <f t="shared" si="42"/>
        <v>15.915555555555555</v>
      </c>
      <c r="G374" t="s">
        <v>20</v>
      </c>
      <c r="H374" s="8">
        <f t="shared" si="43"/>
        <v>84.757396449704146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40"/>
        <v>42012.25</v>
      </c>
      <c r="O374" s="17" t="str">
        <f t="shared" si="47"/>
        <v>Jan</v>
      </c>
      <c r="P374" s="14">
        <f t="shared" si="44"/>
        <v>2015</v>
      </c>
      <c r="Q374" s="12">
        <f t="shared" si="41"/>
        <v>42032.25</v>
      </c>
      <c r="R374" t="b">
        <v>0</v>
      </c>
      <c r="S374" t="b">
        <v>1</v>
      </c>
      <c r="T374" t="s">
        <v>42</v>
      </c>
      <c r="U374" t="str">
        <f t="shared" si="45"/>
        <v>film &amp; video</v>
      </c>
      <c r="V374" t="str">
        <f t="shared" si="46"/>
        <v>documentary</v>
      </c>
    </row>
    <row r="375" spans="1:22" hidden="1" x14ac:dyDescent="0.35">
      <c r="A375">
        <v>373</v>
      </c>
      <c r="B375" t="s">
        <v>798</v>
      </c>
      <c r="C375" s="3" t="s">
        <v>799</v>
      </c>
      <c r="D375" s="19">
        <v>22500</v>
      </c>
      <c r="E375" s="7">
        <v>164291</v>
      </c>
      <c r="F375" s="5">
        <f t="shared" si="42"/>
        <v>7.3018222222222224</v>
      </c>
      <c r="G375" t="s">
        <v>20</v>
      </c>
      <c r="H375" s="8">
        <f t="shared" si="43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40"/>
        <v>42964.208333333328</v>
      </c>
      <c r="O375" s="17" t="str">
        <f t="shared" si="47"/>
        <v>Aug</v>
      </c>
      <c r="P375" s="14">
        <f t="shared" si="44"/>
        <v>2017</v>
      </c>
      <c r="Q375" s="12">
        <f t="shared" si="41"/>
        <v>42972.208333333328</v>
      </c>
      <c r="R375" t="b">
        <v>0</v>
      </c>
      <c r="S375" t="b">
        <v>0</v>
      </c>
      <c r="T375" t="s">
        <v>33</v>
      </c>
      <c r="U375" t="str">
        <f t="shared" si="45"/>
        <v>theater</v>
      </c>
      <c r="V375" t="str">
        <f t="shared" si="46"/>
        <v>plays</v>
      </c>
    </row>
    <row r="376" spans="1:22" ht="31" x14ac:dyDescent="0.35">
      <c r="A376">
        <v>374</v>
      </c>
      <c r="B376" t="s">
        <v>800</v>
      </c>
      <c r="C376" s="3" t="s">
        <v>801</v>
      </c>
      <c r="D376" s="19">
        <v>167400</v>
      </c>
      <c r="E376" s="7">
        <v>22073</v>
      </c>
      <c r="F376" s="5">
        <f t="shared" si="42"/>
        <v>0.13185782556750297</v>
      </c>
      <c r="G376" t="s">
        <v>14</v>
      </c>
      <c r="H376" s="8">
        <f t="shared" si="43"/>
        <v>50.05215419501134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40"/>
        <v>43476.25</v>
      </c>
      <c r="O376" s="17" t="str">
        <f t="shared" si="47"/>
        <v>Jan</v>
      </c>
      <c r="P376" s="14">
        <f t="shared" si="44"/>
        <v>2019</v>
      </c>
      <c r="Q376" s="12">
        <f t="shared" si="41"/>
        <v>43481.25</v>
      </c>
      <c r="R376" t="b">
        <v>0</v>
      </c>
      <c r="S376" t="b">
        <v>1</v>
      </c>
      <c r="T376" t="s">
        <v>42</v>
      </c>
      <c r="U376" t="str">
        <f t="shared" si="45"/>
        <v>film &amp; video</v>
      </c>
      <c r="V376" t="str">
        <f t="shared" si="46"/>
        <v>documentary</v>
      </c>
    </row>
    <row r="377" spans="1:22" ht="31" x14ac:dyDescent="0.35">
      <c r="A377">
        <v>375</v>
      </c>
      <c r="B377" t="s">
        <v>802</v>
      </c>
      <c r="C377" s="3" t="s">
        <v>803</v>
      </c>
      <c r="D377" s="19">
        <v>2700</v>
      </c>
      <c r="E377" s="7">
        <v>1479</v>
      </c>
      <c r="F377" s="5">
        <f t="shared" si="42"/>
        <v>0.54777777777777781</v>
      </c>
      <c r="G377" t="s">
        <v>14</v>
      </c>
      <c r="H377" s="8">
        <f t="shared" si="43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40"/>
        <v>42293.208333333328</v>
      </c>
      <c r="O377" s="17" t="str">
        <f t="shared" si="47"/>
        <v>Oct</v>
      </c>
      <c r="P377" s="14">
        <f t="shared" si="44"/>
        <v>2015</v>
      </c>
      <c r="Q377" s="12">
        <f t="shared" si="41"/>
        <v>42350.25</v>
      </c>
      <c r="R377" t="b">
        <v>0</v>
      </c>
      <c r="S377" t="b">
        <v>0</v>
      </c>
      <c r="T377" t="s">
        <v>60</v>
      </c>
      <c r="U377" t="str">
        <f t="shared" si="45"/>
        <v>music</v>
      </c>
      <c r="V377" t="str">
        <f t="shared" si="46"/>
        <v>indie rock</v>
      </c>
    </row>
    <row r="378" spans="1:22" hidden="1" x14ac:dyDescent="0.35">
      <c r="A378">
        <v>376</v>
      </c>
      <c r="B378" t="s">
        <v>804</v>
      </c>
      <c r="C378" s="3" t="s">
        <v>805</v>
      </c>
      <c r="D378" s="19">
        <v>3400</v>
      </c>
      <c r="E378" s="7">
        <v>12275</v>
      </c>
      <c r="F378" s="5">
        <f t="shared" si="42"/>
        <v>3.6102941176470589</v>
      </c>
      <c r="G378" t="s">
        <v>20</v>
      </c>
      <c r="H378" s="8">
        <f t="shared" si="43"/>
        <v>93.702290076335885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40"/>
        <v>41826.208333333336</v>
      </c>
      <c r="O378" s="17" t="str">
        <f t="shared" si="47"/>
        <v>Jul</v>
      </c>
      <c r="P378" s="14">
        <f t="shared" si="44"/>
        <v>2014</v>
      </c>
      <c r="Q378" s="12">
        <f t="shared" si="41"/>
        <v>41832.208333333336</v>
      </c>
      <c r="R378" t="b">
        <v>0</v>
      </c>
      <c r="S378" t="b">
        <v>0</v>
      </c>
      <c r="T378" t="s">
        <v>23</v>
      </c>
      <c r="U378" t="str">
        <f t="shared" si="45"/>
        <v>music</v>
      </c>
      <c r="V378" t="str">
        <f t="shared" si="46"/>
        <v>rock</v>
      </c>
    </row>
    <row r="379" spans="1:22" x14ac:dyDescent="0.35">
      <c r="A379">
        <v>377</v>
      </c>
      <c r="B379" t="s">
        <v>806</v>
      </c>
      <c r="C379" s="3" t="s">
        <v>807</v>
      </c>
      <c r="D379" s="19">
        <v>49700</v>
      </c>
      <c r="E379" s="7">
        <v>5098</v>
      </c>
      <c r="F379" s="5">
        <f t="shared" si="42"/>
        <v>0.10257545271629778</v>
      </c>
      <c r="G379" t="s">
        <v>14</v>
      </c>
      <c r="H379" s="8">
        <f t="shared" si="43"/>
        <v>40.14173228346457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40"/>
        <v>43760.208333333328</v>
      </c>
      <c r="O379" s="17" t="str">
        <f t="shared" si="47"/>
        <v>Oct</v>
      </c>
      <c r="P379" s="14">
        <f t="shared" si="44"/>
        <v>2019</v>
      </c>
      <c r="Q379" s="12">
        <f t="shared" si="41"/>
        <v>43774.25</v>
      </c>
      <c r="R379" t="b">
        <v>0</v>
      </c>
      <c r="S379" t="b">
        <v>0</v>
      </c>
      <c r="T379" t="s">
        <v>33</v>
      </c>
      <c r="U379" t="str">
        <f t="shared" si="45"/>
        <v>theater</v>
      </c>
      <c r="V379" t="str">
        <f t="shared" si="46"/>
        <v>plays</v>
      </c>
    </row>
    <row r="380" spans="1:22" x14ac:dyDescent="0.35">
      <c r="A380">
        <v>378</v>
      </c>
      <c r="B380" t="s">
        <v>808</v>
      </c>
      <c r="C380" s="3" t="s">
        <v>809</v>
      </c>
      <c r="D380" s="19">
        <v>178200</v>
      </c>
      <c r="E380" s="7">
        <v>24882</v>
      </c>
      <c r="F380" s="5">
        <f t="shared" si="42"/>
        <v>0.13962962962962963</v>
      </c>
      <c r="G380" t="s">
        <v>14</v>
      </c>
      <c r="H380" s="8">
        <f t="shared" si="43"/>
        <v>70.090140845070422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40"/>
        <v>43241.208333333328</v>
      </c>
      <c r="O380" s="17" t="str">
        <f t="shared" si="47"/>
        <v>May</v>
      </c>
      <c r="P380" s="14">
        <f t="shared" si="44"/>
        <v>2018</v>
      </c>
      <c r="Q380" s="12">
        <f t="shared" si="41"/>
        <v>43279.208333333328</v>
      </c>
      <c r="R380" t="b">
        <v>0</v>
      </c>
      <c r="S380" t="b">
        <v>0</v>
      </c>
      <c r="T380" t="s">
        <v>42</v>
      </c>
      <c r="U380" t="str">
        <f t="shared" si="45"/>
        <v>film &amp; video</v>
      </c>
      <c r="V380" t="str">
        <f t="shared" si="46"/>
        <v>documentary</v>
      </c>
    </row>
    <row r="381" spans="1:22" x14ac:dyDescent="0.35">
      <c r="A381">
        <v>379</v>
      </c>
      <c r="B381" t="s">
        <v>810</v>
      </c>
      <c r="C381" s="3" t="s">
        <v>811</v>
      </c>
      <c r="D381" s="19">
        <v>7200</v>
      </c>
      <c r="E381" s="7">
        <v>2912</v>
      </c>
      <c r="F381" s="5">
        <f t="shared" si="42"/>
        <v>0.40444444444444444</v>
      </c>
      <c r="G381" t="s">
        <v>14</v>
      </c>
      <c r="H381" s="8">
        <f t="shared" si="43"/>
        <v>66.181818181818187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40"/>
        <v>40843.208333333336</v>
      </c>
      <c r="O381" s="17" t="str">
        <f t="shared" si="47"/>
        <v>Oct</v>
      </c>
      <c r="P381" s="14">
        <f t="shared" si="44"/>
        <v>2011</v>
      </c>
      <c r="Q381" s="12">
        <f t="shared" si="41"/>
        <v>40857.25</v>
      </c>
      <c r="R381" t="b">
        <v>0</v>
      </c>
      <c r="S381" t="b">
        <v>0</v>
      </c>
      <c r="T381" t="s">
        <v>33</v>
      </c>
      <c r="U381" t="str">
        <f t="shared" si="45"/>
        <v>theater</v>
      </c>
      <c r="V381" t="str">
        <f t="shared" si="46"/>
        <v>plays</v>
      </c>
    </row>
    <row r="382" spans="1:22" ht="31" hidden="1" x14ac:dyDescent="0.35">
      <c r="A382">
        <v>380</v>
      </c>
      <c r="B382" t="s">
        <v>812</v>
      </c>
      <c r="C382" s="3" t="s">
        <v>813</v>
      </c>
      <c r="D382" s="19">
        <v>2500</v>
      </c>
      <c r="E382" s="7">
        <v>4008</v>
      </c>
      <c r="F382" s="5">
        <f t="shared" si="42"/>
        <v>1.6032</v>
      </c>
      <c r="G382" t="s">
        <v>20</v>
      </c>
      <c r="H382" s="8">
        <f t="shared" si="43"/>
        <v>47.714285714285715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40"/>
        <v>41448.208333333336</v>
      </c>
      <c r="O382" s="17" t="str">
        <f t="shared" si="47"/>
        <v>Jun</v>
      </c>
      <c r="P382" s="14">
        <f t="shared" si="44"/>
        <v>2013</v>
      </c>
      <c r="Q382" s="12">
        <f t="shared" si="41"/>
        <v>41453.208333333336</v>
      </c>
      <c r="R382" t="b">
        <v>0</v>
      </c>
      <c r="S382" t="b">
        <v>0</v>
      </c>
      <c r="T382" t="s">
        <v>33</v>
      </c>
      <c r="U382" t="str">
        <f t="shared" si="45"/>
        <v>theater</v>
      </c>
      <c r="V382" t="str">
        <f t="shared" si="46"/>
        <v>plays</v>
      </c>
    </row>
    <row r="383" spans="1:22" hidden="1" x14ac:dyDescent="0.35">
      <c r="A383">
        <v>381</v>
      </c>
      <c r="B383" t="s">
        <v>814</v>
      </c>
      <c r="C383" s="3" t="s">
        <v>815</v>
      </c>
      <c r="D383" s="19">
        <v>5300</v>
      </c>
      <c r="E383" s="7">
        <v>9749</v>
      </c>
      <c r="F383" s="5">
        <f t="shared" si="42"/>
        <v>1.8394339622641509</v>
      </c>
      <c r="G383" t="s">
        <v>20</v>
      </c>
      <c r="H383" s="8">
        <f t="shared" si="43"/>
        <v>62.896774193548389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40"/>
        <v>42163.208333333328</v>
      </c>
      <c r="O383" s="17" t="str">
        <f t="shared" si="47"/>
        <v>Jun</v>
      </c>
      <c r="P383" s="14">
        <f t="shared" si="44"/>
        <v>2015</v>
      </c>
      <c r="Q383" s="12">
        <f t="shared" si="41"/>
        <v>42209.208333333328</v>
      </c>
      <c r="R383" t="b">
        <v>0</v>
      </c>
      <c r="S383" t="b">
        <v>0</v>
      </c>
      <c r="T383" t="s">
        <v>33</v>
      </c>
      <c r="U383" t="str">
        <f t="shared" si="45"/>
        <v>theater</v>
      </c>
      <c r="V383" t="str">
        <f t="shared" si="46"/>
        <v>plays</v>
      </c>
    </row>
    <row r="384" spans="1:22" ht="31" x14ac:dyDescent="0.35">
      <c r="A384">
        <v>382</v>
      </c>
      <c r="B384" t="s">
        <v>816</v>
      </c>
      <c r="C384" s="3" t="s">
        <v>817</v>
      </c>
      <c r="D384" s="19">
        <v>9100</v>
      </c>
      <c r="E384" s="7">
        <v>5803</v>
      </c>
      <c r="F384" s="5">
        <f t="shared" si="42"/>
        <v>0.63769230769230767</v>
      </c>
      <c r="G384" t="s">
        <v>14</v>
      </c>
      <c r="H384" s="8">
        <f t="shared" si="43"/>
        <v>86.611940298507463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40"/>
        <v>43024.208333333328</v>
      </c>
      <c r="O384" s="17" t="str">
        <f t="shared" si="47"/>
        <v>Oct</v>
      </c>
      <c r="P384" s="14">
        <f t="shared" si="44"/>
        <v>2017</v>
      </c>
      <c r="Q384" s="12">
        <f t="shared" si="41"/>
        <v>43043.208333333328</v>
      </c>
      <c r="R384" t="b">
        <v>0</v>
      </c>
      <c r="S384" t="b">
        <v>0</v>
      </c>
      <c r="T384" t="s">
        <v>122</v>
      </c>
      <c r="U384" t="str">
        <f t="shared" si="45"/>
        <v>photography</v>
      </c>
      <c r="V384" t="str">
        <f t="shared" si="46"/>
        <v>photography books</v>
      </c>
    </row>
    <row r="385" spans="1:22" hidden="1" x14ac:dyDescent="0.35">
      <c r="A385">
        <v>383</v>
      </c>
      <c r="B385" t="s">
        <v>818</v>
      </c>
      <c r="C385" s="3" t="s">
        <v>819</v>
      </c>
      <c r="D385" s="19">
        <v>6300</v>
      </c>
      <c r="E385" s="7">
        <v>14199</v>
      </c>
      <c r="F385" s="5">
        <f t="shared" si="42"/>
        <v>2.2538095238095237</v>
      </c>
      <c r="G385" t="s">
        <v>20</v>
      </c>
      <c r="H385" s="8">
        <f t="shared" si="43"/>
        <v>75.126984126984127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40"/>
        <v>43509.25</v>
      </c>
      <c r="O385" s="17" t="str">
        <f t="shared" si="47"/>
        <v>Feb</v>
      </c>
      <c r="P385" s="14">
        <f t="shared" si="44"/>
        <v>2019</v>
      </c>
      <c r="Q385" s="12">
        <f t="shared" si="41"/>
        <v>43515.25</v>
      </c>
      <c r="R385" t="b">
        <v>0</v>
      </c>
      <c r="S385" t="b">
        <v>1</v>
      </c>
      <c r="T385" t="s">
        <v>17</v>
      </c>
      <c r="U385" t="str">
        <f t="shared" si="45"/>
        <v>food</v>
      </c>
      <c r="V385" t="str">
        <f t="shared" si="46"/>
        <v>food trucks</v>
      </c>
    </row>
    <row r="386" spans="1:22" hidden="1" x14ac:dyDescent="0.35">
      <c r="A386">
        <v>384</v>
      </c>
      <c r="B386" t="s">
        <v>820</v>
      </c>
      <c r="C386" s="3" t="s">
        <v>821</v>
      </c>
      <c r="D386" s="19">
        <v>114400</v>
      </c>
      <c r="E386" s="7">
        <v>196779</v>
      </c>
      <c r="F386" s="5">
        <f t="shared" si="42"/>
        <v>1.7200961538461539</v>
      </c>
      <c r="G386" t="s">
        <v>20</v>
      </c>
      <c r="H386" s="8">
        <f t="shared" si="43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ref="N386:N449" si="48">(((L386/60)/60)/24)+DATE(1970,1,1)</f>
        <v>42776.25</v>
      </c>
      <c r="O386" s="17" t="str">
        <f t="shared" si="47"/>
        <v>Feb</v>
      </c>
      <c r="P386" s="14">
        <f t="shared" si="44"/>
        <v>2017</v>
      </c>
      <c r="Q386" s="12">
        <f t="shared" ref="Q386:Q449" si="49">(((M386/60)/60)/24)+DATE(1970,1,1)</f>
        <v>42803.25</v>
      </c>
      <c r="R386" t="b">
        <v>1</v>
      </c>
      <c r="S386" t="b">
        <v>1</v>
      </c>
      <c r="T386" t="s">
        <v>42</v>
      </c>
      <c r="U386" t="str">
        <f t="shared" si="45"/>
        <v>film &amp; video</v>
      </c>
      <c r="V386" t="str">
        <f t="shared" si="46"/>
        <v>documentary</v>
      </c>
    </row>
    <row r="387" spans="1:22" ht="31" hidden="1" x14ac:dyDescent="0.35">
      <c r="A387">
        <v>385</v>
      </c>
      <c r="B387" t="s">
        <v>822</v>
      </c>
      <c r="C387" s="3" t="s">
        <v>823</v>
      </c>
      <c r="D387" s="19">
        <v>38900</v>
      </c>
      <c r="E387" s="7">
        <v>56859</v>
      </c>
      <c r="F387" s="5">
        <f t="shared" ref="F387:F450" si="50">E387/D387</f>
        <v>1.4616709511568124</v>
      </c>
      <c r="G387" t="s">
        <v>20</v>
      </c>
      <c r="H387" s="8">
        <f t="shared" ref="H387:H450" si="51">E387/I387</f>
        <v>50.007915567282325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si="48"/>
        <v>43553.208333333328</v>
      </c>
      <c r="O387" s="17" t="str">
        <f t="shared" si="47"/>
        <v>Mar</v>
      </c>
      <c r="P387" s="14">
        <f t="shared" ref="P387:P450" si="52">YEAR(N387)</f>
        <v>2019</v>
      </c>
      <c r="Q387" s="12">
        <f t="shared" si="49"/>
        <v>43585.208333333328</v>
      </c>
      <c r="R387" t="b">
        <v>0</v>
      </c>
      <c r="S387" t="b">
        <v>0</v>
      </c>
      <c r="T387" t="s">
        <v>68</v>
      </c>
      <c r="U387" t="str">
        <f t="shared" ref="U387:U450" si="53">LEFT(T387, SEARCH("/",T387,1)-1)</f>
        <v>publishing</v>
      </c>
      <c r="V387" t="str">
        <f t="shared" ref="V387:V450" si="54">RIGHT(T387,LEN(T387)-SEARCH("/",T387,SEARCH("/",T387)))</f>
        <v>nonfiction</v>
      </c>
    </row>
    <row r="388" spans="1:22" ht="31" x14ac:dyDescent="0.35">
      <c r="A388">
        <v>386</v>
      </c>
      <c r="B388" t="s">
        <v>824</v>
      </c>
      <c r="C388" s="3" t="s">
        <v>825</v>
      </c>
      <c r="D388" s="19">
        <v>135500</v>
      </c>
      <c r="E388" s="7">
        <v>103554</v>
      </c>
      <c r="F388" s="5">
        <f t="shared" si="50"/>
        <v>0.76423616236162362</v>
      </c>
      <c r="G388" t="s">
        <v>14</v>
      </c>
      <c r="H388" s="8">
        <f t="shared" si="51"/>
        <v>96.960674157303373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48"/>
        <v>40355.208333333336</v>
      </c>
      <c r="O388" s="17" t="str">
        <f t="shared" ref="O388:O451" si="55">TEXT(N388,"mmm")</f>
        <v>Jun</v>
      </c>
      <c r="P388" s="14">
        <f t="shared" si="52"/>
        <v>2010</v>
      </c>
      <c r="Q388" s="12">
        <f t="shared" si="49"/>
        <v>40367.208333333336</v>
      </c>
      <c r="R388" t="b">
        <v>0</v>
      </c>
      <c r="S388" t="b">
        <v>0</v>
      </c>
      <c r="T388" t="s">
        <v>33</v>
      </c>
      <c r="U388" t="str">
        <f t="shared" si="53"/>
        <v>theater</v>
      </c>
      <c r="V388" t="str">
        <f t="shared" si="54"/>
        <v>plays</v>
      </c>
    </row>
    <row r="389" spans="1:22" x14ac:dyDescent="0.35">
      <c r="A389">
        <v>387</v>
      </c>
      <c r="B389" t="s">
        <v>826</v>
      </c>
      <c r="C389" s="3" t="s">
        <v>827</v>
      </c>
      <c r="D389" s="19">
        <v>109000</v>
      </c>
      <c r="E389" s="7">
        <v>42795</v>
      </c>
      <c r="F389" s="5">
        <f t="shared" si="50"/>
        <v>0.39261467889908258</v>
      </c>
      <c r="G389" t="s">
        <v>14</v>
      </c>
      <c r="H389" s="8">
        <f t="shared" si="51"/>
        <v>100.93160377358491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48"/>
        <v>41072.208333333336</v>
      </c>
      <c r="O389" s="17" t="str">
        <f t="shared" si="55"/>
        <v>Jun</v>
      </c>
      <c r="P389" s="14">
        <f t="shared" si="52"/>
        <v>2012</v>
      </c>
      <c r="Q389" s="12">
        <f t="shared" si="49"/>
        <v>41077.208333333336</v>
      </c>
      <c r="R389" t="b">
        <v>0</v>
      </c>
      <c r="S389" t="b">
        <v>0</v>
      </c>
      <c r="T389" t="s">
        <v>65</v>
      </c>
      <c r="U389" t="str">
        <f t="shared" si="53"/>
        <v>technology</v>
      </c>
      <c r="V389" t="str">
        <f t="shared" si="54"/>
        <v>wearables</v>
      </c>
    </row>
    <row r="390" spans="1:22" hidden="1" x14ac:dyDescent="0.35">
      <c r="A390">
        <v>388</v>
      </c>
      <c r="B390" t="s">
        <v>828</v>
      </c>
      <c r="C390" s="3" t="s">
        <v>829</v>
      </c>
      <c r="D390" s="19">
        <v>114800</v>
      </c>
      <c r="E390" s="7">
        <v>12938</v>
      </c>
      <c r="F390" s="5">
        <f t="shared" si="50"/>
        <v>0.11270034843205574</v>
      </c>
      <c r="G390" t="s">
        <v>74</v>
      </c>
      <c r="H390" s="8">
        <f t="shared" si="51"/>
        <v>89.227586206896547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48"/>
        <v>40912.25</v>
      </c>
      <c r="O390" s="17" t="str">
        <f t="shared" si="55"/>
        <v>Jan</v>
      </c>
      <c r="P390" s="14">
        <f t="shared" si="52"/>
        <v>2012</v>
      </c>
      <c r="Q390" s="12">
        <f t="shared" si="49"/>
        <v>40914.25</v>
      </c>
      <c r="R390" t="b">
        <v>0</v>
      </c>
      <c r="S390" t="b">
        <v>0</v>
      </c>
      <c r="T390" t="s">
        <v>60</v>
      </c>
      <c r="U390" t="str">
        <f t="shared" si="53"/>
        <v>music</v>
      </c>
      <c r="V390" t="str">
        <f t="shared" si="54"/>
        <v>indie rock</v>
      </c>
    </row>
    <row r="391" spans="1:22" hidden="1" x14ac:dyDescent="0.35">
      <c r="A391">
        <v>389</v>
      </c>
      <c r="B391" t="s">
        <v>830</v>
      </c>
      <c r="C391" s="3" t="s">
        <v>831</v>
      </c>
      <c r="D391" s="19">
        <v>83000</v>
      </c>
      <c r="E391" s="7">
        <v>101352</v>
      </c>
      <c r="F391" s="5">
        <f t="shared" si="50"/>
        <v>1.2211084337349398</v>
      </c>
      <c r="G391" t="s">
        <v>20</v>
      </c>
      <c r="H391" s="8">
        <f t="shared" si="51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48"/>
        <v>40479.208333333336</v>
      </c>
      <c r="O391" s="17" t="str">
        <f t="shared" si="55"/>
        <v>Oct</v>
      </c>
      <c r="P391" s="14">
        <f t="shared" si="52"/>
        <v>2010</v>
      </c>
      <c r="Q391" s="12">
        <f t="shared" si="49"/>
        <v>40506.25</v>
      </c>
      <c r="R391" t="b">
        <v>0</v>
      </c>
      <c r="S391" t="b">
        <v>0</v>
      </c>
      <c r="T391" t="s">
        <v>33</v>
      </c>
      <c r="U391" t="str">
        <f t="shared" si="53"/>
        <v>theater</v>
      </c>
      <c r="V391" t="str">
        <f t="shared" si="54"/>
        <v>plays</v>
      </c>
    </row>
    <row r="392" spans="1:22" hidden="1" x14ac:dyDescent="0.35">
      <c r="A392">
        <v>390</v>
      </c>
      <c r="B392" t="s">
        <v>832</v>
      </c>
      <c r="C392" s="3" t="s">
        <v>833</v>
      </c>
      <c r="D392" s="19">
        <v>2400</v>
      </c>
      <c r="E392" s="7">
        <v>4477</v>
      </c>
      <c r="F392" s="5">
        <f t="shared" si="50"/>
        <v>1.8654166666666667</v>
      </c>
      <c r="G392" t="s">
        <v>20</v>
      </c>
      <c r="H392" s="8">
        <f t="shared" si="51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48"/>
        <v>41530.208333333336</v>
      </c>
      <c r="O392" s="17" t="str">
        <f t="shared" si="55"/>
        <v>Sep</v>
      </c>
      <c r="P392" s="14">
        <f t="shared" si="52"/>
        <v>2013</v>
      </c>
      <c r="Q392" s="12">
        <f t="shared" si="49"/>
        <v>41545.208333333336</v>
      </c>
      <c r="R392" t="b">
        <v>0</v>
      </c>
      <c r="S392" t="b">
        <v>0</v>
      </c>
      <c r="T392" t="s">
        <v>122</v>
      </c>
      <c r="U392" t="str">
        <f t="shared" si="53"/>
        <v>photography</v>
      </c>
      <c r="V392" t="str">
        <f t="shared" si="54"/>
        <v>photography books</v>
      </c>
    </row>
    <row r="393" spans="1:22" x14ac:dyDescent="0.35">
      <c r="A393">
        <v>391</v>
      </c>
      <c r="B393" t="s">
        <v>834</v>
      </c>
      <c r="C393" s="3" t="s">
        <v>835</v>
      </c>
      <c r="D393" s="19">
        <v>60400</v>
      </c>
      <c r="E393" s="7">
        <v>4393</v>
      </c>
      <c r="F393" s="5">
        <f t="shared" si="50"/>
        <v>7.27317880794702E-2</v>
      </c>
      <c r="G393" t="s">
        <v>14</v>
      </c>
      <c r="H393" s="8">
        <f t="shared" si="51"/>
        <v>29.09271523178808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48"/>
        <v>41653.25</v>
      </c>
      <c r="O393" s="17" t="str">
        <f t="shared" si="55"/>
        <v>Jan</v>
      </c>
      <c r="P393" s="14">
        <f t="shared" si="52"/>
        <v>2014</v>
      </c>
      <c r="Q393" s="12">
        <f t="shared" si="49"/>
        <v>41655.25</v>
      </c>
      <c r="R393" t="b">
        <v>0</v>
      </c>
      <c r="S393" t="b">
        <v>0</v>
      </c>
      <c r="T393" t="s">
        <v>68</v>
      </c>
      <c r="U393" t="str">
        <f t="shared" si="53"/>
        <v>publishing</v>
      </c>
      <c r="V393" t="str">
        <f t="shared" si="54"/>
        <v>nonfiction</v>
      </c>
    </row>
    <row r="394" spans="1:22" ht="31" x14ac:dyDescent="0.35">
      <c r="A394">
        <v>392</v>
      </c>
      <c r="B394" t="s">
        <v>836</v>
      </c>
      <c r="C394" s="3" t="s">
        <v>837</v>
      </c>
      <c r="D394" s="19">
        <v>102900</v>
      </c>
      <c r="E394" s="7">
        <v>67546</v>
      </c>
      <c r="F394" s="5">
        <f t="shared" si="50"/>
        <v>0.65642371234207963</v>
      </c>
      <c r="G394" t="s">
        <v>14</v>
      </c>
      <c r="H394" s="8">
        <f t="shared" si="51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48"/>
        <v>40549.25</v>
      </c>
      <c r="O394" s="17" t="str">
        <f t="shared" si="55"/>
        <v>Jan</v>
      </c>
      <c r="P394" s="14">
        <f t="shared" si="52"/>
        <v>2011</v>
      </c>
      <c r="Q394" s="12">
        <f t="shared" si="49"/>
        <v>40551.25</v>
      </c>
      <c r="R394" t="b">
        <v>0</v>
      </c>
      <c r="S394" t="b">
        <v>0</v>
      </c>
      <c r="T394" t="s">
        <v>65</v>
      </c>
      <c r="U394" t="str">
        <f t="shared" si="53"/>
        <v>technology</v>
      </c>
      <c r="V394" t="str">
        <f t="shared" si="54"/>
        <v>wearables</v>
      </c>
    </row>
    <row r="395" spans="1:22" hidden="1" x14ac:dyDescent="0.35">
      <c r="A395">
        <v>393</v>
      </c>
      <c r="B395" t="s">
        <v>838</v>
      </c>
      <c r="C395" s="3" t="s">
        <v>839</v>
      </c>
      <c r="D395" s="19">
        <v>62800</v>
      </c>
      <c r="E395" s="7">
        <v>143788</v>
      </c>
      <c r="F395" s="5">
        <f t="shared" si="50"/>
        <v>2.2896178343949045</v>
      </c>
      <c r="G395" t="s">
        <v>20</v>
      </c>
      <c r="H395" s="8">
        <f t="shared" si="51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48"/>
        <v>42933.208333333328</v>
      </c>
      <c r="O395" s="17" t="str">
        <f t="shared" si="55"/>
        <v>Jul</v>
      </c>
      <c r="P395" s="14">
        <f t="shared" si="52"/>
        <v>2017</v>
      </c>
      <c r="Q395" s="12">
        <f t="shared" si="49"/>
        <v>42934.208333333328</v>
      </c>
      <c r="R395" t="b">
        <v>0</v>
      </c>
      <c r="S395" t="b">
        <v>0</v>
      </c>
      <c r="T395" t="s">
        <v>159</v>
      </c>
      <c r="U395" t="str">
        <f t="shared" si="53"/>
        <v>music</v>
      </c>
      <c r="V395" t="str">
        <f t="shared" si="54"/>
        <v>jazz</v>
      </c>
    </row>
    <row r="396" spans="1:22" hidden="1" x14ac:dyDescent="0.35">
      <c r="A396">
        <v>394</v>
      </c>
      <c r="B396" t="s">
        <v>840</v>
      </c>
      <c r="C396" s="3" t="s">
        <v>841</v>
      </c>
      <c r="D396" s="19">
        <v>800</v>
      </c>
      <c r="E396" s="7">
        <v>3755</v>
      </c>
      <c r="F396" s="5">
        <f t="shared" si="50"/>
        <v>4.6937499999999996</v>
      </c>
      <c r="G396" t="s">
        <v>20</v>
      </c>
      <c r="H396" s="8">
        <f t="shared" si="51"/>
        <v>110.44117647058823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48"/>
        <v>41484.208333333336</v>
      </c>
      <c r="O396" s="17" t="str">
        <f t="shared" si="55"/>
        <v>Jul</v>
      </c>
      <c r="P396" s="14">
        <f t="shared" si="52"/>
        <v>2013</v>
      </c>
      <c r="Q396" s="12">
        <f t="shared" si="49"/>
        <v>41494.208333333336</v>
      </c>
      <c r="R396" t="b">
        <v>0</v>
      </c>
      <c r="S396" t="b">
        <v>1</v>
      </c>
      <c r="T396" t="s">
        <v>42</v>
      </c>
      <c r="U396" t="str">
        <f t="shared" si="53"/>
        <v>film &amp; video</v>
      </c>
      <c r="V396" t="str">
        <f t="shared" si="54"/>
        <v>documentary</v>
      </c>
    </row>
    <row r="397" spans="1:22" ht="31" hidden="1" x14ac:dyDescent="0.35">
      <c r="A397">
        <v>395</v>
      </c>
      <c r="B397" t="s">
        <v>295</v>
      </c>
      <c r="C397" s="3" t="s">
        <v>842</v>
      </c>
      <c r="D397" s="19">
        <v>7100</v>
      </c>
      <c r="E397" s="7">
        <v>9238</v>
      </c>
      <c r="F397" s="5">
        <f t="shared" si="50"/>
        <v>1.3011267605633803</v>
      </c>
      <c r="G397" t="s">
        <v>20</v>
      </c>
      <c r="H397" s="8">
        <f t="shared" si="51"/>
        <v>41.990909090909092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48"/>
        <v>40885.25</v>
      </c>
      <c r="O397" s="17" t="str">
        <f t="shared" si="55"/>
        <v>Dec</v>
      </c>
      <c r="P397" s="14">
        <f t="shared" si="52"/>
        <v>2011</v>
      </c>
      <c r="Q397" s="12">
        <f t="shared" si="49"/>
        <v>40886.25</v>
      </c>
      <c r="R397" t="b">
        <v>1</v>
      </c>
      <c r="S397" t="b">
        <v>0</v>
      </c>
      <c r="T397" t="s">
        <v>33</v>
      </c>
      <c r="U397" t="str">
        <f t="shared" si="53"/>
        <v>theater</v>
      </c>
      <c r="V397" t="str">
        <f t="shared" si="54"/>
        <v>plays</v>
      </c>
    </row>
    <row r="398" spans="1:22" hidden="1" x14ac:dyDescent="0.35">
      <c r="A398">
        <v>396</v>
      </c>
      <c r="B398" t="s">
        <v>843</v>
      </c>
      <c r="C398" s="3" t="s">
        <v>844</v>
      </c>
      <c r="D398" s="19">
        <v>46100</v>
      </c>
      <c r="E398" s="7">
        <v>77012</v>
      </c>
      <c r="F398" s="5">
        <f t="shared" si="50"/>
        <v>1.6705422993492407</v>
      </c>
      <c r="G398" t="s">
        <v>20</v>
      </c>
      <c r="H398" s="8">
        <f t="shared" si="51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48"/>
        <v>43378.208333333328</v>
      </c>
      <c r="O398" s="17" t="str">
        <f t="shared" si="55"/>
        <v>Oct</v>
      </c>
      <c r="P398" s="14">
        <f t="shared" si="52"/>
        <v>2018</v>
      </c>
      <c r="Q398" s="12">
        <f t="shared" si="49"/>
        <v>43386.208333333328</v>
      </c>
      <c r="R398" t="b">
        <v>0</v>
      </c>
      <c r="S398" t="b">
        <v>0</v>
      </c>
      <c r="T398" t="s">
        <v>53</v>
      </c>
      <c r="U398" t="str">
        <f t="shared" si="53"/>
        <v>film &amp; video</v>
      </c>
      <c r="V398" t="str">
        <f t="shared" si="54"/>
        <v>drama</v>
      </c>
    </row>
    <row r="399" spans="1:22" hidden="1" x14ac:dyDescent="0.35">
      <c r="A399">
        <v>397</v>
      </c>
      <c r="B399" t="s">
        <v>845</v>
      </c>
      <c r="C399" s="3" t="s">
        <v>846</v>
      </c>
      <c r="D399" s="19">
        <v>8100</v>
      </c>
      <c r="E399" s="7">
        <v>14083</v>
      </c>
      <c r="F399" s="5">
        <f t="shared" si="50"/>
        <v>1.738641975308642</v>
      </c>
      <c r="G399" t="s">
        <v>20</v>
      </c>
      <c r="H399" s="8">
        <f t="shared" si="51"/>
        <v>31.019823788546255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48"/>
        <v>41417.208333333336</v>
      </c>
      <c r="O399" s="17" t="str">
        <f t="shared" si="55"/>
        <v>May</v>
      </c>
      <c r="P399" s="14">
        <f t="shared" si="52"/>
        <v>2013</v>
      </c>
      <c r="Q399" s="12">
        <f t="shared" si="49"/>
        <v>41423.208333333336</v>
      </c>
      <c r="R399" t="b">
        <v>0</v>
      </c>
      <c r="S399" t="b">
        <v>0</v>
      </c>
      <c r="T399" t="s">
        <v>23</v>
      </c>
      <c r="U399" t="str">
        <f t="shared" si="53"/>
        <v>music</v>
      </c>
      <c r="V399" t="str">
        <f t="shared" si="54"/>
        <v>rock</v>
      </c>
    </row>
    <row r="400" spans="1:22" ht="31" hidden="1" x14ac:dyDescent="0.35">
      <c r="A400">
        <v>398</v>
      </c>
      <c r="B400" t="s">
        <v>847</v>
      </c>
      <c r="C400" s="3" t="s">
        <v>848</v>
      </c>
      <c r="D400" s="19">
        <v>1700</v>
      </c>
      <c r="E400" s="7">
        <v>12202</v>
      </c>
      <c r="F400" s="5">
        <f t="shared" si="50"/>
        <v>7.1776470588235295</v>
      </c>
      <c r="G400" t="s">
        <v>20</v>
      </c>
      <c r="H400" s="8">
        <f t="shared" si="51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48"/>
        <v>43228.208333333328</v>
      </c>
      <c r="O400" s="17" t="str">
        <f t="shared" si="55"/>
        <v>May</v>
      </c>
      <c r="P400" s="14">
        <f t="shared" si="52"/>
        <v>2018</v>
      </c>
      <c r="Q400" s="12">
        <f t="shared" si="49"/>
        <v>43230.208333333328</v>
      </c>
      <c r="R400" t="b">
        <v>0</v>
      </c>
      <c r="S400" t="b">
        <v>1</v>
      </c>
      <c r="T400" t="s">
        <v>71</v>
      </c>
      <c r="U400" t="str">
        <f t="shared" si="53"/>
        <v>film &amp; video</v>
      </c>
      <c r="V400" t="str">
        <f t="shared" si="54"/>
        <v>animation</v>
      </c>
    </row>
    <row r="401" spans="1:22" x14ac:dyDescent="0.35">
      <c r="A401">
        <v>399</v>
      </c>
      <c r="B401" t="s">
        <v>849</v>
      </c>
      <c r="C401" s="3" t="s">
        <v>850</v>
      </c>
      <c r="D401" s="19">
        <v>97300</v>
      </c>
      <c r="E401" s="7">
        <v>62127</v>
      </c>
      <c r="F401" s="5">
        <f t="shared" si="50"/>
        <v>0.63850976361767731</v>
      </c>
      <c r="G401" t="s">
        <v>14</v>
      </c>
      <c r="H401" s="8">
        <f t="shared" si="51"/>
        <v>66.022316684378325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48"/>
        <v>40576.25</v>
      </c>
      <c r="O401" s="17" t="str">
        <f t="shared" si="55"/>
        <v>Feb</v>
      </c>
      <c r="P401" s="14">
        <f t="shared" si="52"/>
        <v>2011</v>
      </c>
      <c r="Q401" s="12">
        <f t="shared" si="49"/>
        <v>40583.25</v>
      </c>
      <c r="R401" t="b">
        <v>0</v>
      </c>
      <c r="S401" t="b">
        <v>0</v>
      </c>
      <c r="T401" t="s">
        <v>60</v>
      </c>
      <c r="U401" t="str">
        <f t="shared" si="53"/>
        <v>music</v>
      </c>
      <c r="V401" t="str">
        <f t="shared" si="54"/>
        <v>indie rock</v>
      </c>
    </row>
    <row r="402" spans="1:22" ht="31" x14ac:dyDescent="0.35">
      <c r="A402">
        <v>400</v>
      </c>
      <c r="B402" t="s">
        <v>851</v>
      </c>
      <c r="C402" s="3" t="s">
        <v>852</v>
      </c>
      <c r="D402" s="19">
        <v>100</v>
      </c>
      <c r="E402" s="7">
        <v>2</v>
      </c>
      <c r="F402" s="5">
        <f t="shared" si="50"/>
        <v>0.02</v>
      </c>
      <c r="G402" t="s">
        <v>14</v>
      </c>
      <c r="H402" s="8">
        <f t="shared" si="51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48"/>
        <v>41502.208333333336</v>
      </c>
      <c r="O402" s="17" t="str">
        <f t="shared" si="55"/>
        <v>Aug</v>
      </c>
      <c r="P402" s="14">
        <f t="shared" si="52"/>
        <v>2013</v>
      </c>
      <c r="Q402" s="12">
        <f t="shared" si="49"/>
        <v>41524.208333333336</v>
      </c>
      <c r="R402" t="b">
        <v>0</v>
      </c>
      <c r="S402" t="b">
        <v>1</v>
      </c>
      <c r="T402" t="s">
        <v>122</v>
      </c>
      <c r="U402" t="str">
        <f t="shared" si="53"/>
        <v>photography</v>
      </c>
      <c r="V402" t="str">
        <f t="shared" si="54"/>
        <v>photography books</v>
      </c>
    </row>
    <row r="403" spans="1:22" hidden="1" x14ac:dyDescent="0.35">
      <c r="A403">
        <v>401</v>
      </c>
      <c r="B403" t="s">
        <v>853</v>
      </c>
      <c r="C403" s="3" t="s">
        <v>854</v>
      </c>
      <c r="D403" s="19">
        <v>900</v>
      </c>
      <c r="E403" s="7">
        <v>13772</v>
      </c>
      <c r="F403" s="5">
        <f t="shared" si="50"/>
        <v>15.302222222222222</v>
      </c>
      <c r="G403" t="s">
        <v>20</v>
      </c>
      <c r="H403" s="8">
        <f t="shared" si="51"/>
        <v>46.060200668896321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48"/>
        <v>43765.208333333328</v>
      </c>
      <c r="O403" s="17" t="str">
        <f t="shared" si="55"/>
        <v>Oct</v>
      </c>
      <c r="P403" s="14">
        <f t="shared" si="52"/>
        <v>2019</v>
      </c>
      <c r="Q403" s="12">
        <f t="shared" si="49"/>
        <v>43765.208333333328</v>
      </c>
      <c r="R403" t="b">
        <v>0</v>
      </c>
      <c r="S403" t="b">
        <v>0</v>
      </c>
      <c r="T403" t="s">
        <v>33</v>
      </c>
      <c r="U403" t="str">
        <f t="shared" si="53"/>
        <v>theater</v>
      </c>
      <c r="V403" t="str">
        <f t="shared" si="54"/>
        <v>plays</v>
      </c>
    </row>
    <row r="404" spans="1:22" x14ac:dyDescent="0.35">
      <c r="A404">
        <v>402</v>
      </c>
      <c r="B404" t="s">
        <v>855</v>
      </c>
      <c r="C404" s="3" t="s">
        <v>856</v>
      </c>
      <c r="D404" s="19">
        <v>7300</v>
      </c>
      <c r="E404" s="7">
        <v>2946</v>
      </c>
      <c r="F404" s="5">
        <f t="shared" si="50"/>
        <v>0.40356164383561643</v>
      </c>
      <c r="G404" t="s">
        <v>14</v>
      </c>
      <c r="H404" s="8">
        <f t="shared" si="51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48"/>
        <v>40914.25</v>
      </c>
      <c r="O404" s="17" t="str">
        <f t="shared" si="55"/>
        <v>Jan</v>
      </c>
      <c r="P404" s="14">
        <f t="shared" si="52"/>
        <v>2012</v>
      </c>
      <c r="Q404" s="12">
        <f t="shared" si="49"/>
        <v>40961.25</v>
      </c>
      <c r="R404" t="b">
        <v>0</v>
      </c>
      <c r="S404" t="b">
        <v>1</v>
      </c>
      <c r="T404" t="s">
        <v>100</v>
      </c>
      <c r="U404" t="str">
        <f t="shared" si="53"/>
        <v>film &amp; video</v>
      </c>
      <c r="V404" t="str">
        <f t="shared" si="54"/>
        <v>shorts</v>
      </c>
    </row>
    <row r="405" spans="1:22" x14ac:dyDescent="0.35">
      <c r="A405">
        <v>403</v>
      </c>
      <c r="B405" t="s">
        <v>857</v>
      </c>
      <c r="C405" s="3" t="s">
        <v>858</v>
      </c>
      <c r="D405" s="19">
        <v>195800</v>
      </c>
      <c r="E405" s="7">
        <v>168820</v>
      </c>
      <c r="F405" s="5">
        <f t="shared" si="50"/>
        <v>0.86220633299284988</v>
      </c>
      <c r="G405" t="s">
        <v>14</v>
      </c>
      <c r="H405" s="8">
        <f t="shared" si="51"/>
        <v>55.99336650082919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48"/>
        <v>40310.208333333336</v>
      </c>
      <c r="O405" s="17" t="str">
        <f t="shared" si="55"/>
        <v>May</v>
      </c>
      <c r="P405" s="14">
        <f t="shared" si="52"/>
        <v>2010</v>
      </c>
      <c r="Q405" s="12">
        <f t="shared" si="49"/>
        <v>40346.208333333336</v>
      </c>
      <c r="R405" t="b">
        <v>0</v>
      </c>
      <c r="S405" t="b">
        <v>1</v>
      </c>
      <c r="T405" t="s">
        <v>33</v>
      </c>
      <c r="U405" t="str">
        <f t="shared" si="53"/>
        <v>theater</v>
      </c>
      <c r="V405" t="str">
        <f t="shared" si="54"/>
        <v>plays</v>
      </c>
    </row>
    <row r="406" spans="1:22" hidden="1" x14ac:dyDescent="0.35">
      <c r="A406">
        <v>404</v>
      </c>
      <c r="B406" t="s">
        <v>859</v>
      </c>
      <c r="C406" s="3" t="s">
        <v>860</v>
      </c>
      <c r="D406" s="19">
        <v>48900</v>
      </c>
      <c r="E406" s="7">
        <v>154321</v>
      </c>
      <c r="F406" s="5">
        <f t="shared" si="50"/>
        <v>3.1558486707566464</v>
      </c>
      <c r="G406" t="s">
        <v>20</v>
      </c>
      <c r="H406" s="8">
        <f t="shared" si="51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48"/>
        <v>43053.25</v>
      </c>
      <c r="O406" s="17" t="str">
        <f t="shared" si="55"/>
        <v>Nov</v>
      </c>
      <c r="P406" s="14">
        <f t="shared" si="52"/>
        <v>2017</v>
      </c>
      <c r="Q406" s="12">
        <f t="shared" si="49"/>
        <v>43056.25</v>
      </c>
      <c r="R406" t="b">
        <v>0</v>
      </c>
      <c r="S406" t="b">
        <v>0</v>
      </c>
      <c r="T406" t="s">
        <v>33</v>
      </c>
      <c r="U406" t="str">
        <f t="shared" si="53"/>
        <v>theater</v>
      </c>
      <c r="V406" t="str">
        <f t="shared" si="54"/>
        <v>plays</v>
      </c>
    </row>
    <row r="407" spans="1:22" x14ac:dyDescent="0.35">
      <c r="A407">
        <v>405</v>
      </c>
      <c r="B407" t="s">
        <v>861</v>
      </c>
      <c r="C407" s="3" t="s">
        <v>862</v>
      </c>
      <c r="D407" s="19">
        <v>29600</v>
      </c>
      <c r="E407" s="7">
        <v>26527</v>
      </c>
      <c r="F407" s="5">
        <f t="shared" si="50"/>
        <v>0.89618243243243245</v>
      </c>
      <c r="G407" t="s">
        <v>14</v>
      </c>
      <c r="H407" s="8">
        <f t="shared" si="51"/>
        <v>60.981609195402299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48"/>
        <v>43255.208333333328</v>
      </c>
      <c r="O407" s="17" t="str">
        <f t="shared" si="55"/>
        <v>Jun</v>
      </c>
      <c r="P407" s="14">
        <f t="shared" si="52"/>
        <v>2018</v>
      </c>
      <c r="Q407" s="12">
        <f t="shared" si="49"/>
        <v>43305.208333333328</v>
      </c>
      <c r="R407" t="b">
        <v>0</v>
      </c>
      <c r="S407" t="b">
        <v>0</v>
      </c>
      <c r="T407" t="s">
        <v>33</v>
      </c>
      <c r="U407" t="str">
        <f t="shared" si="53"/>
        <v>theater</v>
      </c>
      <c r="V407" t="str">
        <f t="shared" si="54"/>
        <v>plays</v>
      </c>
    </row>
    <row r="408" spans="1:22" hidden="1" x14ac:dyDescent="0.35">
      <c r="A408">
        <v>406</v>
      </c>
      <c r="B408" t="s">
        <v>863</v>
      </c>
      <c r="C408" s="3" t="s">
        <v>864</v>
      </c>
      <c r="D408" s="19">
        <v>39300</v>
      </c>
      <c r="E408" s="7">
        <v>71583</v>
      </c>
      <c r="F408" s="5">
        <f t="shared" si="50"/>
        <v>1.8214503816793892</v>
      </c>
      <c r="G408" t="s">
        <v>20</v>
      </c>
      <c r="H408" s="8">
        <f t="shared" si="51"/>
        <v>110.98139534883721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48"/>
        <v>41304.25</v>
      </c>
      <c r="O408" s="17" t="str">
        <f t="shared" si="55"/>
        <v>Jan</v>
      </c>
      <c r="P408" s="14">
        <f t="shared" si="52"/>
        <v>2013</v>
      </c>
      <c r="Q408" s="12">
        <f t="shared" si="49"/>
        <v>41316.25</v>
      </c>
      <c r="R408" t="b">
        <v>1</v>
      </c>
      <c r="S408" t="b">
        <v>0</v>
      </c>
      <c r="T408" t="s">
        <v>42</v>
      </c>
      <c r="U408" t="str">
        <f t="shared" si="53"/>
        <v>film &amp; video</v>
      </c>
      <c r="V408" t="str">
        <f t="shared" si="54"/>
        <v>documentary</v>
      </c>
    </row>
    <row r="409" spans="1:22" hidden="1" x14ac:dyDescent="0.35">
      <c r="A409">
        <v>407</v>
      </c>
      <c r="B409" t="s">
        <v>865</v>
      </c>
      <c r="C409" s="3" t="s">
        <v>866</v>
      </c>
      <c r="D409" s="19">
        <v>3400</v>
      </c>
      <c r="E409" s="7">
        <v>12100</v>
      </c>
      <c r="F409" s="5">
        <f t="shared" si="50"/>
        <v>3.5588235294117645</v>
      </c>
      <c r="G409" t="s">
        <v>20</v>
      </c>
      <c r="H409" s="8">
        <f t="shared" si="51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48"/>
        <v>43751.208333333328</v>
      </c>
      <c r="O409" s="17" t="str">
        <f t="shared" si="55"/>
        <v>Oct</v>
      </c>
      <c r="P409" s="14">
        <f t="shared" si="52"/>
        <v>2019</v>
      </c>
      <c r="Q409" s="12">
        <f t="shared" si="49"/>
        <v>43758.208333333328</v>
      </c>
      <c r="R409" t="b">
        <v>0</v>
      </c>
      <c r="S409" t="b">
        <v>0</v>
      </c>
      <c r="T409" t="s">
        <v>33</v>
      </c>
      <c r="U409" t="str">
        <f t="shared" si="53"/>
        <v>theater</v>
      </c>
      <c r="V409" t="str">
        <f t="shared" si="54"/>
        <v>plays</v>
      </c>
    </row>
    <row r="410" spans="1:22" hidden="1" x14ac:dyDescent="0.35">
      <c r="A410">
        <v>408</v>
      </c>
      <c r="B410" t="s">
        <v>867</v>
      </c>
      <c r="C410" s="3" t="s">
        <v>868</v>
      </c>
      <c r="D410" s="19">
        <v>9200</v>
      </c>
      <c r="E410" s="7">
        <v>12129</v>
      </c>
      <c r="F410" s="5">
        <f t="shared" si="50"/>
        <v>1.3183695652173912</v>
      </c>
      <c r="G410" t="s">
        <v>20</v>
      </c>
      <c r="H410" s="8">
        <f t="shared" si="51"/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48"/>
        <v>42541.208333333328</v>
      </c>
      <c r="O410" s="17" t="str">
        <f t="shared" si="55"/>
        <v>Jun</v>
      </c>
      <c r="P410" s="14">
        <f t="shared" si="52"/>
        <v>2016</v>
      </c>
      <c r="Q410" s="12">
        <f t="shared" si="49"/>
        <v>42561.208333333328</v>
      </c>
      <c r="R410" t="b">
        <v>0</v>
      </c>
      <c r="S410" t="b">
        <v>0</v>
      </c>
      <c r="T410" t="s">
        <v>42</v>
      </c>
      <c r="U410" t="str">
        <f t="shared" si="53"/>
        <v>film &amp; video</v>
      </c>
      <c r="V410" t="str">
        <f t="shared" si="54"/>
        <v>documentary</v>
      </c>
    </row>
    <row r="411" spans="1:22" x14ac:dyDescent="0.35">
      <c r="A411">
        <v>409</v>
      </c>
      <c r="B411" t="s">
        <v>243</v>
      </c>
      <c r="C411" s="3" t="s">
        <v>869</v>
      </c>
      <c r="D411" s="19">
        <v>135600</v>
      </c>
      <c r="E411" s="7">
        <v>62804</v>
      </c>
      <c r="F411" s="5">
        <f t="shared" si="50"/>
        <v>0.46315634218289087</v>
      </c>
      <c r="G411" t="s">
        <v>14</v>
      </c>
      <c r="H411" s="8">
        <f t="shared" si="51"/>
        <v>87.960784313725483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48"/>
        <v>42843.208333333328</v>
      </c>
      <c r="O411" s="17" t="str">
        <f t="shared" si="55"/>
        <v>Apr</v>
      </c>
      <c r="P411" s="14">
        <f t="shared" si="52"/>
        <v>2017</v>
      </c>
      <c r="Q411" s="12">
        <f t="shared" si="49"/>
        <v>42847.208333333328</v>
      </c>
      <c r="R411" t="b">
        <v>0</v>
      </c>
      <c r="S411" t="b">
        <v>0</v>
      </c>
      <c r="T411" t="s">
        <v>23</v>
      </c>
      <c r="U411" t="str">
        <f t="shared" si="53"/>
        <v>music</v>
      </c>
      <c r="V411" t="str">
        <f t="shared" si="54"/>
        <v>rock</v>
      </c>
    </row>
    <row r="412" spans="1:22" hidden="1" x14ac:dyDescent="0.35">
      <c r="A412">
        <v>410</v>
      </c>
      <c r="B412" t="s">
        <v>870</v>
      </c>
      <c r="C412" s="3" t="s">
        <v>871</v>
      </c>
      <c r="D412" s="19">
        <v>153700</v>
      </c>
      <c r="E412" s="7">
        <v>55536</v>
      </c>
      <c r="F412" s="5">
        <f t="shared" si="50"/>
        <v>0.36132726089785294</v>
      </c>
      <c r="G412" t="s">
        <v>47</v>
      </c>
      <c r="H412" s="8">
        <f t="shared" si="51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48"/>
        <v>42122.208333333328</v>
      </c>
      <c r="O412" s="17" t="str">
        <f t="shared" si="55"/>
        <v>Apr</v>
      </c>
      <c r="P412" s="14">
        <f t="shared" si="52"/>
        <v>2015</v>
      </c>
      <c r="Q412" s="12">
        <f t="shared" si="49"/>
        <v>42122.208333333328</v>
      </c>
      <c r="R412" t="b">
        <v>0</v>
      </c>
      <c r="S412" t="b">
        <v>0</v>
      </c>
      <c r="T412" t="s">
        <v>292</v>
      </c>
      <c r="U412" t="str">
        <f t="shared" si="53"/>
        <v>games</v>
      </c>
      <c r="V412" t="str">
        <f t="shared" si="54"/>
        <v>mobile games</v>
      </c>
    </row>
    <row r="413" spans="1:22" hidden="1" x14ac:dyDescent="0.35">
      <c r="A413">
        <v>411</v>
      </c>
      <c r="B413" t="s">
        <v>872</v>
      </c>
      <c r="C413" s="3" t="s">
        <v>873</v>
      </c>
      <c r="D413" s="19">
        <v>7800</v>
      </c>
      <c r="E413" s="7">
        <v>8161</v>
      </c>
      <c r="F413" s="5">
        <f t="shared" si="50"/>
        <v>1.0462820512820512</v>
      </c>
      <c r="G413" t="s">
        <v>20</v>
      </c>
      <c r="H413" s="8">
        <f t="shared" si="51"/>
        <v>99.524390243902445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48"/>
        <v>42884.208333333328</v>
      </c>
      <c r="O413" s="17" t="str">
        <f t="shared" si="55"/>
        <v>May</v>
      </c>
      <c r="P413" s="14">
        <f t="shared" si="52"/>
        <v>2017</v>
      </c>
      <c r="Q413" s="12">
        <f t="shared" si="49"/>
        <v>42886.208333333328</v>
      </c>
      <c r="R413" t="b">
        <v>0</v>
      </c>
      <c r="S413" t="b">
        <v>0</v>
      </c>
      <c r="T413" t="s">
        <v>33</v>
      </c>
      <c r="U413" t="str">
        <f t="shared" si="53"/>
        <v>theater</v>
      </c>
      <c r="V413" t="str">
        <f t="shared" si="54"/>
        <v>plays</v>
      </c>
    </row>
    <row r="414" spans="1:22" hidden="1" x14ac:dyDescent="0.35">
      <c r="A414">
        <v>412</v>
      </c>
      <c r="B414" t="s">
        <v>874</v>
      </c>
      <c r="C414" s="3" t="s">
        <v>875</v>
      </c>
      <c r="D414" s="19">
        <v>2100</v>
      </c>
      <c r="E414" s="7">
        <v>14046</v>
      </c>
      <c r="F414" s="5">
        <f t="shared" si="50"/>
        <v>6.6885714285714286</v>
      </c>
      <c r="G414" t="s">
        <v>20</v>
      </c>
      <c r="H414" s="8">
        <f t="shared" si="51"/>
        <v>104.82089552238806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48"/>
        <v>41642.25</v>
      </c>
      <c r="O414" s="17" t="str">
        <f t="shared" si="55"/>
        <v>Jan</v>
      </c>
      <c r="P414" s="14">
        <f t="shared" si="52"/>
        <v>2014</v>
      </c>
      <c r="Q414" s="12">
        <f t="shared" si="49"/>
        <v>41652.25</v>
      </c>
      <c r="R414" t="b">
        <v>0</v>
      </c>
      <c r="S414" t="b">
        <v>0</v>
      </c>
      <c r="T414" t="s">
        <v>119</v>
      </c>
      <c r="U414" t="str">
        <f t="shared" si="53"/>
        <v>publishing</v>
      </c>
      <c r="V414" t="str">
        <f t="shared" si="54"/>
        <v>fiction</v>
      </c>
    </row>
    <row r="415" spans="1:22" hidden="1" x14ac:dyDescent="0.35">
      <c r="A415">
        <v>413</v>
      </c>
      <c r="B415" t="s">
        <v>876</v>
      </c>
      <c r="C415" s="3" t="s">
        <v>877</v>
      </c>
      <c r="D415" s="19">
        <v>189500</v>
      </c>
      <c r="E415" s="7">
        <v>117628</v>
      </c>
      <c r="F415" s="5">
        <f t="shared" si="50"/>
        <v>0.62072823218997364</v>
      </c>
      <c r="G415" t="s">
        <v>47</v>
      </c>
      <c r="H415" s="8">
        <f t="shared" si="51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48"/>
        <v>43431.25</v>
      </c>
      <c r="O415" s="17" t="str">
        <f t="shared" si="55"/>
        <v>Nov</v>
      </c>
      <c r="P415" s="14">
        <f t="shared" si="52"/>
        <v>2018</v>
      </c>
      <c r="Q415" s="12">
        <f t="shared" si="49"/>
        <v>43458.25</v>
      </c>
      <c r="R415" t="b">
        <v>0</v>
      </c>
      <c r="S415" t="b">
        <v>0</v>
      </c>
      <c r="T415" t="s">
        <v>71</v>
      </c>
      <c r="U415" t="str">
        <f t="shared" si="53"/>
        <v>film &amp; video</v>
      </c>
      <c r="V415" t="str">
        <f t="shared" si="54"/>
        <v>animation</v>
      </c>
    </row>
    <row r="416" spans="1:22" x14ac:dyDescent="0.35">
      <c r="A416">
        <v>414</v>
      </c>
      <c r="B416" t="s">
        <v>878</v>
      </c>
      <c r="C416" s="3" t="s">
        <v>879</v>
      </c>
      <c r="D416" s="19">
        <v>188200</v>
      </c>
      <c r="E416" s="7">
        <v>159405</v>
      </c>
      <c r="F416" s="5">
        <f t="shared" si="50"/>
        <v>0.84699787460148779</v>
      </c>
      <c r="G416" t="s">
        <v>14</v>
      </c>
      <c r="H416" s="8">
        <f t="shared" si="51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48"/>
        <v>40288.208333333336</v>
      </c>
      <c r="O416" s="17" t="str">
        <f t="shared" si="55"/>
        <v>Apr</v>
      </c>
      <c r="P416" s="14">
        <f t="shared" si="52"/>
        <v>2010</v>
      </c>
      <c r="Q416" s="12">
        <f t="shared" si="49"/>
        <v>40296.208333333336</v>
      </c>
      <c r="R416" t="b">
        <v>0</v>
      </c>
      <c r="S416" t="b">
        <v>1</v>
      </c>
      <c r="T416" t="s">
        <v>17</v>
      </c>
      <c r="U416" t="str">
        <f t="shared" si="53"/>
        <v>food</v>
      </c>
      <c r="V416" t="str">
        <f t="shared" si="54"/>
        <v>food trucks</v>
      </c>
    </row>
    <row r="417" spans="1:22" x14ac:dyDescent="0.35">
      <c r="A417">
        <v>415</v>
      </c>
      <c r="B417" t="s">
        <v>880</v>
      </c>
      <c r="C417" s="3" t="s">
        <v>881</v>
      </c>
      <c r="D417" s="19">
        <v>113500</v>
      </c>
      <c r="E417" s="7">
        <v>12552</v>
      </c>
      <c r="F417" s="5">
        <f t="shared" si="50"/>
        <v>0.11059030837004405</v>
      </c>
      <c r="G417" t="s">
        <v>14</v>
      </c>
      <c r="H417" s="8">
        <f t="shared" si="51"/>
        <v>30.028708133971293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48"/>
        <v>40921.25</v>
      </c>
      <c r="O417" s="17" t="str">
        <f t="shared" si="55"/>
        <v>Jan</v>
      </c>
      <c r="P417" s="14">
        <f t="shared" si="52"/>
        <v>2012</v>
      </c>
      <c r="Q417" s="12">
        <f t="shared" si="49"/>
        <v>40938.25</v>
      </c>
      <c r="R417" t="b">
        <v>0</v>
      </c>
      <c r="S417" t="b">
        <v>0</v>
      </c>
      <c r="T417" t="s">
        <v>33</v>
      </c>
      <c r="U417" t="str">
        <f t="shared" si="53"/>
        <v>theater</v>
      </c>
      <c r="V417" t="str">
        <f t="shared" si="54"/>
        <v>plays</v>
      </c>
    </row>
    <row r="418" spans="1:22" ht="31" x14ac:dyDescent="0.35">
      <c r="A418">
        <v>416</v>
      </c>
      <c r="B418" t="s">
        <v>882</v>
      </c>
      <c r="C418" s="3" t="s">
        <v>883</v>
      </c>
      <c r="D418" s="19">
        <v>134600</v>
      </c>
      <c r="E418" s="7">
        <v>59007</v>
      </c>
      <c r="F418" s="5">
        <f t="shared" si="50"/>
        <v>0.43838781575037145</v>
      </c>
      <c r="G418" t="s">
        <v>14</v>
      </c>
      <c r="H418" s="8">
        <f t="shared" si="51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48"/>
        <v>40560.25</v>
      </c>
      <c r="O418" s="17" t="str">
        <f t="shared" si="55"/>
        <v>Jan</v>
      </c>
      <c r="P418" s="14">
        <f t="shared" si="52"/>
        <v>2011</v>
      </c>
      <c r="Q418" s="12">
        <f t="shared" si="49"/>
        <v>40569.25</v>
      </c>
      <c r="R418" t="b">
        <v>0</v>
      </c>
      <c r="S418" t="b">
        <v>1</v>
      </c>
      <c r="T418" t="s">
        <v>42</v>
      </c>
      <c r="U418" t="str">
        <f t="shared" si="53"/>
        <v>film &amp; video</v>
      </c>
      <c r="V418" t="str">
        <f t="shared" si="54"/>
        <v>documentary</v>
      </c>
    </row>
    <row r="419" spans="1:22" x14ac:dyDescent="0.35">
      <c r="A419">
        <v>417</v>
      </c>
      <c r="B419" t="s">
        <v>884</v>
      </c>
      <c r="C419" s="3" t="s">
        <v>885</v>
      </c>
      <c r="D419" s="19">
        <v>1700</v>
      </c>
      <c r="E419" s="7">
        <v>943</v>
      </c>
      <c r="F419" s="5">
        <f t="shared" si="50"/>
        <v>0.55470588235294116</v>
      </c>
      <c r="G419" t="s">
        <v>14</v>
      </c>
      <c r="H419" s="8">
        <f t="shared" si="51"/>
        <v>62.866666666666667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48"/>
        <v>43407.208333333328</v>
      </c>
      <c r="O419" s="17" t="str">
        <f t="shared" si="55"/>
        <v>Nov</v>
      </c>
      <c r="P419" s="14">
        <f t="shared" si="52"/>
        <v>2018</v>
      </c>
      <c r="Q419" s="12">
        <f t="shared" si="49"/>
        <v>43431.25</v>
      </c>
      <c r="R419" t="b">
        <v>0</v>
      </c>
      <c r="S419" t="b">
        <v>0</v>
      </c>
      <c r="T419" t="s">
        <v>33</v>
      </c>
      <c r="U419" t="str">
        <f t="shared" si="53"/>
        <v>theater</v>
      </c>
      <c r="V419" t="str">
        <f t="shared" si="54"/>
        <v>plays</v>
      </c>
    </row>
    <row r="420" spans="1:22" x14ac:dyDescent="0.35">
      <c r="A420">
        <v>418</v>
      </c>
      <c r="B420" t="s">
        <v>105</v>
      </c>
      <c r="C420" s="3" t="s">
        <v>886</v>
      </c>
      <c r="D420" s="19">
        <v>163700</v>
      </c>
      <c r="E420" s="7">
        <v>93963</v>
      </c>
      <c r="F420" s="5">
        <f t="shared" si="50"/>
        <v>0.57399511301160655</v>
      </c>
      <c r="G420" t="s">
        <v>14</v>
      </c>
      <c r="H420" s="8">
        <f t="shared" si="51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48"/>
        <v>41035.208333333336</v>
      </c>
      <c r="O420" s="17" t="str">
        <f t="shared" si="55"/>
        <v>May</v>
      </c>
      <c r="P420" s="14">
        <f t="shared" si="52"/>
        <v>2012</v>
      </c>
      <c r="Q420" s="12">
        <f t="shared" si="49"/>
        <v>41036.208333333336</v>
      </c>
      <c r="R420" t="b">
        <v>0</v>
      </c>
      <c r="S420" t="b">
        <v>0</v>
      </c>
      <c r="T420" t="s">
        <v>42</v>
      </c>
      <c r="U420" t="str">
        <f t="shared" si="53"/>
        <v>film &amp; video</v>
      </c>
      <c r="V420" t="str">
        <f t="shared" si="54"/>
        <v>documentary</v>
      </c>
    </row>
    <row r="421" spans="1:22" hidden="1" x14ac:dyDescent="0.35">
      <c r="A421">
        <v>419</v>
      </c>
      <c r="B421" t="s">
        <v>887</v>
      </c>
      <c r="C421" s="3" t="s">
        <v>888</v>
      </c>
      <c r="D421" s="19">
        <v>113800</v>
      </c>
      <c r="E421" s="7">
        <v>140469</v>
      </c>
      <c r="F421" s="5">
        <f t="shared" si="50"/>
        <v>1.2343497363796134</v>
      </c>
      <c r="G421" t="s">
        <v>20</v>
      </c>
      <c r="H421" s="8">
        <f t="shared" si="51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48"/>
        <v>40899.25</v>
      </c>
      <c r="O421" s="17" t="str">
        <f t="shared" si="55"/>
        <v>Dec</v>
      </c>
      <c r="P421" s="14">
        <f t="shared" si="52"/>
        <v>2011</v>
      </c>
      <c r="Q421" s="12">
        <f t="shared" si="49"/>
        <v>40905.25</v>
      </c>
      <c r="R421" t="b">
        <v>0</v>
      </c>
      <c r="S421" t="b">
        <v>0</v>
      </c>
      <c r="T421" t="s">
        <v>28</v>
      </c>
      <c r="U421" t="str">
        <f t="shared" si="53"/>
        <v>technology</v>
      </c>
      <c r="V421" t="str">
        <f t="shared" si="54"/>
        <v>web</v>
      </c>
    </row>
    <row r="422" spans="1:22" hidden="1" x14ac:dyDescent="0.35">
      <c r="A422">
        <v>420</v>
      </c>
      <c r="B422" t="s">
        <v>889</v>
      </c>
      <c r="C422" s="3" t="s">
        <v>890</v>
      </c>
      <c r="D422" s="19">
        <v>5000</v>
      </c>
      <c r="E422" s="7">
        <v>6423</v>
      </c>
      <c r="F422" s="5">
        <f t="shared" si="50"/>
        <v>1.2846</v>
      </c>
      <c r="G422" t="s">
        <v>20</v>
      </c>
      <c r="H422" s="8">
        <f t="shared" si="51"/>
        <v>68.329787234042556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48"/>
        <v>42911.208333333328</v>
      </c>
      <c r="O422" s="17" t="str">
        <f t="shared" si="55"/>
        <v>Jun</v>
      </c>
      <c r="P422" s="14">
        <f t="shared" si="52"/>
        <v>2017</v>
      </c>
      <c r="Q422" s="12">
        <f t="shared" si="49"/>
        <v>42925.208333333328</v>
      </c>
      <c r="R422" t="b">
        <v>0</v>
      </c>
      <c r="S422" t="b">
        <v>0</v>
      </c>
      <c r="T422" t="s">
        <v>33</v>
      </c>
      <c r="U422" t="str">
        <f t="shared" si="53"/>
        <v>theater</v>
      </c>
      <c r="V422" t="str">
        <f t="shared" si="54"/>
        <v>plays</v>
      </c>
    </row>
    <row r="423" spans="1:22" x14ac:dyDescent="0.35">
      <c r="A423">
        <v>421</v>
      </c>
      <c r="B423" t="s">
        <v>891</v>
      </c>
      <c r="C423" s="3" t="s">
        <v>892</v>
      </c>
      <c r="D423" s="19">
        <v>9400</v>
      </c>
      <c r="E423" s="7">
        <v>6015</v>
      </c>
      <c r="F423" s="5">
        <f t="shared" si="50"/>
        <v>0.63989361702127656</v>
      </c>
      <c r="G423" t="s">
        <v>14</v>
      </c>
      <c r="H423" s="8">
        <f t="shared" si="51"/>
        <v>50.974576271186443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48"/>
        <v>42915.208333333328</v>
      </c>
      <c r="O423" s="17" t="str">
        <f t="shared" si="55"/>
        <v>Jun</v>
      </c>
      <c r="P423" s="14">
        <f t="shared" si="52"/>
        <v>2017</v>
      </c>
      <c r="Q423" s="12">
        <f t="shared" si="49"/>
        <v>42945.208333333328</v>
      </c>
      <c r="R423" t="b">
        <v>0</v>
      </c>
      <c r="S423" t="b">
        <v>1</v>
      </c>
      <c r="T423" t="s">
        <v>65</v>
      </c>
      <c r="U423" t="str">
        <f t="shared" si="53"/>
        <v>technology</v>
      </c>
      <c r="V423" t="str">
        <f t="shared" si="54"/>
        <v>wearables</v>
      </c>
    </row>
    <row r="424" spans="1:22" ht="31" hidden="1" x14ac:dyDescent="0.35">
      <c r="A424">
        <v>422</v>
      </c>
      <c r="B424" t="s">
        <v>893</v>
      </c>
      <c r="C424" s="3" t="s">
        <v>894</v>
      </c>
      <c r="D424" s="19">
        <v>8700</v>
      </c>
      <c r="E424" s="7">
        <v>11075</v>
      </c>
      <c r="F424" s="5">
        <f t="shared" si="50"/>
        <v>1.2729885057471264</v>
      </c>
      <c r="G424" t="s">
        <v>20</v>
      </c>
      <c r="H424" s="8">
        <f t="shared" si="51"/>
        <v>54.024390243902438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48"/>
        <v>40285.208333333336</v>
      </c>
      <c r="O424" s="17" t="str">
        <f t="shared" si="55"/>
        <v>Apr</v>
      </c>
      <c r="P424" s="14">
        <f t="shared" si="52"/>
        <v>2010</v>
      </c>
      <c r="Q424" s="12">
        <f t="shared" si="49"/>
        <v>40305.208333333336</v>
      </c>
      <c r="R424" t="b">
        <v>0</v>
      </c>
      <c r="S424" t="b">
        <v>1</v>
      </c>
      <c r="T424" t="s">
        <v>33</v>
      </c>
      <c r="U424" t="str">
        <f t="shared" si="53"/>
        <v>theater</v>
      </c>
      <c r="V424" t="str">
        <f t="shared" si="54"/>
        <v>plays</v>
      </c>
    </row>
    <row r="425" spans="1:22" x14ac:dyDescent="0.35">
      <c r="A425">
        <v>423</v>
      </c>
      <c r="B425" t="s">
        <v>895</v>
      </c>
      <c r="C425" s="3" t="s">
        <v>896</v>
      </c>
      <c r="D425" s="19">
        <v>147800</v>
      </c>
      <c r="E425" s="7">
        <v>15723</v>
      </c>
      <c r="F425" s="5">
        <f t="shared" si="50"/>
        <v>0.10638024357239513</v>
      </c>
      <c r="G425" t="s">
        <v>14</v>
      </c>
      <c r="H425" s="8">
        <f t="shared" si="51"/>
        <v>97.055555555555557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48"/>
        <v>40808.208333333336</v>
      </c>
      <c r="O425" s="17" t="str">
        <f t="shared" si="55"/>
        <v>Sep</v>
      </c>
      <c r="P425" s="14">
        <f t="shared" si="52"/>
        <v>2011</v>
      </c>
      <c r="Q425" s="12">
        <f t="shared" si="49"/>
        <v>40810.208333333336</v>
      </c>
      <c r="R425" t="b">
        <v>0</v>
      </c>
      <c r="S425" t="b">
        <v>1</v>
      </c>
      <c r="T425" t="s">
        <v>17</v>
      </c>
      <c r="U425" t="str">
        <f t="shared" si="53"/>
        <v>food</v>
      </c>
      <c r="V425" t="str">
        <f t="shared" si="54"/>
        <v>food trucks</v>
      </c>
    </row>
    <row r="426" spans="1:22" x14ac:dyDescent="0.35">
      <c r="A426">
        <v>424</v>
      </c>
      <c r="B426" t="s">
        <v>897</v>
      </c>
      <c r="C426" s="3" t="s">
        <v>898</v>
      </c>
      <c r="D426" s="19">
        <v>5100</v>
      </c>
      <c r="E426" s="7">
        <v>2064</v>
      </c>
      <c r="F426" s="5">
        <f t="shared" si="50"/>
        <v>0.40470588235294119</v>
      </c>
      <c r="G426" t="s">
        <v>14</v>
      </c>
      <c r="H426" s="8">
        <f t="shared" si="51"/>
        <v>24.867469879518072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48"/>
        <v>43208.208333333328</v>
      </c>
      <c r="O426" s="17" t="str">
        <f t="shared" si="55"/>
        <v>Apr</v>
      </c>
      <c r="P426" s="14">
        <f t="shared" si="52"/>
        <v>2018</v>
      </c>
      <c r="Q426" s="12">
        <f t="shared" si="49"/>
        <v>43214.208333333328</v>
      </c>
      <c r="R426" t="b">
        <v>0</v>
      </c>
      <c r="S426" t="b">
        <v>0</v>
      </c>
      <c r="T426" t="s">
        <v>60</v>
      </c>
      <c r="U426" t="str">
        <f t="shared" si="53"/>
        <v>music</v>
      </c>
      <c r="V426" t="str">
        <f t="shared" si="54"/>
        <v>indie rock</v>
      </c>
    </row>
    <row r="427" spans="1:22" hidden="1" x14ac:dyDescent="0.35">
      <c r="A427">
        <v>425</v>
      </c>
      <c r="B427" t="s">
        <v>899</v>
      </c>
      <c r="C427" s="3" t="s">
        <v>900</v>
      </c>
      <c r="D427" s="19">
        <v>2700</v>
      </c>
      <c r="E427" s="7">
        <v>7767</v>
      </c>
      <c r="F427" s="5">
        <f t="shared" si="50"/>
        <v>2.8766666666666665</v>
      </c>
      <c r="G427" t="s">
        <v>20</v>
      </c>
      <c r="H427" s="8">
        <f t="shared" si="51"/>
        <v>84.423913043478265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48"/>
        <v>42213.208333333328</v>
      </c>
      <c r="O427" s="17" t="str">
        <f t="shared" si="55"/>
        <v>Jul</v>
      </c>
      <c r="P427" s="14">
        <f t="shared" si="52"/>
        <v>2015</v>
      </c>
      <c r="Q427" s="12">
        <f t="shared" si="49"/>
        <v>42219.208333333328</v>
      </c>
      <c r="R427" t="b">
        <v>0</v>
      </c>
      <c r="S427" t="b">
        <v>0</v>
      </c>
      <c r="T427" t="s">
        <v>122</v>
      </c>
      <c r="U427" t="str">
        <f t="shared" si="53"/>
        <v>photography</v>
      </c>
      <c r="V427" t="str">
        <f t="shared" si="54"/>
        <v>photography books</v>
      </c>
    </row>
    <row r="428" spans="1:22" hidden="1" x14ac:dyDescent="0.35">
      <c r="A428">
        <v>426</v>
      </c>
      <c r="B428" t="s">
        <v>901</v>
      </c>
      <c r="C428" s="3" t="s">
        <v>902</v>
      </c>
      <c r="D428" s="19">
        <v>1800</v>
      </c>
      <c r="E428" s="7">
        <v>10313</v>
      </c>
      <c r="F428" s="5">
        <f t="shared" si="50"/>
        <v>5.7294444444444448</v>
      </c>
      <c r="G428" t="s">
        <v>20</v>
      </c>
      <c r="H428" s="8">
        <f t="shared" si="51"/>
        <v>47.091324200913242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48"/>
        <v>41332.25</v>
      </c>
      <c r="O428" s="17" t="str">
        <f t="shared" si="55"/>
        <v>Feb</v>
      </c>
      <c r="P428" s="14">
        <f t="shared" si="52"/>
        <v>2013</v>
      </c>
      <c r="Q428" s="12">
        <f t="shared" si="49"/>
        <v>41339.25</v>
      </c>
      <c r="R428" t="b">
        <v>0</v>
      </c>
      <c r="S428" t="b">
        <v>0</v>
      </c>
      <c r="T428" t="s">
        <v>33</v>
      </c>
      <c r="U428" t="str">
        <f t="shared" si="53"/>
        <v>theater</v>
      </c>
      <c r="V428" t="str">
        <f t="shared" si="54"/>
        <v>plays</v>
      </c>
    </row>
    <row r="429" spans="1:22" hidden="1" x14ac:dyDescent="0.35">
      <c r="A429">
        <v>427</v>
      </c>
      <c r="B429" t="s">
        <v>903</v>
      </c>
      <c r="C429" s="3" t="s">
        <v>904</v>
      </c>
      <c r="D429" s="19">
        <v>174500</v>
      </c>
      <c r="E429" s="7">
        <v>197018</v>
      </c>
      <c r="F429" s="5">
        <f t="shared" si="50"/>
        <v>1.1290429799426933</v>
      </c>
      <c r="G429" t="s">
        <v>20</v>
      </c>
      <c r="H429" s="8">
        <f t="shared" si="51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48"/>
        <v>41895.208333333336</v>
      </c>
      <c r="O429" s="17" t="str">
        <f t="shared" si="55"/>
        <v>Sep</v>
      </c>
      <c r="P429" s="14">
        <f t="shared" si="52"/>
        <v>2014</v>
      </c>
      <c r="Q429" s="12">
        <f t="shared" si="49"/>
        <v>41927.208333333336</v>
      </c>
      <c r="R429" t="b">
        <v>0</v>
      </c>
      <c r="S429" t="b">
        <v>1</v>
      </c>
      <c r="T429" t="s">
        <v>33</v>
      </c>
      <c r="U429" t="str">
        <f t="shared" si="53"/>
        <v>theater</v>
      </c>
      <c r="V429" t="str">
        <f t="shared" si="54"/>
        <v>plays</v>
      </c>
    </row>
    <row r="430" spans="1:22" x14ac:dyDescent="0.35">
      <c r="A430">
        <v>428</v>
      </c>
      <c r="B430" t="s">
        <v>905</v>
      </c>
      <c r="C430" s="3" t="s">
        <v>906</v>
      </c>
      <c r="D430" s="19">
        <v>101400</v>
      </c>
      <c r="E430" s="7">
        <v>47037</v>
      </c>
      <c r="F430" s="5">
        <f t="shared" si="50"/>
        <v>0.46387573964497042</v>
      </c>
      <c r="G430" t="s">
        <v>14</v>
      </c>
      <c r="H430" s="8">
        <f t="shared" si="51"/>
        <v>62.967871485943775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48"/>
        <v>40585.25</v>
      </c>
      <c r="O430" s="17" t="str">
        <f t="shared" si="55"/>
        <v>Feb</v>
      </c>
      <c r="P430" s="14">
        <f t="shared" si="52"/>
        <v>2011</v>
      </c>
      <c r="Q430" s="12">
        <f t="shared" si="49"/>
        <v>40592.25</v>
      </c>
      <c r="R430" t="b">
        <v>0</v>
      </c>
      <c r="S430" t="b">
        <v>0</v>
      </c>
      <c r="T430" t="s">
        <v>71</v>
      </c>
      <c r="U430" t="str">
        <f t="shared" si="53"/>
        <v>film &amp; video</v>
      </c>
      <c r="V430" t="str">
        <f t="shared" si="54"/>
        <v>animation</v>
      </c>
    </row>
    <row r="431" spans="1:22" hidden="1" x14ac:dyDescent="0.35">
      <c r="A431">
        <v>429</v>
      </c>
      <c r="B431" t="s">
        <v>907</v>
      </c>
      <c r="C431" s="3" t="s">
        <v>908</v>
      </c>
      <c r="D431" s="19">
        <v>191000</v>
      </c>
      <c r="E431" s="7">
        <v>173191</v>
      </c>
      <c r="F431" s="5">
        <f t="shared" si="50"/>
        <v>0.90675916230366493</v>
      </c>
      <c r="G431" t="s">
        <v>74</v>
      </c>
      <c r="H431" s="8">
        <f t="shared" si="51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48"/>
        <v>41680.25</v>
      </c>
      <c r="O431" s="17" t="str">
        <f t="shared" si="55"/>
        <v>Feb</v>
      </c>
      <c r="P431" s="14">
        <f t="shared" si="52"/>
        <v>2014</v>
      </c>
      <c r="Q431" s="12">
        <f t="shared" si="49"/>
        <v>41708.208333333336</v>
      </c>
      <c r="R431" t="b">
        <v>0</v>
      </c>
      <c r="S431" t="b">
        <v>1</v>
      </c>
      <c r="T431" t="s">
        <v>122</v>
      </c>
      <c r="U431" t="str">
        <f t="shared" si="53"/>
        <v>photography</v>
      </c>
      <c r="V431" t="str">
        <f t="shared" si="54"/>
        <v>photography books</v>
      </c>
    </row>
    <row r="432" spans="1:22" x14ac:dyDescent="0.35">
      <c r="A432">
        <v>430</v>
      </c>
      <c r="B432" t="s">
        <v>909</v>
      </c>
      <c r="C432" s="3" t="s">
        <v>910</v>
      </c>
      <c r="D432" s="19">
        <v>8100</v>
      </c>
      <c r="E432" s="7">
        <v>5487</v>
      </c>
      <c r="F432" s="5">
        <f t="shared" si="50"/>
        <v>0.67740740740740746</v>
      </c>
      <c r="G432" t="s">
        <v>14</v>
      </c>
      <c r="H432" s="8">
        <f t="shared" si="51"/>
        <v>65.321428571428569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48"/>
        <v>43737.208333333328</v>
      </c>
      <c r="O432" s="17" t="str">
        <f t="shared" si="55"/>
        <v>Sep</v>
      </c>
      <c r="P432" s="14">
        <f t="shared" si="52"/>
        <v>2019</v>
      </c>
      <c r="Q432" s="12">
        <f t="shared" si="49"/>
        <v>43771.208333333328</v>
      </c>
      <c r="R432" t="b">
        <v>0</v>
      </c>
      <c r="S432" t="b">
        <v>0</v>
      </c>
      <c r="T432" t="s">
        <v>33</v>
      </c>
      <c r="U432" t="str">
        <f t="shared" si="53"/>
        <v>theater</v>
      </c>
      <c r="V432" t="str">
        <f t="shared" si="54"/>
        <v>plays</v>
      </c>
    </row>
    <row r="433" spans="1:22" hidden="1" x14ac:dyDescent="0.35">
      <c r="A433">
        <v>431</v>
      </c>
      <c r="B433" t="s">
        <v>911</v>
      </c>
      <c r="C433" s="3" t="s">
        <v>912</v>
      </c>
      <c r="D433" s="19">
        <v>5100</v>
      </c>
      <c r="E433" s="7">
        <v>9817</v>
      </c>
      <c r="F433" s="5">
        <f t="shared" si="50"/>
        <v>1.9249019607843136</v>
      </c>
      <c r="G433" t="s">
        <v>20</v>
      </c>
      <c r="H433" s="8">
        <f t="shared" si="51"/>
        <v>104.43617021276596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48"/>
        <v>43273.208333333328</v>
      </c>
      <c r="O433" s="17" t="str">
        <f t="shared" si="55"/>
        <v>Jun</v>
      </c>
      <c r="P433" s="14">
        <f t="shared" si="52"/>
        <v>2018</v>
      </c>
      <c r="Q433" s="12">
        <f t="shared" si="49"/>
        <v>43290.208333333328</v>
      </c>
      <c r="R433" t="b">
        <v>1</v>
      </c>
      <c r="S433" t="b">
        <v>0</v>
      </c>
      <c r="T433" t="s">
        <v>33</v>
      </c>
      <c r="U433" t="str">
        <f t="shared" si="53"/>
        <v>theater</v>
      </c>
      <c r="V433" t="str">
        <f t="shared" si="54"/>
        <v>plays</v>
      </c>
    </row>
    <row r="434" spans="1:22" x14ac:dyDescent="0.35">
      <c r="A434">
        <v>432</v>
      </c>
      <c r="B434" t="s">
        <v>913</v>
      </c>
      <c r="C434" s="3" t="s">
        <v>914</v>
      </c>
      <c r="D434" s="19">
        <v>7700</v>
      </c>
      <c r="E434" s="7">
        <v>6369</v>
      </c>
      <c r="F434" s="5">
        <f t="shared" si="50"/>
        <v>0.82714285714285718</v>
      </c>
      <c r="G434" t="s">
        <v>14</v>
      </c>
      <c r="H434" s="8">
        <f t="shared" si="51"/>
        <v>69.989010989010993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48"/>
        <v>41761.208333333336</v>
      </c>
      <c r="O434" s="17" t="str">
        <f t="shared" si="55"/>
        <v>May</v>
      </c>
      <c r="P434" s="14">
        <f t="shared" si="52"/>
        <v>2014</v>
      </c>
      <c r="Q434" s="12">
        <f t="shared" si="49"/>
        <v>41781.208333333336</v>
      </c>
      <c r="R434" t="b">
        <v>0</v>
      </c>
      <c r="S434" t="b">
        <v>0</v>
      </c>
      <c r="T434" t="s">
        <v>33</v>
      </c>
      <c r="U434" t="str">
        <f t="shared" si="53"/>
        <v>theater</v>
      </c>
      <c r="V434" t="str">
        <f t="shared" si="54"/>
        <v>plays</v>
      </c>
    </row>
    <row r="435" spans="1:22" x14ac:dyDescent="0.35">
      <c r="A435">
        <v>433</v>
      </c>
      <c r="B435" t="s">
        <v>915</v>
      </c>
      <c r="C435" s="3" t="s">
        <v>916</v>
      </c>
      <c r="D435" s="19">
        <v>121400</v>
      </c>
      <c r="E435" s="7">
        <v>65755</v>
      </c>
      <c r="F435" s="5">
        <f t="shared" si="50"/>
        <v>0.54163920922570019</v>
      </c>
      <c r="G435" t="s">
        <v>14</v>
      </c>
      <c r="H435" s="8">
        <f t="shared" si="51"/>
        <v>83.023989898989896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48"/>
        <v>41603.25</v>
      </c>
      <c r="O435" s="17" t="str">
        <f t="shared" si="55"/>
        <v>Nov</v>
      </c>
      <c r="P435" s="14">
        <f t="shared" si="52"/>
        <v>2013</v>
      </c>
      <c r="Q435" s="12">
        <f t="shared" si="49"/>
        <v>41619.25</v>
      </c>
      <c r="R435" t="b">
        <v>0</v>
      </c>
      <c r="S435" t="b">
        <v>1</v>
      </c>
      <c r="T435" t="s">
        <v>42</v>
      </c>
      <c r="U435" t="str">
        <f t="shared" si="53"/>
        <v>film &amp; video</v>
      </c>
      <c r="V435" t="str">
        <f t="shared" si="54"/>
        <v>documentary</v>
      </c>
    </row>
    <row r="436" spans="1:22" hidden="1" x14ac:dyDescent="0.35">
      <c r="A436">
        <v>434</v>
      </c>
      <c r="B436" t="s">
        <v>917</v>
      </c>
      <c r="C436" s="3" t="s">
        <v>918</v>
      </c>
      <c r="D436" s="19">
        <v>5400</v>
      </c>
      <c r="E436" s="7">
        <v>903</v>
      </c>
      <c r="F436" s="5">
        <f t="shared" si="50"/>
        <v>0.16722222222222222</v>
      </c>
      <c r="G436" t="s">
        <v>74</v>
      </c>
      <c r="H436" s="8">
        <f t="shared" si="51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48"/>
        <v>42705.25</v>
      </c>
      <c r="O436" s="17" t="str">
        <f t="shared" si="55"/>
        <v>Dec</v>
      </c>
      <c r="P436" s="14">
        <f t="shared" si="52"/>
        <v>2016</v>
      </c>
      <c r="Q436" s="12">
        <f t="shared" si="49"/>
        <v>42719.25</v>
      </c>
      <c r="R436" t="b">
        <v>1</v>
      </c>
      <c r="S436" t="b">
        <v>0</v>
      </c>
      <c r="T436" t="s">
        <v>33</v>
      </c>
      <c r="U436" t="str">
        <f t="shared" si="53"/>
        <v>theater</v>
      </c>
      <c r="V436" t="str">
        <f t="shared" si="54"/>
        <v>plays</v>
      </c>
    </row>
    <row r="437" spans="1:22" hidden="1" x14ac:dyDescent="0.35">
      <c r="A437">
        <v>435</v>
      </c>
      <c r="B437" t="s">
        <v>919</v>
      </c>
      <c r="C437" s="3" t="s">
        <v>920</v>
      </c>
      <c r="D437" s="19">
        <v>152400</v>
      </c>
      <c r="E437" s="7">
        <v>178120</v>
      </c>
      <c r="F437" s="5">
        <f t="shared" si="50"/>
        <v>1.168766404199475</v>
      </c>
      <c r="G437" t="s">
        <v>20</v>
      </c>
      <c r="H437" s="8">
        <f t="shared" si="51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48"/>
        <v>41988.25</v>
      </c>
      <c r="O437" s="17" t="str">
        <f t="shared" si="55"/>
        <v>Dec</v>
      </c>
      <c r="P437" s="14">
        <f t="shared" si="52"/>
        <v>2014</v>
      </c>
      <c r="Q437" s="12">
        <f t="shared" si="49"/>
        <v>42000.25</v>
      </c>
      <c r="R437" t="b">
        <v>0</v>
      </c>
      <c r="S437" t="b">
        <v>1</v>
      </c>
      <c r="T437" t="s">
        <v>33</v>
      </c>
      <c r="U437" t="str">
        <f t="shared" si="53"/>
        <v>theater</v>
      </c>
      <c r="V437" t="str">
        <f t="shared" si="54"/>
        <v>plays</v>
      </c>
    </row>
    <row r="438" spans="1:22" hidden="1" x14ac:dyDescent="0.35">
      <c r="A438">
        <v>436</v>
      </c>
      <c r="B438" t="s">
        <v>921</v>
      </c>
      <c r="C438" s="3" t="s">
        <v>922</v>
      </c>
      <c r="D438" s="19">
        <v>1300</v>
      </c>
      <c r="E438" s="7">
        <v>13678</v>
      </c>
      <c r="F438" s="5">
        <f t="shared" si="50"/>
        <v>10.521538461538462</v>
      </c>
      <c r="G438" t="s">
        <v>20</v>
      </c>
      <c r="H438" s="8">
        <f t="shared" si="51"/>
        <v>54.931726907630519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48"/>
        <v>43575.208333333328</v>
      </c>
      <c r="O438" s="17" t="str">
        <f t="shared" si="55"/>
        <v>Apr</v>
      </c>
      <c r="P438" s="14">
        <f t="shared" si="52"/>
        <v>2019</v>
      </c>
      <c r="Q438" s="12">
        <f t="shared" si="49"/>
        <v>43576.208333333328</v>
      </c>
      <c r="R438" t="b">
        <v>0</v>
      </c>
      <c r="S438" t="b">
        <v>0</v>
      </c>
      <c r="T438" t="s">
        <v>159</v>
      </c>
      <c r="U438" t="str">
        <f t="shared" si="53"/>
        <v>music</v>
      </c>
      <c r="V438" t="str">
        <f t="shared" si="54"/>
        <v>jazz</v>
      </c>
    </row>
    <row r="439" spans="1:22" hidden="1" x14ac:dyDescent="0.35">
      <c r="A439">
        <v>437</v>
      </c>
      <c r="B439" t="s">
        <v>923</v>
      </c>
      <c r="C439" s="3" t="s">
        <v>924</v>
      </c>
      <c r="D439" s="19">
        <v>8100</v>
      </c>
      <c r="E439" s="7">
        <v>9969</v>
      </c>
      <c r="F439" s="5">
        <f t="shared" si="50"/>
        <v>1.2307407407407407</v>
      </c>
      <c r="G439" t="s">
        <v>20</v>
      </c>
      <c r="H439" s="8">
        <f t="shared" si="51"/>
        <v>51.921875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48"/>
        <v>42260.208333333328</v>
      </c>
      <c r="O439" s="17" t="str">
        <f t="shared" si="55"/>
        <v>Sep</v>
      </c>
      <c r="P439" s="14">
        <f t="shared" si="52"/>
        <v>2015</v>
      </c>
      <c r="Q439" s="12">
        <f t="shared" si="49"/>
        <v>42263.208333333328</v>
      </c>
      <c r="R439" t="b">
        <v>0</v>
      </c>
      <c r="S439" t="b">
        <v>1</v>
      </c>
      <c r="T439" t="s">
        <v>71</v>
      </c>
      <c r="U439" t="str">
        <f t="shared" si="53"/>
        <v>film &amp; video</v>
      </c>
      <c r="V439" t="str">
        <f t="shared" si="54"/>
        <v>animation</v>
      </c>
    </row>
    <row r="440" spans="1:22" ht="31" hidden="1" x14ac:dyDescent="0.35">
      <c r="A440">
        <v>438</v>
      </c>
      <c r="B440" t="s">
        <v>925</v>
      </c>
      <c r="C440" s="3" t="s">
        <v>926</v>
      </c>
      <c r="D440" s="19">
        <v>8300</v>
      </c>
      <c r="E440" s="7">
        <v>14827</v>
      </c>
      <c r="F440" s="5">
        <f t="shared" si="50"/>
        <v>1.7863855421686747</v>
      </c>
      <c r="G440" t="s">
        <v>20</v>
      </c>
      <c r="H440" s="8">
        <f t="shared" si="51"/>
        <v>60.02834008097166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48"/>
        <v>41337.25</v>
      </c>
      <c r="O440" s="17" t="str">
        <f t="shared" si="55"/>
        <v>Mar</v>
      </c>
      <c r="P440" s="14">
        <f t="shared" si="52"/>
        <v>2013</v>
      </c>
      <c r="Q440" s="12">
        <f t="shared" si="49"/>
        <v>41367.208333333336</v>
      </c>
      <c r="R440" t="b">
        <v>0</v>
      </c>
      <c r="S440" t="b">
        <v>0</v>
      </c>
      <c r="T440" t="s">
        <v>33</v>
      </c>
      <c r="U440" t="str">
        <f t="shared" si="53"/>
        <v>theater</v>
      </c>
      <c r="V440" t="str">
        <f t="shared" si="54"/>
        <v>plays</v>
      </c>
    </row>
    <row r="441" spans="1:22" hidden="1" x14ac:dyDescent="0.35">
      <c r="A441">
        <v>439</v>
      </c>
      <c r="B441" t="s">
        <v>927</v>
      </c>
      <c r="C441" s="3" t="s">
        <v>928</v>
      </c>
      <c r="D441" s="19">
        <v>28400</v>
      </c>
      <c r="E441" s="7">
        <v>100900</v>
      </c>
      <c r="F441" s="5">
        <f t="shared" si="50"/>
        <v>3.5528169014084505</v>
      </c>
      <c r="G441" t="s">
        <v>20</v>
      </c>
      <c r="H441" s="8">
        <f t="shared" si="51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48"/>
        <v>42680.208333333328</v>
      </c>
      <c r="O441" s="17" t="str">
        <f t="shared" si="55"/>
        <v>Nov</v>
      </c>
      <c r="P441" s="14">
        <f t="shared" si="52"/>
        <v>2016</v>
      </c>
      <c r="Q441" s="12">
        <f t="shared" si="49"/>
        <v>42687.25</v>
      </c>
      <c r="R441" t="b">
        <v>0</v>
      </c>
      <c r="S441" t="b">
        <v>0</v>
      </c>
      <c r="T441" t="s">
        <v>474</v>
      </c>
      <c r="U441" t="str">
        <f t="shared" si="53"/>
        <v>film &amp; video</v>
      </c>
      <c r="V441" t="str">
        <f t="shared" si="54"/>
        <v>science fiction</v>
      </c>
    </row>
    <row r="442" spans="1:22" hidden="1" x14ac:dyDescent="0.35">
      <c r="A442">
        <v>440</v>
      </c>
      <c r="B442" t="s">
        <v>929</v>
      </c>
      <c r="C442" s="3" t="s">
        <v>930</v>
      </c>
      <c r="D442" s="19">
        <v>102500</v>
      </c>
      <c r="E442" s="7">
        <v>165954</v>
      </c>
      <c r="F442" s="5">
        <f t="shared" si="50"/>
        <v>1.6190634146341463</v>
      </c>
      <c r="G442" t="s">
        <v>20</v>
      </c>
      <c r="H442" s="8">
        <f t="shared" si="51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48"/>
        <v>42916.208333333328</v>
      </c>
      <c r="O442" s="17" t="str">
        <f t="shared" si="55"/>
        <v>Jun</v>
      </c>
      <c r="P442" s="14">
        <f t="shared" si="52"/>
        <v>2017</v>
      </c>
      <c r="Q442" s="12">
        <f t="shared" si="49"/>
        <v>42926.208333333328</v>
      </c>
      <c r="R442" t="b">
        <v>0</v>
      </c>
      <c r="S442" t="b">
        <v>0</v>
      </c>
      <c r="T442" t="s">
        <v>269</v>
      </c>
      <c r="U442" t="str">
        <f t="shared" si="53"/>
        <v>film &amp; video</v>
      </c>
      <c r="V442" t="str">
        <f t="shared" si="54"/>
        <v>television</v>
      </c>
    </row>
    <row r="443" spans="1:22" x14ac:dyDescent="0.35">
      <c r="A443">
        <v>441</v>
      </c>
      <c r="B443" t="s">
        <v>931</v>
      </c>
      <c r="C443" s="3" t="s">
        <v>932</v>
      </c>
      <c r="D443" s="19">
        <v>7000</v>
      </c>
      <c r="E443" s="7">
        <v>1744</v>
      </c>
      <c r="F443" s="5">
        <f t="shared" si="50"/>
        <v>0.24914285714285714</v>
      </c>
      <c r="G443" t="s">
        <v>14</v>
      </c>
      <c r="H443" s="8">
        <f t="shared" si="51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48"/>
        <v>41025.208333333336</v>
      </c>
      <c r="O443" s="17" t="str">
        <f t="shared" si="55"/>
        <v>Apr</v>
      </c>
      <c r="P443" s="14">
        <f t="shared" si="52"/>
        <v>2012</v>
      </c>
      <c r="Q443" s="12">
        <f t="shared" si="49"/>
        <v>41053.208333333336</v>
      </c>
      <c r="R443" t="b">
        <v>0</v>
      </c>
      <c r="S443" t="b">
        <v>0</v>
      </c>
      <c r="T443" t="s">
        <v>65</v>
      </c>
      <c r="U443" t="str">
        <f t="shared" si="53"/>
        <v>technology</v>
      </c>
      <c r="V443" t="str">
        <f t="shared" si="54"/>
        <v>wearables</v>
      </c>
    </row>
    <row r="444" spans="1:22" hidden="1" x14ac:dyDescent="0.35">
      <c r="A444">
        <v>442</v>
      </c>
      <c r="B444" t="s">
        <v>933</v>
      </c>
      <c r="C444" s="3" t="s">
        <v>934</v>
      </c>
      <c r="D444" s="19">
        <v>5400</v>
      </c>
      <c r="E444" s="7">
        <v>10731</v>
      </c>
      <c r="F444" s="5">
        <f t="shared" si="50"/>
        <v>1.9872222222222222</v>
      </c>
      <c r="G444" t="s">
        <v>20</v>
      </c>
      <c r="H444" s="8">
        <f t="shared" si="51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48"/>
        <v>42980.208333333328</v>
      </c>
      <c r="O444" s="17" t="str">
        <f t="shared" si="55"/>
        <v>Sep</v>
      </c>
      <c r="P444" s="14">
        <f t="shared" si="52"/>
        <v>2017</v>
      </c>
      <c r="Q444" s="12">
        <f t="shared" si="49"/>
        <v>42996.208333333328</v>
      </c>
      <c r="R444" t="b">
        <v>0</v>
      </c>
      <c r="S444" t="b">
        <v>0</v>
      </c>
      <c r="T444" t="s">
        <v>33</v>
      </c>
      <c r="U444" t="str">
        <f t="shared" si="53"/>
        <v>theater</v>
      </c>
      <c r="V444" t="str">
        <f t="shared" si="54"/>
        <v>plays</v>
      </c>
    </row>
    <row r="445" spans="1:22" hidden="1" x14ac:dyDescent="0.35">
      <c r="A445">
        <v>443</v>
      </c>
      <c r="B445" t="s">
        <v>935</v>
      </c>
      <c r="C445" s="3" t="s">
        <v>936</v>
      </c>
      <c r="D445" s="19">
        <v>9300</v>
      </c>
      <c r="E445" s="7">
        <v>3232</v>
      </c>
      <c r="F445" s="5">
        <f t="shared" si="50"/>
        <v>0.34752688172043011</v>
      </c>
      <c r="G445" t="s">
        <v>74</v>
      </c>
      <c r="H445" s="8">
        <f t="shared" si="51"/>
        <v>35.911111111111111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48"/>
        <v>40451.208333333336</v>
      </c>
      <c r="O445" s="17" t="str">
        <f t="shared" si="55"/>
        <v>Sep</v>
      </c>
      <c r="P445" s="14">
        <f t="shared" si="52"/>
        <v>2010</v>
      </c>
      <c r="Q445" s="12">
        <f t="shared" si="49"/>
        <v>40470.208333333336</v>
      </c>
      <c r="R445" t="b">
        <v>0</v>
      </c>
      <c r="S445" t="b">
        <v>0</v>
      </c>
      <c r="T445" t="s">
        <v>33</v>
      </c>
      <c r="U445" t="str">
        <f t="shared" si="53"/>
        <v>theater</v>
      </c>
      <c r="V445" t="str">
        <f t="shared" si="54"/>
        <v>plays</v>
      </c>
    </row>
    <row r="446" spans="1:22" hidden="1" x14ac:dyDescent="0.35">
      <c r="A446">
        <v>444</v>
      </c>
      <c r="B446" t="s">
        <v>748</v>
      </c>
      <c r="C446" s="3" t="s">
        <v>937</v>
      </c>
      <c r="D446" s="19">
        <v>6200</v>
      </c>
      <c r="E446" s="7">
        <v>10938</v>
      </c>
      <c r="F446" s="5">
        <f t="shared" si="50"/>
        <v>1.7641935483870967</v>
      </c>
      <c r="G446" t="s">
        <v>20</v>
      </c>
      <c r="H446" s="8">
        <f t="shared" si="51"/>
        <v>36.952702702702702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48"/>
        <v>40748.208333333336</v>
      </c>
      <c r="O446" s="17" t="str">
        <f t="shared" si="55"/>
        <v>Jul</v>
      </c>
      <c r="P446" s="14">
        <f t="shared" si="52"/>
        <v>2011</v>
      </c>
      <c r="Q446" s="12">
        <f t="shared" si="49"/>
        <v>40750.208333333336</v>
      </c>
      <c r="R446" t="b">
        <v>0</v>
      </c>
      <c r="S446" t="b">
        <v>1</v>
      </c>
      <c r="T446" t="s">
        <v>60</v>
      </c>
      <c r="U446" t="str">
        <f t="shared" si="53"/>
        <v>music</v>
      </c>
      <c r="V446" t="str">
        <f t="shared" si="54"/>
        <v>indie rock</v>
      </c>
    </row>
    <row r="447" spans="1:22" ht="31" hidden="1" x14ac:dyDescent="0.35">
      <c r="A447">
        <v>445</v>
      </c>
      <c r="B447" t="s">
        <v>938</v>
      </c>
      <c r="C447" s="3" t="s">
        <v>939</v>
      </c>
      <c r="D447" s="19">
        <v>2100</v>
      </c>
      <c r="E447" s="7">
        <v>10739</v>
      </c>
      <c r="F447" s="5">
        <f t="shared" si="50"/>
        <v>5.1138095238095236</v>
      </c>
      <c r="G447" t="s">
        <v>20</v>
      </c>
      <c r="H447" s="8">
        <f t="shared" si="51"/>
        <v>63.170588235294119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48"/>
        <v>40515.25</v>
      </c>
      <c r="O447" s="17" t="str">
        <f t="shared" si="55"/>
        <v>Dec</v>
      </c>
      <c r="P447" s="14">
        <f t="shared" si="52"/>
        <v>2010</v>
      </c>
      <c r="Q447" s="12">
        <f t="shared" si="49"/>
        <v>40536.25</v>
      </c>
      <c r="R447" t="b">
        <v>0</v>
      </c>
      <c r="S447" t="b">
        <v>1</v>
      </c>
      <c r="T447" t="s">
        <v>33</v>
      </c>
      <c r="U447" t="str">
        <f t="shared" si="53"/>
        <v>theater</v>
      </c>
      <c r="V447" t="str">
        <f t="shared" si="54"/>
        <v>plays</v>
      </c>
    </row>
    <row r="448" spans="1:22" x14ac:dyDescent="0.35">
      <c r="A448">
        <v>446</v>
      </c>
      <c r="B448" t="s">
        <v>940</v>
      </c>
      <c r="C448" s="3" t="s">
        <v>941</v>
      </c>
      <c r="D448" s="19">
        <v>6800</v>
      </c>
      <c r="E448" s="7">
        <v>5579</v>
      </c>
      <c r="F448" s="5">
        <f t="shared" si="50"/>
        <v>0.82044117647058823</v>
      </c>
      <c r="G448" t="s">
        <v>14</v>
      </c>
      <c r="H448" s="8">
        <f t="shared" si="51"/>
        <v>29.99462365591398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48"/>
        <v>41261.25</v>
      </c>
      <c r="O448" s="17" t="str">
        <f t="shared" si="55"/>
        <v>Dec</v>
      </c>
      <c r="P448" s="14">
        <f t="shared" si="52"/>
        <v>2012</v>
      </c>
      <c r="Q448" s="12">
        <f t="shared" si="49"/>
        <v>41263.25</v>
      </c>
      <c r="R448" t="b">
        <v>0</v>
      </c>
      <c r="S448" t="b">
        <v>0</v>
      </c>
      <c r="T448" t="s">
        <v>65</v>
      </c>
      <c r="U448" t="str">
        <f t="shared" si="53"/>
        <v>technology</v>
      </c>
      <c r="V448" t="str">
        <f t="shared" si="54"/>
        <v>wearables</v>
      </c>
    </row>
    <row r="449" spans="1:22" ht="31" hidden="1" x14ac:dyDescent="0.35">
      <c r="A449">
        <v>447</v>
      </c>
      <c r="B449" t="s">
        <v>942</v>
      </c>
      <c r="C449" s="3" t="s">
        <v>943</v>
      </c>
      <c r="D449" s="19">
        <v>155200</v>
      </c>
      <c r="E449" s="7">
        <v>37754</v>
      </c>
      <c r="F449" s="5">
        <f t="shared" si="50"/>
        <v>0.24326030927835052</v>
      </c>
      <c r="G449" t="s">
        <v>74</v>
      </c>
      <c r="H449" s="8">
        <f t="shared" si="51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48"/>
        <v>43088.25</v>
      </c>
      <c r="O449" s="17" t="str">
        <f t="shared" si="55"/>
        <v>Dec</v>
      </c>
      <c r="P449" s="14">
        <f t="shared" si="52"/>
        <v>2017</v>
      </c>
      <c r="Q449" s="12">
        <f t="shared" si="49"/>
        <v>43104.25</v>
      </c>
      <c r="R449" t="b">
        <v>0</v>
      </c>
      <c r="S449" t="b">
        <v>0</v>
      </c>
      <c r="T449" t="s">
        <v>269</v>
      </c>
      <c r="U449" t="str">
        <f t="shared" si="53"/>
        <v>film &amp; video</v>
      </c>
      <c r="V449" t="str">
        <f t="shared" si="54"/>
        <v>television</v>
      </c>
    </row>
    <row r="450" spans="1:22" x14ac:dyDescent="0.35">
      <c r="A450">
        <v>448</v>
      </c>
      <c r="B450" t="s">
        <v>944</v>
      </c>
      <c r="C450" s="3" t="s">
        <v>945</v>
      </c>
      <c r="D450" s="19">
        <v>89900</v>
      </c>
      <c r="E450" s="7">
        <v>45384</v>
      </c>
      <c r="F450" s="5">
        <f t="shared" si="50"/>
        <v>0.50482758620689661</v>
      </c>
      <c r="G450" t="s">
        <v>14</v>
      </c>
      <c r="H450" s="8">
        <f t="shared" si="51"/>
        <v>75.014876033057845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ref="N450:N513" si="56">(((L450/60)/60)/24)+DATE(1970,1,1)</f>
        <v>41378.208333333336</v>
      </c>
      <c r="O450" s="17" t="str">
        <f t="shared" si="55"/>
        <v>Apr</v>
      </c>
      <c r="P450" s="14">
        <f t="shared" si="52"/>
        <v>2013</v>
      </c>
      <c r="Q450" s="12">
        <f t="shared" ref="Q450:Q513" si="57">(((M450/60)/60)/24)+DATE(1970,1,1)</f>
        <v>41380.208333333336</v>
      </c>
      <c r="R450" t="b">
        <v>0</v>
      </c>
      <c r="S450" t="b">
        <v>1</v>
      </c>
      <c r="T450" t="s">
        <v>89</v>
      </c>
      <c r="U450" t="str">
        <f t="shared" si="53"/>
        <v>games</v>
      </c>
      <c r="V450" t="str">
        <f t="shared" si="54"/>
        <v>video games</v>
      </c>
    </row>
    <row r="451" spans="1:22" hidden="1" x14ac:dyDescent="0.35">
      <c r="A451">
        <v>449</v>
      </c>
      <c r="B451" t="s">
        <v>946</v>
      </c>
      <c r="C451" s="3" t="s">
        <v>947</v>
      </c>
      <c r="D451" s="19">
        <v>900</v>
      </c>
      <c r="E451" s="7">
        <v>8703</v>
      </c>
      <c r="F451" s="5">
        <f t="shared" ref="F451:F514" si="58">E451/D451</f>
        <v>9.67</v>
      </c>
      <c r="G451" t="s">
        <v>20</v>
      </c>
      <c r="H451" s="8">
        <f t="shared" ref="H451:H514" si="59">E451/I451</f>
        <v>101.19767441860465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si="56"/>
        <v>43530.25</v>
      </c>
      <c r="O451" s="17" t="str">
        <f t="shared" si="55"/>
        <v>Mar</v>
      </c>
      <c r="P451" s="14">
        <f t="shared" ref="P451:P514" si="60">YEAR(N451)</f>
        <v>2019</v>
      </c>
      <c r="Q451" s="12">
        <f t="shared" si="57"/>
        <v>43547.208333333328</v>
      </c>
      <c r="R451" t="b">
        <v>0</v>
      </c>
      <c r="S451" t="b">
        <v>0</v>
      </c>
      <c r="T451" t="s">
        <v>89</v>
      </c>
      <c r="U451" t="str">
        <f t="shared" ref="U451:U514" si="61">LEFT(T451, SEARCH("/",T451,1)-1)</f>
        <v>games</v>
      </c>
      <c r="V451" t="str">
        <f t="shared" ref="V451:V514" si="62">RIGHT(T451,LEN(T451)-SEARCH("/",T451,SEARCH("/",T451)))</f>
        <v>video games</v>
      </c>
    </row>
    <row r="452" spans="1:22" x14ac:dyDescent="0.35">
      <c r="A452">
        <v>450</v>
      </c>
      <c r="B452" t="s">
        <v>948</v>
      </c>
      <c r="C452" s="3" t="s">
        <v>949</v>
      </c>
      <c r="D452" s="19">
        <v>100</v>
      </c>
      <c r="E452" s="7">
        <v>4</v>
      </c>
      <c r="F452" s="5">
        <f t="shared" si="58"/>
        <v>0.04</v>
      </c>
      <c r="G452" t="s">
        <v>14</v>
      </c>
      <c r="H452" s="8">
        <f t="shared" si="59"/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56"/>
        <v>43394.208333333328</v>
      </c>
      <c r="O452" s="17" t="str">
        <f t="shared" ref="O452:O515" si="63">TEXT(N452,"mmm")</f>
        <v>Oct</v>
      </c>
      <c r="P452" s="14">
        <f t="shared" si="60"/>
        <v>2018</v>
      </c>
      <c r="Q452" s="12">
        <f t="shared" si="57"/>
        <v>43417.25</v>
      </c>
      <c r="R452" t="b">
        <v>0</v>
      </c>
      <c r="S452" t="b">
        <v>0</v>
      </c>
      <c r="T452" t="s">
        <v>71</v>
      </c>
      <c r="U452" t="str">
        <f t="shared" si="61"/>
        <v>film &amp; video</v>
      </c>
      <c r="V452" t="str">
        <f t="shared" si="62"/>
        <v>animation</v>
      </c>
    </row>
    <row r="453" spans="1:22" hidden="1" x14ac:dyDescent="0.35">
      <c r="A453">
        <v>451</v>
      </c>
      <c r="B453" t="s">
        <v>950</v>
      </c>
      <c r="C453" s="3" t="s">
        <v>951</v>
      </c>
      <c r="D453" s="19">
        <v>148400</v>
      </c>
      <c r="E453" s="7">
        <v>182302</v>
      </c>
      <c r="F453" s="5">
        <f t="shared" si="58"/>
        <v>1.2284501347708894</v>
      </c>
      <c r="G453" t="s">
        <v>20</v>
      </c>
      <c r="H453" s="8">
        <f t="shared" si="59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56"/>
        <v>42935.208333333328</v>
      </c>
      <c r="O453" s="17" t="str">
        <f t="shared" si="63"/>
        <v>Jul</v>
      </c>
      <c r="P453" s="14">
        <f t="shared" si="60"/>
        <v>2017</v>
      </c>
      <c r="Q453" s="12">
        <f t="shared" si="57"/>
        <v>42966.208333333328</v>
      </c>
      <c r="R453" t="b">
        <v>0</v>
      </c>
      <c r="S453" t="b">
        <v>0</v>
      </c>
      <c r="T453" t="s">
        <v>23</v>
      </c>
      <c r="U453" t="str">
        <f t="shared" si="61"/>
        <v>music</v>
      </c>
      <c r="V453" t="str">
        <f t="shared" si="62"/>
        <v>rock</v>
      </c>
    </row>
    <row r="454" spans="1:22" ht="31" x14ac:dyDescent="0.35">
      <c r="A454">
        <v>452</v>
      </c>
      <c r="B454" t="s">
        <v>952</v>
      </c>
      <c r="C454" s="3" t="s">
        <v>953</v>
      </c>
      <c r="D454" s="19">
        <v>4800</v>
      </c>
      <c r="E454" s="7">
        <v>3045</v>
      </c>
      <c r="F454" s="5">
        <f t="shared" si="58"/>
        <v>0.63437500000000002</v>
      </c>
      <c r="G454" t="s">
        <v>14</v>
      </c>
      <c r="H454" s="8">
        <f t="shared" si="59"/>
        <v>98.225806451612897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56"/>
        <v>40365.208333333336</v>
      </c>
      <c r="O454" s="17" t="str">
        <f t="shared" si="63"/>
        <v>Jul</v>
      </c>
      <c r="P454" s="14">
        <f t="shared" si="60"/>
        <v>2010</v>
      </c>
      <c r="Q454" s="12">
        <f t="shared" si="57"/>
        <v>40366.208333333336</v>
      </c>
      <c r="R454" t="b">
        <v>0</v>
      </c>
      <c r="S454" t="b">
        <v>0</v>
      </c>
      <c r="T454" t="s">
        <v>53</v>
      </c>
      <c r="U454" t="str">
        <f t="shared" si="61"/>
        <v>film &amp; video</v>
      </c>
      <c r="V454" t="str">
        <f t="shared" si="62"/>
        <v>drama</v>
      </c>
    </row>
    <row r="455" spans="1:22" ht="31" x14ac:dyDescent="0.35">
      <c r="A455">
        <v>453</v>
      </c>
      <c r="B455" t="s">
        <v>954</v>
      </c>
      <c r="C455" s="3" t="s">
        <v>955</v>
      </c>
      <c r="D455" s="19">
        <v>182400</v>
      </c>
      <c r="E455" s="7">
        <v>102749</v>
      </c>
      <c r="F455" s="5">
        <f t="shared" si="58"/>
        <v>0.56331688596491225</v>
      </c>
      <c r="G455" t="s">
        <v>14</v>
      </c>
      <c r="H455" s="8">
        <f t="shared" si="59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56"/>
        <v>42705.25</v>
      </c>
      <c r="O455" s="17" t="str">
        <f t="shared" si="63"/>
        <v>Dec</v>
      </c>
      <c r="P455" s="14">
        <f t="shared" si="60"/>
        <v>2016</v>
      </c>
      <c r="Q455" s="12">
        <f t="shared" si="57"/>
        <v>42746.25</v>
      </c>
      <c r="R455" t="b">
        <v>0</v>
      </c>
      <c r="S455" t="b">
        <v>0</v>
      </c>
      <c r="T455" t="s">
        <v>474</v>
      </c>
      <c r="U455" t="str">
        <f t="shared" si="61"/>
        <v>film &amp; video</v>
      </c>
      <c r="V455" t="str">
        <f t="shared" si="62"/>
        <v>science fiction</v>
      </c>
    </row>
    <row r="456" spans="1:22" x14ac:dyDescent="0.35">
      <c r="A456">
        <v>454</v>
      </c>
      <c r="B456" t="s">
        <v>956</v>
      </c>
      <c r="C456" s="3" t="s">
        <v>957</v>
      </c>
      <c r="D456" s="19">
        <v>4000</v>
      </c>
      <c r="E456" s="7">
        <v>1763</v>
      </c>
      <c r="F456" s="5">
        <f t="shared" si="58"/>
        <v>0.44074999999999998</v>
      </c>
      <c r="G456" t="s">
        <v>14</v>
      </c>
      <c r="H456" s="8">
        <f t="shared" si="59"/>
        <v>45.205128205128204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56"/>
        <v>41568.208333333336</v>
      </c>
      <c r="O456" s="17" t="str">
        <f t="shared" si="63"/>
        <v>Oct</v>
      </c>
      <c r="P456" s="14">
        <f t="shared" si="60"/>
        <v>2013</v>
      </c>
      <c r="Q456" s="12">
        <f t="shared" si="57"/>
        <v>41604.25</v>
      </c>
      <c r="R456" t="b">
        <v>0</v>
      </c>
      <c r="S456" t="b">
        <v>1</v>
      </c>
      <c r="T456" t="s">
        <v>53</v>
      </c>
      <c r="U456" t="str">
        <f t="shared" si="61"/>
        <v>film &amp; video</v>
      </c>
      <c r="V456" t="str">
        <f t="shared" si="62"/>
        <v>drama</v>
      </c>
    </row>
    <row r="457" spans="1:22" hidden="1" x14ac:dyDescent="0.35">
      <c r="A457">
        <v>455</v>
      </c>
      <c r="B457" t="s">
        <v>958</v>
      </c>
      <c r="C457" s="3" t="s">
        <v>959</v>
      </c>
      <c r="D457" s="19">
        <v>116500</v>
      </c>
      <c r="E457" s="7">
        <v>137904</v>
      </c>
      <c r="F457" s="5">
        <f t="shared" si="58"/>
        <v>1.1837253218884121</v>
      </c>
      <c r="G457" t="s">
        <v>20</v>
      </c>
      <c r="H457" s="8">
        <f t="shared" si="59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56"/>
        <v>40809.208333333336</v>
      </c>
      <c r="O457" s="17" t="str">
        <f t="shared" si="63"/>
        <v>Sep</v>
      </c>
      <c r="P457" s="14">
        <f t="shared" si="60"/>
        <v>2011</v>
      </c>
      <c r="Q457" s="12">
        <f t="shared" si="57"/>
        <v>40832.208333333336</v>
      </c>
      <c r="R457" t="b">
        <v>0</v>
      </c>
      <c r="S457" t="b">
        <v>0</v>
      </c>
      <c r="T457" t="s">
        <v>33</v>
      </c>
      <c r="U457" t="str">
        <f t="shared" si="61"/>
        <v>theater</v>
      </c>
      <c r="V457" t="str">
        <f t="shared" si="62"/>
        <v>plays</v>
      </c>
    </row>
    <row r="458" spans="1:22" ht="31" hidden="1" x14ac:dyDescent="0.35">
      <c r="A458">
        <v>456</v>
      </c>
      <c r="B458" t="s">
        <v>960</v>
      </c>
      <c r="C458" s="3" t="s">
        <v>961</v>
      </c>
      <c r="D458" s="19">
        <v>146400</v>
      </c>
      <c r="E458" s="7">
        <v>152438</v>
      </c>
      <c r="F458" s="5">
        <f t="shared" si="58"/>
        <v>1.041243169398907</v>
      </c>
      <c r="G458" t="s">
        <v>20</v>
      </c>
      <c r="H458" s="8">
        <f t="shared" si="59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56"/>
        <v>43141.25</v>
      </c>
      <c r="O458" s="17" t="str">
        <f t="shared" si="63"/>
        <v>Feb</v>
      </c>
      <c r="P458" s="14">
        <f t="shared" si="60"/>
        <v>2018</v>
      </c>
      <c r="Q458" s="12">
        <f t="shared" si="57"/>
        <v>43141.25</v>
      </c>
      <c r="R458" t="b">
        <v>0</v>
      </c>
      <c r="S458" t="b">
        <v>1</v>
      </c>
      <c r="T458" t="s">
        <v>60</v>
      </c>
      <c r="U458" t="str">
        <f t="shared" si="61"/>
        <v>music</v>
      </c>
      <c r="V458" t="str">
        <f t="shared" si="62"/>
        <v>indie rock</v>
      </c>
    </row>
    <row r="459" spans="1:22" x14ac:dyDescent="0.35">
      <c r="A459">
        <v>457</v>
      </c>
      <c r="B459" t="s">
        <v>962</v>
      </c>
      <c r="C459" s="3" t="s">
        <v>963</v>
      </c>
      <c r="D459" s="19">
        <v>5000</v>
      </c>
      <c r="E459" s="7">
        <v>1332</v>
      </c>
      <c r="F459" s="5">
        <f t="shared" si="58"/>
        <v>0.26640000000000003</v>
      </c>
      <c r="G459" t="s">
        <v>14</v>
      </c>
      <c r="H459" s="8">
        <f t="shared" si="59"/>
        <v>28.956521739130434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56"/>
        <v>42657.208333333328</v>
      </c>
      <c r="O459" s="17" t="str">
        <f t="shared" si="63"/>
        <v>Oct</v>
      </c>
      <c r="P459" s="14">
        <f t="shared" si="60"/>
        <v>2016</v>
      </c>
      <c r="Q459" s="12">
        <f t="shared" si="57"/>
        <v>42659.208333333328</v>
      </c>
      <c r="R459" t="b">
        <v>0</v>
      </c>
      <c r="S459" t="b">
        <v>0</v>
      </c>
      <c r="T459" t="s">
        <v>33</v>
      </c>
      <c r="U459" t="str">
        <f t="shared" si="61"/>
        <v>theater</v>
      </c>
      <c r="V459" t="str">
        <f t="shared" si="62"/>
        <v>plays</v>
      </c>
    </row>
    <row r="460" spans="1:22" hidden="1" x14ac:dyDescent="0.35">
      <c r="A460">
        <v>458</v>
      </c>
      <c r="B460" t="s">
        <v>964</v>
      </c>
      <c r="C460" s="3" t="s">
        <v>965</v>
      </c>
      <c r="D460" s="19">
        <v>33800</v>
      </c>
      <c r="E460" s="7">
        <v>118706</v>
      </c>
      <c r="F460" s="5">
        <f t="shared" si="58"/>
        <v>3.5120118343195266</v>
      </c>
      <c r="G460" t="s">
        <v>20</v>
      </c>
      <c r="H460" s="8">
        <f t="shared" si="59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56"/>
        <v>40265.208333333336</v>
      </c>
      <c r="O460" s="17" t="str">
        <f t="shared" si="63"/>
        <v>Mar</v>
      </c>
      <c r="P460" s="14">
        <f t="shared" si="60"/>
        <v>2010</v>
      </c>
      <c r="Q460" s="12">
        <f t="shared" si="57"/>
        <v>40309.208333333336</v>
      </c>
      <c r="R460" t="b">
        <v>0</v>
      </c>
      <c r="S460" t="b">
        <v>0</v>
      </c>
      <c r="T460" t="s">
        <v>33</v>
      </c>
      <c r="U460" t="str">
        <f t="shared" si="61"/>
        <v>theater</v>
      </c>
      <c r="V460" t="str">
        <f t="shared" si="62"/>
        <v>plays</v>
      </c>
    </row>
    <row r="461" spans="1:22" x14ac:dyDescent="0.35">
      <c r="A461">
        <v>459</v>
      </c>
      <c r="B461" t="s">
        <v>966</v>
      </c>
      <c r="C461" s="3" t="s">
        <v>967</v>
      </c>
      <c r="D461" s="19">
        <v>6300</v>
      </c>
      <c r="E461" s="7">
        <v>5674</v>
      </c>
      <c r="F461" s="5">
        <f t="shared" si="58"/>
        <v>0.90063492063492068</v>
      </c>
      <c r="G461" t="s">
        <v>14</v>
      </c>
      <c r="H461" s="8">
        <f t="shared" si="59"/>
        <v>54.038095238095238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56"/>
        <v>42001.25</v>
      </c>
      <c r="O461" s="17" t="str">
        <f t="shared" si="63"/>
        <v>Dec</v>
      </c>
      <c r="P461" s="14">
        <f t="shared" si="60"/>
        <v>2014</v>
      </c>
      <c r="Q461" s="12">
        <f t="shared" si="57"/>
        <v>42026.25</v>
      </c>
      <c r="R461" t="b">
        <v>0</v>
      </c>
      <c r="S461" t="b">
        <v>0</v>
      </c>
      <c r="T461" t="s">
        <v>42</v>
      </c>
      <c r="U461" t="str">
        <f t="shared" si="61"/>
        <v>film &amp; video</v>
      </c>
      <c r="V461" t="str">
        <f t="shared" si="62"/>
        <v>documentary</v>
      </c>
    </row>
    <row r="462" spans="1:22" hidden="1" x14ac:dyDescent="0.35">
      <c r="A462">
        <v>460</v>
      </c>
      <c r="B462" t="s">
        <v>968</v>
      </c>
      <c r="C462" s="3" t="s">
        <v>969</v>
      </c>
      <c r="D462" s="19">
        <v>2400</v>
      </c>
      <c r="E462" s="7">
        <v>4119</v>
      </c>
      <c r="F462" s="5">
        <f t="shared" si="58"/>
        <v>1.7162500000000001</v>
      </c>
      <c r="G462" t="s">
        <v>20</v>
      </c>
      <c r="H462" s="8">
        <f t="shared" si="59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56"/>
        <v>40399.208333333336</v>
      </c>
      <c r="O462" s="17" t="str">
        <f t="shared" si="63"/>
        <v>Aug</v>
      </c>
      <c r="P462" s="14">
        <f t="shared" si="60"/>
        <v>2010</v>
      </c>
      <c r="Q462" s="12">
        <f t="shared" si="57"/>
        <v>40402.208333333336</v>
      </c>
      <c r="R462" t="b">
        <v>0</v>
      </c>
      <c r="S462" t="b">
        <v>0</v>
      </c>
      <c r="T462" t="s">
        <v>33</v>
      </c>
      <c r="U462" t="str">
        <f t="shared" si="61"/>
        <v>theater</v>
      </c>
      <c r="V462" t="str">
        <f t="shared" si="62"/>
        <v>plays</v>
      </c>
    </row>
    <row r="463" spans="1:22" hidden="1" x14ac:dyDescent="0.35">
      <c r="A463">
        <v>461</v>
      </c>
      <c r="B463" t="s">
        <v>970</v>
      </c>
      <c r="C463" s="3" t="s">
        <v>971</v>
      </c>
      <c r="D463" s="19">
        <v>98800</v>
      </c>
      <c r="E463" s="7">
        <v>139354</v>
      </c>
      <c r="F463" s="5">
        <f t="shared" si="58"/>
        <v>1.4104655870445344</v>
      </c>
      <c r="G463" t="s">
        <v>20</v>
      </c>
      <c r="H463" s="8">
        <f t="shared" si="59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56"/>
        <v>41757.208333333336</v>
      </c>
      <c r="O463" s="17" t="str">
        <f t="shared" si="63"/>
        <v>Apr</v>
      </c>
      <c r="P463" s="14">
        <f t="shared" si="60"/>
        <v>2014</v>
      </c>
      <c r="Q463" s="12">
        <f t="shared" si="57"/>
        <v>41777.208333333336</v>
      </c>
      <c r="R463" t="b">
        <v>0</v>
      </c>
      <c r="S463" t="b">
        <v>0</v>
      </c>
      <c r="T463" t="s">
        <v>53</v>
      </c>
      <c r="U463" t="str">
        <f t="shared" si="61"/>
        <v>film &amp; video</v>
      </c>
      <c r="V463" t="str">
        <f t="shared" si="62"/>
        <v>drama</v>
      </c>
    </row>
    <row r="464" spans="1:22" x14ac:dyDescent="0.35">
      <c r="A464">
        <v>462</v>
      </c>
      <c r="B464" t="s">
        <v>972</v>
      </c>
      <c r="C464" s="3" t="s">
        <v>973</v>
      </c>
      <c r="D464" s="19">
        <v>188800</v>
      </c>
      <c r="E464" s="7">
        <v>57734</v>
      </c>
      <c r="F464" s="5">
        <f t="shared" si="58"/>
        <v>0.30579449152542371</v>
      </c>
      <c r="G464" t="s">
        <v>14</v>
      </c>
      <c r="H464" s="8">
        <f t="shared" si="59"/>
        <v>107.91401869158878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56"/>
        <v>41304.25</v>
      </c>
      <c r="O464" s="17" t="str">
        <f t="shared" si="63"/>
        <v>Jan</v>
      </c>
      <c r="P464" s="14">
        <f t="shared" si="60"/>
        <v>2013</v>
      </c>
      <c r="Q464" s="12">
        <f t="shared" si="57"/>
        <v>41342.25</v>
      </c>
      <c r="R464" t="b">
        <v>0</v>
      </c>
      <c r="S464" t="b">
        <v>0</v>
      </c>
      <c r="T464" t="s">
        <v>292</v>
      </c>
      <c r="U464" t="str">
        <f t="shared" si="61"/>
        <v>games</v>
      </c>
      <c r="V464" t="str">
        <f t="shared" si="62"/>
        <v>mobile games</v>
      </c>
    </row>
    <row r="465" spans="1:22" ht="31" hidden="1" x14ac:dyDescent="0.35">
      <c r="A465">
        <v>463</v>
      </c>
      <c r="B465" t="s">
        <v>974</v>
      </c>
      <c r="C465" s="3" t="s">
        <v>975</v>
      </c>
      <c r="D465" s="19">
        <v>134300</v>
      </c>
      <c r="E465" s="7">
        <v>145265</v>
      </c>
      <c r="F465" s="5">
        <f t="shared" si="58"/>
        <v>1.0816455696202532</v>
      </c>
      <c r="G465" t="s">
        <v>20</v>
      </c>
      <c r="H465" s="8">
        <f t="shared" si="59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56"/>
        <v>41639.25</v>
      </c>
      <c r="O465" s="17" t="str">
        <f t="shared" si="63"/>
        <v>Dec</v>
      </c>
      <c r="P465" s="14">
        <f t="shared" si="60"/>
        <v>2013</v>
      </c>
      <c r="Q465" s="12">
        <f t="shared" si="57"/>
        <v>41643.25</v>
      </c>
      <c r="R465" t="b">
        <v>0</v>
      </c>
      <c r="S465" t="b">
        <v>0</v>
      </c>
      <c r="T465" t="s">
        <v>71</v>
      </c>
      <c r="U465" t="str">
        <f t="shared" si="61"/>
        <v>film &amp; video</v>
      </c>
      <c r="V465" t="str">
        <f t="shared" si="62"/>
        <v>animation</v>
      </c>
    </row>
    <row r="466" spans="1:22" hidden="1" x14ac:dyDescent="0.35">
      <c r="A466">
        <v>464</v>
      </c>
      <c r="B466" t="s">
        <v>976</v>
      </c>
      <c r="C466" s="3" t="s">
        <v>977</v>
      </c>
      <c r="D466" s="19">
        <v>71200</v>
      </c>
      <c r="E466" s="7">
        <v>95020</v>
      </c>
      <c r="F466" s="5">
        <f t="shared" si="58"/>
        <v>1.3345505617977529</v>
      </c>
      <c r="G466" t="s">
        <v>20</v>
      </c>
      <c r="H466" s="8">
        <f t="shared" si="59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56"/>
        <v>43142.25</v>
      </c>
      <c r="O466" s="17" t="str">
        <f t="shared" si="63"/>
        <v>Feb</v>
      </c>
      <c r="P466" s="14">
        <f t="shared" si="60"/>
        <v>2018</v>
      </c>
      <c r="Q466" s="12">
        <f t="shared" si="57"/>
        <v>43156.25</v>
      </c>
      <c r="R466" t="b">
        <v>0</v>
      </c>
      <c r="S466" t="b">
        <v>0</v>
      </c>
      <c r="T466" t="s">
        <v>33</v>
      </c>
      <c r="U466" t="str">
        <f t="shared" si="61"/>
        <v>theater</v>
      </c>
      <c r="V466" t="str">
        <f t="shared" si="62"/>
        <v>plays</v>
      </c>
    </row>
    <row r="467" spans="1:22" hidden="1" x14ac:dyDescent="0.35">
      <c r="A467">
        <v>465</v>
      </c>
      <c r="B467" t="s">
        <v>978</v>
      </c>
      <c r="C467" s="3" t="s">
        <v>979</v>
      </c>
      <c r="D467" s="19">
        <v>4700</v>
      </c>
      <c r="E467" s="7">
        <v>8829</v>
      </c>
      <c r="F467" s="5">
        <f t="shared" si="58"/>
        <v>1.8785106382978722</v>
      </c>
      <c r="G467" t="s">
        <v>20</v>
      </c>
      <c r="H467" s="8">
        <f t="shared" si="59"/>
        <v>110.3625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56"/>
        <v>43127.25</v>
      </c>
      <c r="O467" s="17" t="str">
        <f t="shared" si="63"/>
        <v>Jan</v>
      </c>
      <c r="P467" s="14">
        <f t="shared" si="60"/>
        <v>2018</v>
      </c>
      <c r="Q467" s="12">
        <f t="shared" si="57"/>
        <v>43136.25</v>
      </c>
      <c r="R467" t="b">
        <v>0</v>
      </c>
      <c r="S467" t="b">
        <v>0</v>
      </c>
      <c r="T467" t="s">
        <v>206</v>
      </c>
      <c r="U467" t="str">
        <f t="shared" si="61"/>
        <v>publishing</v>
      </c>
      <c r="V467" t="str">
        <f t="shared" si="62"/>
        <v>translations</v>
      </c>
    </row>
    <row r="468" spans="1:22" hidden="1" x14ac:dyDescent="0.35">
      <c r="A468">
        <v>466</v>
      </c>
      <c r="B468" t="s">
        <v>980</v>
      </c>
      <c r="C468" s="3" t="s">
        <v>981</v>
      </c>
      <c r="D468" s="19">
        <v>1200</v>
      </c>
      <c r="E468" s="7">
        <v>3984</v>
      </c>
      <c r="F468" s="5">
        <f t="shared" si="58"/>
        <v>3.32</v>
      </c>
      <c r="G468" t="s">
        <v>20</v>
      </c>
      <c r="H468" s="8">
        <f t="shared" si="59"/>
        <v>94.857142857142861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56"/>
        <v>41409.208333333336</v>
      </c>
      <c r="O468" s="17" t="str">
        <f t="shared" si="63"/>
        <v>May</v>
      </c>
      <c r="P468" s="14">
        <f t="shared" si="60"/>
        <v>2013</v>
      </c>
      <c r="Q468" s="12">
        <f t="shared" si="57"/>
        <v>41432.208333333336</v>
      </c>
      <c r="R468" t="b">
        <v>0</v>
      </c>
      <c r="S468" t="b">
        <v>1</v>
      </c>
      <c r="T468" t="s">
        <v>65</v>
      </c>
      <c r="U468" t="str">
        <f t="shared" si="61"/>
        <v>technology</v>
      </c>
      <c r="V468" t="str">
        <f t="shared" si="62"/>
        <v>wearables</v>
      </c>
    </row>
    <row r="469" spans="1:22" ht="31" hidden="1" x14ac:dyDescent="0.35">
      <c r="A469">
        <v>467</v>
      </c>
      <c r="B469" t="s">
        <v>982</v>
      </c>
      <c r="C469" s="3" t="s">
        <v>983</v>
      </c>
      <c r="D469" s="19">
        <v>1400</v>
      </c>
      <c r="E469" s="7">
        <v>8053</v>
      </c>
      <c r="F469" s="5">
        <f t="shared" si="58"/>
        <v>5.7521428571428572</v>
      </c>
      <c r="G469" t="s">
        <v>20</v>
      </c>
      <c r="H469" s="8">
        <f t="shared" si="59"/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56"/>
        <v>42331.25</v>
      </c>
      <c r="O469" s="17" t="str">
        <f t="shared" si="63"/>
        <v>Nov</v>
      </c>
      <c r="P469" s="14">
        <f t="shared" si="60"/>
        <v>2015</v>
      </c>
      <c r="Q469" s="12">
        <f t="shared" si="57"/>
        <v>42338.25</v>
      </c>
      <c r="R469" t="b">
        <v>0</v>
      </c>
      <c r="S469" t="b">
        <v>1</v>
      </c>
      <c r="T469" t="s">
        <v>28</v>
      </c>
      <c r="U469" t="str">
        <f t="shared" si="61"/>
        <v>technology</v>
      </c>
      <c r="V469" t="str">
        <f t="shared" si="62"/>
        <v>web</v>
      </c>
    </row>
    <row r="470" spans="1:22" x14ac:dyDescent="0.35">
      <c r="A470">
        <v>468</v>
      </c>
      <c r="B470" t="s">
        <v>984</v>
      </c>
      <c r="C470" s="3" t="s">
        <v>985</v>
      </c>
      <c r="D470" s="19">
        <v>4000</v>
      </c>
      <c r="E470" s="7">
        <v>1620</v>
      </c>
      <c r="F470" s="5">
        <f t="shared" si="58"/>
        <v>0.40500000000000003</v>
      </c>
      <c r="G470" t="s">
        <v>14</v>
      </c>
      <c r="H470" s="8">
        <f t="shared" si="59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56"/>
        <v>43569.208333333328</v>
      </c>
      <c r="O470" s="17" t="str">
        <f t="shared" si="63"/>
        <v>Apr</v>
      </c>
      <c r="P470" s="14">
        <f t="shared" si="60"/>
        <v>2019</v>
      </c>
      <c r="Q470" s="12">
        <f t="shared" si="57"/>
        <v>43585.208333333328</v>
      </c>
      <c r="R470" t="b">
        <v>0</v>
      </c>
      <c r="S470" t="b">
        <v>0</v>
      </c>
      <c r="T470" t="s">
        <v>33</v>
      </c>
      <c r="U470" t="str">
        <f t="shared" si="61"/>
        <v>theater</v>
      </c>
      <c r="V470" t="str">
        <f t="shared" si="62"/>
        <v>plays</v>
      </c>
    </row>
    <row r="471" spans="1:22" hidden="1" x14ac:dyDescent="0.35">
      <c r="A471">
        <v>469</v>
      </c>
      <c r="B471" t="s">
        <v>986</v>
      </c>
      <c r="C471" s="3" t="s">
        <v>987</v>
      </c>
      <c r="D471" s="19">
        <v>5600</v>
      </c>
      <c r="E471" s="7">
        <v>10328</v>
      </c>
      <c r="F471" s="5">
        <f t="shared" si="58"/>
        <v>1.8442857142857143</v>
      </c>
      <c r="G471" t="s">
        <v>20</v>
      </c>
      <c r="H471" s="8">
        <f t="shared" si="59"/>
        <v>64.95597484276729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56"/>
        <v>42142.208333333328</v>
      </c>
      <c r="O471" s="17" t="str">
        <f t="shared" si="63"/>
        <v>May</v>
      </c>
      <c r="P471" s="14">
        <f t="shared" si="60"/>
        <v>2015</v>
      </c>
      <c r="Q471" s="12">
        <f t="shared" si="57"/>
        <v>42144.208333333328</v>
      </c>
      <c r="R471" t="b">
        <v>0</v>
      </c>
      <c r="S471" t="b">
        <v>0</v>
      </c>
      <c r="T471" t="s">
        <v>53</v>
      </c>
      <c r="U471" t="str">
        <f t="shared" si="61"/>
        <v>film &amp; video</v>
      </c>
      <c r="V471" t="str">
        <f t="shared" si="62"/>
        <v>drama</v>
      </c>
    </row>
    <row r="472" spans="1:22" hidden="1" x14ac:dyDescent="0.35">
      <c r="A472">
        <v>470</v>
      </c>
      <c r="B472" t="s">
        <v>988</v>
      </c>
      <c r="C472" s="3" t="s">
        <v>989</v>
      </c>
      <c r="D472" s="19">
        <v>3600</v>
      </c>
      <c r="E472" s="7">
        <v>10289</v>
      </c>
      <c r="F472" s="5">
        <f t="shared" si="58"/>
        <v>2.8580555555555556</v>
      </c>
      <c r="G472" t="s">
        <v>20</v>
      </c>
      <c r="H472" s="8">
        <f t="shared" si="59"/>
        <v>27.00524934383202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56"/>
        <v>42716.25</v>
      </c>
      <c r="O472" s="17" t="str">
        <f t="shared" si="63"/>
        <v>Dec</v>
      </c>
      <c r="P472" s="14">
        <f t="shared" si="60"/>
        <v>2016</v>
      </c>
      <c r="Q472" s="12">
        <f t="shared" si="57"/>
        <v>42723.25</v>
      </c>
      <c r="R472" t="b">
        <v>0</v>
      </c>
      <c r="S472" t="b">
        <v>0</v>
      </c>
      <c r="T472" t="s">
        <v>65</v>
      </c>
      <c r="U472" t="str">
        <f t="shared" si="61"/>
        <v>technology</v>
      </c>
      <c r="V472" t="str">
        <f t="shared" si="62"/>
        <v>wearables</v>
      </c>
    </row>
    <row r="473" spans="1:22" hidden="1" x14ac:dyDescent="0.35">
      <c r="A473">
        <v>471</v>
      </c>
      <c r="B473" t="s">
        <v>446</v>
      </c>
      <c r="C473" s="3" t="s">
        <v>990</v>
      </c>
      <c r="D473" s="19">
        <v>3100</v>
      </c>
      <c r="E473" s="7">
        <v>9889</v>
      </c>
      <c r="F473" s="5">
        <f t="shared" si="58"/>
        <v>3.19</v>
      </c>
      <c r="G473" t="s">
        <v>20</v>
      </c>
      <c r="H473" s="8">
        <f t="shared" si="59"/>
        <v>50.97422680412371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56"/>
        <v>41031.208333333336</v>
      </c>
      <c r="O473" s="17" t="str">
        <f t="shared" si="63"/>
        <v>May</v>
      </c>
      <c r="P473" s="14">
        <f t="shared" si="60"/>
        <v>2012</v>
      </c>
      <c r="Q473" s="12">
        <f t="shared" si="57"/>
        <v>41031.208333333336</v>
      </c>
      <c r="R473" t="b">
        <v>0</v>
      </c>
      <c r="S473" t="b">
        <v>1</v>
      </c>
      <c r="T473" t="s">
        <v>17</v>
      </c>
      <c r="U473" t="str">
        <f t="shared" si="61"/>
        <v>food</v>
      </c>
      <c r="V473" t="str">
        <f t="shared" si="62"/>
        <v>food trucks</v>
      </c>
    </row>
    <row r="474" spans="1:22" x14ac:dyDescent="0.35">
      <c r="A474">
        <v>472</v>
      </c>
      <c r="B474" t="s">
        <v>991</v>
      </c>
      <c r="C474" s="3" t="s">
        <v>992</v>
      </c>
      <c r="D474" s="19">
        <v>153800</v>
      </c>
      <c r="E474" s="7">
        <v>60342</v>
      </c>
      <c r="F474" s="5">
        <f t="shared" si="58"/>
        <v>0.39234070221066319</v>
      </c>
      <c r="G474" t="s">
        <v>14</v>
      </c>
      <c r="H474" s="8">
        <f t="shared" si="59"/>
        <v>104.94260869565217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56"/>
        <v>43535.208333333328</v>
      </c>
      <c r="O474" s="17" t="str">
        <f t="shared" si="63"/>
        <v>Mar</v>
      </c>
      <c r="P474" s="14">
        <f t="shared" si="60"/>
        <v>2019</v>
      </c>
      <c r="Q474" s="12">
        <f t="shared" si="57"/>
        <v>43589.208333333328</v>
      </c>
      <c r="R474" t="b">
        <v>0</v>
      </c>
      <c r="S474" t="b">
        <v>0</v>
      </c>
      <c r="T474" t="s">
        <v>23</v>
      </c>
      <c r="U474" t="str">
        <f t="shared" si="61"/>
        <v>music</v>
      </c>
      <c r="V474" t="str">
        <f t="shared" si="62"/>
        <v>rock</v>
      </c>
    </row>
    <row r="475" spans="1:22" hidden="1" x14ac:dyDescent="0.35">
      <c r="A475">
        <v>473</v>
      </c>
      <c r="B475" t="s">
        <v>993</v>
      </c>
      <c r="C475" s="3" t="s">
        <v>994</v>
      </c>
      <c r="D475" s="19">
        <v>5000</v>
      </c>
      <c r="E475" s="7">
        <v>8907</v>
      </c>
      <c r="F475" s="5">
        <f t="shared" si="58"/>
        <v>1.7814000000000001</v>
      </c>
      <c r="G475" t="s">
        <v>20</v>
      </c>
      <c r="H475" s="8">
        <f t="shared" si="59"/>
        <v>84.028301886792448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56"/>
        <v>43277.208333333328</v>
      </c>
      <c r="O475" s="17" t="str">
        <f t="shared" si="63"/>
        <v>Jun</v>
      </c>
      <c r="P475" s="14">
        <f t="shared" si="60"/>
        <v>2018</v>
      </c>
      <c r="Q475" s="12">
        <f t="shared" si="57"/>
        <v>43278.208333333328</v>
      </c>
      <c r="R475" t="b">
        <v>0</v>
      </c>
      <c r="S475" t="b">
        <v>0</v>
      </c>
      <c r="T475" t="s">
        <v>50</v>
      </c>
      <c r="U475" t="str">
        <f t="shared" si="61"/>
        <v>music</v>
      </c>
      <c r="V475" t="str">
        <f t="shared" si="62"/>
        <v>electric music</v>
      </c>
    </row>
    <row r="476" spans="1:22" hidden="1" x14ac:dyDescent="0.35">
      <c r="A476">
        <v>474</v>
      </c>
      <c r="B476" t="s">
        <v>995</v>
      </c>
      <c r="C476" s="3" t="s">
        <v>996</v>
      </c>
      <c r="D476" s="19">
        <v>4000</v>
      </c>
      <c r="E476" s="7">
        <v>14606</v>
      </c>
      <c r="F476" s="5">
        <f t="shared" si="58"/>
        <v>3.6515</v>
      </c>
      <c r="G476" t="s">
        <v>20</v>
      </c>
      <c r="H476" s="8">
        <f t="shared" si="59"/>
        <v>102.85915492957747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56"/>
        <v>41989.25</v>
      </c>
      <c r="O476" s="17" t="str">
        <f t="shared" si="63"/>
        <v>Dec</v>
      </c>
      <c r="P476" s="14">
        <f t="shared" si="60"/>
        <v>2014</v>
      </c>
      <c r="Q476" s="12">
        <f t="shared" si="57"/>
        <v>41990.25</v>
      </c>
      <c r="R476" t="b">
        <v>0</v>
      </c>
      <c r="S476" t="b">
        <v>0</v>
      </c>
      <c r="T476" t="s">
        <v>269</v>
      </c>
      <c r="U476" t="str">
        <f t="shared" si="61"/>
        <v>film &amp; video</v>
      </c>
      <c r="V476" t="str">
        <f t="shared" si="62"/>
        <v>television</v>
      </c>
    </row>
    <row r="477" spans="1:22" ht="31" hidden="1" x14ac:dyDescent="0.35">
      <c r="A477">
        <v>475</v>
      </c>
      <c r="B477" t="s">
        <v>997</v>
      </c>
      <c r="C477" s="3" t="s">
        <v>998</v>
      </c>
      <c r="D477" s="19">
        <v>7400</v>
      </c>
      <c r="E477" s="7">
        <v>8432</v>
      </c>
      <c r="F477" s="5">
        <f t="shared" si="58"/>
        <v>1.1394594594594594</v>
      </c>
      <c r="G477" t="s">
        <v>20</v>
      </c>
      <c r="H477" s="8">
        <f t="shared" si="59"/>
        <v>39.962085308056871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56"/>
        <v>41450.208333333336</v>
      </c>
      <c r="O477" s="17" t="str">
        <f t="shared" si="63"/>
        <v>Jun</v>
      </c>
      <c r="P477" s="14">
        <f t="shared" si="60"/>
        <v>2013</v>
      </c>
      <c r="Q477" s="12">
        <f t="shared" si="57"/>
        <v>41454.208333333336</v>
      </c>
      <c r="R477" t="b">
        <v>0</v>
      </c>
      <c r="S477" t="b">
        <v>1</v>
      </c>
      <c r="T477" t="s">
        <v>206</v>
      </c>
      <c r="U477" t="str">
        <f t="shared" si="61"/>
        <v>publishing</v>
      </c>
      <c r="V477" t="str">
        <f t="shared" si="62"/>
        <v>translations</v>
      </c>
    </row>
    <row r="478" spans="1:22" ht="31" x14ac:dyDescent="0.35">
      <c r="A478">
        <v>476</v>
      </c>
      <c r="B478" t="s">
        <v>999</v>
      </c>
      <c r="C478" s="3" t="s">
        <v>1000</v>
      </c>
      <c r="D478" s="19">
        <v>191500</v>
      </c>
      <c r="E478" s="7">
        <v>57122</v>
      </c>
      <c r="F478" s="5">
        <f t="shared" si="58"/>
        <v>0.29828720626631855</v>
      </c>
      <c r="G478" t="s">
        <v>14</v>
      </c>
      <c r="H478" s="8">
        <f t="shared" si="59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56"/>
        <v>43322.208333333328</v>
      </c>
      <c r="O478" s="17" t="str">
        <f t="shared" si="63"/>
        <v>Aug</v>
      </c>
      <c r="P478" s="14">
        <f t="shared" si="60"/>
        <v>2018</v>
      </c>
      <c r="Q478" s="12">
        <f t="shared" si="57"/>
        <v>43328.208333333328</v>
      </c>
      <c r="R478" t="b">
        <v>0</v>
      </c>
      <c r="S478" t="b">
        <v>0</v>
      </c>
      <c r="T478" t="s">
        <v>119</v>
      </c>
      <c r="U478" t="str">
        <f t="shared" si="61"/>
        <v>publishing</v>
      </c>
      <c r="V478" t="str">
        <f t="shared" si="62"/>
        <v>fiction</v>
      </c>
    </row>
    <row r="479" spans="1:22" x14ac:dyDescent="0.35">
      <c r="A479">
        <v>477</v>
      </c>
      <c r="B479" t="s">
        <v>1001</v>
      </c>
      <c r="C479" s="3" t="s">
        <v>1002</v>
      </c>
      <c r="D479" s="19">
        <v>8500</v>
      </c>
      <c r="E479" s="7">
        <v>4613</v>
      </c>
      <c r="F479" s="5">
        <f t="shared" si="58"/>
        <v>0.54270588235294115</v>
      </c>
      <c r="G479" t="s">
        <v>14</v>
      </c>
      <c r="H479" s="8">
        <f t="shared" si="59"/>
        <v>40.823008849557525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56"/>
        <v>40720.208333333336</v>
      </c>
      <c r="O479" s="17" t="str">
        <f t="shared" si="63"/>
        <v>Jun</v>
      </c>
      <c r="P479" s="14">
        <f t="shared" si="60"/>
        <v>2011</v>
      </c>
      <c r="Q479" s="12">
        <f t="shared" si="57"/>
        <v>40747.208333333336</v>
      </c>
      <c r="R479" t="b">
        <v>0</v>
      </c>
      <c r="S479" t="b">
        <v>0</v>
      </c>
      <c r="T479" t="s">
        <v>474</v>
      </c>
      <c r="U479" t="str">
        <f t="shared" si="61"/>
        <v>film &amp; video</v>
      </c>
      <c r="V479" t="str">
        <f t="shared" si="62"/>
        <v>science fiction</v>
      </c>
    </row>
    <row r="480" spans="1:22" hidden="1" x14ac:dyDescent="0.35">
      <c r="A480">
        <v>478</v>
      </c>
      <c r="B480" t="s">
        <v>1003</v>
      </c>
      <c r="C480" s="3" t="s">
        <v>1004</v>
      </c>
      <c r="D480" s="19">
        <v>68800</v>
      </c>
      <c r="E480" s="7">
        <v>162603</v>
      </c>
      <c r="F480" s="5">
        <f t="shared" si="58"/>
        <v>2.3634156976744185</v>
      </c>
      <c r="G480" t="s">
        <v>20</v>
      </c>
      <c r="H480" s="8">
        <f t="shared" si="59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56"/>
        <v>42072.208333333328</v>
      </c>
      <c r="O480" s="17" t="str">
        <f t="shared" si="63"/>
        <v>Mar</v>
      </c>
      <c r="P480" s="14">
        <f t="shared" si="60"/>
        <v>2015</v>
      </c>
      <c r="Q480" s="12">
        <f t="shared" si="57"/>
        <v>42084.208333333328</v>
      </c>
      <c r="R480" t="b">
        <v>0</v>
      </c>
      <c r="S480" t="b">
        <v>0</v>
      </c>
      <c r="T480" t="s">
        <v>65</v>
      </c>
      <c r="U480" t="str">
        <f t="shared" si="61"/>
        <v>technology</v>
      </c>
      <c r="V480" t="str">
        <f t="shared" si="62"/>
        <v>wearables</v>
      </c>
    </row>
    <row r="481" spans="1:22" hidden="1" x14ac:dyDescent="0.35">
      <c r="A481">
        <v>479</v>
      </c>
      <c r="B481" t="s">
        <v>1005</v>
      </c>
      <c r="C481" s="3" t="s">
        <v>1006</v>
      </c>
      <c r="D481" s="19">
        <v>2400</v>
      </c>
      <c r="E481" s="7">
        <v>12310</v>
      </c>
      <c r="F481" s="5">
        <f t="shared" si="58"/>
        <v>5.1291666666666664</v>
      </c>
      <c r="G481" t="s">
        <v>20</v>
      </c>
      <c r="H481" s="8">
        <f t="shared" si="59"/>
        <v>71.156069364161851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56"/>
        <v>42945.208333333328</v>
      </c>
      <c r="O481" s="17" t="str">
        <f t="shared" si="63"/>
        <v>Jul</v>
      </c>
      <c r="P481" s="14">
        <f t="shared" si="60"/>
        <v>2017</v>
      </c>
      <c r="Q481" s="12">
        <f t="shared" si="57"/>
        <v>42947.208333333328</v>
      </c>
      <c r="R481" t="b">
        <v>0</v>
      </c>
      <c r="S481" t="b">
        <v>0</v>
      </c>
      <c r="T481" t="s">
        <v>17</v>
      </c>
      <c r="U481" t="str">
        <f t="shared" si="61"/>
        <v>food</v>
      </c>
      <c r="V481" t="str">
        <f t="shared" si="62"/>
        <v>food trucks</v>
      </c>
    </row>
    <row r="482" spans="1:22" hidden="1" x14ac:dyDescent="0.35">
      <c r="A482">
        <v>480</v>
      </c>
      <c r="B482" t="s">
        <v>1007</v>
      </c>
      <c r="C482" s="3" t="s">
        <v>1008</v>
      </c>
      <c r="D482" s="19">
        <v>8600</v>
      </c>
      <c r="E482" s="7">
        <v>8656</v>
      </c>
      <c r="F482" s="5">
        <f t="shared" si="58"/>
        <v>1.0065116279069768</v>
      </c>
      <c r="G482" t="s">
        <v>20</v>
      </c>
      <c r="H482" s="8">
        <f t="shared" si="59"/>
        <v>99.494252873563212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56"/>
        <v>40248.25</v>
      </c>
      <c r="O482" s="17" t="str">
        <f t="shared" si="63"/>
        <v>Mar</v>
      </c>
      <c r="P482" s="14">
        <f t="shared" si="60"/>
        <v>2010</v>
      </c>
      <c r="Q482" s="12">
        <f t="shared" si="57"/>
        <v>40257.208333333336</v>
      </c>
      <c r="R482" t="b">
        <v>0</v>
      </c>
      <c r="S482" t="b">
        <v>1</v>
      </c>
      <c r="T482" t="s">
        <v>122</v>
      </c>
      <c r="U482" t="str">
        <f t="shared" si="61"/>
        <v>photography</v>
      </c>
      <c r="V482" t="str">
        <f t="shared" si="62"/>
        <v>photography books</v>
      </c>
    </row>
    <row r="483" spans="1:22" ht="31" x14ac:dyDescent="0.35">
      <c r="A483">
        <v>481</v>
      </c>
      <c r="B483" t="s">
        <v>1009</v>
      </c>
      <c r="C483" s="3" t="s">
        <v>1010</v>
      </c>
      <c r="D483" s="19">
        <v>196600</v>
      </c>
      <c r="E483" s="7">
        <v>159931</v>
      </c>
      <c r="F483" s="5">
        <f t="shared" si="58"/>
        <v>0.81348423194303154</v>
      </c>
      <c r="G483" t="s">
        <v>14</v>
      </c>
      <c r="H483" s="8">
        <f t="shared" si="59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56"/>
        <v>41913.208333333336</v>
      </c>
      <c r="O483" s="17" t="str">
        <f t="shared" si="63"/>
        <v>Oct</v>
      </c>
      <c r="P483" s="14">
        <f t="shared" si="60"/>
        <v>2014</v>
      </c>
      <c r="Q483" s="12">
        <f t="shared" si="57"/>
        <v>41955.25</v>
      </c>
      <c r="R483" t="b">
        <v>0</v>
      </c>
      <c r="S483" t="b">
        <v>1</v>
      </c>
      <c r="T483" t="s">
        <v>33</v>
      </c>
      <c r="U483" t="str">
        <f t="shared" si="61"/>
        <v>theater</v>
      </c>
      <c r="V483" t="str">
        <f t="shared" si="62"/>
        <v>plays</v>
      </c>
    </row>
    <row r="484" spans="1:22" ht="31" x14ac:dyDescent="0.35">
      <c r="A484">
        <v>482</v>
      </c>
      <c r="B484" t="s">
        <v>1011</v>
      </c>
      <c r="C484" s="3" t="s">
        <v>1012</v>
      </c>
      <c r="D484" s="19">
        <v>4200</v>
      </c>
      <c r="E484" s="7">
        <v>689</v>
      </c>
      <c r="F484" s="5">
        <f t="shared" si="58"/>
        <v>0.16404761904761905</v>
      </c>
      <c r="G484" t="s">
        <v>14</v>
      </c>
      <c r="H484" s="8">
        <f t="shared" si="59"/>
        <v>76.555555555555557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56"/>
        <v>40963.25</v>
      </c>
      <c r="O484" s="17" t="str">
        <f t="shared" si="63"/>
        <v>Feb</v>
      </c>
      <c r="P484" s="14">
        <f t="shared" si="60"/>
        <v>2012</v>
      </c>
      <c r="Q484" s="12">
        <f t="shared" si="57"/>
        <v>40974.25</v>
      </c>
      <c r="R484" t="b">
        <v>0</v>
      </c>
      <c r="S484" t="b">
        <v>1</v>
      </c>
      <c r="T484" t="s">
        <v>119</v>
      </c>
      <c r="U484" t="str">
        <f t="shared" si="61"/>
        <v>publishing</v>
      </c>
      <c r="V484" t="str">
        <f t="shared" si="62"/>
        <v>fiction</v>
      </c>
    </row>
    <row r="485" spans="1:22" x14ac:dyDescent="0.35">
      <c r="A485">
        <v>483</v>
      </c>
      <c r="B485" t="s">
        <v>1013</v>
      </c>
      <c r="C485" s="3" t="s">
        <v>1014</v>
      </c>
      <c r="D485" s="19">
        <v>91400</v>
      </c>
      <c r="E485" s="7">
        <v>48236</v>
      </c>
      <c r="F485" s="5">
        <f t="shared" si="58"/>
        <v>0.52774617067833696</v>
      </c>
      <c r="G485" t="s">
        <v>14</v>
      </c>
      <c r="H485" s="8">
        <f t="shared" si="59"/>
        <v>87.068592057761734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56"/>
        <v>43811.25</v>
      </c>
      <c r="O485" s="17" t="str">
        <f t="shared" si="63"/>
        <v>Dec</v>
      </c>
      <c r="P485" s="14">
        <f t="shared" si="60"/>
        <v>2019</v>
      </c>
      <c r="Q485" s="12">
        <f t="shared" si="57"/>
        <v>43818.25</v>
      </c>
      <c r="R485" t="b">
        <v>0</v>
      </c>
      <c r="S485" t="b">
        <v>0</v>
      </c>
      <c r="T485" t="s">
        <v>33</v>
      </c>
      <c r="U485" t="str">
        <f t="shared" si="61"/>
        <v>theater</v>
      </c>
      <c r="V485" t="str">
        <f t="shared" si="62"/>
        <v>plays</v>
      </c>
    </row>
    <row r="486" spans="1:22" hidden="1" x14ac:dyDescent="0.35">
      <c r="A486">
        <v>484</v>
      </c>
      <c r="B486" t="s">
        <v>1015</v>
      </c>
      <c r="C486" s="3" t="s">
        <v>1016</v>
      </c>
      <c r="D486" s="19">
        <v>29600</v>
      </c>
      <c r="E486" s="7">
        <v>77021</v>
      </c>
      <c r="F486" s="5">
        <f t="shared" si="58"/>
        <v>2.6020608108108108</v>
      </c>
      <c r="G486" t="s">
        <v>20</v>
      </c>
      <c r="H486" s="8">
        <f t="shared" si="59"/>
        <v>48.99554707379135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56"/>
        <v>41855.208333333336</v>
      </c>
      <c r="O486" s="17" t="str">
        <f t="shared" si="63"/>
        <v>Aug</v>
      </c>
      <c r="P486" s="14">
        <f t="shared" si="60"/>
        <v>2014</v>
      </c>
      <c r="Q486" s="12">
        <f t="shared" si="57"/>
        <v>41904.208333333336</v>
      </c>
      <c r="R486" t="b">
        <v>0</v>
      </c>
      <c r="S486" t="b">
        <v>1</v>
      </c>
      <c r="T486" t="s">
        <v>17</v>
      </c>
      <c r="U486" t="str">
        <f t="shared" si="61"/>
        <v>food</v>
      </c>
      <c r="V486" t="str">
        <f t="shared" si="62"/>
        <v>food trucks</v>
      </c>
    </row>
    <row r="487" spans="1:22" ht="31" x14ac:dyDescent="0.35">
      <c r="A487">
        <v>485</v>
      </c>
      <c r="B487" t="s">
        <v>1017</v>
      </c>
      <c r="C487" s="3" t="s">
        <v>1018</v>
      </c>
      <c r="D487" s="19">
        <v>90600</v>
      </c>
      <c r="E487" s="7">
        <v>27844</v>
      </c>
      <c r="F487" s="5">
        <f t="shared" si="58"/>
        <v>0.30732891832229581</v>
      </c>
      <c r="G487" t="s">
        <v>14</v>
      </c>
      <c r="H487" s="8">
        <f t="shared" si="59"/>
        <v>42.969135802469133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56"/>
        <v>43626.208333333328</v>
      </c>
      <c r="O487" s="17" t="str">
        <f t="shared" si="63"/>
        <v>Jun</v>
      </c>
      <c r="P487" s="14">
        <f t="shared" si="60"/>
        <v>2019</v>
      </c>
      <c r="Q487" s="12">
        <f t="shared" si="57"/>
        <v>43667.208333333328</v>
      </c>
      <c r="R487" t="b">
        <v>0</v>
      </c>
      <c r="S487" t="b">
        <v>0</v>
      </c>
      <c r="T487" t="s">
        <v>33</v>
      </c>
      <c r="U487" t="str">
        <f t="shared" si="61"/>
        <v>theater</v>
      </c>
      <c r="V487" t="str">
        <f t="shared" si="62"/>
        <v>plays</v>
      </c>
    </row>
    <row r="488" spans="1:22" ht="31" x14ac:dyDescent="0.35">
      <c r="A488">
        <v>486</v>
      </c>
      <c r="B488" t="s">
        <v>1019</v>
      </c>
      <c r="C488" s="3" t="s">
        <v>1020</v>
      </c>
      <c r="D488" s="19">
        <v>5200</v>
      </c>
      <c r="E488" s="7">
        <v>702</v>
      </c>
      <c r="F488" s="5">
        <f t="shared" si="58"/>
        <v>0.13500000000000001</v>
      </c>
      <c r="G488" t="s">
        <v>14</v>
      </c>
      <c r="H488" s="8">
        <f t="shared" si="59"/>
        <v>33.428571428571431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56"/>
        <v>43168.25</v>
      </c>
      <c r="O488" s="17" t="str">
        <f t="shared" si="63"/>
        <v>Mar</v>
      </c>
      <c r="P488" s="14">
        <f t="shared" si="60"/>
        <v>2018</v>
      </c>
      <c r="Q488" s="12">
        <f t="shared" si="57"/>
        <v>43183.208333333328</v>
      </c>
      <c r="R488" t="b">
        <v>0</v>
      </c>
      <c r="S488" t="b">
        <v>1</v>
      </c>
      <c r="T488" t="s">
        <v>206</v>
      </c>
      <c r="U488" t="str">
        <f t="shared" si="61"/>
        <v>publishing</v>
      </c>
      <c r="V488" t="str">
        <f t="shared" si="62"/>
        <v>translations</v>
      </c>
    </row>
    <row r="489" spans="1:22" hidden="1" x14ac:dyDescent="0.35">
      <c r="A489">
        <v>487</v>
      </c>
      <c r="B489" t="s">
        <v>1021</v>
      </c>
      <c r="C489" s="3" t="s">
        <v>1022</v>
      </c>
      <c r="D489" s="19">
        <v>110300</v>
      </c>
      <c r="E489" s="7">
        <v>197024</v>
      </c>
      <c r="F489" s="5">
        <f t="shared" si="58"/>
        <v>1.7862556663644606</v>
      </c>
      <c r="G489" t="s">
        <v>20</v>
      </c>
      <c r="H489" s="8">
        <f t="shared" si="59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56"/>
        <v>42845.208333333328</v>
      </c>
      <c r="O489" s="17" t="str">
        <f t="shared" si="63"/>
        <v>Apr</v>
      </c>
      <c r="P489" s="14">
        <f t="shared" si="60"/>
        <v>2017</v>
      </c>
      <c r="Q489" s="12">
        <f t="shared" si="57"/>
        <v>42878.208333333328</v>
      </c>
      <c r="R489" t="b">
        <v>0</v>
      </c>
      <c r="S489" t="b">
        <v>0</v>
      </c>
      <c r="T489" t="s">
        <v>33</v>
      </c>
      <c r="U489" t="str">
        <f t="shared" si="61"/>
        <v>theater</v>
      </c>
      <c r="V489" t="str">
        <f t="shared" si="62"/>
        <v>plays</v>
      </c>
    </row>
    <row r="490" spans="1:22" hidden="1" x14ac:dyDescent="0.35">
      <c r="A490">
        <v>488</v>
      </c>
      <c r="B490" t="s">
        <v>1023</v>
      </c>
      <c r="C490" s="3" t="s">
        <v>1024</v>
      </c>
      <c r="D490" s="19">
        <v>5300</v>
      </c>
      <c r="E490" s="7">
        <v>11663</v>
      </c>
      <c r="F490" s="5">
        <f t="shared" si="58"/>
        <v>2.2005660377358489</v>
      </c>
      <c r="G490" t="s">
        <v>20</v>
      </c>
      <c r="H490" s="8">
        <f t="shared" si="59"/>
        <v>101.41739130434783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56"/>
        <v>42403.25</v>
      </c>
      <c r="O490" s="17" t="str">
        <f t="shared" si="63"/>
        <v>Feb</v>
      </c>
      <c r="P490" s="14">
        <f t="shared" si="60"/>
        <v>2016</v>
      </c>
      <c r="Q490" s="12">
        <f t="shared" si="57"/>
        <v>42420.25</v>
      </c>
      <c r="R490" t="b">
        <v>0</v>
      </c>
      <c r="S490" t="b">
        <v>0</v>
      </c>
      <c r="T490" t="s">
        <v>33</v>
      </c>
      <c r="U490" t="str">
        <f t="shared" si="61"/>
        <v>theater</v>
      </c>
      <c r="V490" t="str">
        <f t="shared" si="62"/>
        <v>plays</v>
      </c>
    </row>
    <row r="491" spans="1:22" hidden="1" x14ac:dyDescent="0.35">
      <c r="A491">
        <v>489</v>
      </c>
      <c r="B491" t="s">
        <v>1025</v>
      </c>
      <c r="C491" s="3" t="s">
        <v>1026</v>
      </c>
      <c r="D491" s="19">
        <v>9200</v>
      </c>
      <c r="E491" s="7">
        <v>9339</v>
      </c>
      <c r="F491" s="5">
        <f t="shared" si="58"/>
        <v>1.015108695652174</v>
      </c>
      <c r="G491" t="s">
        <v>20</v>
      </c>
      <c r="H491" s="8">
        <f t="shared" si="59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56"/>
        <v>40406.208333333336</v>
      </c>
      <c r="O491" s="17" t="str">
        <f t="shared" si="63"/>
        <v>Aug</v>
      </c>
      <c r="P491" s="14">
        <f t="shared" si="60"/>
        <v>2010</v>
      </c>
      <c r="Q491" s="12">
        <f t="shared" si="57"/>
        <v>40411.208333333336</v>
      </c>
      <c r="R491" t="b">
        <v>0</v>
      </c>
      <c r="S491" t="b">
        <v>0</v>
      </c>
      <c r="T491" t="s">
        <v>65</v>
      </c>
      <c r="U491" t="str">
        <f t="shared" si="61"/>
        <v>technology</v>
      </c>
      <c r="V491" t="str">
        <f t="shared" si="62"/>
        <v>wearables</v>
      </c>
    </row>
    <row r="492" spans="1:22" hidden="1" x14ac:dyDescent="0.35">
      <c r="A492">
        <v>490</v>
      </c>
      <c r="B492" t="s">
        <v>1027</v>
      </c>
      <c r="C492" s="3" t="s">
        <v>1028</v>
      </c>
      <c r="D492" s="19">
        <v>2400</v>
      </c>
      <c r="E492" s="7">
        <v>4596</v>
      </c>
      <c r="F492" s="5">
        <f t="shared" si="58"/>
        <v>1.915</v>
      </c>
      <c r="G492" t="s">
        <v>20</v>
      </c>
      <c r="H492" s="8">
        <f t="shared" si="59"/>
        <v>31.916666666666668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56"/>
        <v>43786.25</v>
      </c>
      <c r="O492" s="17" t="str">
        <f t="shared" si="63"/>
        <v>Nov</v>
      </c>
      <c r="P492" s="14">
        <f t="shared" si="60"/>
        <v>2019</v>
      </c>
      <c r="Q492" s="12">
        <f t="shared" si="57"/>
        <v>43793.25</v>
      </c>
      <c r="R492" t="b">
        <v>0</v>
      </c>
      <c r="S492" t="b">
        <v>0</v>
      </c>
      <c r="T492" t="s">
        <v>1029</v>
      </c>
      <c r="U492" t="str">
        <f t="shared" si="61"/>
        <v>journalism</v>
      </c>
      <c r="V492" t="str">
        <f t="shared" si="62"/>
        <v>audio</v>
      </c>
    </row>
    <row r="493" spans="1:22" ht="31" hidden="1" x14ac:dyDescent="0.35">
      <c r="A493">
        <v>491</v>
      </c>
      <c r="B493" t="s">
        <v>1030</v>
      </c>
      <c r="C493" s="3" t="s">
        <v>1031</v>
      </c>
      <c r="D493" s="19">
        <v>56800</v>
      </c>
      <c r="E493" s="7">
        <v>173437</v>
      </c>
      <c r="F493" s="5">
        <f t="shared" si="58"/>
        <v>3.0534683098591549</v>
      </c>
      <c r="G493" t="s">
        <v>20</v>
      </c>
      <c r="H493" s="8">
        <f t="shared" si="59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56"/>
        <v>41456.208333333336</v>
      </c>
      <c r="O493" s="17" t="str">
        <f t="shared" si="63"/>
        <v>Jul</v>
      </c>
      <c r="P493" s="14">
        <f t="shared" si="60"/>
        <v>2013</v>
      </c>
      <c r="Q493" s="12">
        <f t="shared" si="57"/>
        <v>41482.208333333336</v>
      </c>
      <c r="R493" t="b">
        <v>0</v>
      </c>
      <c r="S493" t="b">
        <v>1</v>
      </c>
      <c r="T493" t="s">
        <v>17</v>
      </c>
      <c r="U493" t="str">
        <f t="shared" si="61"/>
        <v>food</v>
      </c>
      <c r="V493" t="str">
        <f t="shared" si="62"/>
        <v>food trucks</v>
      </c>
    </row>
    <row r="494" spans="1:22" hidden="1" x14ac:dyDescent="0.35">
      <c r="A494">
        <v>492</v>
      </c>
      <c r="B494" t="s">
        <v>1032</v>
      </c>
      <c r="C494" s="3" t="s">
        <v>1033</v>
      </c>
      <c r="D494" s="19">
        <v>191000</v>
      </c>
      <c r="E494" s="7">
        <v>45831</v>
      </c>
      <c r="F494" s="5">
        <f t="shared" si="58"/>
        <v>0.23995287958115183</v>
      </c>
      <c r="G494" t="s">
        <v>74</v>
      </c>
      <c r="H494" s="8">
        <f t="shared" si="59"/>
        <v>77.026890756302521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56"/>
        <v>40336.208333333336</v>
      </c>
      <c r="O494" s="17" t="str">
        <f t="shared" si="63"/>
        <v>Jun</v>
      </c>
      <c r="P494" s="14">
        <f t="shared" si="60"/>
        <v>2010</v>
      </c>
      <c r="Q494" s="12">
        <f t="shared" si="57"/>
        <v>40371.208333333336</v>
      </c>
      <c r="R494" t="b">
        <v>1</v>
      </c>
      <c r="S494" t="b">
        <v>1</v>
      </c>
      <c r="T494" t="s">
        <v>100</v>
      </c>
      <c r="U494" t="str">
        <f t="shared" si="61"/>
        <v>film &amp; video</v>
      </c>
      <c r="V494" t="str">
        <f t="shared" si="62"/>
        <v>shorts</v>
      </c>
    </row>
    <row r="495" spans="1:22" hidden="1" x14ac:dyDescent="0.35">
      <c r="A495">
        <v>493</v>
      </c>
      <c r="B495" t="s">
        <v>1034</v>
      </c>
      <c r="C495" s="3" t="s">
        <v>1035</v>
      </c>
      <c r="D495" s="19">
        <v>900</v>
      </c>
      <c r="E495" s="7">
        <v>6514</v>
      </c>
      <c r="F495" s="5">
        <f t="shared" si="58"/>
        <v>7.2377777777777776</v>
      </c>
      <c r="G495" t="s">
        <v>20</v>
      </c>
      <c r="H495" s="8">
        <f t="shared" si="59"/>
        <v>101.78125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56"/>
        <v>43645.208333333328</v>
      </c>
      <c r="O495" s="17" t="str">
        <f t="shared" si="63"/>
        <v>Jun</v>
      </c>
      <c r="P495" s="14">
        <f t="shared" si="60"/>
        <v>2019</v>
      </c>
      <c r="Q495" s="12">
        <f t="shared" si="57"/>
        <v>43658.208333333328</v>
      </c>
      <c r="R495" t="b">
        <v>0</v>
      </c>
      <c r="S495" t="b">
        <v>0</v>
      </c>
      <c r="T495" t="s">
        <v>122</v>
      </c>
      <c r="U495" t="str">
        <f t="shared" si="61"/>
        <v>photography</v>
      </c>
      <c r="V495" t="str">
        <f t="shared" si="62"/>
        <v>photography books</v>
      </c>
    </row>
    <row r="496" spans="1:22" ht="31" hidden="1" x14ac:dyDescent="0.35">
      <c r="A496">
        <v>494</v>
      </c>
      <c r="B496" t="s">
        <v>1036</v>
      </c>
      <c r="C496" s="3" t="s">
        <v>1037</v>
      </c>
      <c r="D496" s="19">
        <v>2500</v>
      </c>
      <c r="E496" s="7">
        <v>13684</v>
      </c>
      <c r="F496" s="5">
        <f t="shared" si="58"/>
        <v>5.4736000000000002</v>
      </c>
      <c r="G496" t="s">
        <v>20</v>
      </c>
      <c r="H496" s="8">
        <f t="shared" si="59"/>
        <v>51.059701492537314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56"/>
        <v>40990.208333333336</v>
      </c>
      <c r="O496" s="17" t="str">
        <f t="shared" si="63"/>
        <v>Mar</v>
      </c>
      <c r="P496" s="14">
        <f t="shared" si="60"/>
        <v>2012</v>
      </c>
      <c r="Q496" s="12">
        <f t="shared" si="57"/>
        <v>40991.208333333336</v>
      </c>
      <c r="R496" t="b">
        <v>0</v>
      </c>
      <c r="S496" t="b">
        <v>0</v>
      </c>
      <c r="T496" t="s">
        <v>65</v>
      </c>
      <c r="U496" t="str">
        <f t="shared" si="61"/>
        <v>technology</v>
      </c>
      <c r="V496" t="str">
        <f t="shared" si="62"/>
        <v>wearables</v>
      </c>
    </row>
    <row r="497" spans="1:22" hidden="1" x14ac:dyDescent="0.35">
      <c r="A497">
        <v>495</v>
      </c>
      <c r="B497" t="s">
        <v>1038</v>
      </c>
      <c r="C497" s="3" t="s">
        <v>1039</v>
      </c>
      <c r="D497" s="19">
        <v>3200</v>
      </c>
      <c r="E497" s="7">
        <v>13264</v>
      </c>
      <c r="F497" s="5">
        <f t="shared" si="58"/>
        <v>4.1449999999999996</v>
      </c>
      <c r="G497" t="s">
        <v>20</v>
      </c>
      <c r="H497" s="8">
        <f t="shared" si="59"/>
        <v>68.02051282051282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56"/>
        <v>41800.208333333336</v>
      </c>
      <c r="O497" s="17" t="str">
        <f t="shared" si="63"/>
        <v>Jun</v>
      </c>
      <c r="P497" s="14">
        <f t="shared" si="60"/>
        <v>2014</v>
      </c>
      <c r="Q497" s="12">
        <f t="shared" si="57"/>
        <v>41804.208333333336</v>
      </c>
      <c r="R497" t="b">
        <v>0</v>
      </c>
      <c r="S497" t="b">
        <v>0</v>
      </c>
      <c r="T497" t="s">
        <v>33</v>
      </c>
      <c r="U497" t="str">
        <f t="shared" si="61"/>
        <v>theater</v>
      </c>
      <c r="V497" t="str">
        <f t="shared" si="62"/>
        <v>plays</v>
      </c>
    </row>
    <row r="498" spans="1:22" x14ac:dyDescent="0.35">
      <c r="A498">
        <v>496</v>
      </c>
      <c r="B498" t="s">
        <v>1040</v>
      </c>
      <c r="C498" s="3" t="s">
        <v>1041</v>
      </c>
      <c r="D498" s="19">
        <v>183800</v>
      </c>
      <c r="E498" s="7">
        <v>1667</v>
      </c>
      <c r="F498" s="5">
        <f t="shared" si="58"/>
        <v>9.0696409140369975E-3</v>
      </c>
      <c r="G498" t="s">
        <v>14</v>
      </c>
      <c r="H498" s="8">
        <f t="shared" si="59"/>
        <v>30.87037037037037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56"/>
        <v>42876.208333333328</v>
      </c>
      <c r="O498" s="17" t="str">
        <f t="shared" si="63"/>
        <v>May</v>
      </c>
      <c r="P498" s="14">
        <f t="shared" si="60"/>
        <v>2017</v>
      </c>
      <c r="Q498" s="12">
        <f t="shared" si="57"/>
        <v>42893.208333333328</v>
      </c>
      <c r="R498" t="b">
        <v>0</v>
      </c>
      <c r="S498" t="b">
        <v>0</v>
      </c>
      <c r="T498" t="s">
        <v>71</v>
      </c>
      <c r="U498" t="str">
        <f t="shared" si="61"/>
        <v>film &amp; video</v>
      </c>
      <c r="V498" t="str">
        <f t="shared" si="62"/>
        <v>animation</v>
      </c>
    </row>
    <row r="499" spans="1:22" x14ac:dyDescent="0.35">
      <c r="A499">
        <v>497</v>
      </c>
      <c r="B499" t="s">
        <v>1042</v>
      </c>
      <c r="C499" s="3" t="s">
        <v>1043</v>
      </c>
      <c r="D499" s="19">
        <v>9800</v>
      </c>
      <c r="E499" s="7">
        <v>3349</v>
      </c>
      <c r="F499" s="5">
        <f t="shared" si="58"/>
        <v>0.34173469387755101</v>
      </c>
      <c r="G499" t="s">
        <v>14</v>
      </c>
      <c r="H499" s="8">
        <f t="shared" si="59"/>
        <v>27.908333333333335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56"/>
        <v>42724.25</v>
      </c>
      <c r="O499" s="17" t="str">
        <f t="shared" si="63"/>
        <v>Dec</v>
      </c>
      <c r="P499" s="14">
        <f t="shared" si="60"/>
        <v>2016</v>
      </c>
      <c r="Q499" s="12">
        <f t="shared" si="57"/>
        <v>42724.25</v>
      </c>
      <c r="R499" t="b">
        <v>0</v>
      </c>
      <c r="S499" t="b">
        <v>1</v>
      </c>
      <c r="T499" t="s">
        <v>65</v>
      </c>
      <c r="U499" t="str">
        <f t="shared" si="61"/>
        <v>technology</v>
      </c>
      <c r="V499" t="str">
        <f t="shared" si="62"/>
        <v>wearables</v>
      </c>
    </row>
    <row r="500" spans="1:22" x14ac:dyDescent="0.35">
      <c r="A500">
        <v>498</v>
      </c>
      <c r="B500" t="s">
        <v>1044</v>
      </c>
      <c r="C500" s="3" t="s">
        <v>1045</v>
      </c>
      <c r="D500" s="19">
        <v>193400</v>
      </c>
      <c r="E500" s="7">
        <v>46317</v>
      </c>
      <c r="F500" s="5">
        <f t="shared" si="58"/>
        <v>0.239488107549121</v>
      </c>
      <c r="G500" t="s">
        <v>14</v>
      </c>
      <c r="H500" s="8">
        <f t="shared" si="59"/>
        <v>79.994818652849744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56"/>
        <v>42005.25</v>
      </c>
      <c r="O500" s="17" t="str">
        <f t="shared" si="63"/>
        <v>Jan</v>
      </c>
      <c r="P500" s="14">
        <f t="shared" si="60"/>
        <v>2015</v>
      </c>
      <c r="Q500" s="12">
        <f t="shared" si="57"/>
        <v>42007.25</v>
      </c>
      <c r="R500" t="b">
        <v>0</v>
      </c>
      <c r="S500" t="b">
        <v>0</v>
      </c>
      <c r="T500" t="s">
        <v>28</v>
      </c>
      <c r="U500" t="str">
        <f t="shared" si="61"/>
        <v>technology</v>
      </c>
      <c r="V500" t="str">
        <f t="shared" si="62"/>
        <v>web</v>
      </c>
    </row>
    <row r="501" spans="1:22" ht="31" x14ac:dyDescent="0.35">
      <c r="A501">
        <v>499</v>
      </c>
      <c r="B501" t="s">
        <v>1046</v>
      </c>
      <c r="C501" s="3" t="s">
        <v>1047</v>
      </c>
      <c r="D501" s="19">
        <v>163800</v>
      </c>
      <c r="E501" s="7">
        <v>78743</v>
      </c>
      <c r="F501" s="5">
        <f t="shared" si="58"/>
        <v>0.48072649572649573</v>
      </c>
      <c r="G501" t="s">
        <v>14</v>
      </c>
      <c r="H501" s="8">
        <f t="shared" si="59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56"/>
        <v>42444.208333333328</v>
      </c>
      <c r="O501" s="17" t="str">
        <f t="shared" si="63"/>
        <v>Mar</v>
      </c>
      <c r="P501" s="14">
        <f t="shared" si="60"/>
        <v>2016</v>
      </c>
      <c r="Q501" s="12">
        <f t="shared" si="57"/>
        <v>42449.208333333328</v>
      </c>
      <c r="R501" t="b">
        <v>0</v>
      </c>
      <c r="S501" t="b">
        <v>1</v>
      </c>
      <c r="T501" t="s">
        <v>42</v>
      </c>
      <c r="U501" t="str">
        <f t="shared" si="61"/>
        <v>film &amp; video</v>
      </c>
      <c r="V501" t="str">
        <f t="shared" si="62"/>
        <v>documentary</v>
      </c>
    </row>
    <row r="502" spans="1:22" x14ac:dyDescent="0.35">
      <c r="A502">
        <v>500</v>
      </c>
      <c r="B502" t="s">
        <v>1048</v>
      </c>
      <c r="C502" s="3" t="s">
        <v>1049</v>
      </c>
      <c r="D502" s="19">
        <v>100</v>
      </c>
      <c r="E502" s="7">
        <v>0</v>
      </c>
      <c r="F502" s="5">
        <f t="shared" si="58"/>
        <v>0</v>
      </c>
      <c r="G502" t="s">
        <v>14</v>
      </c>
      <c r="H502" s="8" t="e">
        <f t="shared" si="59"/>
        <v>#DIV/0!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56"/>
        <v>41395.208333333336</v>
      </c>
      <c r="O502" s="17" t="str">
        <f t="shared" si="63"/>
        <v>May</v>
      </c>
      <c r="P502" s="14">
        <f t="shared" si="60"/>
        <v>2013</v>
      </c>
      <c r="Q502" s="12">
        <f t="shared" si="57"/>
        <v>41423.208333333336</v>
      </c>
      <c r="R502" t="b">
        <v>0</v>
      </c>
      <c r="S502" t="b">
        <v>1</v>
      </c>
      <c r="T502" t="s">
        <v>33</v>
      </c>
      <c r="U502" t="str">
        <f t="shared" si="61"/>
        <v>theater</v>
      </c>
      <c r="V502" t="str">
        <f t="shared" si="62"/>
        <v>plays</v>
      </c>
    </row>
    <row r="503" spans="1:22" x14ac:dyDescent="0.35">
      <c r="A503">
        <v>501</v>
      </c>
      <c r="B503" t="s">
        <v>1050</v>
      </c>
      <c r="C503" s="3" t="s">
        <v>1051</v>
      </c>
      <c r="D503" s="19">
        <v>153600</v>
      </c>
      <c r="E503" s="7">
        <v>107743</v>
      </c>
      <c r="F503" s="5">
        <f t="shared" si="58"/>
        <v>0.70145182291666663</v>
      </c>
      <c r="G503" t="s">
        <v>14</v>
      </c>
      <c r="H503" s="8">
        <f t="shared" si="59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56"/>
        <v>41345.208333333336</v>
      </c>
      <c r="O503" s="17" t="str">
        <f t="shared" si="63"/>
        <v>Mar</v>
      </c>
      <c r="P503" s="14">
        <f t="shared" si="60"/>
        <v>2013</v>
      </c>
      <c r="Q503" s="12">
        <f t="shared" si="57"/>
        <v>41347.208333333336</v>
      </c>
      <c r="R503" t="b">
        <v>0</v>
      </c>
      <c r="S503" t="b">
        <v>0</v>
      </c>
      <c r="T503" t="s">
        <v>42</v>
      </c>
      <c r="U503" t="str">
        <f t="shared" si="61"/>
        <v>film &amp; video</v>
      </c>
      <c r="V503" t="str">
        <f t="shared" si="62"/>
        <v>documentary</v>
      </c>
    </row>
    <row r="504" spans="1:22" hidden="1" x14ac:dyDescent="0.35">
      <c r="A504">
        <v>502</v>
      </c>
      <c r="B504" t="s">
        <v>477</v>
      </c>
      <c r="C504" s="3" t="s">
        <v>1052</v>
      </c>
      <c r="D504" s="19">
        <v>1300</v>
      </c>
      <c r="E504" s="7">
        <v>6889</v>
      </c>
      <c r="F504" s="5">
        <f t="shared" si="58"/>
        <v>5.2992307692307694</v>
      </c>
      <c r="G504" t="s">
        <v>20</v>
      </c>
      <c r="H504" s="8">
        <f t="shared" si="59"/>
        <v>37.037634408602152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56"/>
        <v>41117.208333333336</v>
      </c>
      <c r="O504" s="17" t="str">
        <f t="shared" si="63"/>
        <v>Jul</v>
      </c>
      <c r="P504" s="14">
        <f t="shared" si="60"/>
        <v>2012</v>
      </c>
      <c r="Q504" s="12">
        <f t="shared" si="57"/>
        <v>41146.208333333336</v>
      </c>
      <c r="R504" t="b">
        <v>0</v>
      </c>
      <c r="S504" t="b">
        <v>1</v>
      </c>
      <c r="T504" t="s">
        <v>89</v>
      </c>
      <c r="U504" t="str">
        <f t="shared" si="61"/>
        <v>games</v>
      </c>
      <c r="V504" t="str">
        <f t="shared" si="62"/>
        <v>video games</v>
      </c>
    </row>
    <row r="505" spans="1:22" ht="31" hidden="1" x14ac:dyDescent="0.35">
      <c r="A505">
        <v>503</v>
      </c>
      <c r="B505" t="s">
        <v>1053</v>
      </c>
      <c r="C505" s="3" t="s">
        <v>1054</v>
      </c>
      <c r="D505" s="19">
        <v>25500</v>
      </c>
      <c r="E505" s="7">
        <v>45983</v>
      </c>
      <c r="F505" s="5">
        <f t="shared" si="58"/>
        <v>1.8032549019607844</v>
      </c>
      <c r="G505" t="s">
        <v>20</v>
      </c>
      <c r="H505" s="8">
        <f t="shared" si="59"/>
        <v>99.963043478260872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56"/>
        <v>42186.208333333328</v>
      </c>
      <c r="O505" s="17" t="str">
        <f t="shared" si="63"/>
        <v>Jul</v>
      </c>
      <c r="P505" s="14">
        <f t="shared" si="60"/>
        <v>2015</v>
      </c>
      <c r="Q505" s="12">
        <f t="shared" si="57"/>
        <v>42206.208333333328</v>
      </c>
      <c r="R505" t="b">
        <v>0</v>
      </c>
      <c r="S505" t="b">
        <v>0</v>
      </c>
      <c r="T505" t="s">
        <v>53</v>
      </c>
      <c r="U505" t="str">
        <f t="shared" si="61"/>
        <v>film &amp; video</v>
      </c>
      <c r="V505" t="str">
        <f t="shared" si="62"/>
        <v>drama</v>
      </c>
    </row>
    <row r="506" spans="1:22" x14ac:dyDescent="0.35">
      <c r="A506">
        <v>504</v>
      </c>
      <c r="B506" t="s">
        <v>1055</v>
      </c>
      <c r="C506" s="3" t="s">
        <v>1056</v>
      </c>
      <c r="D506" s="19">
        <v>7500</v>
      </c>
      <c r="E506" s="7">
        <v>6924</v>
      </c>
      <c r="F506" s="5">
        <f t="shared" si="58"/>
        <v>0.92320000000000002</v>
      </c>
      <c r="G506" t="s">
        <v>14</v>
      </c>
      <c r="H506" s="8">
        <f t="shared" si="59"/>
        <v>111.6774193548387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56"/>
        <v>42142.208333333328</v>
      </c>
      <c r="O506" s="17" t="str">
        <f t="shared" si="63"/>
        <v>May</v>
      </c>
      <c r="P506" s="14">
        <f t="shared" si="60"/>
        <v>2015</v>
      </c>
      <c r="Q506" s="12">
        <f t="shared" si="57"/>
        <v>42143.208333333328</v>
      </c>
      <c r="R506" t="b">
        <v>0</v>
      </c>
      <c r="S506" t="b">
        <v>0</v>
      </c>
      <c r="T506" t="s">
        <v>23</v>
      </c>
      <c r="U506" t="str">
        <f t="shared" si="61"/>
        <v>music</v>
      </c>
      <c r="V506" t="str">
        <f t="shared" si="62"/>
        <v>rock</v>
      </c>
    </row>
    <row r="507" spans="1:22" x14ac:dyDescent="0.35">
      <c r="A507">
        <v>505</v>
      </c>
      <c r="B507" t="s">
        <v>1057</v>
      </c>
      <c r="C507" s="3" t="s">
        <v>1058</v>
      </c>
      <c r="D507" s="19">
        <v>89900</v>
      </c>
      <c r="E507" s="7">
        <v>12497</v>
      </c>
      <c r="F507" s="5">
        <f t="shared" si="58"/>
        <v>0.13901001112347053</v>
      </c>
      <c r="G507" t="s">
        <v>14</v>
      </c>
      <c r="H507" s="8">
        <f t="shared" si="59"/>
        <v>36.014409221902014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56"/>
        <v>41341.25</v>
      </c>
      <c r="O507" s="17" t="str">
        <f t="shared" si="63"/>
        <v>Mar</v>
      </c>
      <c r="P507" s="14">
        <f t="shared" si="60"/>
        <v>2013</v>
      </c>
      <c r="Q507" s="12">
        <f t="shared" si="57"/>
        <v>41383.208333333336</v>
      </c>
      <c r="R507" t="b">
        <v>0</v>
      </c>
      <c r="S507" t="b">
        <v>1</v>
      </c>
      <c r="T507" t="s">
        <v>133</v>
      </c>
      <c r="U507" t="str">
        <f t="shared" si="61"/>
        <v>publishing</v>
      </c>
      <c r="V507" t="str">
        <f t="shared" si="62"/>
        <v>radio &amp; podcasts</v>
      </c>
    </row>
    <row r="508" spans="1:22" hidden="1" x14ac:dyDescent="0.35">
      <c r="A508">
        <v>506</v>
      </c>
      <c r="B508" t="s">
        <v>1059</v>
      </c>
      <c r="C508" s="3" t="s">
        <v>1060</v>
      </c>
      <c r="D508" s="19">
        <v>18000</v>
      </c>
      <c r="E508" s="7">
        <v>166874</v>
      </c>
      <c r="F508" s="5">
        <f t="shared" si="58"/>
        <v>9.2707777777777771</v>
      </c>
      <c r="G508" t="s">
        <v>20</v>
      </c>
      <c r="H508" s="8">
        <f t="shared" si="59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56"/>
        <v>43062.25</v>
      </c>
      <c r="O508" s="17" t="str">
        <f t="shared" si="63"/>
        <v>Nov</v>
      </c>
      <c r="P508" s="14">
        <f t="shared" si="60"/>
        <v>2017</v>
      </c>
      <c r="Q508" s="12">
        <f t="shared" si="57"/>
        <v>43079.25</v>
      </c>
      <c r="R508" t="b">
        <v>0</v>
      </c>
      <c r="S508" t="b">
        <v>1</v>
      </c>
      <c r="T508" t="s">
        <v>33</v>
      </c>
      <c r="U508" t="str">
        <f t="shared" si="61"/>
        <v>theater</v>
      </c>
      <c r="V508" t="str">
        <f t="shared" si="62"/>
        <v>plays</v>
      </c>
    </row>
    <row r="509" spans="1:22" ht="31" x14ac:dyDescent="0.35">
      <c r="A509">
        <v>507</v>
      </c>
      <c r="B509" t="s">
        <v>1061</v>
      </c>
      <c r="C509" s="3" t="s">
        <v>1062</v>
      </c>
      <c r="D509" s="19">
        <v>2100</v>
      </c>
      <c r="E509" s="7">
        <v>837</v>
      </c>
      <c r="F509" s="5">
        <f t="shared" si="58"/>
        <v>0.39857142857142858</v>
      </c>
      <c r="G509" t="s">
        <v>14</v>
      </c>
      <c r="H509" s="8">
        <f t="shared" si="59"/>
        <v>44.05263157894737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56"/>
        <v>41373.208333333336</v>
      </c>
      <c r="O509" s="17" t="str">
        <f t="shared" si="63"/>
        <v>Apr</v>
      </c>
      <c r="P509" s="14">
        <f t="shared" si="60"/>
        <v>2013</v>
      </c>
      <c r="Q509" s="12">
        <f t="shared" si="57"/>
        <v>41422.208333333336</v>
      </c>
      <c r="R509" t="b">
        <v>0</v>
      </c>
      <c r="S509" t="b">
        <v>1</v>
      </c>
      <c r="T509" t="s">
        <v>28</v>
      </c>
      <c r="U509" t="str">
        <f t="shared" si="61"/>
        <v>technology</v>
      </c>
      <c r="V509" t="str">
        <f t="shared" si="62"/>
        <v>web</v>
      </c>
    </row>
    <row r="510" spans="1:22" hidden="1" x14ac:dyDescent="0.35">
      <c r="A510">
        <v>508</v>
      </c>
      <c r="B510" t="s">
        <v>1063</v>
      </c>
      <c r="C510" s="3" t="s">
        <v>1064</v>
      </c>
      <c r="D510" s="19">
        <v>172700</v>
      </c>
      <c r="E510" s="7">
        <v>193820</v>
      </c>
      <c r="F510" s="5">
        <f t="shared" si="58"/>
        <v>1.1222929936305732</v>
      </c>
      <c r="G510" t="s">
        <v>20</v>
      </c>
      <c r="H510" s="8">
        <f t="shared" si="59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56"/>
        <v>43310.208333333328</v>
      </c>
      <c r="O510" s="17" t="str">
        <f t="shared" si="63"/>
        <v>Jul</v>
      </c>
      <c r="P510" s="14">
        <f t="shared" si="60"/>
        <v>2018</v>
      </c>
      <c r="Q510" s="12">
        <f t="shared" si="57"/>
        <v>43331.208333333328</v>
      </c>
      <c r="R510" t="b">
        <v>0</v>
      </c>
      <c r="S510" t="b">
        <v>0</v>
      </c>
      <c r="T510" t="s">
        <v>33</v>
      </c>
      <c r="U510" t="str">
        <f t="shared" si="61"/>
        <v>theater</v>
      </c>
      <c r="V510" t="str">
        <f t="shared" si="62"/>
        <v>plays</v>
      </c>
    </row>
    <row r="511" spans="1:22" x14ac:dyDescent="0.35">
      <c r="A511">
        <v>509</v>
      </c>
      <c r="B511" t="s">
        <v>398</v>
      </c>
      <c r="C511" s="3" t="s">
        <v>1065</v>
      </c>
      <c r="D511" s="19">
        <v>168500</v>
      </c>
      <c r="E511" s="7">
        <v>119510</v>
      </c>
      <c r="F511" s="5">
        <f t="shared" si="58"/>
        <v>0.70925816023738875</v>
      </c>
      <c r="G511" t="s">
        <v>14</v>
      </c>
      <c r="H511" s="8">
        <f t="shared" si="59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56"/>
        <v>41034.208333333336</v>
      </c>
      <c r="O511" s="17" t="str">
        <f t="shared" si="63"/>
        <v>May</v>
      </c>
      <c r="P511" s="14">
        <f t="shared" si="60"/>
        <v>2012</v>
      </c>
      <c r="Q511" s="12">
        <f t="shared" si="57"/>
        <v>41044.208333333336</v>
      </c>
      <c r="R511" t="b">
        <v>0</v>
      </c>
      <c r="S511" t="b">
        <v>0</v>
      </c>
      <c r="T511" t="s">
        <v>33</v>
      </c>
      <c r="U511" t="str">
        <f t="shared" si="61"/>
        <v>theater</v>
      </c>
      <c r="V511" t="str">
        <f t="shared" si="62"/>
        <v>plays</v>
      </c>
    </row>
    <row r="512" spans="1:22" hidden="1" x14ac:dyDescent="0.35">
      <c r="A512">
        <v>510</v>
      </c>
      <c r="B512" t="s">
        <v>1066</v>
      </c>
      <c r="C512" s="3" t="s">
        <v>1067</v>
      </c>
      <c r="D512" s="19">
        <v>7800</v>
      </c>
      <c r="E512" s="7">
        <v>9289</v>
      </c>
      <c r="F512" s="5">
        <f t="shared" si="58"/>
        <v>1.1908974358974358</v>
      </c>
      <c r="G512" t="s">
        <v>20</v>
      </c>
      <c r="H512" s="8">
        <f t="shared" si="59"/>
        <v>70.908396946564892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56"/>
        <v>43251.208333333328</v>
      </c>
      <c r="O512" s="17" t="str">
        <f t="shared" si="63"/>
        <v>May</v>
      </c>
      <c r="P512" s="14">
        <f t="shared" si="60"/>
        <v>2018</v>
      </c>
      <c r="Q512" s="12">
        <f t="shared" si="57"/>
        <v>43275.208333333328</v>
      </c>
      <c r="R512" t="b">
        <v>0</v>
      </c>
      <c r="S512" t="b">
        <v>0</v>
      </c>
      <c r="T512" t="s">
        <v>53</v>
      </c>
      <c r="U512" t="str">
        <f t="shared" si="61"/>
        <v>film &amp; video</v>
      </c>
      <c r="V512" t="str">
        <f t="shared" si="62"/>
        <v>drama</v>
      </c>
    </row>
    <row r="513" spans="1:22" x14ac:dyDescent="0.35">
      <c r="A513">
        <v>511</v>
      </c>
      <c r="B513" t="s">
        <v>1068</v>
      </c>
      <c r="C513" s="3" t="s">
        <v>1069</v>
      </c>
      <c r="D513" s="19">
        <v>147800</v>
      </c>
      <c r="E513" s="7">
        <v>35498</v>
      </c>
      <c r="F513" s="5">
        <f t="shared" si="58"/>
        <v>0.24017591339648173</v>
      </c>
      <c r="G513" t="s">
        <v>14</v>
      </c>
      <c r="H513" s="8">
        <f t="shared" si="59"/>
        <v>98.060773480662988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56"/>
        <v>43671.208333333328</v>
      </c>
      <c r="O513" s="17" t="str">
        <f t="shared" si="63"/>
        <v>Jul</v>
      </c>
      <c r="P513" s="14">
        <f t="shared" si="60"/>
        <v>2019</v>
      </c>
      <c r="Q513" s="12">
        <f t="shared" si="57"/>
        <v>43681.208333333328</v>
      </c>
      <c r="R513" t="b">
        <v>0</v>
      </c>
      <c r="S513" t="b">
        <v>0</v>
      </c>
      <c r="T513" t="s">
        <v>33</v>
      </c>
      <c r="U513" t="str">
        <f t="shared" si="61"/>
        <v>theater</v>
      </c>
      <c r="V513" t="str">
        <f t="shared" si="62"/>
        <v>plays</v>
      </c>
    </row>
    <row r="514" spans="1:22" hidden="1" x14ac:dyDescent="0.35">
      <c r="A514">
        <v>512</v>
      </c>
      <c r="B514" t="s">
        <v>1070</v>
      </c>
      <c r="C514" s="3" t="s">
        <v>1071</v>
      </c>
      <c r="D514" s="19">
        <v>9100</v>
      </c>
      <c r="E514" s="7">
        <v>12678</v>
      </c>
      <c r="F514" s="5">
        <f t="shared" si="58"/>
        <v>1.3931868131868133</v>
      </c>
      <c r="G514" t="s">
        <v>20</v>
      </c>
      <c r="H514" s="8">
        <f t="shared" si="59"/>
        <v>53.046025104602514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ref="N514:N577" si="64">(((L514/60)/60)/24)+DATE(1970,1,1)</f>
        <v>41825.208333333336</v>
      </c>
      <c r="O514" s="17" t="str">
        <f t="shared" si="63"/>
        <v>Jul</v>
      </c>
      <c r="P514" s="14">
        <f t="shared" si="60"/>
        <v>2014</v>
      </c>
      <c r="Q514" s="12">
        <f t="shared" ref="Q514:Q577" si="65">(((M514/60)/60)/24)+DATE(1970,1,1)</f>
        <v>41826.208333333336</v>
      </c>
      <c r="R514" t="b">
        <v>0</v>
      </c>
      <c r="S514" t="b">
        <v>1</v>
      </c>
      <c r="T514" t="s">
        <v>89</v>
      </c>
      <c r="U514" t="str">
        <f t="shared" si="61"/>
        <v>games</v>
      </c>
      <c r="V514" t="str">
        <f t="shared" si="62"/>
        <v>video games</v>
      </c>
    </row>
    <row r="515" spans="1:22" hidden="1" x14ac:dyDescent="0.35">
      <c r="A515">
        <v>513</v>
      </c>
      <c r="B515" t="s">
        <v>1072</v>
      </c>
      <c r="C515" s="3" t="s">
        <v>1073</v>
      </c>
      <c r="D515" s="19">
        <v>8300</v>
      </c>
      <c r="E515" s="7">
        <v>3260</v>
      </c>
      <c r="F515" s="5">
        <f t="shared" ref="F515:F578" si="66">E515/D515</f>
        <v>0.39277108433734942</v>
      </c>
      <c r="G515" t="s">
        <v>74</v>
      </c>
      <c r="H515" s="8">
        <f t="shared" ref="H515:H578" si="67">E515/I515</f>
        <v>93.142857142857139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si="64"/>
        <v>40430.208333333336</v>
      </c>
      <c r="O515" s="17" t="str">
        <f t="shared" si="63"/>
        <v>Sep</v>
      </c>
      <c r="P515" s="14">
        <f t="shared" ref="P515:P578" si="68">YEAR(N515)</f>
        <v>2010</v>
      </c>
      <c r="Q515" s="12">
        <f t="shared" si="65"/>
        <v>40432.208333333336</v>
      </c>
      <c r="R515" t="b">
        <v>0</v>
      </c>
      <c r="S515" t="b">
        <v>0</v>
      </c>
      <c r="T515" t="s">
        <v>269</v>
      </c>
      <c r="U515" t="str">
        <f t="shared" ref="U515:U578" si="69">LEFT(T515, SEARCH("/",T515,1)-1)</f>
        <v>film &amp; video</v>
      </c>
      <c r="V515" t="str">
        <f t="shared" ref="V515:V578" si="70">RIGHT(T515,LEN(T515)-SEARCH("/",T515,SEARCH("/",T515)))</f>
        <v>television</v>
      </c>
    </row>
    <row r="516" spans="1:22" hidden="1" x14ac:dyDescent="0.35">
      <c r="A516">
        <v>514</v>
      </c>
      <c r="B516" t="s">
        <v>1074</v>
      </c>
      <c r="C516" s="3" t="s">
        <v>1075</v>
      </c>
      <c r="D516" s="19">
        <v>138700</v>
      </c>
      <c r="E516" s="7">
        <v>31123</v>
      </c>
      <c r="F516" s="5">
        <f t="shared" si="66"/>
        <v>0.22439077144917088</v>
      </c>
      <c r="G516" t="s">
        <v>74</v>
      </c>
      <c r="H516" s="8">
        <f t="shared" si="67"/>
        <v>58.945075757575758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64"/>
        <v>41614.25</v>
      </c>
      <c r="O516" s="17" t="str">
        <f t="shared" ref="O516:O579" si="71">TEXT(N516,"mmm")</f>
        <v>Dec</v>
      </c>
      <c r="P516" s="14">
        <f t="shared" si="68"/>
        <v>2013</v>
      </c>
      <c r="Q516" s="12">
        <f t="shared" si="65"/>
        <v>41619.25</v>
      </c>
      <c r="R516" t="b">
        <v>0</v>
      </c>
      <c r="S516" t="b">
        <v>1</v>
      </c>
      <c r="T516" t="s">
        <v>23</v>
      </c>
      <c r="U516" t="str">
        <f t="shared" si="69"/>
        <v>music</v>
      </c>
      <c r="V516" t="str">
        <f t="shared" si="70"/>
        <v>rock</v>
      </c>
    </row>
    <row r="517" spans="1:22" x14ac:dyDescent="0.35">
      <c r="A517">
        <v>515</v>
      </c>
      <c r="B517" t="s">
        <v>1076</v>
      </c>
      <c r="C517" s="3" t="s">
        <v>1077</v>
      </c>
      <c r="D517" s="19">
        <v>8600</v>
      </c>
      <c r="E517" s="7">
        <v>4797</v>
      </c>
      <c r="F517" s="5">
        <f t="shared" si="66"/>
        <v>0.55779069767441858</v>
      </c>
      <c r="G517" t="s">
        <v>14</v>
      </c>
      <c r="H517" s="8">
        <f t="shared" si="67"/>
        <v>36.067669172932334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64"/>
        <v>40900.25</v>
      </c>
      <c r="O517" s="17" t="str">
        <f t="shared" si="71"/>
        <v>Dec</v>
      </c>
      <c r="P517" s="14">
        <f t="shared" si="68"/>
        <v>2011</v>
      </c>
      <c r="Q517" s="12">
        <f t="shared" si="65"/>
        <v>40902.25</v>
      </c>
      <c r="R517" t="b">
        <v>0</v>
      </c>
      <c r="S517" t="b">
        <v>1</v>
      </c>
      <c r="T517" t="s">
        <v>33</v>
      </c>
      <c r="U517" t="str">
        <f t="shared" si="69"/>
        <v>theater</v>
      </c>
      <c r="V517" t="str">
        <f t="shared" si="70"/>
        <v>plays</v>
      </c>
    </row>
    <row r="518" spans="1:22" x14ac:dyDescent="0.35">
      <c r="A518">
        <v>516</v>
      </c>
      <c r="B518" t="s">
        <v>1078</v>
      </c>
      <c r="C518" s="3" t="s">
        <v>1079</v>
      </c>
      <c r="D518" s="19">
        <v>125400</v>
      </c>
      <c r="E518" s="7">
        <v>53324</v>
      </c>
      <c r="F518" s="5">
        <f t="shared" si="66"/>
        <v>0.42523125996810207</v>
      </c>
      <c r="G518" t="s">
        <v>14</v>
      </c>
      <c r="H518" s="8">
        <f t="shared" si="67"/>
        <v>63.030732860520096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64"/>
        <v>40396.208333333336</v>
      </c>
      <c r="O518" s="17" t="str">
        <f t="shared" si="71"/>
        <v>Aug</v>
      </c>
      <c r="P518" s="14">
        <f t="shared" si="68"/>
        <v>2010</v>
      </c>
      <c r="Q518" s="12">
        <f t="shared" si="65"/>
        <v>40434.208333333336</v>
      </c>
      <c r="R518" t="b">
        <v>0</v>
      </c>
      <c r="S518" t="b">
        <v>0</v>
      </c>
      <c r="T518" t="s">
        <v>68</v>
      </c>
      <c r="U518" t="str">
        <f t="shared" si="69"/>
        <v>publishing</v>
      </c>
      <c r="V518" t="str">
        <f t="shared" si="70"/>
        <v>nonfiction</v>
      </c>
    </row>
    <row r="519" spans="1:22" hidden="1" x14ac:dyDescent="0.35">
      <c r="A519">
        <v>517</v>
      </c>
      <c r="B519" t="s">
        <v>1080</v>
      </c>
      <c r="C519" s="3" t="s">
        <v>1081</v>
      </c>
      <c r="D519" s="19">
        <v>5900</v>
      </c>
      <c r="E519" s="7">
        <v>6608</v>
      </c>
      <c r="F519" s="5">
        <f t="shared" si="66"/>
        <v>1.1200000000000001</v>
      </c>
      <c r="G519" t="s">
        <v>20</v>
      </c>
      <c r="H519" s="8">
        <f t="shared" si="67"/>
        <v>84.717948717948715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64"/>
        <v>42860.208333333328</v>
      </c>
      <c r="O519" s="17" t="str">
        <f t="shared" si="71"/>
        <v>May</v>
      </c>
      <c r="P519" s="14">
        <f t="shared" si="68"/>
        <v>2017</v>
      </c>
      <c r="Q519" s="12">
        <f t="shared" si="65"/>
        <v>42865.208333333328</v>
      </c>
      <c r="R519" t="b">
        <v>0</v>
      </c>
      <c r="S519" t="b">
        <v>0</v>
      </c>
      <c r="T519" t="s">
        <v>17</v>
      </c>
      <c r="U519" t="str">
        <f t="shared" si="69"/>
        <v>food</v>
      </c>
      <c r="V519" t="str">
        <f t="shared" si="70"/>
        <v>food trucks</v>
      </c>
    </row>
    <row r="520" spans="1:22" ht="31" x14ac:dyDescent="0.35">
      <c r="A520">
        <v>518</v>
      </c>
      <c r="B520" t="s">
        <v>1082</v>
      </c>
      <c r="C520" s="3" t="s">
        <v>1083</v>
      </c>
      <c r="D520" s="19">
        <v>8800</v>
      </c>
      <c r="E520" s="7">
        <v>622</v>
      </c>
      <c r="F520" s="5">
        <f t="shared" si="66"/>
        <v>7.0681818181818179E-2</v>
      </c>
      <c r="G520" t="s">
        <v>14</v>
      </c>
      <c r="H520" s="8">
        <f t="shared" si="67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64"/>
        <v>43154.25</v>
      </c>
      <c r="O520" s="17" t="str">
        <f t="shared" si="71"/>
        <v>Feb</v>
      </c>
      <c r="P520" s="14">
        <f t="shared" si="68"/>
        <v>2018</v>
      </c>
      <c r="Q520" s="12">
        <f t="shared" si="65"/>
        <v>43156.25</v>
      </c>
      <c r="R520" t="b">
        <v>0</v>
      </c>
      <c r="S520" t="b">
        <v>1</v>
      </c>
      <c r="T520" t="s">
        <v>71</v>
      </c>
      <c r="U520" t="str">
        <f t="shared" si="69"/>
        <v>film &amp; video</v>
      </c>
      <c r="V520" t="str">
        <f t="shared" si="70"/>
        <v>animation</v>
      </c>
    </row>
    <row r="521" spans="1:22" hidden="1" x14ac:dyDescent="0.35">
      <c r="A521">
        <v>519</v>
      </c>
      <c r="B521" t="s">
        <v>1084</v>
      </c>
      <c r="C521" s="3" t="s">
        <v>1085</v>
      </c>
      <c r="D521" s="19">
        <v>177700</v>
      </c>
      <c r="E521" s="7">
        <v>180802</v>
      </c>
      <c r="F521" s="5">
        <f t="shared" si="66"/>
        <v>1.0174563871693867</v>
      </c>
      <c r="G521" t="s">
        <v>20</v>
      </c>
      <c r="H521" s="8">
        <f t="shared" si="67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64"/>
        <v>42012.25</v>
      </c>
      <c r="O521" s="17" t="str">
        <f t="shared" si="71"/>
        <v>Jan</v>
      </c>
      <c r="P521" s="14">
        <f t="shared" si="68"/>
        <v>2015</v>
      </c>
      <c r="Q521" s="12">
        <f t="shared" si="65"/>
        <v>42026.25</v>
      </c>
      <c r="R521" t="b">
        <v>0</v>
      </c>
      <c r="S521" t="b">
        <v>1</v>
      </c>
      <c r="T521" t="s">
        <v>23</v>
      </c>
      <c r="U521" t="str">
        <f t="shared" si="69"/>
        <v>music</v>
      </c>
      <c r="V521" t="str">
        <f t="shared" si="70"/>
        <v>rock</v>
      </c>
    </row>
    <row r="522" spans="1:22" hidden="1" x14ac:dyDescent="0.35">
      <c r="A522">
        <v>520</v>
      </c>
      <c r="B522" t="s">
        <v>1086</v>
      </c>
      <c r="C522" s="3" t="s">
        <v>1087</v>
      </c>
      <c r="D522" s="19">
        <v>800</v>
      </c>
      <c r="E522" s="7">
        <v>3406</v>
      </c>
      <c r="F522" s="5">
        <f t="shared" si="66"/>
        <v>4.2575000000000003</v>
      </c>
      <c r="G522" t="s">
        <v>20</v>
      </c>
      <c r="H522" s="8">
        <f t="shared" si="67"/>
        <v>106.4375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64"/>
        <v>43574.208333333328</v>
      </c>
      <c r="O522" s="17" t="str">
        <f t="shared" si="71"/>
        <v>Apr</v>
      </c>
      <c r="P522" s="14">
        <f t="shared" si="68"/>
        <v>2019</v>
      </c>
      <c r="Q522" s="12">
        <f t="shared" si="65"/>
        <v>43577.208333333328</v>
      </c>
      <c r="R522" t="b">
        <v>0</v>
      </c>
      <c r="S522" t="b">
        <v>0</v>
      </c>
      <c r="T522" t="s">
        <v>33</v>
      </c>
      <c r="U522" t="str">
        <f t="shared" si="69"/>
        <v>theater</v>
      </c>
      <c r="V522" t="str">
        <f t="shared" si="70"/>
        <v>plays</v>
      </c>
    </row>
    <row r="523" spans="1:22" hidden="1" x14ac:dyDescent="0.35">
      <c r="A523">
        <v>521</v>
      </c>
      <c r="B523" t="s">
        <v>1088</v>
      </c>
      <c r="C523" s="3" t="s">
        <v>141</v>
      </c>
      <c r="D523" s="19">
        <v>7600</v>
      </c>
      <c r="E523" s="7">
        <v>11061</v>
      </c>
      <c r="F523" s="5">
        <f t="shared" si="66"/>
        <v>1.4553947368421052</v>
      </c>
      <c r="G523" t="s">
        <v>20</v>
      </c>
      <c r="H523" s="8">
        <f t="shared" si="67"/>
        <v>29.975609756097562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64"/>
        <v>42605.208333333328</v>
      </c>
      <c r="O523" s="17" t="str">
        <f t="shared" si="71"/>
        <v>Aug</v>
      </c>
      <c r="P523" s="14">
        <f t="shared" si="68"/>
        <v>2016</v>
      </c>
      <c r="Q523" s="12">
        <f t="shared" si="65"/>
        <v>42611.208333333328</v>
      </c>
      <c r="R523" t="b">
        <v>0</v>
      </c>
      <c r="S523" t="b">
        <v>1</v>
      </c>
      <c r="T523" t="s">
        <v>53</v>
      </c>
      <c r="U523" t="str">
        <f t="shared" si="69"/>
        <v>film &amp; video</v>
      </c>
      <c r="V523" t="str">
        <f t="shared" si="70"/>
        <v>drama</v>
      </c>
    </row>
    <row r="524" spans="1:22" ht="31" x14ac:dyDescent="0.35">
      <c r="A524">
        <v>522</v>
      </c>
      <c r="B524" t="s">
        <v>1089</v>
      </c>
      <c r="C524" s="3" t="s">
        <v>1090</v>
      </c>
      <c r="D524" s="19">
        <v>50500</v>
      </c>
      <c r="E524" s="7">
        <v>16389</v>
      </c>
      <c r="F524" s="5">
        <f t="shared" si="66"/>
        <v>0.32453465346534655</v>
      </c>
      <c r="G524" t="s">
        <v>14</v>
      </c>
      <c r="H524" s="8">
        <f t="shared" si="67"/>
        <v>85.806282722513089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64"/>
        <v>41093.208333333336</v>
      </c>
      <c r="O524" s="17" t="str">
        <f t="shared" si="71"/>
        <v>Jul</v>
      </c>
      <c r="P524" s="14">
        <f t="shared" si="68"/>
        <v>2012</v>
      </c>
      <c r="Q524" s="12">
        <f t="shared" si="65"/>
        <v>41105.208333333336</v>
      </c>
      <c r="R524" t="b">
        <v>0</v>
      </c>
      <c r="S524" t="b">
        <v>0</v>
      </c>
      <c r="T524" t="s">
        <v>100</v>
      </c>
      <c r="U524" t="str">
        <f t="shared" si="69"/>
        <v>film &amp; video</v>
      </c>
      <c r="V524" t="str">
        <f t="shared" si="70"/>
        <v>shorts</v>
      </c>
    </row>
    <row r="525" spans="1:22" hidden="1" x14ac:dyDescent="0.35">
      <c r="A525">
        <v>523</v>
      </c>
      <c r="B525" t="s">
        <v>1091</v>
      </c>
      <c r="C525" s="3" t="s">
        <v>1092</v>
      </c>
      <c r="D525" s="19">
        <v>900</v>
      </c>
      <c r="E525" s="7">
        <v>6303</v>
      </c>
      <c r="F525" s="5">
        <f t="shared" si="66"/>
        <v>7.003333333333333</v>
      </c>
      <c r="G525" t="s">
        <v>20</v>
      </c>
      <c r="H525" s="8">
        <f t="shared" si="67"/>
        <v>70.82022471910112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64"/>
        <v>40241.25</v>
      </c>
      <c r="O525" s="17" t="str">
        <f t="shared" si="71"/>
        <v>Mar</v>
      </c>
      <c r="P525" s="14">
        <f t="shared" si="68"/>
        <v>2010</v>
      </c>
      <c r="Q525" s="12">
        <f t="shared" si="65"/>
        <v>40246.25</v>
      </c>
      <c r="R525" t="b">
        <v>0</v>
      </c>
      <c r="S525" t="b">
        <v>0</v>
      </c>
      <c r="T525" t="s">
        <v>100</v>
      </c>
      <c r="U525" t="str">
        <f t="shared" si="69"/>
        <v>film &amp; video</v>
      </c>
      <c r="V525" t="str">
        <f t="shared" si="70"/>
        <v>shorts</v>
      </c>
    </row>
    <row r="526" spans="1:22" x14ac:dyDescent="0.35">
      <c r="A526">
        <v>524</v>
      </c>
      <c r="B526" t="s">
        <v>1093</v>
      </c>
      <c r="C526" s="3" t="s">
        <v>1094</v>
      </c>
      <c r="D526" s="19">
        <v>96700</v>
      </c>
      <c r="E526" s="7">
        <v>81136</v>
      </c>
      <c r="F526" s="5">
        <f t="shared" si="66"/>
        <v>0.83904860392967939</v>
      </c>
      <c r="G526" t="s">
        <v>14</v>
      </c>
      <c r="H526" s="8">
        <f t="shared" si="67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64"/>
        <v>40294.208333333336</v>
      </c>
      <c r="O526" s="17" t="str">
        <f t="shared" si="71"/>
        <v>Apr</v>
      </c>
      <c r="P526" s="14">
        <f t="shared" si="68"/>
        <v>2010</v>
      </c>
      <c r="Q526" s="12">
        <f t="shared" si="65"/>
        <v>40307.208333333336</v>
      </c>
      <c r="R526" t="b">
        <v>0</v>
      </c>
      <c r="S526" t="b">
        <v>0</v>
      </c>
      <c r="T526" t="s">
        <v>33</v>
      </c>
      <c r="U526" t="str">
        <f t="shared" si="69"/>
        <v>theater</v>
      </c>
      <c r="V526" t="str">
        <f t="shared" si="70"/>
        <v>plays</v>
      </c>
    </row>
    <row r="527" spans="1:22" x14ac:dyDescent="0.35">
      <c r="A527">
        <v>525</v>
      </c>
      <c r="B527" t="s">
        <v>1095</v>
      </c>
      <c r="C527" s="3" t="s">
        <v>1096</v>
      </c>
      <c r="D527" s="19">
        <v>2100</v>
      </c>
      <c r="E527" s="7">
        <v>1768</v>
      </c>
      <c r="F527" s="5">
        <f t="shared" si="66"/>
        <v>0.84190476190476193</v>
      </c>
      <c r="G527" t="s">
        <v>14</v>
      </c>
      <c r="H527" s="8">
        <f t="shared" si="67"/>
        <v>28.063492063492063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64"/>
        <v>40505.25</v>
      </c>
      <c r="O527" s="17" t="str">
        <f t="shared" si="71"/>
        <v>Nov</v>
      </c>
      <c r="P527" s="14">
        <f t="shared" si="68"/>
        <v>2010</v>
      </c>
      <c r="Q527" s="12">
        <f t="shared" si="65"/>
        <v>40509.25</v>
      </c>
      <c r="R527" t="b">
        <v>0</v>
      </c>
      <c r="S527" t="b">
        <v>0</v>
      </c>
      <c r="T527" t="s">
        <v>65</v>
      </c>
      <c r="U527" t="str">
        <f t="shared" si="69"/>
        <v>technology</v>
      </c>
      <c r="V527" t="str">
        <f t="shared" si="70"/>
        <v>wearables</v>
      </c>
    </row>
    <row r="528" spans="1:22" ht="31" hidden="1" x14ac:dyDescent="0.35">
      <c r="A528">
        <v>526</v>
      </c>
      <c r="B528" t="s">
        <v>1097</v>
      </c>
      <c r="C528" s="3" t="s">
        <v>1098</v>
      </c>
      <c r="D528" s="19">
        <v>8300</v>
      </c>
      <c r="E528" s="7">
        <v>12944</v>
      </c>
      <c r="F528" s="5">
        <f t="shared" si="66"/>
        <v>1.5595180722891566</v>
      </c>
      <c r="G528" t="s">
        <v>20</v>
      </c>
      <c r="H528" s="8">
        <f t="shared" si="67"/>
        <v>88.054421768707485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64"/>
        <v>42364.25</v>
      </c>
      <c r="O528" s="17" t="str">
        <f t="shared" si="71"/>
        <v>Dec</v>
      </c>
      <c r="P528" s="14">
        <f t="shared" si="68"/>
        <v>2015</v>
      </c>
      <c r="Q528" s="12">
        <f t="shared" si="65"/>
        <v>42401.25</v>
      </c>
      <c r="R528" t="b">
        <v>0</v>
      </c>
      <c r="S528" t="b">
        <v>1</v>
      </c>
      <c r="T528" t="s">
        <v>33</v>
      </c>
      <c r="U528" t="str">
        <f t="shared" si="69"/>
        <v>theater</v>
      </c>
      <c r="V528" t="str">
        <f t="shared" si="70"/>
        <v>plays</v>
      </c>
    </row>
    <row r="529" spans="1:22" x14ac:dyDescent="0.35">
      <c r="A529">
        <v>527</v>
      </c>
      <c r="B529" t="s">
        <v>1099</v>
      </c>
      <c r="C529" s="3" t="s">
        <v>1100</v>
      </c>
      <c r="D529" s="19">
        <v>189200</v>
      </c>
      <c r="E529" s="7">
        <v>188480</v>
      </c>
      <c r="F529" s="5">
        <f t="shared" si="66"/>
        <v>0.99619450317124736</v>
      </c>
      <c r="G529" t="s">
        <v>14</v>
      </c>
      <c r="H529" s="8">
        <f t="shared" si="67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64"/>
        <v>42405.25</v>
      </c>
      <c r="O529" s="17" t="str">
        <f t="shared" si="71"/>
        <v>Feb</v>
      </c>
      <c r="P529" s="14">
        <f t="shared" si="68"/>
        <v>2016</v>
      </c>
      <c r="Q529" s="12">
        <f t="shared" si="65"/>
        <v>42441.25</v>
      </c>
      <c r="R529" t="b">
        <v>0</v>
      </c>
      <c r="S529" t="b">
        <v>0</v>
      </c>
      <c r="T529" t="s">
        <v>71</v>
      </c>
      <c r="U529" t="str">
        <f t="shared" si="69"/>
        <v>film &amp; video</v>
      </c>
      <c r="V529" t="str">
        <f t="shared" si="70"/>
        <v>animation</v>
      </c>
    </row>
    <row r="530" spans="1:22" x14ac:dyDescent="0.35">
      <c r="A530">
        <v>528</v>
      </c>
      <c r="B530" t="s">
        <v>1101</v>
      </c>
      <c r="C530" s="3" t="s">
        <v>1102</v>
      </c>
      <c r="D530" s="19">
        <v>9000</v>
      </c>
      <c r="E530" s="7">
        <v>7227</v>
      </c>
      <c r="F530" s="5">
        <f t="shared" si="66"/>
        <v>0.80300000000000005</v>
      </c>
      <c r="G530" t="s">
        <v>14</v>
      </c>
      <c r="H530" s="8">
        <f t="shared" si="67"/>
        <v>90.337500000000006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64"/>
        <v>41601.25</v>
      </c>
      <c r="O530" s="17" t="str">
        <f t="shared" si="71"/>
        <v>Nov</v>
      </c>
      <c r="P530" s="14">
        <f t="shared" si="68"/>
        <v>2013</v>
      </c>
      <c r="Q530" s="12">
        <f t="shared" si="65"/>
        <v>41646.25</v>
      </c>
      <c r="R530" t="b">
        <v>0</v>
      </c>
      <c r="S530" t="b">
        <v>0</v>
      </c>
      <c r="T530" t="s">
        <v>60</v>
      </c>
      <c r="U530" t="str">
        <f t="shared" si="69"/>
        <v>music</v>
      </c>
      <c r="V530" t="str">
        <f t="shared" si="70"/>
        <v>indie rock</v>
      </c>
    </row>
    <row r="531" spans="1:22" x14ac:dyDescent="0.35">
      <c r="A531">
        <v>529</v>
      </c>
      <c r="B531" t="s">
        <v>1103</v>
      </c>
      <c r="C531" s="3" t="s">
        <v>1104</v>
      </c>
      <c r="D531" s="19">
        <v>5100</v>
      </c>
      <c r="E531" s="7">
        <v>574</v>
      </c>
      <c r="F531" s="5">
        <f t="shared" si="66"/>
        <v>0.11254901960784314</v>
      </c>
      <c r="G531" t="s">
        <v>14</v>
      </c>
      <c r="H531" s="8">
        <f t="shared" si="67"/>
        <v>63.777777777777779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64"/>
        <v>41769.208333333336</v>
      </c>
      <c r="O531" s="17" t="str">
        <f t="shared" si="71"/>
        <v>May</v>
      </c>
      <c r="P531" s="14">
        <f t="shared" si="68"/>
        <v>2014</v>
      </c>
      <c r="Q531" s="12">
        <f t="shared" si="65"/>
        <v>41797.208333333336</v>
      </c>
      <c r="R531" t="b">
        <v>0</v>
      </c>
      <c r="S531" t="b">
        <v>0</v>
      </c>
      <c r="T531" t="s">
        <v>89</v>
      </c>
      <c r="U531" t="str">
        <f t="shared" si="69"/>
        <v>games</v>
      </c>
      <c r="V531" t="str">
        <f t="shared" si="70"/>
        <v>video games</v>
      </c>
    </row>
    <row r="532" spans="1:22" ht="31" x14ac:dyDescent="0.35">
      <c r="A532">
        <v>530</v>
      </c>
      <c r="B532" t="s">
        <v>1105</v>
      </c>
      <c r="C532" s="3" t="s">
        <v>1106</v>
      </c>
      <c r="D532" s="19">
        <v>105000</v>
      </c>
      <c r="E532" s="7">
        <v>96328</v>
      </c>
      <c r="F532" s="5">
        <f t="shared" si="66"/>
        <v>0.91740952380952379</v>
      </c>
      <c r="G532" t="s">
        <v>14</v>
      </c>
      <c r="H532" s="8">
        <f t="shared" si="67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64"/>
        <v>40421.208333333336</v>
      </c>
      <c r="O532" s="17" t="str">
        <f t="shared" si="71"/>
        <v>Aug</v>
      </c>
      <c r="P532" s="14">
        <f t="shared" si="68"/>
        <v>2010</v>
      </c>
      <c r="Q532" s="12">
        <f t="shared" si="65"/>
        <v>40435.208333333336</v>
      </c>
      <c r="R532" t="b">
        <v>0</v>
      </c>
      <c r="S532" t="b">
        <v>1</v>
      </c>
      <c r="T532" t="s">
        <v>119</v>
      </c>
      <c r="U532" t="str">
        <f t="shared" si="69"/>
        <v>publishing</v>
      </c>
      <c r="V532" t="str">
        <f t="shared" si="70"/>
        <v>fiction</v>
      </c>
    </row>
    <row r="533" spans="1:22" ht="31" hidden="1" x14ac:dyDescent="0.35">
      <c r="A533">
        <v>531</v>
      </c>
      <c r="B533" t="s">
        <v>1107</v>
      </c>
      <c r="C533" s="3" t="s">
        <v>1108</v>
      </c>
      <c r="D533" s="19">
        <v>186700</v>
      </c>
      <c r="E533" s="7">
        <v>178338</v>
      </c>
      <c r="F533" s="5">
        <f t="shared" si="66"/>
        <v>0.95521156936261387</v>
      </c>
      <c r="G533" t="s">
        <v>47</v>
      </c>
      <c r="H533" s="8">
        <f t="shared" si="67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64"/>
        <v>41589.25</v>
      </c>
      <c r="O533" s="17" t="str">
        <f t="shared" si="71"/>
        <v>Nov</v>
      </c>
      <c r="P533" s="14">
        <f t="shared" si="68"/>
        <v>2013</v>
      </c>
      <c r="Q533" s="12">
        <f t="shared" si="65"/>
        <v>41645.25</v>
      </c>
      <c r="R533" t="b">
        <v>0</v>
      </c>
      <c r="S533" t="b">
        <v>0</v>
      </c>
      <c r="T533" t="s">
        <v>89</v>
      </c>
      <c r="U533" t="str">
        <f t="shared" si="69"/>
        <v>games</v>
      </c>
      <c r="V533" t="str">
        <f t="shared" si="70"/>
        <v>video games</v>
      </c>
    </row>
    <row r="534" spans="1:22" hidden="1" x14ac:dyDescent="0.35">
      <c r="A534">
        <v>532</v>
      </c>
      <c r="B534" t="s">
        <v>1109</v>
      </c>
      <c r="C534" s="3" t="s">
        <v>1110</v>
      </c>
      <c r="D534" s="19">
        <v>1600</v>
      </c>
      <c r="E534" s="7">
        <v>8046</v>
      </c>
      <c r="F534" s="5">
        <f t="shared" si="66"/>
        <v>5.0287499999999996</v>
      </c>
      <c r="G534" t="s">
        <v>20</v>
      </c>
      <c r="H534" s="8">
        <f t="shared" si="67"/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64"/>
        <v>43125.25</v>
      </c>
      <c r="O534" s="17" t="str">
        <f t="shared" si="71"/>
        <v>Jan</v>
      </c>
      <c r="P534" s="14">
        <f t="shared" si="68"/>
        <v>2018</v>
      </c>
      <c r="Q534" s="12">
        <f t="shared" si="65"/>
        <v>43126.25</v>
      </c>
      <c r="R534" t="b">
        <v>0</v>
      </c>
      <c r="S534" t="b">
        <v>0</v>
      </c>
      <c r="T534" t="s">
        <v>33</v>
      </c>
      <c r="U534" t="str">
        <f t="shared" si="69"/>
        <v>theater</v>
      </c>
      <c r="V534" t="str">
        <f t="shared" si="70"/>
        <v>plays</v>
      </c>
    </row>
    <row r="535" spans="1:22" hidden="1" x14ac:dyDescent="0.35">
      <c r="A535">
        <v>533</v>
      </c>
      <c r="B535" t="s">
        <v>1111</v>
      </c>
      <c r="C535" s="3" t="s">
        <v>1112</v>
      </c>
      <c r="D535" s="19">
        <v>115600</v>
      </c>
      <c r="E535" s="7">
        <v>184086</v>
      </c>
      <c r="F535" s="5">
        <f t="shared" si="66"/>
        <v>1.5924394463667819</v>
      </c>
      <c r="G535" t="s">
        <v>20</v>
      </c>
      <c r="H535" s="8">
        <f t="shared" si="67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64"/>
        <v>41479.208333333336</v>
      </c>
      <c r="O535" s="17" t="str">
        <f t="shared" si="71"/>
        <v>Jul</v>
      </c>
      <c r="P535" s="14">
        <f t="shared" si="68"/>
        <v>2013</v>
      </c>
      <c r="Q535" s="12">
        <f t="shared" si="65"/>
        <v>41515.208333333336</v>
      </c>
      <c r="R535" t="b">
        <v>0</v>
      </c>
      <c r="S535" t="b">
        <v>0</v>
      </c>
      <c r="T535" t="s">
        <v>60</v>
      </c>
      <c r="U535" t="str">
        <f t="shared" si="69"/>
        <v>music</v>
      </c>
      <c r="V535" t="str">
        <f t="shared" si="70"/>
        <v>indie rock</v>
      </c>
    </row>
    <row r="536" spans="1:22" x14ac:dyDescent="0.35">
      <c r="A536">
        <v>534</v>
      </c>
      <c r="B536" t="s">
        <v>1113</v>
      </c>
      <c r="C536" s="3" t="s">
        <v>1114</v>
      </c>
      <c r="D536" s="19">
        <v>89100</v>
      </c>
      <c r="E536" s="7">
        <v>13385</v>
      </c>
      <c r="F536" s="5">
        <f t="shared" si="66"/>
        <v>0.15022446689113356</v>
      </c>
      <c r="G536" t="s">
        <v>14</v>
      </c>
      <c r="H536" s="8">
        <f t="shared" si="67"/>
        <v>55.08230452674897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64"/>
        <v>43329.208333333328</v>
      </c>
      <c r="O536" s="17" t="str">
        <f t="shared" si="71"/>
        <v>Aug</v>
      </c>
      <c r="P536" s="14">
        <f t="shared" si="68"/>
        <v>2018</v>
      </c>
      <c r="Q536" s="12">
        <f t="shared" si="65"/>
        <v>43330.208333333328</v>
      </c>
      <c r="R536" t="b">
        <v>0</v>
      </c>
      <c r="S536" t="b">
        <v>1</v>
      </c>
      <c r="T536" t="s">
        <v>53</v>
      </c>
      <c r="U536" t="str">
        <f t="shared" si="69"/>
        <v>film &amp; video</v>
      </c>
      <c r="V536" t="str">
        <f t="shared" si="70"/>
        <v>drama</v>
      </c>
    </row>
    <row r="537" spans="1:22" hidden="1" x14ac:dyDescent="0.35">
      <c r="A537">
        <v>535</v>
      </c>
      <c r="B537" t="s">
        <v>1115</v>
      </c>
      <c r="C537" s="3" t="s">
        <v>1116</v>
      </c>
      <c r="D537" s="19">
        <v>2600</v>
      </c>
      <c r="E537" s="7">
        <v>12533</v>
      </c>
      <c r="F537" s="5">
        <f t="shared" si="66"/>
        <v>4.820384615384615</v>
      </c>
      <c r="G537" t="s">
        <v>20</v>
      </c>
      <c r="H537" s="8">
        <f t="shared" si="67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64"/>
        <v>43259.208333333328</v>
      </c>
      <c r="O537" s="17" t="str">
        <f t="shared" si="71"/>
        <v>Jun</v>
      </c>
      <c r="P537" s="14">
        <f t="shared" si="68"/>
        <v>2018</v>
      </c>
      <c r="Q537" s="12">
        <f t="shared" si="65"/>
        <v>43261.208333333328</v>
      </c>
      <c r="R537" t="b">
        <v>0</v>
      </c>
      <c r="S537" t="b">
        <v>1</v>
      </c>
      <c r="T537" t="s">
        <v>33</v>
      </c>
      <c r="U537" t="str">
        <f t="shared" si="69"/>
        <v>theater</v>
      </c>
      <c r="V537" t="str">
        <f t="shared" si="70"/>
        <v>plays</v>
      </c>
    </row>
    <row r="538" spans="1:22" hidden="1" x14ac:dyDescent="0.35">
      <c r="A538">
        <v>536</v>
      </c>
      <c r="B538" t="s">
        <v>1117</v>
      </c>
      <c r="C538" s="3" t="s">
        <v>1118</v>
      </c>
      <c r="D538" s="19">
        <v>9800</v>
      </c>
      <c r="E538" s="7">
        <v>14697</v>
      </c>
      <c r="F538" s="5">
        <f t="shared" si="66"/>
        <v>1.4996938775510205</v>
      </c>
      <c r="G538" t="s">
        <v>20</v>
      </c>
      <c r="H538" s="8">
        <f t="shared" si="67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64"/>
        <v>40414.208333333336</v>
      </c>
      <c r="O538" s="17" t="str">
        <f t="shared" si="71"/>
        <v>Aug</v>
      </c>
      <c r="P538" s="14">
        <f t="shared" si="68"/>
        <v>2010</v>
      </c>
      <c r="Q538" s="12">
        <f t="shared" si="65"/>
        <v>40440.208333333336</v>
      </c>
      <c r="R538" t="b">
        <v>0</v>
      </c>
      <c r="S538" t="b">
        <v>0</v>
      </c>
      <c r="T538" t="s">
        <v>119</v>
      </c>
      <c r="U538" t="str">
        <f t="shared" si="69"/>
        <v>publishing</v>
      </c>
      <c r="V538" t="str">
        <f t="shared" si="70"/>
        <v>fiction</v>
      </c>
    </row>
    <row r="539" spans="1:22" hidden="1" x14ac:dyDescent="0.35">
      <c r="A539">
        <v>537</v>
      </c>
      <c r="B539" t="s">
        <v>1119</v>
      </c>
      <c r="C539" s="3" t="s">
        <v>1120</v>
      </c>
      <c r="D539" s="19">
        <v>84400</v>
      </c>
      <c r="E539" s="7">
        <v>98935</v>
      </c>
      <c r="F539" s="5">
        <f t="shared" si="66"/>
        <v>1.1722156398104266</v>
      </c>
      <c r="G539" t="s">
        <v>20</v>
      </c>
      <c r="H539" s="8">
        <f t="shared" si="67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64"/>
        <v>43342.208333333328</v>
      </c>
      <c r="O539" s="17" t="str">
        <f t="shared" si="71"/>
        <v>Aug</v>
      </c>
      <c r="P539" s="14">
        <f t="shared" si="68"/>
        <v>2018</v>
      </c>
      <c r="Q539" s="12">
        <f t="shared" si="65"/>
        <v>43365.208333333328</v>
      </c>
      <c r="R539" t="b">
        <v>1</v>
      </c>
      <c r="S539" t="b">
        <v>1</v>
      </c>
      <c r="T539" t="s">
        <v>42</v>
      </c>
      <c r="U539" t="str">
        <f t="shared" si="69"/>
        <v>film &amp; video</v>
      </c>
      <c r="V539" t="str">
        <f t="shared" si="70"/>
        <v>documentary</v>
      </c>
    </row>
    <row r="540" spans="1:22" x14ac:dyDescent="0.35">
      <c r="A540">
        <v>538</v>
      </c>
      <c r="B540" t="s">
        <v>1121</v>
      </c>
      <c r="C540" s="3" t="s">
        <v>1122</v>
      </c>
      <c r="D540" s="19">
        <v>151300</v>
      </c>
      <c r="E540" s="7">
        <v>57034</v>
      </c>
      <c r="F540" s="5">
        <f t="shared" si="66"/>
        <v>0.37695968274950431</v>
      </c>
      <c r="G540" t="s">
        <v>14</v>
      </c>
      <c r="H540" s="8">
        <f t="shared" si="67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64"/>
        <v>41539.208333333336</v>
      </c>
      <c r="O540" s="17" t="str">
        <f t="shared" si="71"/>
        <v>Sep</v>
      </c>
      <c r="P540" s="14">
        <f t="shared" si="68"/>
        <v>2013</v>
      </c>
      <c r="Q540" s="12">
        <f t="shared" si="65"/>
        <v>41555.208333333336</v>
      </c>
      <c r="R540" t="b">
        <v>0</v>
      </c>
      <c r="S540" t="b">
        <v>0</v>
      </c>
      <c r="T540" t="s">
        <v>292</v>
      </c>
      <c r="U540" t="str">
        <f t="shared" si="69"/>
        <v>games</v>
      </c>
      <c r="V540" t="str">
        <f t="shared" si="70"/>
        <v>mobile games</v>
      </c>
    </row>
    <row r="541" spans="1:22" x14ac:dyDescent="0.35">
      <c r="A541">
        <v>539</v>
      </c>
      <c r="B541" t="s">
        <v>1123</v>
      </c>
      <c r="C541" s="3" t="s">
        <v>1124</v>
      </c>
      <c r="D541" s="19">
        <v>9800</v>
      </c>
      <c r="E541" s="7">
        <v>7120</v>
      </c>
      <c r="F541" s="5">
        <f t="shared" si="66"/>
        <v>0.72653061224489801</v>
      </c>
      <c r="G541" t="s">
        <v>14</v>
      </c>
      <c r="H541" s="8">
        <f t="shared" si="67"/>
        <v>92.467532467532465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64"/>
        <v>43647.208333333328</v>
      </c>
      <c r="O541" s="17" t="str">
        <f t="shared" si="71"/>
        <v>Jul</v>
      </c>
      <c r="P541" s="14">
        <f t="shared" si="68"/>
        <v>2019</v>
      </c>
      <c r="Q541" s="12">
        <f t="shared" si="65"/>
        <v>43653.208333333328</v>
      </c>
      <c r="R541" t="b">
        <v>0</v>
      </c>
      <c r="S541" t="b">
        <v>1</v>
      </c>
      <c r="T541" t="s">
        <v>17</v>
      </c>
      <c r="U541" t="str">
        <f t="shared" si="69"/>
        <v>food</v>
      </c>
      <c r="V541" t="str">
        <f t="shared" si="70"/>
        <v>food trucks</v>
      </c>
    </row>
    <row r="542" spans="1:22" hidden="1" x14ac:dyDescent="0.35">
      <c r="A542">
        <v>540</v>
      </c>
      <c r="B542" t="s">
        <v>1125</v>
      </c>
      <c r="C542" s="3" t="s">
        <v>1126</v>
      </c>
      <c r="D542" s="19">
        <v>5300</v>
      </c>
      <c r="E542" s="7">
        <v>14097</v>
      </c>
      <c r="F542" s="5">
        <f t="shared" si="66"/>
        <v>2.6598113207547169</v>
      </c>
      <c r="G542" t="s">
        <v>20</v>
      </c>
      <c r="H542" s="8">
        <f t="shared" si="67"/>
        <v>57.072874493927124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64"/>
        <v>43225.208333333328</v>
      </c>
      <c r="O542" s="17" t="str">
        <f t="shared" si="71"/>
        <v>May</v>
      </c>
      <c r="P542" s="14">
        <f t="shared" si="68"/>
        <v>2018</v>
      </c>
      <c r="Q542" s="12">
        <f t="shared" si="65"/>
        <v>43247.208333333328</v>
      </c>
      <c r="R542" t="b">
        <v>0</v>
      </c>
      <c r="S542" t="b">
        <v>0</v>
      </c>
      <c r="T542" t="s">
        <v>122</v>
      </c>
      <c r="U542" t="str">
        <f t="shared" si="69"/>
        <v>photography</v>
      </c>
      <c r="V542" t="str">
        <f t="shared" si="70"/>
        <v>photography books</v>
      </c>
    </row>
    <row r="543" spans="1:22" x14ac:dyDescent="0.35">
      <c r="A543">
        <v>541</v>
      </c>
      <c r="B543" t="s">
        <v>1127</v>
      </c>
      <c r="C543" s="3" t="s">
        <v>1128</v>
      </c>
      <c r="D543" s="19">
        <v>178000</v>
      </c>
      <c r="E543" s="7">
        <v>43086</v>
      </c>
      <c r="F543" s="5">
        <f t="shared" si="66"/>
        <v>0.24205617977528091</v>
      </c>
      <c r="G543" t="s">
        <v>14</v>
      </c>
      <c r="H543" s="8">
        <f t="shared" si="67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64"/>
        <v>42165.208333333328</v>
      </c>
      <c r="O543" s="17" t="str">
        <f t="shared" si="71"/>
        <v>Jun</v>
      </c>
      <c r="P543" s="14">
        <f t="shared" si="68"/>
        <v>2015</v>
      </c>
      <c r="Q543" s="12">
        <f t="shared" si="65"/>
        <v>42191.208333333328</v>
      </c>
      <c r="R543" t="b">
        <v>0</v>
      </c>
      <c r="S543" t="b">
        <v>0</v>
      </c>
      <c r="T543" t="s">
        <v>292</v>
      </c>
      <c r="U543" t="str">
        <f t="shared" si="69"/>
        <v>games</v>
      </c>
      <c r="V543" t="str">
        <f t="shared" si="70"/>
        <v>mobile games</v>
      </c>
    </row>
    <row r="544" spans="1:22" x14ac:dyDescent="0.35">
      <c r="A544">
        <v>542</v>
      </c>
      <c r="B544" t="s">
        <v>1129</v>
      </c>
      <c r="C544" s="3" t="s">
        <v>1130</v>
      </c>
      <c r="D544" s="19">
        <v>77000</v>
      </c>
      <c r="E544" s="7">
        <v>1930</v>
      </c>
      <c r="F544" s="5">
        <f t="shared" si="66"/>
        <v>2.5064935064935064E-2</v>
      </c>
      <c r="G544" t="s">
        <v>14</v>
      </c>
      <c r="H544" s="8">
        <f t="shared" si="67"/>
        <v>39.387755102040813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64"/>
        <v>42391.25</v>
      </c>
      <c r="O544" s="17" t="str">
        <f t="shared" si="71"/>
        <v>Jan</v>
      </c>
      <c r="P544" s="14">
        <f t="shared" si="68"/>
        <v>2016</v>
      </c>
      <c r="Q544" s="12">
        <f t="shared" si="65"/>
        <v>42421.25</v>
      </c>
      <c r="R544" t="b">
        <v>0</v>
      </c>
      <c r="S544" t="b">
        <v>0</v>
      </c>
      <c r="T544" t="s">
        <v>60</v>
      </c>
      <c r="U544" t="str">
        <f t="shared" si="69"/>
        <v>music</v>
      </c>
      <c r="V544" t="str">
        <f t="shared" si="70"/>
        <v>indie rock</v>
      </c>
    </row>
    <row r="545" spans="1:22" x14ac:dyDescent="0.35">
      <c r="A545">
        <v>543</v>
      </c>
      <c r="B545" t="s">
        <v>1131</v>
      </c>
      <c r="C545" s="3" t="s">
        <v>1132</v>
      </c>
      <c r="D545" s="19">
        <v>84900</v>
      </c>
      <c r="E545" s="7">
        <v>13864</v>
      </c>
      <c r="F545" s="5">
        <f t="shared" si="66"/>
        <v>0.1632979976442874</v>
      </c>
      <c r="G545" t="s">
        <v>14</v>
      </c>
      <c r="H545" s="8">
        <f t="shared" si="67"/>
        <v>77.022222222222226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64"/>
        <v>41528.208333333336</v>
      </c>
      <c r="O545" s="17" t="str">
        <f t="shared" si="71"/>
        <v>Sep</v>
      </c>
      <c r="P545" s="14">
        <f t="shared" si="68"/>
        <v>2013</v>
      </c>
      <c r="Q545" s="12">
        <f t="shared" si="65"/>
        <v>41543.208333333336</v>
      </c>
      <c r="R545" t="b">
        <v>0</v>
      </c>
      <c r="S545" t="b">
        <v>0</v>
      </c>
      <c r="T545" t="s">
        <v>89</v>
      </c>
      <c r="U545" t="str">
        <f t="shared" si="69"/>
        <v>games</v>
      </c>
      <c r="V545" t="str">
        <f t="shared" si="70"/>
        <v>video games</v>
      </c>
    </row>
    <row r="546" spans="1:22" ht="31" hidden="1" x14ac:dyDescent="0.35">
      <c r="A546">
        <v>544</v>
      </c>
      <c r="B546" t="s">
        <v>1133</v>
      </c>
      <c r="C546" s="3" t="s">
        <v>1134</v>
      </c>
      <c r="D546" s="19">
        <v>2800</v>
      </c>
      <c r="E546" s="7">
        <v>7742</v>
      </c>
      <c r="F546" s="5">
        <f t="shared" si="66"/>
        <v>2.7650000000000001</v>
      </c>
      <c r="G546" t="s">
        <v>20</v>
      </c>
      <c r="H546" s="8">
        <f t="shared" si="67"/>
        <v>92.166666666666671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64"/>
        <v>42377.25</v>
      </c>
      <c r="O546" s="17" t="str">
        <f t="shared" si="71"/>
        <v>Jan</v>
      </c>
      <c r="P546" s="14">
        <f t="shared" si="68"/>
        <v>2016</v>
      </c>
      <c r="Q546" s="12">
        <f t="shared" si="65"/>
        <v>42390.25</v>
      </c>
      <c r="R546" t="b">
        <v>0</v>
      </c>
      <c r="S546" t="b">
        <v>0</v>
      </c>
      <c r="T546" t="s">
        <v>23</v>
      </c>
      <c r="U546" t="str">
        <f t="shared" si="69"/>
        <v>music</v>
      </c>
      <c r="V546" t="str">
        <f t="shared" si="70"/>
        <v>rock</v>
      </c>
    </row>
    <row r="547" spans="1:22" x14ac:dyDescent="0.35">
      <c r="A547">
        <v>545</v>
      </c>
      <c r="B547" t="s">
        <v>1135</v>
      </c>
      <c r="C547" s="3" t="s">
        <v>1136</v>
      </c>
      <c r="D547" s="19">
        <v>184800</v>
      </c>
      <c r="E547" s="7">
        <v>164109</v>
      </c>
      <c r="F547" s="5">
        <f t="shared" si="66"/>
        <v>0.88803571428571426</v>
      </c>
      <c r="G547" t="s">
        <v>14</v>
      </c>
      <c r="H547" s="8">
        <f t="shared" si="67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64"/>
        <v>43824.25</v>
      </c>
      <c r="O547" s="17" t="str">
        <f t="shared" si="71"/>
        <v>Dec</v>
      </c>
      <c r="P547" s="14">
        <f t="shared" si="68"/>
        <v>2019</v>
      </c>
      <c r="Q547" s="12">
        <f t="shared" si="65"/>
        <v>43844.25</v>
      </c>
      <c r="R547" t="b">
        <v>0</v>
      </c>
      <c r="S547" t="b">
        <v>0</v>
      </c>
      <c r="T547" t="s">
        <v>33</v>
      </c>
      <c r="U547" t="str">
        <f t="shared" si="69"/>
        <v>theater</v>
      </c>
      <c r="V547" t="str">
        <f t="shared" si="70"/>
        <v>plays</v>
      </c>
    </row>
    <row r="548" spans="1:22" hidden="1" x14ac:dyDescent="0.35">
      <c r="A548">
        <v>546</v>
      </c>
      <c r="B548" t="s">
        <v>1137</v>
      </c>
      <c r="C548" s="3" t="s">
        <v>1138</v>
      </c>
      <c r="D548" s="19">
        <v>4200</v>
      </c>
      <c r="E548" s="7">
        <v>6870</v>
      </c>
      <c r="F548" s="5">
        <f t="shared" si="66"/>
        <v>1.6357142857142857</v>
      </c>
      <c r="G548" t="s">
        <v>20</v>
      </c>
      <c r="H548" s="8">
        <f t="shared" si="67"/>
        <v>78.068181818181813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64"/>
        <v>43360.208333333328</v>
      </c>
      <c r="O548" s="17" t="str">
        <f t="shared" si="71"/>
        <v>Sep</v>
      </c>
      <c r="P548" s="14">
        <f t="shared" si="68"/>
        <v>2018</v>
      </c>
      <c r="Q548" s="12">
        <f t="shared" si="65"/>
        <v>43363.208333333328</v>
      </c>
      <c r="R548" t="b">
        <v>0</v>
      </c>
      <c r="S548" t="b">
        <v>1</v>
      </c>
      <c r="T548" t="s">
        <v>33</v>
      </c>
      <c r="U548" t="str">
        <f t="shared" si="69"/>
        <v>theater</v>
      </c>
      <c r="V548" t="str">
        <f t="shared" si="70"/>
        <v>plays</v>
      </c>
    </row>
    <row r="549" spans="1:22" hidden="1" x14ac:dyDescent="0.35">
      <c r="A549">
        <v>547</v>
      </c>
      <c r="B549" t="s">
        <v>1139</v>
      </c>
      <c r="C549" s="3" t="s">
        <v>1140</v>
      </c>
      <c r="D549" s="19">
        <v>1300</v>
      </c>
      <c r="E549" s="7">
        <v>12597</v>
      </c>
      <c r="F549" s="5">
        <f t="shared" si="66"/>
        <v>9.69</v>
      </c>
      <c r="G549" t="s">
        <v>20</v>
      </c>
      <c r="H549" s="8">
        <f t="shared" si="67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64"/>
        <v>42029.25</v>
      </c>
      <c r="O549" s="17" t="str">
        <f t="shared" si="71"/>
        <v>Jan</v>
      </c>
      <c r="P549" s="14">
        <f t="shared" si="68"/>
        <v>2015</v>
      </c>
      <c r="Q549" s="12">
        <f t="shared" si="65"/>
        <v>42041.25</v>
      </c>
      <c r="R549" t="b">
        <v>0</v>
      </c>
      <c r="S549" t="b">
        <v>0</v>
      </c>
      <c r="T549" t="s">
        <v>53</v>
      </c>
      <c r="U549" t="str">
        <f t="shared" si="69"/>
        <v>film &amp; video</v>
      </c>
      <c r="V549" t="str">
        <f t="shared" si="70"/>
        <v>drama</v>
      </c>
    </row>
    <row r="550" spans="1:22" hidden="1" x14ac:dyDescent="0.35">
      <c r="A550">
        <v>548</v>
      </c>
      <c r="B550" t="s">
        <v>1141</v>
      </c>
      <c r="C550" s="3" t="s">
        <v>1142</v>
      </c>
      <c r="D550" s="19">
        <v>66100</v>
      </c>
      <c r="E550" s="7">
        <v>179074</v>
      </c>
      <c r="F550" s="5">
        <f t="shared" si="66"/>
        <v>2.7091376701966716</v>
      </c>
      <c r="G550" t="s">
        <v>20</v>
      </c>
      <c r="H550" s="8">
        <f t="shared" si="67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64"/>
        <v>42461.208333333328</v>
      </c>
      <c r="O550" s="17" t="str">
        <f t="shared" si="71"/>
        <v>Apr</v>
      </c>
      <c r="P550" s="14">
        <f t="shared" si="68"/>
        <v>2016</v>
      </c>
      <c r="Q550" s="12">
        <f t="shared" si="65"/>
        <v>42474.208333333328</v>
      </c>
      <c r="R550" t="b">
        <v>0</v>
      </c>
      <c r="S550" t="b">
        <v>0</v>
      </c>
      <c r="T550" t="s">
        <v>33</v>
      </c>
      <c r="U550" t="str">
        <f t="shared" si="69"/>
        <v>theater</v>
      </c>
      <c r="V550" t="str">
        <f t="shared" si="70"/>
        <v>plays</v>
      </c>
    </row>
    <row r="551" spans="1:22" ht="31" hidden="1" x14ac:dyDescent="0.35">
      <c r="A551">
        <v>549</v>
      </c>
      <c r="B551" t="s">
        <v>1143</v>
      </c>
      <c r="C551" s="3" t="s">
        <v>1144</v>
      </c>
      <c r="D551" s="19">
        <v>29500</v>
      </c>
      <c r="E551" s="7">
        <v>83843</v>
      </c>
      <c r="F551" s="5">
        <f t="shared" si="66"/>
        <v>2.8421355932203389</v>
      </c>
      <c r="G551" t="s">
        <v>20</v>
      </c>
      <c r="H551" s="8">
        <f t="shared" si="67"/>
        <v>110.03018372703411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64"/>
        <v>41422.208333333336</v>
      </c>
      <c r="O551" s="17" t="str">
        <f t="shared" si="71"/>
        <v>May</v>
      </c>
      <c r="P551" s="14">
        <f t="shared" si="68"/>
        <v>2013</v>
      </c>
      <c r="Q551" s="12">
        <f t="shared" si="65"/>
        <v>41431.208333333336</v>
      </c>
      <c r="R551" t="b">
        <v>0</v>
      </c>
      <c r="S551" t="b">
        <v>0</v>
      </c>
      <c r="T551" t="s">
        <v>65</v>
      </c>
      <c r="U551" t="str">
        <f t="shared" si="69"/>
        <v>technology</v>
      </c>
      <c r="V551" t="str">
        <f t="shared" si="70"/>
        <v>wearables</v>
      </c>
    </row>
    <row r="552" spans="1:22" ht="31" hidden="1" x14ac:dyDescent="0.35">
      <c r="A552">
        <v>550</v>
      </c>
      <c r="B552" t="s">
        <v>1145</v>
      </c>
      <c r="C552" s="3" t="s">
        <v>1146</v>
      </c>
      <c r="D552" s="19">
        <v>100</v>
      </c>
      <c r="E552" s="7">
        <v>4</v>
      </c>
      <c r="F552" s="5">
        <f t="shared" si="66"/>
        <v>0.04</v>
      </c>
      <c r="G552" t="s">
        <v>74</v>
      </c>
      <c r="H552" s="8">
        <f t="shared" si="67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64"/>
        <v>40968.25</v>
      </c>
      <c r="O552" s="17" t="str">
        <f t="shared" si="71"/>
        <v>Feb</v>
      </c>
      <c r="P552" s="14">
        <f t="shared" si="68"/>
        <v>2012</v>
      </c>
      <c r="Q552" s="12">
        <f t="shared" si="65"/>
        <v>40989.208333333336</v>
      </c>
      <c r="R552" t="b">
        <v>0</v>
      </c>
      <c r="S552" t="b">
        <v>0</v>
      </c>
      <c r="T552" t="s">
        <v>60</v>
      </c>
      <c r="U552" t="str">
        <f t="shared" si="69"/>
        <v>music</v>
      </c>
      <c r="V552" t="str">
        <f t="shared" si="70"/>
        <v>indie rock</v>
      </c>
    </row>
    <row r="553" spans="1:22" x14ac:dyDescent="0.35">
      <c r="A553">
        <v>551</v>
      </c>
      <c r="B553" t="s">
        <v>1147</v>
      </c>
      <c r="C553" s="3" t="s">
        <v>1148</v>
      </c>
      <c r="D553" s="19">
        <v>180100</v>
      </c>
      <c r="E553" s="7">
        <v>105598</v>
      </c>
      <c r="F553" s="5">
        <f t="shared" si="66"/>
        <v>0.58632981676846196</v>
      </c>
      <c r="G553" t="s">
        <v>14</v>
      </c>
      <c r="H553" s="8">
        <f t="shared" si="67"/>
        <v>37.99856063332134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64"/>
        <v>41993.25</v>
      </c>
      <c r="O553" s="17" t="str">
        <f t="shared" si="71"/>
        <v>Dec</v>
      </c>
      <c r="P553" s="14">
        <f t="shared" si="68"/>
        <v>2014</v>
      </c>
      <c r="Q553" s="12">
        <f t="shared" si="65"/>
        <v>42033.25</v>
      </c>
      <c r="R553" t="b">
        <v>0</v>
      </c>
      <c r="S553" t="b">
        <v>1</v>
      </c>
      <c r="T553" t="s">
        <v>28</v>
      </c>
      <c r="U553" t="str">
        <f t="shared" si="69"/>
        <v>technology</v>
      </c>
      <c r="V553" t="str">
        <f t="shared" si="70"/>
        <v>web</v>
      </c>
    </row>
    <row r="554" spans="1:22" x14ac:dyDescent="0.35">
      <c r="A554">
        <v>552</v>
      </c>
      <c r="B554" t="s">
        <v>1149</v>
      </c>
      <c r="C554" s="3" t="s">
        <v>1150</v>
      </c>
      <c r="D554" s="19">
        <v>9000</v>
      </c>
      <c r="E554" s="7">
        <v>8866</v>
      </c>
      <c r="F554" s="5">
        <f t="shared" si="66"/>
        <v>0.98511111111111116</v>
      </c>
      <c r="G554" t="s">
        <v>14</v>
      </c>
      <c r="H554" s="8">
        <f t="shared" si="67"/>
        <v>96.369565217391298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64"/>
        <v>42700.25</v>
      </c>
      <c r="O554" s="17" t="str">
        <f t="shared" si="71"/>
        <v>Nov</v>
      </c>
      <c r="P554" s="14">
        <f t="shared" si="68"/>
        <v>2016</v>
      </c>
      <c r="Q554" s="12">
        <f t="shared" si="65"/>
        <v>42702.25</v>
      </c>
      <c r="R554" t="b">
        <v>0</v>
      </c>
      <c r="S554" t="b">
        <v>0</v>
      </c>
      <c r="T554" t="s">
        <v>33</v>
      </c>
      <c r="U554" t="str">
        <f t="shared" si="69"/>
        <v>theater</v>
      </c>
      <c r="V554" t="str">
        <f t="shared" si="70"/>
        <v>plays</v>
      </c>
    </row>
    <row r="555" spans="1:22" ht="31" x14ac:dyDescent="0.35">
      <c r="A555">
        <v>553</v>
      </c>
      <c r="B555" t="s">
        <v>1151</v>
      </c>
      <c r="C555" s="3" t="s">
        <v>1152</v>
      </c>
      <c r="D555" s="19">
        <v>170600</v>
      </c>
      <c r="E555" s="7">
        <v>75022</v>
      </c>
      <c r="F555" s="5">
        <f t="shared" si="66"/>
        <v>0.43975381008206332</v>
      </c>
      <c r="G555" t="s">
        <v>14</v>
      </c>
      <c r="H555" s="8">
        <f t="shared" si="67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64"/>
        <v>40545.25</v>
      </c>
      <c r="O555" s="17" t="str">
        <f t="shared" si="71"/>
        <v>Jan</v>
      </c>
      <c r="P555" s="14">
        <f t="shared" si="68"/>
        <v>2011</v>
      </c>
      <c r="Q555" s="12">
        <f t="shared" si="65"/>
        <v>40546.25</v>
      </c>
      <c r="R555" t="b">
        <v>0</v>
      </c>
      <c r="S555" t="b">
        <v>0</v>
      </c>
      <c r="T555" t="s">
        <v>23</v>
      </c>
      <c r="U555" t="str">
        <f t="shared" si="69"/>
        <v>music</v>
      </c>
      <c r="V555" t="str">
        <f t="shared" si="70"/>
        <v>rock</v>
      </c>
    </row>
    <row r="556" spans="1:22" ht="31" hidden="1" x14ac:dyDescent="0.35">
      <c r="A556">
        <v>554</v>
      </c>
      <c r="B556" t="s">
        <v>1153</v>
      </c>
      <c r="C556" s="3" t="s">
        <v>1154</v>
      </c>
      <c r="D556" s="19">
        <v>9500</v>
      </c>
      <c r="E556" s="7">
        <v>14408</v>
      </c>
      <c r="F556" s="5">
        <f t="shared" si="66"/>
        <v>1.5166315789473683</v>
      </c>
      <c r="G556" t="s">
        <v>20</v>
      </c>
      <c r="H556" s="8">
        <f t="shared" si="67"/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64"/>
        <v>42723.25</v>
      </c>
      <c r="O556" s="17" t="str">
        <f t="shared" si="71"/>
        <v>Dec</v>
      </c>
      <c r="P556" s="14">
        <f t="shared" si="68"/>
        <v>2016</v>
      </c>
      <c r="Q556" s="12">
        <f t="shared" si="65"/>
        <v>42729.25</v>
      </c>
      <c r="R556" t="b">
        <v>0</v>
      </c>
      <c r="S556" t="b">
        <v>0</v>
      </c>
      <c r="T556" t="s">
        <v>60</v>
      </c>
      <c r="U556" t="str">
        <f t="shared" si="69"/>
        <v>music</v>
      </c>
      <c r="V556" t="str">
        <f t="shared" si="70"/>
        <v>indie rock</v>
      </c>
    </row>
    <row r="557" spans="1:22" hidden="1" x14ac:dyDescent="0.35">
      <c r="A557">
        <v>555</v>
      </c>
      <c r="B557" t="s">
        <v>1155</v>
      </c>
      <c r="C557" s="3" t="s">
        <v>1156</v>
      </c>
      <c r="D557" s="19">
        <v>6300</v>
      </c>
      <c r="E557" s="7">
        <v>14089</v>
      </c>
      <c r="F557" s="5">
        <f t="shared" si="66"/>
        <v>2.2363492063492063</v>
      </c>
      <c r="G557" t="s">
        <v>20</v>
      </c>
      <c r="H557" s="8">
        <f t="shared" si="67"/>
        <v>104.36296296296297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64"/>
        <v>41731.208333333336</v>
      </c>
      <c r="O557" s="17" t="str">
        <f t="shared" si="71"/>
        <v>Apr</v>
      </c>
      <c r="P557" s="14">
        <f t="shared" si="68"/>
        <v>2014</v>
      </c>
      <c r="Q557" s="12">
        <f t="shared" si="65"/>
        <v>41762.208333333336</v>
      </c>
      <c r="R557" t="b">
        <v>0</v>
      </c>
      <c r="S557" t="b">
        <v>0</v>
      </c>
      <c r="T557" t="s">
        <v>23</v>
      </c>
      <c r="U557" t="str">
        <f t="shared" si="69"/>
        <v>music</v>
      </c>
      <c r="V557" t="str">
        <f t="shared" si="70"/>
        <v>rock</v>
      </c>
    </row>
    <row r="558" spans="1:22" hidden="1" x14ac:dyDescent="0.35">
      <c r="A558">
        <v>556</v>
      </c>
      <c r="B558" t="s">
        <v>442</v>
      </c>
      <c r="C558" s="3" t="s">
        <v>1157</v>
      </c>
      <c r="D558" s="19">
        <v>5200</v>
      </c>
      <c r="E558" s="7">
        <v>12467</v>
      </c>
      <c r="F558" s="5">
        <f t="shared" si="66"/>
        <v>2.3975</v>
      </c>
      <c r="G558" t="s">
        <v>20</v>
      </c>
      <c r="H558" s="8">
        <f t="shared" si="67"/>
        <v>102.18852459016394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64"/>
        <v>40792.208333333336</v>
      </c>
      <c r="O558" s="17" t="str">
        <f t="shared" si="71"/>
        <v>Sep</v>
      </c>
      <c r="P558" s="14">
        <f t="shared" si="68"/>
        <v>2011</v>
      </c>
      <c r="Q558" s="12">
        <f t="shared" si="65"/>
        <v>40799.208333333336</v>
      </c>
      <c r="R558" t="b">
        <v>0</v>
      </c>
      <c r="S558" t="b">
        <v>1</v>
      </c>
      <c r="T558" t="s">
        <v>206</v>
      </c>
      <c r="U558" t="str">
        <f t="shared" si="69"/>
        <v>publishing</v>
      </c>
      <c r="V558" t="str">
        <f t="shared" si="70"/>
        <v>translations</v>
      </c>
    </row>
    <row r="559" spans="1:22" hidden="1" x14ac:dyDescent="0.35">
      <c r="A559">
        <v>557</v>
      </c>
      <c r="B559" t="s">
        <v>1158</v>
      </c>
      <c r="C559" s="3" t="s">
        <v>1159</v>
      </c>
      <c r="D559" s="19">
        <v>6000</v>
      </c>
      <c r="E559" s="7">
        <v>11960</v>
      </c>
      <c r="F559" s="5">
        <f t="shared" si="66"/>
        <v>1.9933333333333334</v>
      </c>
      <c r="G559" t="s">
        <v>20</v>
      </c>
      <c r="H559" s="8">
        <f t="shared" si="67"/>
        <v>54.117647058823529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64"/>
        <v>42279.208333333328</v>
      </c>
      <c r="O559" s="17" t="str">
        <f t="shared" si="71"/>
        <v>Oct</v>
      </c>
      <c r="P559" s="14">
        <f t="shared" si="68"/>
        <v>2015</v>
      </c>
      <c r="Q559" s="12">
        <f t="shared" si="65"/>
        <v>42282.208333333328</v>
      </c>
      <c r="R559" t="b">
        <v>0</v>
      </c>
      <c r="S559" t="b">
        <v>1</v>
      </c>
      <c r="T559" t="s">
        <v>474</v>
      </c>
      <c r="U559" t="str">
        <f t="shared" si="69"/>
        <v>film &amp; video</v>
      </c>
      <c r="V559" t="str">
        <f t="shared" si="70"/>
        <v>science fiction</v>
      </c>
    </row>
    <row r="560" spans="1:22" hidden="1" x14ac:dyDescent="0.35">
      <c r="A560">
        <v>558</v>
      </c>
      <c r="B560" t="s">
        <v>1160</v>
      </c>
      <c r="C560" s="3" t="s">
        <v>1161</v>
      </c>
      <c r="D560" s="19">
        <v>5800</v>
      </c>
      <c r="E560" s="7">
        <v>7966</v>
      </c>
      <c r="F560" s="5">
        <f t="shared" si="66"/>
        <v>1.373448275862069</v>
      </c>
      <c r="G560" t="s">
        <v>20</v>
      </c>
      <c r="H560" s="8">
        <f t="shared" si="67"/>
        <v>63.222222222222221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64"/>
        <v>42424.25</v>
      </c>
      <c r="O560" s="17" t="str">
        <f t="shared" si="71"/>
        <v>Feb</v>
      </c>
      <c r="P560" s="14">
        <f t="shared" si="68"/>
        <v>2016</v>
      </c>
      <c r="Q560" s="12">
        <f t="shared" si="65"/>
        <v>42467.208333333328</v>
      </c>
      <c r="R560" t="b">
        <v>0</v>
      </c>
      <c r="S560" t="b">
        <v>0</v>
      </c>
      <c r="T560" t="s">
        <v>33</v>
      </c>
      <c r="U560" t="str">
        <f t="shared" si="69"/>
        <v>theater</v>
      </c>
      <c r="V560" t="str">
        <f t="shared" si="70"/>
        <v>plays</v>
      </c>
    </row>
    <row r="561" spans="1:22" hidden="1" x14ac:dyDescent="0.35">
      <c r="A561">
        <v>559</v>
      </c>
      <c r="B561" t="s">
        <v>1162</v>
      </c>
      <c r="C561" s="3" t="s">
        <v>1163</v>
      </c>
      <c r="D561" s="19">
        <v>105300</v>
      </c>
      <c r="E561" s="7">
        <v>106321</v>
      </c>
      <c r="F561" s="5">
        <f t="shared" si="66"/>
        <v>1.009696106362773</v>
      </c>
      <c r="G561" t="s">
        <v>20</v>
      </c>
      <c r="H561" s="8">
        <f t="shared" si="67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64"/>
        <v>42584.208333333328</v>
      </c>
      <c r="O561" s="17" t="str">
        <f t="shared" si="71"/>
        <v>Aug</v>
      </c>
      <c r="P561" s="14">
        <f t="shared" si="68"/>
        <v>2016</v>
      </c>
      <c r="Q561" s="12">
        <f t="shared" si="65"/>
        <v>42591.208333333328</v>
      </c>
      <c r="R561" t="b">
        <v>0</v>
      </c>
      <c r="S561" t="b">
        <v>0</v>
      </c>
      <c r="T561" t="s">
        <v>33</v>
      </c>
      <c r="U561" t="str">
        <f t="shared" si="69"/>
        <v>theater</v>
      </c>
      <c r="V561" t="str">
        <f t="shared" si="70"/>
        <v>plays</v>
      </c>
    </row>
    <row r="562" spans="1:22" hidden="1" x14ac:dyDescent="0.35">
      <c r="A562">
        <v>560</v>
      </c>
      <c r="B562" t="s">
        <v>1164</v>
      </c>
      <c r="C562" s="3" t="s">
        <v>1165</v>
      </c>
      <c r="D562" s="19">
        <v>20000</v>
      </c>
      <c r="E562" s="7">
        <v>158832</v>
      </c>
      <c r="F562" s="5">
        <f t="shared" si="66"/>
        <v>7.9416000000000002</v>
      </c>
      <c r="G562" t="s">
        <v>20</v>
      </c>
      <c r="H562" s="8">
        <f t="shared" si="67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64"/>
        <v>40865.25</v>
      </c>
      <c r="O562" s="17" t="str">
        <f t="shared" si="71"/>
        <v>Nov</v>
      </c>
      <c r="P562" s="14">
        <f t="shared" si="68"/>
        <v>2011</v>
      </c>
      <c r="Q562" s="12">
        <f t="shared" si="65"/>
        <v>40905.25</v>
      </c>
      <c r="R562" t="b">
        <v>0</v>
      </c>
      <c r="S562" t="b">
        <v>0</v>
      </c>
      <c r="T562" t="s">
        <v>71</v>
      </c>
      <c r="U562" t="str">
        <f t="shared" si="69"/>
        <v>film &amp; video</v>
      </c>
      <c r="V562" t="str">
        <f t="shared" si="70"/>
        <v>animation</v>
      </c>
    </row>
    <row r="563" spans="1:22" hidden="1" x14ac:dyDescent="0.35">
      <c r="A563">
        <v>561</v>
      </c>
      <c r="B563" t="s">
        <v>1166</v>
      </c>
      <c r="C563" s="3" t="s">
        <v>1167</v>
      </c>
      <c r="D563" s="19">
        <v>3000</v>
      </c>
      <c r="E563" s="7">
        <v>11091</v>
      </c>
      <c r="F563" s="5">
        <f t="shared" si="66"/>
        <v>3.6970000000000001</v>
      </c>
      <c r="G563" t="s">
        <v>20</v>
      </c>
      <c r="H563" s="8">
        <f t="shared" si="67"/>
        <v>56.015151515151516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64"/>
        <v>40833.208333333336</v>
      </c>
      <c r="O563" s="17" t="str">
        <f t="shared" si="71"/>
        <v>Oct</v>
      </c>
      <c r="P563" s="14">
        <f t="shared" si="68"/>
        <v>2011</v>
      </c>
      <c r="Q563" s="12">
        <f t="shared" si="65"/>
        <v>40835.208333333336</v>
      </c>
      <c r="R563" t="b">
        <v>0</v>
      </c>
      <c r="S563" t="b">
        <v>0</v>
      </c>
      <c r="T563" t="s">
        <v>33</v>
      </c>
      <c r="U563" t="str">
        <f t="shared" si="69"/>
        <v>theater</v>
      </c>
      <c r="V563" t="str">
        <f t="shared" si="70"/>
        <v>plays</v>
      </c>
    </row>
    <row r="564" spans="1:22" ht="31" x14ac:dyDescent="0.35">
      <c r="A564">
        <v>562</v>
      </c>
      <c r="B564" t="s">
        <v>1168</v>
      </c>
      <c r="C564" s="3" t="s">
        <v>1169</v>
      </c>
      <c r="D564" s="19">
        <v>9900</v>
      </c>
      <c r="E564" s="7">
        <v>1269</v>
      </c>
      <c r="F564" s="5">
        <f t="shared" si="66"/>
        <v>0.12818181818181817</v>
      </c>
      <c r="G564" t="s">
        <v>14</v>
      </c>
      <c r="H564" s="8">
        <f t="shared" si="67"/>
        <v>48.807692307692307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64"/>
        <v>43536.208333333328</v>
      </c>
      <c r="O564" s="17" t="str">
        <f t="shared" si="71"/>
        <v>Mar</v>
      </c>
      <c r="P564" s="14">
        <f t="shared" si="68"/>
        <v>2019</v>
      </c>
      <c r="Q564" s="12">
        <f t="shared" si="65"/>
        <v>43538.208333333328</v>
      </c>
      <c r="R564" t="b">
        <v>0</v>
      </c>
      <c r="S564" t="b">
        <v>0</v>
      </c>
      <c r="T564" t="s">
        <v>23</v>
      </c>
      <c r="U564" t="str">
        <f t="shared" si="69"/>
        <v>music</v>
      </c>
      <c r="V564" t="str">
        <f t="shared" si="70"/>
        <v>rock</v>
      </c>
    </row>
    <row r="565" spans="1:22" hidden="1" x14ac:dyDescent="0.35">
      <c r="A565">
        <v>563</v>
      </c>
      <c r="B565" t="s">
        <v>1170</v>
      </c>
      <c r="C565" s="3" t="s">
        <v>1171</v>
      </c>
      <c r="D565" s="19">
        <v>3700</v>
      </c>
      <c r="E565" s="7">
        <v>5107</v>
      </c>
      <c r="F565" s="5">
        <f t="shared" si="66"/>
        <v>1.3802702702702703</v>
      </c>
      <c r="G565" t="s">
        <v>20</v>
      </c>
      <c r="H565" s="8">
        <f t="shared" si="67"/>
        <v>60.082352941176474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64"/>
        <v>43417.25</v>
      </c>
      <c r="O565" s="17" t="str">
        <f t="shared" si="71"/>
        <v>Nov</v>
      </c>
      <c r="P565" s="14">
        <f t="shared" si="68"/>
        <v>2018</v>
      </c>
      <c r="Q565" s="12">
        <f t="shared" si="65"/>
        <v>43437.25</v>
      </c>
      <c r="R565" t="b">
        <v>0</v>
      </c>
      <c r="S565" t="b">
        <v>0</v>
      </c>
      <c r="T565" t="s">
        <v>42</v>
      </c>
      <c r="U565" t="str">
        <f t="shared" si="69"/>
        <v>film &amp; video</v>
      </c>
      <c r="V565" t="str">
        <f t="shared" si="70"/>
        <v>documentary</v>
      </c>
    </row>
    <row r="566" spans="1:22" x14ac:dyDescent="0.35">
      <c r="A566">
        <v>564</v>
      </c>
      <c r="B566" t="s">
        <v>1172</v>
      </c>
      <c r="C566" s="3" t="s">
        <v>1173</v>
      </c>
      <c r="D566" s="19">
        <v>168700</v>
      </c>
      <c r="E566" s="7">
        <v>141393</v>
      </c>
      <c r="F566" s="5">
        <f t="shared" si="66"/>
        <v>0.83813278008298753</v>
      </c>
      <c r="G566" t="s">
        <v>14</v>
      </c>
      <c r="H566" s="8">
        <f t="shared" si="67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64"/>
        <v>42078.208333333328</v>
      </c>
      <c r="O566" s="17" t="str">
        <f t="shared" si="71"/>
        <v>Mar</v>
      </c>
      <c r="P566" s="14">
        <f t="shared" si="68"/>
        <v>2015</v>
      </c>
      <c r="Q566" s="12">
        <f t="shared" si="65"/>
        <v>42086.208333333328</v>
      </c>
      <c r="R566" t="b">
        <v>0</v>
      </c>
      <c r="S566" t="b">
        <v>0</v>
      </c>
      <c r="T566" t="s">
        <v>33</v>
      </c>
      <c r="U566" t="str">
        <f t="shared" si="69"/>
        <v>theater</v>
      </c>
      <c r="V566" t="str">
        <f t="shared" si="70"/>
        <v>plays</v>
      </c>
    </row>
    <row r="567" spans="1:22" hidden="1" x14ac:dyDescent="0.35">
      <c r="A567">
        <v>565</v>
      </c>
      <c r="B567" t="s">
        <v>1174</v>
      </c>
      <c r="C567" s="3" t="s">
        <v>1175</v>
      </c>
      <c r="D567" s="19">
        <v>94900</v>
      </c>
      <c r="E567" s="7">
        <v>194166</v>
      </c>
      <c r="F567" s="5">
        <f t="shared" si="66"/>
        <v>2.0460063224446787</v>
      </c>
      <c r="G567" t="s">
        <v>20</v>
      </c>
      <c r="H567" s="8">
        <f t="shared" si="67"/>
        <v>53.99499443826474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64"/>
        <v>40862.25</v>
      </c>
      <c r="O567" s="17" t="str">
        <f t="shared" si="71"/>
        <v>Nov</v>
      </c>
      <c r="P567" s="14">
        <f t="shared" si="68"/>
        <v>2011</v>
      </c>
      <c r="Q567" s="12">
        <f t="shared" si="65"/>
        <v>40882.25</v>
      </c>
      <c r="R567" t="b">
        <v>0</v>
      </c>
      <c r="S567" t="b">
        <v>0</v>
      </c>
      <c r="T567" t="s">
        <v>33</v>
      </c>
      <c r="U567" t="str">
        <f t="shared" si="69"/>
        <v>theater</v>
      </c>
      <c r="V567" t="str">
        <f t="shared" si="70"/>
        <v>plays</v>
      </c>
    </row>
    <row r="568" spans="1:22" x14ac:dyDescent="0.35">
      <c r="A568">
        <v>566</v>
      </c>
      <c r="B568" t="s">
        <v>1176</v>
      </c>
      <c r="C568" s="3" t="s">
        <v>1177</v>
      </c>
      <c r="D568" s="19">
        <v>9300</v>
      </c>
      <c r="E568" s="7">
        <v>4124</v>
      </c>
      <c r="F568" s="5">
        <f t="shared" si="66"/>
        <v>0.44344086021505374</v>
      </c>
      <c r="G568" t="s">
        <v>14</v>
      </c>
      <c r="H568" s="8">
        <f t="shared" si="67"/>
        <v>111.45945945945945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64"/>
        <v>42424.25</v>
      </c>
      <c r="O568" s="17" t="str">
        <f t="shared" si="71"/>
        <v>Feb</v>
      </c>
      <c r="P568" s="14">
        <f t="shared" si="68"/>
        <v>2016</v>
      </c>
      <c r="Q568" s="12">
        <f t="shared" si="65"/>
        <v>42447.208333333328</v>
      </c>
      <c r="R568" t="b">
        <v>0</v>
      </c>
      <c r="S568" t="b">
        <v>1</v>
      </c>
      <c r="T568" t="s">
        <v>50</v>
      </c>
      <c r="U568" t="str">
        <f t="shared" si="69"/>
        <v>music</v>
      </c>
      <c r="V568" t="str">
        <f t="shared" si="70"/>
        <v>electric music</v>
      </c>
    </row>
    <row r="569" spans="1:22" ht="31" hidden="1" x14ac:dyDescent="0.35">
      <c r="A569">
        <v>567</v>
      </c>
      <c r="B569" t="s">
        <v>1178</v>
      </c>
      <c r="C569" s="3" t="s">
        <v>1179</v>
      </c>
      <c r="D569" s="19">
        <v>6800</v>
      </c>
      <c r="E569" s="7">
        <v>14865</v>
      </c>
      <c r="F569" s="5">
        <f t="shared" si="66"/>
        <v>2.1860294117647059</v>
      </c>
      <c r="G569" t="s">
        <v>20</v>
      </c>
      <c r="H569" s="8">
        <f t="shared" si="67"/>
        <v>60.922131147540981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64"/>
        <v>41830.208333333336</v>
      </c>
      <c r="O569" s="17" t="str">
        <f t="shared" si="71"/>
        <v>Jul</v>
      </c>
      <c r="P569" s="14">
        <f t="shared" si="68"/>
        <v>2014</v>
      </c>
      <c r="Q569" s="12">
        <f t="shared" si="65"/>
        <v>41832.208333333336</v>
      </c>
      <c r="R569" t="b">
        <v>0</v>
      </c>
      <c r="S569" t="b">
        <v>0</v>
      </c>
      <c r="T569" t="s">
        <v>23</v>
      </c>
      <c r="U569" t="str">
        <f t="shared" si="69"/>
        <v>music</v>
      </c>
      <c r="V569" t="str">
        <f t="shared" si="70"/>
        <v>rock</v>
      </c>
    </row>
    <row r="570" spans="1:22" hidden="1" x14ac:dyDescent="0.35">
      <c r="A570">
        <v>568</v>
      </c>
      <c r="B570" t="s">
        <v>1180</v>
      </c>
      <c r="C570" s="3" t="s">
        <v>1181</v>
      </c>
      <c r="D570" s="19">
        <v>72400</v>
      </c>
      <c r="E570" s="7">
        <v>134688</v>
      </c>
      <c r="F570" s="5">
        <f t="shared" si="66"/>
        <v>1.8603314917127072</v>
      </c>
      <c r="G570" t="s">
        <v>20</v>
      </c>
      <c r="H570" s="8">
        <f t="shared" si="67"/>
        <v>26.0015444015444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64"/>
        <v>40374.208333333336</v>
      </c>
      <c r="O570" s="17" t="str">
        <f t="shared" si="71"/>
        <v>Jul</v>
      </c>
      <c r="P570" s="14">
        <f t="shared" si="68"/>
        <v>2010</v>
      </c>
      <c r="Q570" s="12">
        <f t="shared" si="65"/>
        <v>40419.208333333336</v>
      </c>
      <c r="R570" t="b">
        <v>0</v>
      </c>
      <c r="S570" t="b">
        <v>0</v>
      </c>
      <c r="T570" t="s">
        <v>33</v>
      </c>
      <c r="U570" t="str">
        <f t="shared" si="69"/>
        <v>theater</v>
      </c>
      <c r="V570" t="str">
        <f t="shared" si="70"/>
        <v>plays</v>
      </c>
    </row>
    <row r="571" spans="1:22" hidden="1" x14ac:dyDescent="0.35">
      <c r="A571">
        <v>569</v>
      </c>
      <c r="B571" t="s">
        <v>1182</v>
      </c>
      <c r="C571" s="3" t="s">
        <v>1183</v>
      </c>
      <c r="D571" s="19">
        <v>20100</v>
      </c>
      <c r="E571" s="7">
        <v>47705</v>
      </c>
      <c r="F571" s="5">
        <f t="shared" si="66"/>
        <v>2.3733830845771142</v>
      </c>
      <c r="G571" t="s">
        <v>20</v>
      </c>
      <c r="H571" s="8">
        <f t="shared" si="67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64"/>
        <v>40554.25</v>
      </c>
      <c r="O571" s="17" t="str">
        <f t="shared" si="71"/>
        <v>Jan</v>
      </c>
      <c r="P571" s="14">
        <f t="shared" si="68"/>
        <v>2011</v>
      </c>
      <c r="Q571" s="12">
        <f t="shared" si="65"/>
        <v>40566.25</v>
      </c>
      <c r="R571" t="b">
        <v>0</v>
      </c>
      <c r="S571" t="b">
        <v>0</v>
      </c>
      <c r="T571" t="s">
        <v>71</v>
      </c>
      <c r="U571" t="str">
        <f t="shared" si="69"/>
        <v>film &amp; video</v>
      </c>
      <c r="V571" t="str">
        <f t="shared" si="70"/>
        <v>animation</v>
      </c>
    </row>
    <row r="572" spans="1:22" hidden="1" x14ac:dyDescent="0.35">
      <c r="A572">
        <v>570</v>
      </c>
      <c r="B572" t="s">
        <v>1184</v>
      </c>
      <c r="C572" s="3" t="s">
        <v>1185</v>
      </c>
      <c r="D572" s="19">
        <v>31200</v>
      </c>
      <c r="E572" s="7">
        <v>95364</v>
      </c>
      <c r="F572" s="5">
        <f t="shared" si="66"/>
        <v>3.0565384615384614</v>
      </c>
      <c r="G572" t="s">
        <v>20</v>
      </c>
      <c r="H572" s="8">
        <f t="shared" si="67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64"/>
        <v>41993.25</v>
      </c>
      <c r="O572" s="17" t="str">
        <f t="shared" si="71"/>
        <v>Dec</v>
      </c>
      <c r="P572" s="14">
        <f t="shared" si="68"/>
        <v>2014</v>
      </c>
      <c r="Q572" s="12">
        <f t="shared" si="65"/>
        <v>41999.25</v>
      </c>
      <c r="R572" t="b">
        <v>0</v>
      </c>
      <c r="S572" t="b">
        <v>1</v>
      </c>
      <c r="T572" t="s">
        <v>23</v>
      </c>
      <c r="U572" t="str">
        <f t="shared" si="69"/>
        <v>music</v>
      </c>
      <c r="V572" t="str">
        <f t="shared" si="70"/>
        <v>rock</v>
      </c>
    </row>
    <row r="573" spans="1:22" x14ac:dyDescent="0.35">
      <c r="A573">
        <v>571</v>
      </c>
      <c r="B573" t="s">
        <v>1186</v>
      </c>
      <c r="C573" s="3" t="s">
        <v>1187</v>
      </c>
      <c r="D573" s="19">
        <v>3500</v>
      </c>
      <c r="E573" s="7">
        <v>3295</v>
      </c>
      <c r="F573" s="5">
        <f t="shared" si="66"/>
        <v>0.94142857142857139</v>
      </c>
      <c r="G573" t="s">
        <v>14</v>
      </c>
      <c r="H573" s="8">
        <f t="shared" si="67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64"/>
        <v>42174.208333333328</v>
      </c>
      <c r="O573" s="17" t="str">
        <f t="shared" si="71"/>
        <v>Jun</v>
      </c>
      <c r="P573" s="14">
        <f t="shared" si="68"/>
        <v>2015</v>
      </c>
      <c r="Q573" s="12">
        <f t="shared" si="65"/>
        <v>42221.208333333328</v>
      </c>
      <c r="R573" t="b">
        <v>0</v>
      </c>
      <c r="S573" t="b">
        <v>0</v>
      </c>
      <c r="T573" t="s">
        <v>100</v>
      </c>
      <c r="U573" t="str">
        <f t="shared" si="69"/>
        <v>film &amp; video</v>
      </c>
      <c r="V573" t="str">
        <f t="shared" si="70"/>
        <v>shorts</v>
      </c>
    </row>
    <row r="574" spans="1:22" hidden="1" x14ac:dyDescent="0.35">
      <c r="A574">
        <v>572</v>
      </c>
      <c r="B574" t="s">
        <v>1188</v>
      </c>
      <c r="C574" s="3" t="s">
        <v>1189</v>
      </c>
      <c r="D574" s="19">
        <v>9000</v>
      </c>
      <c r="E574" s="7">
        <v>4896</v>
      </c>
      <c r="F574" s="5">
        <f t="shared" si="66"/>
        <v>0.54400000000000004</v>
      </c>
      <c r="G574" t="s">
        <v>74</v>
      </c>
      <c r="H574" s="8">
        <f t="shared" si="67"/>
        <v>52.085106382978722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64"/>
        <v>42275.208333333328</v>
      </c>
      <c r="O574" s="17" t="str">
        <f t="shared" si="71"/>
        <v>Sep</v>
      </c>
      <c r="P574" s="14">
        <f t="shared" si="68"/>
        <v>2015</v>
      </c>
      <c r="Q574" s="12">
        <f t="shared" si="65"/>
        <v>42291.208333333328</v>
      </c>
      <c r="R574" t="b">
        <v>0</v>
      </c>
      <c r="S574" t="b">
        <v>1</v>
      </c>
      <c r="T574" t="s">
        <v>23</v>
      </c>
      <c r="U574" t="str">
        <f t="shared" si="69"/>
        <v>music</v>
      </c>
      <c r="V574" t="str">
        <f t="shared" si="70"/>
        <v>rock</v>
      </c>
    </row>
    <row r="575" spans="1:22" hidden="1" x14ac:dyDescent="0.35">
      <c r="A575">
        <v>573</v>
      </c>
      <c r="B575" t="s">
        <v>1190</v>
      </c>
      <c r="C575" s="3" t="s">
        <v>1191</v>
      </c>
      <c r="D575" s="19">
        <v>6700</v>
      </c>
      <c r="E575" s="7">
        <v>7496</v>
      </c>
      <c r="F575" s="5">
        <f t="shared" si="66"/>
        <v>1.1188059701492536</v>
      </c>
      <c r="G575" t="s">
        <v>20</v>
      </c>
      <c r="H575" s="8">
        <f t="shared" si="67"/>
        <v>24.986666666666668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64"/>
        <v>41761.208333333336</v>
      </c>
      <c r="O575" s="17" t="str">
        <f t="shared" si="71"/>
        <v>May</v>
      </c>
      <c r="P575" s="14">
        <f t="shared" si="68"/>
        <v>2014</v>
      </c>
      <c r="Q575" s="12">
        <f t="shared" si="65"/>
        <v>41763.208333333336</v>
      </c>
      <c r="R575" t="b">
        <v>0</v>
      </c>
      <c r="S575" t="b">
        <v>0</v>
      </c>
      <c r="T575" t="s">
        <v>1029</v>
      </c>
      <c r="U575" t="str">
        <f t="shared" si="69"/>
        <v>journalism</v>
      </c>
      <c r="V575" t="str">
        <f t="shared" si="70"/>
        <v>audio</v>
      </c>
    </row>
    <row r="576" spans="1:22" hidden="1" x14ac:dyDescent="0.35">
      <c r="A576">
        <v>574</v>
      </c>
      <c r="B576" t="s">
        <v>1192</v>
      </c>
      <c r="C576" s="3" t="s">
        <v>1193</v>
      </c>
      <c r="D576" s="19">
        <v>2700</v>
      </c>
      <c r="E576" s="7">
        <v>9967</v>
      </c>
      <c r="F576" s="5">
        <f t="shared" si="66"/>
        <v>3.6914814814814814</v>
      </c>
      <c r="G576" t="s">
        <v>20</v>
      </c>
      <c r="H576" s="8">
        <f t="shared" si="67"/>
        <v>69.215277777777771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64"/>
        <v>43806.25</v>
      </c>
      <c r="O576" s="17" t="str">
        <f t="shared" si="71"/>
        <v>Dec</v>
      </c>
      <c r="P576" s="14">
        <f t="shared" si="68"/>
        <v>2019</v>
      </c>
      <c r="Q576" s="12">
        <f t="shared" si="65"/>
        <v>43816.25</v>
      </c>
      <c r="R576" t="b">
        <v>0</v>
      </c>
      <c r="S576" t="b">
        <v>1</v>
      </c>
      <c r="T576" t="s">
        <v>17</v>
      </c>
      <c r="U576" t="str">
        <f t="shared" si="69"/>
        <v>food</v>
      </c>
      <c r="V576" t="str">
        <f t="shared" si="70"/>
        <v>food trucks</v>
      </c>
    </row>
    <row r="577" spans="1:22" x14ac:dyDescent="0.35">
      <c r="A577">
        <v>575</v>
      </c>
      <c r="B577" t="s">
        <v>1194</v>
      </c>
      <c r="C577" s="3" t="s">
        <v>1195</v>
      </c>
      <c r="D577" s="19">
        <v>83300</v>
      </c>
      <c r="E577" s="7">
        <v>52421</v>
      </c>
      <c r="F577" s="5">
        <f t="shared" si="66"/>
        <v>0.62930372148859548</v>
      </c>
      <c r="G577" t="s">
        <v>14</v>
      </c>
      <c r="H577" s="8">
        <f t="shared" si="67"/>
        <v>93.944444444444443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64"/>
        <v>41779.208333333336</v>
      </c>
      <c r="O577" s="17" t="str">
        <f t="shared" si="71"/>
        <v>May</v>
      </c>
      <c r="P577" s="14">
        <f t="shared" si="68"/>
        <v>2014</v>
      </c>
      <c r="Q577" s="12">
        <f t="shared" si="65"/>
        <v>41782.208333333336</v>
      </c>
      <c r="R577" t="b">
        <v>0</v>
      </c>
      <c r="S577" t="b">
        <v>1</v>
      </c>
      <c r="T577" t="s">
        <v>33</v>
      </c>
      <c r="U577" t="str">
        <f t="shared" si="69"/>
        <v>theater</v>
      </c>
      <c r="V577" t="str">
        <f t="shared" si="70"/>
        <v>plays</v>
      </c>
    </row>
    <row r="578" spans="1:22" ht="31" x14ac:dyDescent="0.35">
      <c r="A578">
        <v>576</v>
      </c>
      <c r="B578" t="s">
        <v>1196</v>
      </c>
      <c r="C578" s="3" t="s">
        <v>1197</v>
      </c>
      <c r="D578" s="19">
        <v>9700</v>
      </c>
      <c r="E578" s="7">
        <v>6298</v>
      </c>
      <c r="F578" s="5">
        <f t="shared" si="66"/>
        <v>0.6492783505154639</v>
      </c>
      <c r="G578" t="s">
        <v>14</v>
      </c>
      <c r="H578" s="8">
        <f t="shared" si="67"/>
        <v>98.40625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ref="N578:N641" si="72">(((L578/60)/60)/24)+DATE(1970,1,1)</f>
        <v>43040.208333333328</v>
      </c>
      <c r="O578" s="17" t="str">
        <f t="shared" si="71"/>
        <v>Nov</v>
      </c>
      <c r="P578" s="14">
        <f t="shared" si="68"/>
        <v>2017</v>
      </c>
      <c r="Q578" s="12">
        <f t="shared" ref="Q578:Q641" si="73">(((M578/60)/60)/24)+DATE(1970,1,1)</f>
        <v>43057.25</v>
      </c>
      <c r="R578" t="b">
        <v>0</v>
      </c>
      <c r="S578" t="b">
        <v>0</v>
      </c>
      <c r="T578" t="s">
        <v>33</v>
      </c>
      <c r="U578" t="str">
        <f t="shared" si="69"/>
        <v>theater</v>
      </c>
      <c r="V578" t="str">
        <f t="shared" si="70"/>
        <v>plays</v>
      </c>
    </row>
    <row r="579" spans="1:22" hidden="1" x14ac:dyDescent="0.35">
      <c r="A579">
        <v>577</v>
      </c>
      <c r="B579" t="s">
        <v>1198</v>
      </c>
      <c r="C579" s="3" t="s">
        <v>1199</v>
      </c>
      <c r="D579" s="19">
        <v>8200</v>
      </c>
      <c r="E579" s="7">
        <v>1546</v>
      </c>
      <c r="F579" s="5">
        <f t="shared" ref="F579:F642" si="74">E579/D579</f>
        <v>0.18853658536585366</v>
      </c>
      <c r="G579" t="s">
        <v>74</v>
      </c>
      <c r="H579" s="8">
        <f t="shared" ref="H579:H642" si="75">E579/I579</f>
        <v>41.783783783783782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si="72"/>
        <v>40613.25</v>
      </c>
      <c r="O579" s="17" t="str">
        <f t="shared" si="71"/>
        <v>Mar</v>
      </c>
      <c r="P579" s="14">
        <f t="shared" ref="P579:P642" si="76">YEAR(N579)</f>
        <v>2011</v>
      </c>
      <c r="Q579" s="12">
        <f t="shared" si="73"/>
        <v>40639.208333333336</v>
      </c>
      <c r="R579" t="b">
        <v>0</v>
      </c>
      <c r="S579" t="b">
        <v>0</v>
      </c>
      <c r="T579" t="s">
        <v>159</v>
      </c>
      <c r="U579" t="str">
        <f t="shared" ref="U579:U642" si="77">LEFT(T579, SEARCH("/",T579,1)-1)</f>
        <v>music</v>
      </c>
      <c r="V579" t="str">
        <f t="shared" ref="V579:V642" si="78">RIGHT(T579,LEN(T579)-SEARCH("/",T579,SEARCH("/",T579)))</f>
        <v>jazz</v>
      </c>
    </row>
    <row r="580" spans="1:22" x14ac:dyDescent="0.35">
      <c r="A580">
        <v>578</v>
      </c>
      <c r="B580" t="s">
        <v>1200</v>
      </c>
      <c r="C580" s="3" t="s">
        <v>1201</v>
      </c>
      <c r="D580" s="19">
        <v>96500</v>
      </c>
      <c r="E580" s="7">
        <v>16168</v>
      </c>
      <c r="F580" s="5">
        <f t="shared" si="74"/>
        <v>0.1675440414507772</v>
      </c>
      <c r="G580" t="s">
        <v>14</v>
      </c>
      <c r="H580" s="8">
        <f t="shared" si="75"/>
        <v>65.991836734693877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72"/>
        <v>40878.25</v>
      </c>
      <c r="O580" s="17" t="str">
        <f t="shared" ref="O580:O643" si="79">TEXT(N580,"mmm")</f>
        <v>Dec</v>
      </c>
      <c r="P580" s="14">
        <f t="shared" si="76"/>
        <v>2011</v>
      </c>
      <c r="Q580" s="12">
        <f t="shared" si="73"/>
        <v>40881.25</v>
      </c>
      <c r="R580" t="b">
        <v>0</v>
      </c>
      <c r="S580" t="b">
        <v>0</v>
      </c>
      <c r="T580" t="s">
        <v>474</v>
      </c>
      <c r="U580" t="str">
        <f t="shared" si="77"/>
        <v>film &amp; video</v>
      </c>
      <c r="V580" t="str">
        <f t="shared" si="78"/>
        <v>science fiction</v>
      </c>
    </row>
    <row r="581" spans="1:22" hidden="1" x14ac:dyDescent="0.35">
      <c r="A581">
        <v>579</v>
      </c>
      <c r="B581" t="s">
        <v>1202</v>
      </c>
      <c r="C581" s="3" t="s">
        <v>1203</v>
      </c>
      <c r="D581" s="19">
        <v>6200</v>
      </c>
      <c r="E581" s="7">
        <v>6269</v>
      </c>
      <c r="F581" s="5">
        <f t="shared" si="74"/>
        <v>1.0111290322580646</v>
      </c>
      <c r="G581" t="s">
        <v>20</v>
      </c>
      <c r="H581" s="8">
        <f t="shared" si="75"/>
        <v>72.05747126436782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72"/>
        <v>40762.208333333336</v>
      </c>
      <c r="O581" s="17" t="str">
        <f t="shared" si="79"/>
        <v>Aug</v>
      </c>
      <c r="P581" s="14">
        <f t="shared" si="76"/>
        <v>2011</v>
      </c>
      <c r="Q581" s="12">
        <f t="shared" si="73"/>
        <v>40774.208333333336</v>
      </c>
      <c r="R581" t="b">
        <v>0</v>
      </c>
      <c r="S581" t="b">
        <v>0</v>
      </c>
      <c r="T581" t="s">
        <v>159</v>
      </c>
      <c r="U581" t="str">
        <f t="shared" si="77"/>
        <v>music</v>
      </c>
      <c r="V581" t="str">
        <f t="shared" si="78"/>
        <v>jazz</v>
      </c>
    </row>
    <row r="582" spans="1:22" hidden="1" x14ac:dyDescent="0.35">
      <c r="A582">
        <v>580</v>
      </c>
      <c r="B582" t="s">
        <v>556</v>
      </c>
      <c r="C582" s="3" t="s">
        <v>1204</v>
      </c>
      <c r="D582" s="19">
        <v>43800</v>
      </c>
      <c r="E582" s="7">
        <v>149578</v>
      </c>
      <c r="F582" s="5">
        <f t="shared" si="74"/>
        <v>3.4150228310502282</v>
      </c>
      <c r="G582" t="s">
        <v>20</v>
      </c>
      <c r="H582" s="8">
        <f t="shared" si="75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72"/>
        <v>41696.25</v>
      </c>
      <c r="O582" s="17" t="str">
        <f t="shared" si="79"/>
        <v>Feb</v>
      </c>
      <c r="P582" s="14">
        <f t="shared" si="76"/>
        <v>2014</v>
      </c>
      <c r="Q582" s="12">
        <f t="shared" si="73"/>
        <v>41704.25</v>
      </c>
      <c r="R582" t="b">
        <v>0</v>
      </c>
      <c r="S582" t="b">
        <v>0</v>
      </c>
      <c r="T582" t="s">
        <v>33</v>
      </c>
      <c r="U582" t="str">
        <f t="shared" si="77"/>
        <v>theater</v>
      </c>
      <c r="V582" t="str">
        <f t="shared" si="78"/>
        <v>plays</v>
      </c>
    </row>
    <row r="583" spans="1:22" x14ac:dyDescent="0.35">
      <c r="A583">
        <v>581</v>
      </c>
      <c r="B583" t="s">
        <v>1205</v>
      </c>
      <c r="C583" s="3" t="s">
        <v>1206</v>
      </c>
      <c r="D583" s="19">
        <v>6000</v>
      </c>
      <c r="E583" s="7">
        <v>3841</v>
      </c>
      <c r="F583" s="5">
        <f t="shared" si="74"/>
        <v>0.64016666666666666</v>
      </c>
      <c r="G583" t="s">
        <v>14</v>
      </c>
      <c r="H583" s="8">
        <f t="shared" si="75"/>
        <v>54.098591549295776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72"/>
        <v>40662.208333333336</v>
      </c>
      <c r="O583" s="17" t="str">
        <f t="shared" si="79"/>
        <v>Apr</v>
      </c>
      <c r="P583" s="14">
        <f t="shared" si="76"/>
        <v>2011</v>
      </c>
      <c r="Q583" s="12">
        <f t="shared" si="73"/>
        <v>40677.208333333336</v>
      </c>
      <c r="R583" t="b">
        <v>0</v>
      </c>
      <c r="S583" t="b">
        <v>0</v>
      </c>
      <c r="T583" t="s">
        <v>28</v>
      </c>
      <c r="U583" t="str">
        <f t="shared" si="77"/>
        <v>technology</v>
      </c>
      <c r="V583" t="str">
        <f t="shared" si="78"/>
        <v>web</v>
      </c>
    </row>
    <row r="584" spans="1:22" x14ac:dyDescent="0.35">
      <c r="A584">
        <v>582</v>
      </c>
      <c r="B584" t="s">
        <v>1207</v>
      </c>
      <c r="C584" s="3" t="s">
        <v>1208</v>
      </c>
      <c r="D584" s="19">
        <v>8700</v>
      </c>
      <c r="E584" s="7">
        <v>4531</v>
      </c>
      <c r="F584" s="5">
        <f t="shared" si="74"/>
        <v>0.5208045977011494</v>
      </c>
      <c r="G584" t="s">
        <v>14</v>
      </c>
      <c r="H584" s="8">
        <f t="shared" si="75"/>
        <v>107.88095238095238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72"/>
        <v>42165.208333333328</v>
      </c>
      <c r="O584" s="17" t="str">
        <f t="shared" si="79"/>
        <v>Jun</v>
      </c>
      <c r="P584" s="14">
        <f t="shared" si="76"/>
        <v>2015</v>
      </c>
      <c r="Q584" s="12">
        <f t="shared" si="73"/>
        <v>42170.208333333328</v>
      </c>
      <c r="R584" t="b">
        <v>0</v>
      </c>
      <c r="S584" t="b">
        <v>1</v>
      </c>
      <c r="T584" t="s">
        <v>89</v>
      </c>
      <c r="U584" t="str">
        <f t="shared" si="77"/>
        <v>games</v>
      </c>
      <c r="V584" t="str">
        <f t="shared" si="78"/>
        <v>video games</v>
      </c>
    </row>
    <row r="585" spans="1:22" ht="31" hidden="1" x14ac:dyDescent="0.35">
      <c r="A585">
        <v>583</v>
      </c>
      <c r="B585" t="s">
        <v>1209</v>
      </c>
      <c r="C585" s="3" t="s">
        <v>1210</v>
      </c>
      <c r="D585" s="19">
        <v>18900</v>
      </c>
      <c r="E585" s="7">
        <v>60934</v>
      </c>
      <c r="F585" s="5">
        <f t="shared" si="74"/>
        <v>3.2240211640211642</v>
      </c>
      <c r="G585" t="s">
        <v>20</v>
      </c>
      <c r="H585" s="8">
        <f t="shared" si="75"/>
        <v>67.034103410341032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72"/>
        <v>40959.25</v>
      </c>
      <c r="O585" s="17" t="str">
        <f t="shared" si="79"/>
        <v>Feb</v>
      </c>
      <c r="P585" s="14">
        <f t="shared" si="76"/>
        <v>2012</v>
      </c>
      <c r="Q585" s="12">
        <f t="shared" si="73"/>
        <v>40976.25</v>
      </c>
      <c r="R585" t="b">
        <v>0</v>
      </c>
      <c r="S585" t="b">
        <v>0</v>
      </c>
      <c r="T585" t="s">
        <v>42</v>
      </c>
      <c r="U585" t="str">
        <f t="shared" si="77"/>
        <v>film &amp; video</v>
      </c>
      <c r="V585" t="str">
        <f t="shared" si="78"/>
        <v>documentary</v>
      </c>
    </row>
    <row r="586" spans="1:22" hidden="1" x14ac:dyDescent="0.35">
      <c r="A586">
        <v>584</v>
      </c>
      <c r="B586" t="s">
        <v>45</v>
      </c>
      <c r="C586" s="3" t="s">
        <v>1211</v>
      </c>
      <c r="D586" s="19">
        <v>86400</v>
      </c>
      <c r="E586" s="7">
        <v>103255</v>
      </c>
      <c r="F586" s="5">
        <f t="shared" si="74"/>
        <v>1.1950810185185186</v>
      </c>
      <c r="G586" t="s">
        <v>20</v>
      </c>
      <c r="H586" s="8">
        <f t="shared" si="75"/>
        <v>64.01425914445133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72"/>
        <v>41024.208333333336</v>
      </c>
      <c r="O586" s="17" t="str">
        <f t="shared" si="79"/>
        <v>Apr</v>
      </c>
      <c r="P586" s="14">
        <f t="shared" si="76"/>
        <v>2012</v>
      </c>
      <c r="Q586" s="12">
        <f t="shared" si="73"/>
        <v>41038.208333333336</v>
      </c>
      <c r="R586" t="b">
        <v>0</v>
      </c>
      <c r="S586" t="b">
        <v>0</v>
      </c>
      <c r="T586" t="s">
        <v>28</v>
      </c>
      <c r="U586" t="str">
        <f t="shared" si="77"/>
        <v>technology</v>
      </c>
      <c r="V586" t="str">
        <f t="shared" si="78"/>
        <v>web</v>
      </c>
    </row>
    <row r="587" spans="1:22" hidden="1" x14ac:dyDescent="0.35">
      <c r="A587">
        <v>585</v>
      </c>
      <c r="B587" t="s">
        <v>1212</v>
      </c>
      <c r="C587" s="3" t="s">
        <v>1213</v>
      </c>
      <c r="D587" s="19">
        <v>8900</v>
      </c>
      <c r="E587" s="7">
        <v>13065</v>
      </c>
      <c r="F587" s="5">
        <f t="shared" si="74"/>
        <v>1.4679775280898877</v>
      </c>
      <c r="G587" t="s">
        <v>20</v>
      </c>
      <c r="H587" s="8">
        <f t="shared" si="75"/>
        <v>96.066176470588232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72"/>
        <v>40255.208333333336</v>
      </c>
      <c r="O587" s="17" t="str">
        <f t="shared" si="79"/>
        <v>Mar</v>
      </c>
      <c r="P587" s="14">
        <f t="shared" si="76"/>
        <v>2010</v>
      </c>
      <c r="Q587" s="12">
        <f t="shared" si="73"/>
        <v>40265.208333333336</v>
      </c>
      <c r="R587" t="b">
        <v>0</v>
      </c>
      <c r="S587" t="b">
        <v>0</v>
      </c>
      <c r="T587" t="s">
        <v>206</v>
      </c>
      <c r="U587" t="str">
        <f t="shared" si="77"/>
        <v>publishing</v>
      </c>
      <c r="V587" t="str">
        <f t="shared" si="78"/>
        <v>translations</v>
      </c>
    </row>
    <row r="588" spans="1:22" hidden="1" x14ac:dyDescent="0.35">
      <c r="A588">
        <v>586</v>
      </c>
      <c r="B588" t="s">
        <v>1214</v>
      </c>
      <c r="C588" s="3" t="s">
        <v>1215</v>
      </c>
      <c r="D588" s="19">
        <v>700</v>
      </c>
      <c r="E588" s="7">
        <v>6654</v>
      </c>
      <c r="F588" s="5">
        <f t="shared" si="74"/>
        <v>9.5057142857142853</v>
      </c>
      <c r="G588" t="s">
        <v>20</v>
      </c>
      <c r="H588" s="8">
        <f t="shared" si="75"/>
        <v>51.184615384615384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72"/>
        <v>40499.25</v>
      </c>
      <c r="O588" s="17" t="str">
        <f t="shared" si="79"/>
        <v>Nov</v>
      </c>
      <c r="P588" s="14">
        <f t="shared" si="76"/>
        <v>2010</v>
      </c>
      <c r="Q588" s="12">
        <f t="shared" si="73"/>
        <v>40518.25</v>
      </c>
      <c r="R588" t="b">
        <v>0</v>
      </c>
      <c r="S588" t="b">
        <v>0</v>
      </c>
      <c r="T588" t="s">
        <v>23</v>
      </c>
      <c r="U588" t="str">
        <f t="shared" si="77"/>
        <v>music</v>
      </c>
      <c r="V588" t="str">
        <f t="shared" si="78"/>
        <v>rock</v>
      </c>
    </row>
    <row r="589" spans="1:22" x14ac:dyDescent="0.35">
      <c r="A589">
        <v>587</v>
      </c>
      <c r="B589" t="s">
        <v>1216</v>
      </c>
      <c r="C589" s="3" t="s">
        <v>1217</v>
      </c>
      <c r="D589" s="19">
        <v>9400</v>
      </c>
      <c r="E589" s="7">
        <v>6852</v>
      </c>
      <c r="F589" s="5">
        <f t="shared" si="74"/>
        <v>0.72893617021276591</v>
      </c>
      <c r="G589" t="s">
        <v>14</v>
      </c>
      <c r="H589" s="8">
        <f t="shared" si="75"/>
        <v>43.92307692307692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72"/>
        <v>43484.25</v>
      </c>
      <c r="O589" s="17" t="str">
        <f t="shared" si="79"/>
        <v>Jan</v>
      </c>
      <c r="P589" s="14">
        <f t="shared" si="76"/>
        <v>2019</v>
      </c>
      <c r="Q589" s="12">
        <f t="shared" si="73"/>
        <v>43536.208333333328</v>
      </c>
      <c r="R589" t="b">
        <v>0</v>
      </c>
      <c r="S589" t="b">
        <v>1</v>
      </c>
      <c r="T589" t="s">
        <v>17</v>
      </c>
      <c r="U589" t="str">
        <f t="shared" si="77"/>
        <v>food</v>
      </c>
      <c r="V589" t="str">
        <f t="shared" si="78"/>
        <v>food trucks</v>
      </c>
    </row>
    <row r="590" spans="1:22" x14ac:dyDescent="0.35">
      <c r="A590">
        <v>588</v>
      </c>
      <c r="B590" t="s">
        <v>1218</v>
      </c>
      <c r="C590" s="3" t="s">
        <v>1219</v>
      </c>
      <c r="D590" s="19">
        <v>157600</v>
      </c>
      <c r="E590" s="7">
        <v>124517</v>
      </c>
      <c r="F590" s="5">
        <f t="shared" si="74"/>
        <v>0.7900824873096447</v>
      </c>
      <c r="G590" t="s">
        <v>14</v>
      </c>
      <c r="H590" s="8">
        <f t="shared" si="75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72"/>
        <v>40262.208333333336</v>
      </c>
      <c r="O590" s="17" t="str">
        <f t="shared" si="79"/>
        <v>Mar</v>
      </c>
      <c r="P590" s="14">
        <f t="shared" si="76"/>
        <v>2010</v>
      </c>
      <c r="Q590" s="12">
        <f t="shared" si="73"/>
        <v>40293.208333333336</v>
      </c>
      <c r="R590" t="b">
        <v>0</v>
      </c>
      <c r="S590" t="b">
        <v>0</v>
      </c>
      <c r="T590" t="s">
        <v>33</v>
      </c>
      <c r="U590" t="str">
        <f t="shared" si="77"/>
        <v>theater</v>
      </c>
      <c r="V590" t="str">
        <f t="shared" si="78"/>
        <v>plays</v>
      </c>
    </row>
    <row r="591" spans="1:22" x14ac:dyDescent="0.35">
      <c r="A591">
        <v>589</v>
      </c>
      <c r="B591" t="s">
        <v>1220</v>
      </c>
      <c r="C591" s="3" t="s">
        <v>1221</v>
      </c>
      <c r="D591" s="19">
        <v>7900</v>
      </c>
      <c r="E591" s="7">
        <v>5113</v>
      </c>
      <c r="F591" s="5">
        <f t="shared" si="74"/>
        <v>0.64721518987341775</v>
      </c>
      <c r="G591" t="s">
        <v>14</v>
      </c>
      <c r="H591" s="8">
        <f t="shared" si="75"/>
        <v>50.127450980392155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72"/>
        <v>42190.208333333328</v>
      </c>
      <c r="O591" s="17" t="str">
        <f t="shared" si="79"/>
        <v>Jul</v>
      </c>
      <c r="P591" s="14">
        <f t="shared" si="76"/>
        <v>2015</v>
      </c>
      <c r="Q591" s="12">
        <f t="shared" si="73"/>
        <v>42197.208333333328</v>
      </c>
      <c r="R591" t="b">
        <v>0</v>
      </c>
      <c r="S591" t="b">
        <v>0</v>
      </c>
      <c r="T591" t="s">
        <v>42</v>
      </c>
      <c r="U591" t="str">
        <f t="shared" si="77"/>
        <v>film &amp; video</v>
      </c>
      <c r="V591" t="str">
        <f t="shared" si="78"/>
        <v>documentary</v>
      </c>
    </row>
    <row r="592" spans="1:22" ht="31" x14ac:dyDescent="0.35">
      <c r="A592">
        <v>590</v>
      </c>
      <c r="B592" t="s">
        <v>1222</v>
      </c>
      <c r="C592" s="3" t="s">
        <v>1223</v>
      </c>
      <c r="D592" s="19">
        <v>7100</v>
      </c>
      <c r="E592" s="7">
        <v>5824</v>
      </c>
      <c r="F592" s="5">
        <f t="shared" si="74"/>
        <v>0.82028169014084507</v>
      </c>
      <c r="G592" t="s">
        <v>14</v>
      </c>
      <c r="H592" s="8">
        <f t="shared" si="75"/>
        <v>67.720930232558146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72"/>
        <v>41994.25</v>
      </c>
      <c r="O592" s="17" t="str">
        <f t="shared" si="79"/>
        <v>Dec</v>
      </c>
      <c r="P592" s="14">
        <f t="shared" si="76"/>
        <v>2014</v>
      </c>
      <c r="Q592" s="12">
        <f t="shared" si="73"/>
        <v>42005.25</v>
      </c>
      <c r="R592" t="b">
        <v>0</v>
      </c>
      <c r="S592" t="b">
        <v>0</v>
      </c>
      <c r="T592" t="s">
        <v>133</v>
      </c>
      <c r="U592" t="str">
        <f t="shared" si="77"/>
        <v>publishing</v>
      </c>
      <c r="V592" t="str">
        <f t="shared" si="78"/>
        <v>radio &amp; podcasts</v>
      </c>
    </row>
    <row r="593" spans="1:22" hidden="1" x14ac:dyDescent="0.35">
      <c r="A593">
        <v>591</v>
      </c>
      <c r="B593" t="s">
        <v>1224</v>
      </c>
      <c r="C593" s="3" t="s">
        <v>1225</v>
      </c>
      <c r="D593" s="19">
        <v>600</v>
      </c>
      <c r="E593" s="7">
        <v>6226</v>
      </c>
      <c r="F593" s="5">
        <f t="shared" si="74"/>
        <v>10.376666666666667</v>
      </c>
      <c r="G593" t="s">
        <v>20</v>
      </c>
      <c r="H593" s="8">
        <f t="shared" si="75"/>
        <v>61.03921568627451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72"/>
        <v>40373.208333333336</v>
      </c>
      <c r="O593" s="17" t="str">
        <f t="shared" si="79"/>
        <v>Jul</v>
      </c>
      <c r="P593" s="14">
        <f t="shared" si="76"/>
        <v>2010</v>
      </c>
      <c r="Q593" s="12">
        <f t="shared" si="73"/>
        <v>40383.208333333336</v>
      </c>
      <c r="R593" t="b">
        <v>0</v>
      </c>
      <c r="S593" t="b">
        <v>0</v>
      </c>
      <c r="T593" t="s">
        <v>89</v>
      </c>
      <c r="U593" t="str">
        <f t="shared" si="77"/>
        <v>games</v>
      </c>
      <c r="V593" t="str">
        <f t="shared" si="78"/>
        <v>video games</v>
      </c>
    </row>
    <row r="594" spans="1:22" ht="31" x14ac:dyDescent="0.35">
      <c r="A594">
        <v>592</v>
      </c>
      <c r="B594" t="s">
        <v>1226</v>
      </c>
      <c r="C594" s="3" t="s">
        <v>1227</v>
      </c>
      <c r="D594" s="19">
        <v>156800</v>
      </c>
      <c r="E594" s="7">
        <v>20243</v>
      </c>
      <c r="F594" s="5">
        <f t="shared" si="74"/>
        <v>0.12910076530612244</v>
      </c>
      <c r="G594" t="s">
        <v>14</v>
      </c>
      <c r="H594" s="8">
        <f t="shared" si="75"/>
        <v>80.011857707509876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72"/>
        <v>41789.208333333336</v>
      </c>
      <c r="O594" s="17" t="str">
        <f t="shared" si="79"/>
        <v>May</v>
      </c>
      <c r="P594" s="14">
        <f t="shared" si="76"/>
        <v>2014</v>
      </c>
      <c r="Q594" s="12">
        <f t="shared" si="73"/>
        <v>41798.208333333336</v>
      </c>
      <c r="R594" t="b">
        <v>0</v>
      </c>
      <c r="S594" t="b">
        <v>0</v>
      </c>
      <c r="T594" t="s">
        <v>33</v>
      </c>
      <c r="U594" t="str">
        <f t="shared" si="77"/>
        <v>theater</v>
      </c>
      <c r="V594" t="str">
        <f t="shared" si="78"/>
        <v>plays</v>
      </c>
    </row>
    <row r="595" spans="1:22" hidden="1" x14ac:dyDescent="0.35">
      <c r="A595">
        <v>593</v>
      </c>
      <c r="B595" t="s">
        <v>1228</v>
      </c>
      <c r="C595" s="3" t="s">
        <v>1229</v>
      </c>
      <c r="D595" s="19">
        <v>121600</v>
      </c>
      <c r="E595" s="7">
        <v>188288</v>
      </c>
      <c r="F595" s="5">
        <f t="shared" si="74"/>
        <v>1.5484210526315789</v>
      </c>
      <c r="G595" t="s">
        <v>20</v>
      </c>
      <c r="H595" s="8">
        <f t="shared" si="75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72"/>
        <v>41724.208333333336</v>
      </c>
      <c r="O595" s="17" t="str">
        <f t="shared" si="79"/>
        <v>Mar</v>
      </c>
      <c r="P595" s="14">
        <f t="shared" si="76"/>
        <v>2014</v>
      </c>
      <c r="Q595" s="12">
        <f t="shared" si="73"/>
        <v>41737.208333333336</v>
      </c>
      <c r="R595" t="b">
        <v>0</v>
      </c>
      <c r="S595" t="b">
        <v>0</v>
      </c>
      <c r="T595" t="s">
        <v>71</v>
      </c>
      <c r="U595" t="str">
        <f t="shared" si="77"/>
        <v>film &amp; video</v>
      </c>
      <c r="V595" t="str">
        <f t="shared" si="78"/>
        <v>animation</v>
      </c>
    </row>
    <row r="596" spans="1:22" ht="31" x14ac:dyDescent="0.35">
      <c r="A596">
        <v>594</v>
      </c>
      <c r="B596" t="s">
        <v>1230</v>
      </c>
      <c r="C596" s="3" t="s">
        <v>1231</v>
      </c>
      <c r="D596" s="19">
        <v>157300</v>
      </c>
      <c r="E596" s="7">
        <v>11167</v>
      </c>
      <c r="F596" s="5">
        <f t="shared" si="74"/>
        <v>7.0991735537190084E-2</v>
      </c>
      <c r="G596" t="s">
        <v>14</v>
      </c>
      <c r="H596" s="8">
        <f t="shared" si="75"/>
        <v>71.127388535031841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72"/>
        <v>42548.208333333328</v>
      </c>
      <c r="O596" s="17" t="str">
        <f t="shared" si="79"/>
        <v>Jun</v>
      </c>
      <c r="P596" s="14">
        <f t="shared" si="76"/>
        <v>2016</v>
      </c>
      <c r="Q596" s="12">
        <f t="shared" si="73"/>
        <v>42551.208333333328</v>
      </c>
      <c r="R596" t="b">
        <v>0</v>
      </c>
      <c r="S596" t="b">
        <v>1</v>
      </c>
      <c r="T596" t="s">
        <v>33</v>
      </c>
      <c r="U596" t="str">
        <f t="shared" si="77"/>
        <v>theater</v>
      </c>
      <c r="V596" t="str">
        <f t="shared" si="78"/>
        <v>plays</v>
      </c>
    </row>
    <row r="597" spans="1:22" ht="31" hidden="1" x14ac:dyDescent="0.35">
      <c r="A597">
        <v>595</v>
      </c>
      <c r="B597" t="s">
        <v>1232</v>
      </c>
      <c r="C597" s="3" t="s">
        <v>1233</v>
      </c>
      <c r="D597" s="19">
        <v>70300</v>
      </c>
      <c r="E597" s="7">
        <v>146595</v>
      </c>
      <c r="F597" s="5">
        <f t="shared" si="74"/>
        <v>2.0852773826458035</v>
      </c>
      <c r="G597" t="s">
        <v>20</v>
      </c>
      <c r="H597" s="8">
        <f t="shared" si="75"/>
        <v>89.99079189686924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72"/>
        <v>40253.208333333336</v>
      </c>
      <c r="O597" s="17" t="str">
        <f t="shared" si="79"/>
        <v>Mar</v>
      </c>
      <c r="P597" s="14">
        <f t="shared" si="76"/>
        <v>2010</v>
      </c>
      <c r="Q597" s="12">
        <f t="shared" si="73"/>
        <v>40274.208333333336</v>
      </c>
      <c r="R597" t="b">
        <v>0</v>
      </c>
      <c r="S597" t="b">
        <v>1</v>
      </c>
      <c r="T597" t="s">
        <v>33</v>
      </c>
      <c r="U597" t="str">
        <f t="shared" si="77"/>
        <v>theater</v>
      </c>
      <c r="V597" t="str">
        <f t="shared" si="78"/>
        <v>plays</v>
      </c>
    </row>
    <row r="598" spans="1:22" x14ac:dyDescent="0.35">
      <c r="A598">
        <v>596</v>
      </c>
      <c r="B598" t="s">
        <v>1234</v>
      </c>
      <c r="C598" s="3" t="s">
        <v>1235</v>
      </c>
      <c r="D598" s="19">
        <v>7900</v>
      </c>
      <c r="E598" s="7">
        <v>7875</v>
      </c>
      <c r="F598" s="5">
        <f t="shared" si="74"/>
        <v>0.99683544303797467</v>
      </c>
      <c r="G598" t="s">
        <v>14</v>
      </c>
      <c r="H598" s="8">
        <f t="shared" si="75"/>
        <v>43.032786885245905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72"/>
        <v>42434.25</v>
      </c>
      <c r="O598" s="17" t="str">
        <f t="shared" si="79"/>
        <v>Mar</v>
      </c>
      <c r="P598" s="14">
        <f t="shared" si="76"/>
        <v>2016</v>
      </c>
      <c r="Q598" s="12">
        <f t="shared" si="73"/>
        <v>42441.25</v>
      </c>
      <c r="R598" t="b">
        <v>0</v>
      </c>
      <c r="S598" t="b">
        <v>1</v>
      </c>
      <c r="T598" t="s">
        <v>53</v>
      </c>
      <c r="U598" t="str">
        <f t="shared" si="77"/>
        <v>film &amp; video</v>
      </c>
      <c r="V598" t="str">
        <f t="shared" si="78"/>
        <v>drama</v>
      </c>
    </row>
    <row r="599" spans="1:22" hidden="1" x14ac:dyDescent="0.35">
      <c r="A599">
        <v>597</v>
      </c>
      <c r="B599" t="s">
        <v>1236</v>
      </c>
      <c r="C599" s="3" t="s">
        <v>1237</v>
      </c>
      <c r="D599" s="19">
        <v>73800</v>
      </c>
      <c r="E599" s="7">
        <v>148779</v>
      </c>
      <c r="F599" s="5">
        <f t="shared" si="74"/>
        <v>2.0159756097560977</v>
      </c>
      <c r="G599" t="s">
        <v>20</v>
      </c>
      <c r="H599" s="8">
        <f t="shared" si="75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72"/>
        <v>43786.25</v>
      </c>
      <c r="O599" s="17" t="str">
        <f t="shared" si="79"/>
        <v>Nov</v>
      </c>
      <c r="P599" s="14">
        <f t="shared" si="76"/>
        <v>2019</v>
      </c>
      <c r="Q599" s="12">
        <f t="shared" si="73"/>
        <v>43804.25</v>
      </c>
      <c r="R599" t="b">
        <v>0</v>
      </c>
      <c r="S599" t="b">
        <v>0</v>
      </c>
      <c r="T599" t="s">
        <v>33</v>
      </c>
      <c r="U599" t="str">
        <f t="shared" si="77"/>
        <v>theater</v>
      </c>
      <c r="V599" t="str">
        <f t="shared" si="78"/>
        <v>plays</v>
      </c>
    </row>
    <row r="600" spans="1:22" hidden="1" x14ac:dyDescent="0.35">
      <c r="A600">
        <v>598</v>
      </c>
      <c r="B600" t="s">
        <v>1238</v>
      </c>
      <c r="C600" s="3" t="s">
        <v>1239</v>
      </c>
      <c r="D600" s="19">
        <v>108500</v>
      </c>
      <c r="E600" s="7">
        <v>175868</v>
      </c>
      <c r="F600" s="5">
        <f t="shared" si="74"/>
        <v>1.6209032258064515</v>
      </c>
      <c r="G600" t="s">
        <v>20</v>
      </c>
      <c r="H600" s="8">
        <f t="shared" si="75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72"/>
        <v>40344.208333333336</v>
      </c>
      <c r="O600" s="17" t="str">
        <f t="shared" si="79"/>
        <v>Jun</v>
      </c>
      <c r="P600" s="14">
        <f t="shared" si="76"/>
        <v>2010</v>
      </c>
      <c r="Q600" s="12">
        <f t="shared" si="73"/>
        <v>40373.208333333336</v>
      </c>
      <c r="R600" t="b">
        <v>0</v>
      </c>
      <c r="S600" t="b">
        <v>0</v>
      </c>
      <c r="T600" t="s">
        <v>23</v>
      </c>
      <c r="U600" t="str">
        <f t="shared" si="77"/>
        <v>music</v>
      </c>
      <c r="V600" t="str">
        <f t="shared" si="78"/>
        <v>rock</v>
      </c>
    </row>
    <row r="601" spans="1:22" ht="31" x14ac:dyDescent="0.35">
      <c r="A601">
        <v>599</v>
      </c>
      <c r="B601" t="s">
        <v>1240</v>
      </c>
      <c r="C601" s="3" t="s">
        <v>1241</v>
      </c>
      <c r="D601" s="19">
        <v>140300</v>
      </c>
      <c r="E601" s="7">
        <v>5112</v>
      </c>
      <c r="F601" s="5">
        <f t="shared" si="74"/>
        <v>3.6436208125445471E-2</v>
      </c>
      <c r="G601" t="s">
        <v>14</v>
      </c>
      <c r="H601" s="8">
        <f t="shared" si="75"/>
        <v>62.341463414634148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72"/>
        <v>42047.25</v>
      </c>
      <c r="O601" s="17" t="str">
        <f t="shared" si="79"/>
        <v>Feb</v>
      </c>
      <c r="P601" s="14">
        <f t="shared" si="76"/>
        <v>2015</v>
      </c>
      <c r="Q601" s="12">
        <f t="shared" si="73"/>
        <v>42055.25</v>
      </c>
      <c r="R601" t="b">
        <v>0</v>
      </c>
      <c r="S601" t="b">
        <v>0</v>
      </c>
      <c r="T601" t="s">
        <v>42</v>
      </c>
      <c r="U601" t="str">
        <f t="shared" si="77"/>
        <v>film &amp; video</v>
      </c>
      <c r="V601" t="str">
        <f t="shared" si="78"/>
        <v>documentary</v>
      </c>
    </row>
    <row r="602" spans="1:22" x14ac:dyDescent="0.35">
      <c r="A602">
        <v>600</v>
      </c>
      <c r="B602" t="s">
        <v>1242</v>
      </c>
      <c r="C602" s="3" t="s">
        <v>1243</v>
      </c>
      <c r="D602" s="19">
        <v>100</v>
      </c>
      <c r="E602" s="7">
        <v>5</v>
      </c>
      <c r="F602" s="5">
        <f t="shared" si="74"/>
        <v>0.05</v>
      </c>
      <c r="G602" t="s">
        <v>14</v>
      </c>
      <c r="H602" s="8">
        <f t="shared" si="75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72"/>
        <v>41485.208333333336</v>
      </c>
      <c r="O602" s="17" t="str">
        <f t="shared" si="79"/>
        <v>Jul</v>
      </c>
      <c r="P602" s="14">
        <f t="shared" si="76"/>
        <v>2013</v>
      </c>
      <c r="Q602" s="12">
        <f t="shared" si="73"/>
        <v>41497.208333333336</v>
      </c>
      <c r="R602" t="b">
        <v>0</v>
      </c>
      <c r="S602" t="b">
        <v>0</v>
      </c>
      <c r="T602" t="s">
        <v>17</v>
      </c>
      <c r="U602" t="str">
        <f t="shared" si="77"/>
        <v>food</v>
      </c>
      <c r="V602" t="str">
        <f t="shared" si="78"/>
        <v>food trucks</v>
      </c>
    </row>
    <row r="603" spans="1:22" hidden="1" x14ac:dyDescent="0.35">
      <c r="A603">
        <v>601</v>
      </c>
      <c r="B603" t="s">
        <v>1244</v>
      </c>
      <c r="C603" s="3" t="s">
        <v>1245</v>
      </c>
      <c r="D603" s="19">
        <v>6300</v>
      </c>
      <c r="E603" s="7">
        <v>13018</v>
      </c>
      <c r="F603" s="5">
        <f t="shared" si="74"/>
        <v>2.0663492063492064</v>
      </c>
      <c r="G603" t="s">
        <v>20</v>
      </c>
      <c r="H603" s="8">
        <f t="shared" si="75"/>
        <v>67.103092783505161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72"/>
        <v>41789.208333333336</v>
      </c>
      <c r="O603" s="17" t="str">
        <f t="shared" si="79"/>
        <v>May</v>
      </c>
      <c r="P603" s="14">
        <f t="shared" si="76"/>
        <v>2014</v>
      </c>
      <c r="Q603" s="12">
        <f t="shared" si="73"/>
        <v>41806.208333333336</v>
      </c>
      <c r="R603" t="b">
        <v>1</v>
      </c>
      <c r="S603" t="b">
        <v>0</v>
      </c>
      <c r="T603" t="s">
        <v>65</v>
      </c>
      <c r="U603" t="str">
        <f t="shared" si="77"/>
        <v>technology</v>
      </c>
      <c r="V603" t="str">
        <f t="shared" si="78"/>
        <v>wearables</v>
      </c>
    </row>
    <row r="604" spans="1:22" ht="31" hidden="1" x14ac:dyDescent="0.35">
      <c r="A604">
        <v>602</v>
      </c>
      <c r="B604" t="s">
        <v>1246</v>
      </c>
      <c r="C604" s="3" t="s">
        <v>1247</v>
      </c>
      <c r="D604" s="19">
        <v>71100</v>
      </c>
      <c r="E604" s="7">
        <v>91176</v>
      </c>
      <c r="F604" s="5">
        <f t="shared" si="74"/>
        <v>1.2823628691983122</v>
      </c>
      <c r="G604" t="s">
        <v>20</v>
      </c>
      <c r="H604" s="8">
        <f t="shared" si="75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72"/>
        <v>42160.208333333328</v>
      </c>
      <c r="O604" s="17" t="str">
        <f t="shared" si="79"/>
        <v>Jun</v>
      </c>
      <c r="P604" s="14">
        <f t="shared" si="76"/>
        <v>2015</v>
      </c>
      <c r="Q604" s="12">
        <f t="shared" si="73"/>
        <v>42171.208333333328</v>
      </c>
      <c r="R604" t="b">
        <v>0</v>
      </c>
      <c r="S604" t="b">
        <v>0</v>
      </c>
      <c r="T604" t="s">
        <v>33</v>
      </c>
      <c r="U604" t="str">
        <f t="shared" si="77"/>
        <v>theater</v>
      </c>
      <c r="V604" t="str">
        <f t="shared" si="78"/>
        <v>plays</v>
      </c>
    </row>
    <row r="605" spans="1:22" hidden="1" x14ac:dyDescent="0.35">
      <c r="A605">
        <v>603</v>
      </c>
      <c r="B605" t="s">
        <v>1248</v>
      </c>
      <c r="C605" s="3" t="s">
        <v>1249</v>
      </c>
      <c r="D605" s="19">
        <v>5300</v>
      </c>
      <c r="E605" s="7">
        <v>6342</v>
      </c>
      <c r="F605" s="5">
        <f t="shared" si="74"/>
        <v>1.1966037735849056</v>
      </c>
      <c r="G605" t="s">
        <v>20</v>
      </c>
      <c r="H605" s="8">
        <f t="shared" si="75"/>
        <v>62.176470588235297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72"/>
        <v>43573.208333333328</v>
      </c>
      <c r="O605" s="17" t="str">
        <f t="shared" si="79"/>
        <v>Apr</v>
      </c>
      <c r="P605" s="14">
        <f t="shared" si="76"/>
        <v>2019</v>
      </c>
      <c r="Q605" s="12">
        <f t="shared" si="73"/>
        <v>43600.208333333328</v>
      </c>
      <c r="R605" t="b">
        <v>0</v>
      </c>
      <c r="S605" t="b">
        <v>0</v>
      </c>
      <c r="T605" t="s">
        <v>33</v>
      </c>
      <c r="U605" t="str">
        <f t="shared" si="77"/>
        <v>theater</v>
      </c>
      <c r="V605" t="str">
        <f t="shared" si="78"/>
        <v>plays</v>
      </c>
    </row>
    <row r="606" spans="1:22" hidden="1" x14ac:dyDescent="0.35">
      <c r="A606">
        <v>604</v>
      </c>
      <c r="B606" t="s">
        <v>1250</v>
      </c>
      <c r="C606" s="3" t="s">
        <v>1251</v>
      </c>
      <c r="D606" s="19">
        <v>88700</v>
      </c>
      <c r="E606" s="7">
        <v>151438</v>
      </c>
      <c r="F606" s="5">
        <f t="shared" si="74"/>
        <v>1.7073055242390078</v>
      </c>
      <c r="G606" t="s">
        <v>20</v>
      </c>
      <c r="H606" s="8">
        <f t="shared" si="75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72"/>
        <v>40565.25</v>
      </c>
      <c r="O606" s="17" t="str">
        <f t="shared" si="79"/>
        <v>Jan</v>
      </c>
      <c r="P606" s="14">
        <f t="shared" si="76"/>
        <v>2011</v>
      </c>
      <c r="Q606" s="12">
        <f t="shared" si="73"/>
        <v>40586.25</v>
      </c>
      <c r="R606" t="b">
        <v>0</v>
      </c>
      <c r="S606" t="b">
        <v>0</v>
      </c>
      <c r="T606" t="s">
        <v>33</v>
      </c>
      <c r="U606" t="str">
        <f t="shared" si="77"/>
        <v>theater</v>
      </c>
      <c r="V606" t="str">
        <f t="shared" si="78"/>
        <v>plays</v>
      </c>
    </row>
    <row r="607" spans="1:22" hidden="1" x14ac:dyDescent="0.35">
      <c r="A607">
        <v>605</v>
      </c>
      <c r="B607" t="s">
        <v>1252</v>
      </c>
      <c r="C607" s="3" t="s">
        <v>1253</v>
      </c>
      <c r="D607" s="19">
        <v>3300</v>
      </c>
      <c r="E607" s="7">
        <v>6178</v>
      </c>
      <c r="F607" s="5">
        <f t="shared" si="74"/>
        <v>1.8721212121212121</v>
      </c>
      <c r="G607" t="s">
        <v>20</v>
      </c>
      <c r="H607" s="8">
        <f t="shared" si="75"/>
        <v>57.738317757009348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72"/>
        <v>42280.208333333328</v>
      </c>
      <c r="O607" s="17" t="str">
        <f t="shared" si="79"/>
        <v>Oct</v>
      </c>
      <c r="P607" s="14">
        <f t="shared" si="76"/>
        <v>2015</v>
      </c>
      <c r="Q607" s="12">
        <f t="shared" si="73"/>
        <v>42321.25</v>
      </c>
      <c r="R607" t="b">
        <v>0</v>
      </c>
      <c r="S607" t="b">
        <v>0</v>
      </c>
      <c r="T607" t="s">
        <v>68</v>
      </c>
      <c r="U607" t="str">
        <f t="shared" si="77"/>
        <v>publishing</v>
      </c>
      <c r="V607" t="str">
        <f t="shared" si="78"/>
        <v>nonfiction</v>
      </c>
    </row>
    <row r="608" spans="1:22" hidden="1" x14ac:dyDescent="0.35">
      <c r="A608">
        <v>606</v>
      </c>
      <c r="B608" t="s">
        <v>1254</v>
      </c>
      <c r="C608" s="3" t="s">
        <v>1255</v>
      </c>
      <c r="D608" s="19">
        <v>3400</v>
      </c>
      <c r="E608" s="7">
        <v>6405</v>
      </c>
      <c r="F608" s="5">
        <f t="shared" si="74"/>
        <v>1.8838235294117647</v>
      </c>
      <c r="G608" t="s">
        <v>20</v>
      </c>
      <c r="H608" s="8">
        <f t="shared" si="75"/>
        <v>40.03125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72"/>
        <v>42436.25</v>
      </c>
      <c r="O608" s="17" t="str">
        <f t="shared" si="79"/>
        <v>Mar</v>
      </c>
      <c r="P608" s="14">
        <f t="shared" si="76"/>
        <v>2016</v>
      </c>
      <c r="Q608" s="12">
        <f t="shared" si="73"/>
        <v>42447.208333333328</v>
      </c>
      <c r="R608" t="b">
        <v>0</v>
      </c>
      <c r="S608" t="b">
        <v>0</v>
      </c>
      <c r="T608" t="s">
        <v>23</v>
      </c>
      <c r="U608" t="str">
        <f t="shared" si="77"/>
        <v>music</v>
      </c>
      <c r="V608" t="str">
        <f t="shared" si="78"/>
        <v>rock</v>
      </c>
    </row>
    <row r="609" spans="1:22" hidden="1" x14ac:dyDescent="0.35">
      <c r="A609">
        <v>607</v>
      </c>
      <c r="B609" t="s">
        <v>1256</v>
      </c>
      <c r="C609" s="3" t="s">
        <v>1257</v>
      </c>
      <c r="D609" s="19">
        <v>137600</v>
      </c>
      <c r="E609" s="7">
        <v>180667</v>
      </c>
      <c r="F609" s="5">
        <f t="shared" si="74"/>
        <v>1.3129869186046512</v>
      </c>
      <c r="G609" t="s">
        <v>20</v>
      </c>
      <c r="H609" s="8">
        <f t="shared" si="75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72"/>
        <v>41721.208333333336</v>
      </c>
      <c r="O609" s="17" t="str">
        <f t="shared" si="79"/>
        <v>Mar</v>
      </c>
      <c r="P609" s="14">
        <f t="shared" si="76"/>
        <v>2014</v>
      </c>
      <c r="Q609" s="12">
        <f t="shared" si="73"/>
        <v>41723.208333333336</v>
      </c>
      <c r="R609" t="b">
        <v>0</v>
      </c>
      <c r="S609" t="b">
        <v>0</v>
      </c>
      <c r="T609" t="s">
        <v>17</v>
      </c>
      <c r="U609" t="str">
        <f t="shared" si="77"/>
        <v>food</v>
      </c>
      <c r="V609" t="str">
        <f t="shared" si="78"/>
        <v>food trucks</v>
      </c>
    </row>
    <row r="610" spans="1:22" hidden="1" x14ac:dyDescent="0.35">
      <c r="A610">
        <v>608</v>
      </c>
      <c r="B610" t="s">
        <v>1258</v>
      </c>
      <c r="C610" s="3" t="s">
        <v>1259</v>
      </c>
      <c r="D610" s="19">
        <v>3900</v>
      </c>
      <c r="E610" s="7">
        <v>11075</v>
      </c>
      <c r="F610" s="5">
        <f t="shared" si="74"/>
        <v>2.8397435897435899</v>
      </c>
      <c r="G610" t="s">
        <v>20</v>
      </c>
      <c r="H610" s="8">
        <f t="shared" si="75"/>
        <v>35.047468354430379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72"/>
        <v>43530.25</v>
      </c>
      <c r="O610" s="17" t="str">
        <f t="shared" si="79"/>
        <v>Mar</v>
      </c>
      <c r="P610" s="14">
        <f t="shared" si="76"/>
        <v>2019</v>
      </c>
      <c r="Q610" s="12">
        <f t="shared" si="73"/>
        <v>43534.25</v>
      </c>
      <c r="R610" t="b">
        <v>0</v>
      </c>
      <c r="S610" t="b">
        <v>1</v>
      </c>
      <c r="T610" t="s">
        <v>159</v>
      </c>
      <c r="U610" t="str">
        <f t="shared" si="77"/>
        <v>music</v>
      </c>
      <c r="V610" t="str">
        <f t="shared" si="78"/>
        <v>jazz</v>
      </c>
    </row>
    <row r="611" spans="1:22" hidden="1" x14ac:dyDescent="0.35">
      <c r="A611">
        <v>609</v>
      </c>
      <c r="B611" t="s">
        <v>1260</v>
      </c>
      <c r="C611" s="3" t="s">
        <v>1261</v>
      </c>
      <c r="D611" s="19">
        <v>10000</v>
      </c>
      <c r="E611" s="7">
        <v>12042</v>
      </c>
      <c r="F611" s="5">
        <f t="shared" si="74"/>
        <v>1.2041999999999999</v>
      </c>
      <c r="G611" t="s">
        <v>20</v>
      </c>
      <c r="H611" s="8">
        <f t="shared" si="75"/>
        <v>102.92307692307692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72"/>
        <v>43481.25</v>
      </c>
      <c r="O611" s="17" t="str">
        <f t="shared" si="79"/>
        <v>Jan</v>
      </c>
      <c r="P611" s="14">
        <f t="shared" si="76"/>
        <v>2019</v>
      </c>
      <c r="Q611" s="12">
        <f t="shared" si="73"/>
        <v>43498.25</v>
      </c>
      <c r="R611" t="b">
        <v>0</v>
      </c>
      <c r="S611" t="b">
        <v>0</v>
      </c>
      <c r="T611" t="s">
        <v>474</v>
      </c>
      <c r="U611" t="str">
        <f t="shared" si="77"/>
        <v>film &amp; video</v>
      </c>
      <c r="V611" t="str">
        <f t="shared" si="78"/>
        <v>science fiction</v>
      </c>
    </row>
    <row r="612" spans="1:22" ht="31" hidden="1" x14ac:dyDescent="0.35">
      <c r="A612">
        <v>610</v>
      </c>
      <c r="B612" t="s">
        <v>1262</v>
      </c>
      <c r="C612" s="3" t="s">
        <v>1263</v>
      </c>
      <c r="D612" s="19">
        <v>42800</v>
      </c>
      <c r="E612" s="7">
        <v>179356</v>
      </c>
      <c r="F612" s="5">
        <f t="shared" si="74"/>
        <v>4.1905607476635511</v>
      </c>
      <c r="G612" t="s">
        <v>20</v>
      </c>
      <c r="H612" s="8">
        <f t="shared" si="75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72"/>
        <v>41259.25</v>
      </c>
      <c r="O612" s="17" t="str">
        <f t="shared" si="79"/>
        <v>Dec</v>
      </c>
      <c r="P612" s="14">
        <f t="shared" si="76"/>
        <v>2012</v>
      </c>
      <c r="Q612" s="12">
        <f t="shared" si="73"/>
        <v>41273.25</v>
      </c>
      <c r="R612" t="b">
        <v>0</v>
      </c>
      <c r="S612" t="b">
        <v>0</v>
      </c>
      <c r="T612" t="s">
        <v>33</v>
      </c>
      <c r="U612" t="str">
        <f t="shared" si="77"/>
        <v>theater</v>
      </c>
      <c r="V612" t="str">
        <f t="shared" si="78"/>
        <v>plays</v>
      </c>
    </row>
    <row r="613" spans="1:22" hidden="1" x14ac:dyDescent="0.35">
      <c r="A613">
        <v>611</v>
      </c>
      <c r="B613" t="s">
        <v>1264</v>
      </c>
      <c r="C613" s="3" t="s">
        <v>1265</v>
      </c>
      <c r="D613" s="19">
        <v>8200</v>
      </c>
      <c r="E613" s="7">
        <v>1136</v>
      </c>
      <c r="F613" s="5">
        <f t="shared" si="74"/>
        <v>0.13853658536585367</v>
      </c>
      <c r="G613" t="s">
        <v>74</v>
      </c>
      <c r="H613" s="8">
        <f t="shared" si="75"/>
        <v>75.733333333333334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72"/>
        <v>41480.208333333336</v>
      </c>
      <c r="O613" s="17" t="str">
        <f t="shared" si="79"/>
        <v>Jul</v>
      </c>
      <c r="P613" s="14">
        <f t="shared" si="76"/>
        <v>2013</v>
      </c>
      <c r="Q613" s="12">
        <f t="shared" si="73"/>
        <v>41492.208333333336</v>
      </c>
      <c r="R613" t="b">
        <v>0</v>
      </c>
      <c r="S613" t="b">
        <v>0</v>
      </c>
      <c r="T613" t="s">
        <v>33</v>
      </c>
      <c r="U613" t="str">
        <f t="shared" si="77"/>
        <v>theater</v>
      </c>
      <c r="V613" t="str">
        <f t="shared" si="78"/>
        <v>plays</v>
      </c>
    </row>
    <row r="614" spans="1:22" hidden="1" x14ac:dyDescent="0.35">
      <c r="A614">
        <v>612</v>
      </c>
      <c r="B614" t="s">
        <v>1266</v>
      </c>
      <c r="C614" s="3" t="s">
        <v>1267</v>
      </c>
      <c r="D614" s="19">
        <v>6200</v>
      </c>
      <c r="E614" s="7">
        <v>8645</v>
      </c>
      <c r="F614" s="5">
        <f t="shared" si="74"/>
        <v>1.3943548387096774</v>
      </c>
      <c r="G614" t="s">
        <v>20</v>
      </c>
      <c r="H614" s="8">
        <f t="shared" si="75"/>
        <v>45.026041666666664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72"/>
        <v>40474.208333333336</v>
      </c>
      <c r="O614" s="17" t="str">
        <f t="shared" si="79"/>
        <v>Oct</v>
      </c>
      <c r="P614" s="14">
        <f t="shared" si="76"/>
        <v>2010</v>
      </c>
      <c r="Q614" s="12">
        <f t="shared" si="73"/>
        <v>40497.25</v>
      </c>
      <c r="R614" t="b">
        <v>0</v>
      </c>
      <c r="S614" t="b">
        <v>0</v>
      </c>
      <c r="T614" t="s">
        <v>50</v>
      </c>
      <c r="U614" t="str">
        <f t="shared" si="77"/>
        <v>music</v>
      </c>
      <c r="V614" t="str">
        <f t="shared" si="78"/>
        <v>electric music</v>
      </c>
    </row>
    <row r="615" spans="1:22" hidden="1" x14ac:dyDescent="0.35">
      <c r="A615">
        <v>613</v>
      </c>
      <c r="B615" t="s">
        <v>1268</v>
      </c>
      <c r="C615" s="3" t="s">
        <v>1269</v>
      </c>
      <c r="D615" s="19">
        <v>1100</v>
      </c>
      <c r="E615" s="7">
        <v>1914</v>
      </c>
      <c r="F615" s="5">
        <f t="shared" si="74"/>
        <v>1.74</v>
      </c>
      <c r="G615" t="s">
        <v>20</v>
      </c>
      <c r="H615" s="8">
        <f t="shared" si="75"/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72"/>
        <v>42973.208333333328</v>
      </c>
      <c r="O615" s="17" t="str">
        <f t="shared" si="79"/>
        <v>Aug</v>
      </c>
      <c r="P615" s="14">
        <f t="shared" si="76"/>
        <v>2017</v>
      </c>
      <c r="Q615" s="12">
        <f t="shared" si="73"/>
        <v>42982.208333333328</v>
      </c>
      <c r="R615" t="b">
        <v>0</v>
      </c>
      <c r="S615" t="b">
        <v>0</v>
      </c>
      <c r="T615" t="s">
        <v>33</v>
      </c>
      <c r="U615" t="str">
        <f t="shared" si="77"/>
        <v>theater</v>
      </c>
      <c r="V615" t="str">
        <f t="shared" si="78"/>
        <v>plays</v>
      </c>
    </row>
    <row r="616" spans="1:22" ht="31" hidden="1" x14ac:dyDescent="0.35">
      <c r="A616">
        <v>614</v>
      </c>
      <c r="B616" t="s">
        <v>1270</v>
      </c>
      <c r="C616" s="3" t="s">
        <v>1271</v>
      </c>
      <c r="D616" s="19">
        <v>26500</v>
      </c>
      <c r="E616" s="7">
        <v>41205</v>
      </c>
      <c r="F616" s="5">
        <f t="shared" si="74"/>
        <v>1.5549056603773586</v>
      </c>
      <c r="G616" t="s">
        <v>20</v>
      </c>
      <c r="H616" s="8">
        <f t="shared" si="75"/>
        <v>56.991701244813278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72"/>
        <v>42746.25</v>
      </c>
      <c r="O616" s="17" t="str">
        <f t="shared" si="79"/>
        <v>Jan</v>
      </c>
      <c r="P616" s="14">
        <f t="shared" si="76"/>
        <v>2017</v>
      </c>
      <c r="Q616" s="12">
        <f t="shared" si="73"/>
        <v>42764.25</v>
      </c>
      <c r="R616" t="b">
        <v>0</v>
      </c>
      <c r="S616" t="b">
        <v>0</v>
      </c>
      <c r="T616" t="s">
        <v>33</v>
      </c>
      <c r="U616" t="str">
        <f t="shared" si="77"/>
        <v>theater</v>
      </c>
      <c r="V616" t="str">
        <f t="shared" si="78"/>
        <v>plays</v>
      </c>
    </row>
    <row r="617" spans="1:22" hidden="1" x14ac:dyDescent="0.35">
      <c r="A617">
        <v>615</v>
      </c>
      <c r="B617" t="s">
        <v>1272</v>
      </c>
      <c r="C617" s="3" t="s">
        <v>1273</v>
      </c>
      <c r="D617" s="19">
        <v>8500</v>
      </c>
      <c r="E617" s="7">
        <v>14488</v>
      </c>
      <c r="F617" s="5">
        <f t="shared" si="74"/>
        <v>1.7044705882352942</v>
      </c>
      <c r="G617" t="s">
        <v>20</v>
      </c>
      <c r="H617" s="8">
        <f t="shared" si="75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72"/>
        <v>42489.208333333328</v>
      </c>
      <c r="O617" s="17" t="str">
        <f t="shared" si="79"/>
        <v>Apr</v>
      </c>
      <c r="P617" s="14">
        <f t="shared" si="76"/>
        <v>2016</v>
      </c>
      <c r="Q617" s="12">
        <f t="shared" si="73"/>
        <v>42499.208333333328</v>
      </c>
      <c r="R617" t="b">
        <v>0</v>
      </c>
      <c r="S617" t="b">
        <v>0</v>
      </c>
      <c r="T617" t="s">
        <v>33</v>
      </c>
      <c r="U617" t="str">
        <f t="shared" si="77"/>
        <v>theater</v>
      </c>
      <c r="V617" t="str">
        <f t="shared" si="78"/>
        <v>plays</v>
      </c>
    </row>
    <row r="618" spans="1:22" hidden="1" x14ac:dyDescent="0.35">
      <c r="A618">
        <v>616</v>
      </c>
      <c r="B618" t="s">
        <v>1274</v>
      </c>
      <c r="C618" s="3" t="s">
        <v>1275</v>
      </c>
      <c r="D618" s="19">
        <v>6400</v>
      </c>
      <c r="E618" s="7">
        <v>12129</v>
      </c>
      <c r="F618" s="5">
        <f t="shared" si="74"/>
        <v>1.8951562500000001</v>
      </c>
      <c r="G618" t="s">
        <v>20</v>
      </c>
      <c r="H618" s="8">
        <f t="shared" si="75"/>
        <v>50.962184873949582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72"/>
        <v>41537.208333333336</v>
      </c>
      <c r="O618" s="17" t="str">
        <f t="shared" si="79"/>
        <v>Sep</v>
      </c>
      <c r="P618" s="14">
        <f t="shared" si="76"/>
        <v>2013</v>
      </c>
      <c r="Q618" s="12">
        <f t="shared" si="73"/>
        <v>41538.208333333336</v>
      </c>
      <c r="R618" t="b">
        <v>0</v>
      </c>
      <c r="S618" t="b">
        <v>1</v>
      </c>
      <c r="T618" t="s">
        <v>60</v>
      </c>
      <c r="U618" t="str">
        <f t="shared" si="77"/>
        <v>music</v>
      </c>
      <c r="V618" t="str">
        <f t="shared" si="78"/>
        <v>indie rock</v>
      </c>
    </row>
    <row r="619" spans="1:22" hidden="1" x14ac:dyDescent="0.35">
      <c r="A619">
        <v>617</v>
      </c>
      <c r="B619" t="s">
        <v>1276</v>
      </c>
      <c r="C619" s="3" t="s">
        <v>1277</v>
      </c>
      <c r="D619" s="19">
        <v>1400</v>
      </c>
      <c r="E619" s="7">
        <v>3496</v>
      </c>
      <c r="F619" s="5">
        <f t="shared" si="74"/>
        <v>2.4971428571428573</v>
      </c>
      <c r="G619" t="s">
        <v>20</v>
      </c>
      <c r="H619" s="8">
        <f t="shared" si="75"/>
        <v>63.563636363636363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72"/>
        <v>41794.208333333336</v>
      </c>
      <c r="O619" s="17" t="str">
        <f t="shared" si="79"/>
        <v>Jun</v>
      </c>
      <c r="P619" s="14">
        <f t="shared" si="76"/>
        <v>2014</v>
      </c>
      <c r="Q619" s="12">
        <f t="shared" si="73"/>
        <v>41804.208333333336</v>
      </c>
      <c r="R619" t="b">
        <v>0</v>
      </c>
      <c r="S619" t="b">
        <v>0</v>
      </c>
      <c r="T619" t="s">
        <v>33</v>
      </c>
      <c r="U619" t="str">
        <f t="shared" si="77"/>
        <v>theater</v>
      </c>
      <c r="V619" t="str">
        <f t="shared" si="78"/>
        <v>plays</v>
      </c>
    </row>
    <row r="620" spans="1:22" x14ac:dyDescent="0.35">
      <c r="A620">
        <v>618</v>
      </c>
      <c r="B620" t="s">
        <v>1278</v>
      </c>
      <c r="C620" s="3" t="s">
        <v>1279</v>
      </c>
      <c r="D620" s="19">
        <v>198600</v>
      </c>
      <c r="E620" s="7">
        <v>97037</v>
      </c>
      <c r="F620" s="5">
        <f t="shared" si="74"/>
        <v>0.48860523665659616</v>
      </c>
      <c r="G620" t="s">
        <v>14</v>
      </c>
      <c r="H620" s="8">
        <f t="shared" si="75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72"/>
        <v>41396.208333333336</v>
      </c>
      <c r="O620" s="17" t="str">
        <f t="shared" si="79"/>
        <v>May</v>
      </c>
      <c r="P620" s="14">
        <f t="shared" si="76"/>
        <v>2013</v>
      </c>
      <c r="Q620" s="12">
        <f t="shared" si="73"/>
        <v>41417.208333333336</v>
      </c>
      <c r="R620" t="b">
        <v>0</v>
      </c>
      <c r="S620" t="b">
        <v>0</v>
      </c>
      <c r="T620" t="s">
        <v>68</v>
      </c>
      <c r="U620" t="str">
        <f t="shared" si="77"/>
        <v>publishing</v>
      </c>
      <c r="V620" t="str">
        <f t="shared" si="78"/>
        <v>nonfiction</v>
      </c>
    </row>
    <row r="621" spans="1:22" x14ac:dyDescent="0.35">
      <c r="A621">
        <v>619</v>
      </c>
      <c r="B621" t="s">
        <v>1280</v>
      </c>
      <c r="C621" s="3" t="s">
        <v>1281</v>
      </c>
      <c r="D621" s="19">
        <v>195900</v>
      </c>
      <c r="E621" s="7">
        <v>55757</v>
      </c>
      <c r="F621" s="5">
        <f t="shared" si="74"/>
        <v>0.28461970393057684</v>
      </c>
      <c r="G621" t="s">
        <v>14</v>
      </c>
      <c r="H621" s="8">
        <f t="shared" si="75"/>
        <v>86.044753086419746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72"/>
        <v>40669.208333333336</v>
      </c>
      <c r="O621" s="17" t="str">
        <f t="shared" si="79"/>
        <v>May</v>
      </c>
      <c r="P621" s="14">
        <f t="shared" si="76"/>
        <v>2011</v>
      </c>
      <c r="Q621" s="12">
        <f t="shared" si="73"/>
        <v>40670.208333333336</v>
      </c>
      <c r="R621" t="b">
        <v>1</v>
      </c>
      <c r="S621" t="b">
        <v>1</v>
      </c>
      <c r="T621" t="s">
        <v>33</v>
      </c>
      <c r="U621" t="str">
        <f t="shared" si="77"/>
        <v>theater</v>
      </c>
      <c r="V621" t="str">
        <f t="shared" si="78"/>
        <v>plays</v>
      </c>
    </row>
    <row r="622" spans="1:22" hidden="1" x14ac:dyDescent="0.35">
      <c r="A622">
        <v>620</v>
      </c>
      <c r="B622" t="s">
        <v>1282</v>
      </c>
      <c r="C622" s="3" t="s">
        <v>1283</v>
      </c>
      <c r="D622" s="19">
        <v>4300</v>
      </c>
      <c r="E622" s="7">
        <v>11525</v>
      </c>
      <c r="F622" s="5">
        <f t="shared" si="74"/>
        <v>2.6802325581395348</v>
      </c>
      <c r="G622" t="s">
        <v>20</v>
      </c>
      <c r="H622" s="8">
        <f t="shared" si="75"/>
        <v>90.0390625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72"/>
        <v>42559.208333333328</v>
      </c>
      <c r="O622" s="17" t="str">
        <f t="shared" si="79"/>
        <v>Jul</v>
      </c>
      <c r="P622" s="14">
        <f t="shared" si="76"/>
        <v>2016</v>
      </c>
      <c r="Q622" s="12">
        <f t="shared" si="73"/>
        <v>42563.208333333328</v>
      </c>
      <c r="R622" t="b">
        <v>0</v>
      </c>
      <c r="S622" t="b">
        <v>0</v>
      </c>
      <c r="T622" t="s">
        <v>122</v>
      </c>
      <c r="U622" t="str">
        <f t="shared" si="77"/>
        <v>photography</v>
      </c>
      <c r="V622" t="str">
        <f t="shared" si="78"/>
        <v>photography books</v>
      </c>
    </row>
    <row r="623" spans="1:22" hidden="1" x14ac:dyDescent="0.35">
      <c r="A623">
        <v>621</v>
      </c>
      <c r="B623" t="s">
        <v>1284</v>
      </c>
      <c r="C623" s="3" t="s">
        <v>1285</v>
      </c>
      <c r="D623" s="19">
        <v>25600</v>
      </c>
      <c r="E623" s="7">
        <v>158669</v>
      </c>
      <c r="F623" s="5">
        <f t="shared" si="74"/>
        <v>6.1980078125000002</v>
      </c>
      <c r="G623" t="s">
        <v>20</v>
      </c>
      <c r="H623" s="8">
        <f t="shared" si="75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72"/>
        <v>42626.208333333328</v>
      </c>
      <c r="O623" s="17" t="str">
        <f t="shared" si="79"/>
        <v>Sep</v>
      </c>
      <c r="P623" s="14">
        <f t="shared" si="76"/>
        <v>2016</v>
      </c>
      <c r="Q623" s="12">
        <f t="shared" si="73"/>
        <v>42631.208333333328</v>
      </c>
      <c r="R623" t="b">
        <v>0</v>
      </c>
      <c r="S623" t="b">
        <v>0</v>
      </c>
      <c r="T623" t="s">
        <v>33</v>
      </c>
      <c r="U623" t="str">
        <f t="shared" si="77"/>
        <v>theater</v>
      </c>
      <c r="V623" t="str">
        <f t="shared" si="78"/>
        <v>plays</v>
      </c>
    </row>
    <row r="624" spans="1:22" x14ac:dyDescent="0.35">
      <c r="A624">
        <v>622</v>
      </c>
      <c r="B624" t="s">
        <v>1286</v>
      </c>
      <c r="C624" s="3" t="s">
        <v>1287</v>
      </c>
      <c r="D624" s="19">
        <v>189000</v>
      </c>
      <c r="E624" s="7">
        <v>5916</v>
      </c>
      <c r="F624" s="5">
        <f t="shared" si="74"/>
        <v>3.1301587301587303E-2</v>
      </c>
      <c r="G624" t="s">
        <v>14</v>
      </c>
      <c r="H624" s="8">
        <f t="shared" si="75"/>
        <v>92.4375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72"/>
        <v>43205.208333333328</v>
      </c>
      <c r="O624" s="17" t="str">
        <f t="shared" si="79"/>
        <v>Apr</v>
      </c>
      <c r="P624" s="14">
        <f t="shared" si="76"/>
        <v>2018</v>
      </c>
      <c r="Q624" s="12">
        <f t="shared" si="73"/>
        <v>43231.208333333328</v>
      </c>
      <c r="R624" t="b">
        <v>0</v>
      </c>
      <c r="S624" t="b">
        <v>0</v>
      </c>
      <c r="T624" t="s">
        <v>60</v>
      </c>
      <c r="U624" t="str">
        <f t="shared" si="77"/>
        <v>music</v>
      </c>
      <c r="V624" t="str">
        <f t="shared" si="78"/>
        <v>indie rock</v>
      </c>
    </row>
    <row r="625" spans="1:22" hidden="1" x14ac:dyDescent="0.35">
      <c r="A625">
        <v>623</v>
      </c>
      <c r="B625" t="s">
        <v>1288</v>
      </c>
      <c r="C625" s="3" t="s">
        <v>1289</v>
      </c>
      <c r="D625" s="19">
        <v>94300</v>
      </c>
      <c r="E625" s="7">
        <v>150806</v>
      </c>
      <c r="F625" s="5">
        <f t="shared" si="74"/>
        <v>1.5992152704135738</v>
      </c>
      <c r="G625" t="s">
        <v>20</v>
      </c>
      <c r="H625" s="8">
        <f t="shared" si="75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72"/>
        <v>42201.208333333328</v>
      </c>
      <c r="O625" s="17" t="str">
        <f t="shared" si="79"/>
        <v>Jul</v>
      </c>
      <c r="P625" s="14">
        <f t="shared" si="76"/>
        <v>2015</v>
      </c>
      <c r="Q625" s="12">
        <f t="shared" si="73"/>
        <v>42206.208333333328</v>
      </c>
      <c r="R625" t="b">
        <v>0</v>
      </c>
      <c r="S625" t="b">
        <v>0</v>
      </c>
      <c r="T625" t="s">
        <v>33</v>
      </c>
      <c r="U625" t="str">
        <f t="shared" si="77"/>
        <v>theater</v>
      </c>
      <c r="V625" t="str">
        <f t="shared" si="78"/>
        <v>plays</v>
      </c>
    </row>
    <row r="626" spans="1:22" hidden="1" x14ac:dyDescent="0.35">
      <c r="A626">
        <v>624</v>
      </c>
      <c r="B626" t="s">
        <v>1290</v>
      </c>
      <c r="C626" s="3" t="s">
        <v>1291</v>
      </c>
      <c r="D626" s="19">
        <v>5100</v>
      </c>
      <c r="E626" s="7">
        <v>14249</v>
      </c>
      <c r="F626" s="5">
        <f t="shared" si="74"/>
        <v>2.793921568627451</v>
      </c>
      <c r="G626" t="s">
        <v>20</v>
      </c>
      <c r="H626" s="8">
        <f t="shared" si="75"/>
        <v>32.983796296296298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72"/>
        <v>42029.25</v>
      </c>
      <c r="O626" s="17" t="str">
        <f t="shared" si="79"/>
        <v>Jan</v>
      </c>
      <c r="P626" s="14">
        <f t="shared" si="76"/>
        <v>2015</v>
      </c>
      <c r="Q626" s="12">
        <f t="shared" si="73"/>
        <v>42035.25</v>
      </c>
      <c r="R626" t="b">
        <v>0</v>
      </c>
      <c r="S626" t="b">
        <v>0</v>
      </c>
      <c r="T626" t="s">
        <v>122</v>
      </c>
      <c r="U626" t="str">
        <f t="shared" si="77"/>
        <v>photography</v>
      </c>
      <c r="V626" t="str">
        <f t="shared" si="78"/>
        <v>photography books</v>
      </c>
    </row>
    <row r="627" spans="1:22" ht="31" x14ac:dyDescent="0.35">
      <c r="A627">
        <v>625</v>
      </c>
      <c r="B627" t="s">
        <v>1292</v>
      </c>
      <c r="C627" s="3" t="s">
        <v>1293</v>
      </c>
      <c r="D627" s="19">
        <v>7500</v>
      </c>
      <c r="E627" s="7">
        <v>5803</v>
      </c>
      <c r="F627" s="5">
        <f t="shared" si="74"/>
        <v>0.77373333333333338</v>
      </c>
      <c r="G627" t="s">
        <v>14</v>
      </c>
      <c r="H627" s="8">
        <f t="shared" si="75"/>
        <v>93.596774193548384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72"/>
        <v>43857.25</v>
      </c>
      <c r="O627" s="17" t="str">
        <f t="shared" si="79"/>
        <v>Jan</v>
      </c>
      <c r="P627" s="14">
        <f t="shared" si="76"/>
        <v>2020</v>
      </c>
      <c r="Q627" s="12">
        <f t="shared" si="73"/>
        <v>43871.25</v>
      </c>
      <c r="R627" t="b">
        <v>0</v>
      </c>
      <c r="S627" t="b">
        <v>0</v>
      </c>
      <c r="T627" t="s">
        <v>33</v>
      </c>
      <c r="U627" t="str">
        <f t="shared" si="77"/>
        <v>theater</v>
      </c>
      <c r="V627" t="str">
        <f t="shared" si="78"/>
        <v>plays</v>
      </c>
    </row>
    <row r="628" spans="1:22" ht="31" hidden="1" x14ac:dyDescent="0.35">
      <c r="A628">
        <v>626</v>
      </c>
      <c r="B628" t="s">
        <v>1294</v>
      </c>
      <c r="C628" s="3" t="s">
        <v>1295</v>
      </c>
      <c r="D628" s="19">
        <v>6400</v>
      </c>
      <c r="E628" s="7">
        <v>13205</v>
      </c>
      <c r="F628" s="5">
        <f t="shared" si="74"/>
        <v>2.0632812500000002</v>
      </c>
      <c r="G628" t="s">
        <v>20</v>
      </c>
      <c r="H628" s="8">
        <f t="shared" si="75"/>
        <v>69.867724867724874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72"/>
        <v>40449.208333333336</v>
      </c>
      <c r="O628" s="17" t="str">
        <f t="shared" si="79"/>
        <v>Sep</v>
      </c>
      <c r="P628" s="14">
        <f t="shared" si="76"/>
        <v>2010</v>
      </c>
      <c r="Q628" s="12">
        <f t="shared" si="73"/>
        <v>40458.208333333336</v>
      </c>
      <c r="R628" t="b">
        <v>0</v>
      </c>
      <c r="S628" t="b">
        <v>1</v>
      </c>
      <c r="T628" t="s">
        <v>33</v>
      </c>
      <c r="U628" t="str">
        <f t="shared" si="77"/>
        <v>theater</v>
      </c>
      <c r="V628" t="str">
        <f t="shared" si="78"/>
        <v>plays</v>
      </c>
    </row>
    <row r="629" spans="1:22" hidden="1" x14ac:dyDescent="0.35">
      <c r="A629">
        <v>627</v>
      </c>
      <c r="B629" t="s">
        <v>1296</v>
      </c>
      <c r="C629" s="3" t="s">
        <v>1297</v>
      </c>
      <c r="D629" s="19">
        <v>1600</v>
      </c>
      <c r="E629" s="7">
        <v>11108</v>
      </c>
      <c r="F629" s="5">
        <f t="shared" si="74"/>
        <v>6.9424999999999999</v>
      </c>
      <c r="G629" t="s">
        <v>20</v>
      </c>
      <c r="H629" s="8">
        <f t="shared" si="75"/>
        <v>72.129870129870127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72"/>
        <v>40345.208333333336</v>
      </c>
      <c r="O629" s="17" t="str">
        <f t="shared" si="79"/>
        <v>Jun</v>
      </c>
      <c r="P629" s="14">
        <f t="shared" si="76"/>
        <v>2010</v>
      </c>
      <c r="Q629" s="12">
        <f t="shared" si="73"/>
        <v>40369.208333333336</v>
      </c>
      <c r="R629" t="b">
        <v>1</v>
      </c>
      <c r="S629" t="b">
        <v>0</v>
      </c>
      <c r="T629" t="s">
        <v>17</v>
      </c>
      <c r="U629" t="str">
        <f t="shared" si="77"/>
        <v>food</v>
      </c>
      <c r="V629" t="str">
        <f t="shared" si="78"/>
        <v>food trucks</v>
      </c>
    </row>
    <row r="630" spans="1:22" hidden="1" x14ac:dyDescent="0.35">
      <c r="A630">
        <v>628</v>
      </c>
      <c r="B630" t="s">
        <v>1298</v>
      </c>
      <c r="C630" s="3" t="s">
        <v>1299</v>
      </c>
      <c r="D630" s="19">
        <v>1900</v>
      </c>
      <c r="E630" s="7">
        <v>2884</v>
      </c>
      <c r="F630" s="5">
        <f t="shared" si="74"/>
        <v>1.5178947368421052</v>
      </c>
      <c r="G630" t="s">
        <v>20</v>
      </c>
      <c r="H630" s="8">
        <f t="shared" si="75"/>
        <v>30.041666666666668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72"/>
        <v>40455.208333333336</v>
      </c>
      <c r="O630" s="17" t="str">
        <f t="shared" si="79"/>
        <v>Oct</v>
      </c>
      <c r="P630" s="14">
        <f t="shared" si="76"/>
        <v>2010</v>
      </c>
      <c r="Q630" s="12">
        <f t="shared" si="73"/>
        <v>40458.208333333336</v>
      </c>
      <c r="R630" t="b">
        <v>0</v>
      </c>
      <c r="S630" t="b">
        <v>0</v>
      </c>
      <c r="T630" t="s">
        <v>60</v>
      </c>
      <c r="U630" t="str">
        <f t="shared" si="77"/>
        <v>music</v>
      </c>
      <c r="V630" t="str">
        <f t="shared" si="78"/>
        <v>indie rock</v>
      </c>
    </row>
    <row r="631" spans="1:22" x14ac:dyDescent="0.35">
      <c r="A631">
        <v>629</v>
      </c>
      <c r="B631" t="s">
        <v>1300</v>
      </c>
      <c r="C631" s="3" t="s">
        <v>1301</v>
      </c>
      <c r="D631" s="19">
        <v>85900</v>
      </c>
      <c r="E631" s="7">
        <v>55476</v>
      </c>
      <c r="F631" s="5">
        <f t="shared" si="74"/>
        <v>0.64582072176949945</v>
      </c>
      <c r="G631" t="s">
        <v>14</v>
      </c>
      <c r="H631" s="8">
        <f t="shared" si="75"/>
        <v>73.968000000000004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72"/>
        <v>42557.208333333328</v>
      </c>
      <c r="O631" s="17" t="str">
        <f t="shared" si="79"/>
        <v>Jul</v>
      </c>
      <c r="P631" s="14">
        <f t="shared" si="76"/>
        <v>2016</v>
      </c>
      <c r="Q631" s="12">
        <f t="shared" si="73"/>
        <v>42559.208333333328</v>
      </c>
      <c r="R631" t="b">
        <v>0</v>
      </c>
      <c r="S631" t="b">
        <v>1</v>
      </c>
      <c r="T631" t="s">
        <v>33</v>
      </c>
      <c r="U631" t="str">
        <f t="shared" si="77"/>
        <v>theater</v>
      </c>
      <c r="V631" t="str">
        <f t="shared" si="78"/>
        <v>plays</v>
      </c>
    </row>
    <row r="632" spans="1:22" hidden="1" x14ac:dyDescent="0.35">
      <c r="A632">
        <v>630</v>
      </c>
      <c r="B632" t="s">
        <v>1302</v>
      </c>
      <c r="C632" s="3" t="s">
        <v>1303</v>
      </c>
      <c r="D632" s="19">
        <v>9500</v>
      </c>
      <c r="E632" s="7">
        <v>5973</v>
      </c>
      <c r="F632" s="5">
        <f t="shared" si="74"/>
        <v>0.62873684210526315</v>
      </c>
      <c r="G632" t="s">
        <v>74</v>
      </c>
      <c r="H632" s="8">
        <f t="shared" si="75"/>
        <v>68.65517241379311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72"/>
        <v>43586.208333333328</v>
      </c>
      <c r="O632" s="17" t="str">
        <f t="shared" si="79"/>
        <v>May</v>
      </c>
      <c r="P632" s="14">
        <f t="shared" si="76"/>
        <v>2019</v>
      </c>
      <c r="Q632" s="12">
        <f t="shared" si="73"/>
        <v>43597.208333333328</v>
      </c>
      <c r="R632" t="b">
        <v>0</v>
      </c>
      <c r="S632" t="b">
        <v>1</v>
      </c>
      <c r="T632" t="s">
        <v>33</v>
      </c>
      <c r="U632" t="str">
        <f t="shared" si="77"/>
        <v>theater</v>
      </c>
      <c r="V632" t="str">
        <f t="shared" si="78"/>
        <v>plays</v>
      </c>
    </row>
    <row r="633" spans="1:22" hidden="1" x14ac:dyDescent="0.35">
      <c r="A633">
        <v>631</v>
      </c>
      <c r="B633" t="s">
        <v>1304</v>
      </c>
      <c r="C633" s="3" t="s">
        <v>1305</v>
      </c>
      <c r="D633" s="19">
        <v>59200</v>
      </c>
      <c r="E633" s="7">
        <v>183756</v>
      </c>
      <c r="F633" s="5">
        <f t="shared" si="74"/>
        <v>3.1039864864864866</v>
      </c>
      <c r="G633" t="s">
        <v>20</v>
      </c>
      <c r="H633" s="8">
        <f t="shared" si="75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72"/>
        <v>43550.208333333328</v>
      </c>
      <c r="O633" s="17" t="str">
        <f t="shared" si="79"/>
        <v>Mar</v>
      </c>
      <c r="P633" s="14">
        <f t="shared" si="76"/>
        <v>2019</v>
      </c>
      <c r="Q633" s="12">
        <f t="shared" si="73"/>
        <v>43554.208333333328</v>
      </c>
      <c r="R633" t="b">
        <v>0</v>
      </c>
      <c r="S633" t="b">
        <v>0</v>
      </c>
      <c r="T633" t="s">
        <v>33</v>
      </c>
      <c r="U633" t="str">
        <f t="shared" si="77"/>
        <v>theater</v>
      </c>
      <c r="V633" t="str">
        <f t="shared" si="78"/>
        <v>plays</v>
      </c>
    </row>
    <row r="634" spans="1:22" hidden="1" x14ac:dyDescent="0.35">
      <c r="A634">
        <v>632</v>
      </c>
      <c r="B634" t="s">
        <v>1306</v>
      </c>
      <c r="C634" s="3" t="s">
        <v>1307</v>
      </c>
      <c r="D634" s="19">
        <v>72100</v>
      </c>
      <c r="E634" s="7">
        <v>30902</v>
      </c>
      <c r="F634" s="5">
        <f t="shared" si="74"/>
        <v>0.42859916782246882</v>
      </c>
      <c r="G634" t="s">
        <v>47</v>
      </c>
      <c r="H634" s="8">
        <f t="shared" si="75"/>
        <v>111.15827338129496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72"/>
        <v>41945.208333333336</v>
      </c>
      <c r="O634" s="17" t="str">
        <f t="shared" si="79"/>
        <v>Nov</v>
      </c>
      <c r="P634" s="14">
        <f t="shared" si="76"/>
        <v>2014</v>
      </c>
      <c r="Q634" s="12">
        <f t="shared" si="73"/>
        <v>41963.25</v>
      </c>
      <c r="R634" t="b">
        <v>0</v>
      </c>
      <c r="S634" t="b">
        <v>0</v>
      </c>
      <c r="T634" t="s">
        <v>33</v>
      </c>
      <c r="U634" t="str">
        <f t="shared" si="77"/>
        <v>theater</v>
      </c>
      <c r="V634" t="str">
        <f t="shared" si="78"/>
        <v>plays</v>
      </c>
    </row>
    <row r="635" spans="1:22" x14ac:dyDescent="0.35">
      <c r="A635">
        <v>633</v>
      </c>
      <c r="B635" t="s">
        <v>1308</v>
      </c>
      <c r="C635" s="3" t="s">
        <v>1309</v>
      </c>
      <c r="D635" s="19">
        <v>6700</v>
      </c>
      <c r="E635" s="7">
        <v>5569</v>
      </c>
      <c r="F635" s="5">
        <f t="shared" si="74"/>
        <v>0.83119402985074631</v>
      </c>
      <c r="G635" t="s">
        <v>14</v>
      </c>
      <c r="H635" s="8">
        <f t="shared" si="75"/>
        <v>53.038095238095238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72"/>
        <v>42315.25</v>
      </c>
      <c r="O635" s="17" t="str">
        <f t="shared" si="79"/>
        <v>Nov</v>
      </c>
      <c r="P635" s="14">
        <f t="shared" si="76"/>
        <v>2015</v>
      </c>
      <c r="Q635" s="12">
        <f t="shared" si="73"/>
        <v>42319.25</v>
      </c>
      <c r="R635" t="b">
        <v>0</v>
      </c>
      <c r="S635" t="b">
        <v>0</v>
      </c>
      <c r="T635" t="s">
        <v>71</v>
      </c>
      <c r="U635" t="str">
        <f t="shared" si="77"/>
        <v>film &amp; video</v>
      </c>
      <c r="V635" t="str">
        <f t="shared" si="78"/>
        <v>animation</v>
      </c>
    </row>
    <row r="636" spans="1:22" hidden="1" x14ac:dyDescent="0.35">
      <c r="A636">
        <v>634</v>
      </c>
      <c r="B636" t="s">
        <v>1310</v>
      </c>
      <c r="C636" s="3" t="s">
        <v>1311</v>
      </c>
      <c r="D636" s="19">
        <v>118200</v>
      </c>
      <c r="E636" s="7">
        <v>92824</v>
      </c>
      <c r="F636" s="5">
        <f t="shared" si="74"/>
        <v>0.78531302876480547</v>
      </c>
      <c r="G636" t="s">
        <v>74</v>
      </c>
      <c r="H636" s="8">
        <f t="shared" si="75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72"/>
        <v>42819.208333333328</v>
      </c>
      <c r="O636" s="17" t="str">
        <f t="shared" si="79"/>
        <v>Mar</v>
      </c>
      <c r="P636" s="14">
        <f t="shared" si="76"/>
        <v>2017</v>
      </c>
      <c r="Q636" s="12">
        <f t="shared" si="73"/>
        <v>42833.208333333328</v>
      </c>
      <c r="R636" t="b">
        <v>0</v>
      </c>
      <c r="S636" t="b">
        <v>0</v>
      </c>
      <c r="T636" t="s">
        <v>269</v>
      </c>
      <c r="U636" t="str">
        <f t="shared" si="77"/>
        <v>film &amp; video</v>
      </c>
      <c r="V636" t="str">
        <f t="shared" si="78"/>
        <v>television</v>
      </c>
    </row>
    <row r="637" spans="1:22" hidden="1" x14ac:dyDescent="0.35">
      <c r="A637">
        <v>635</v>
      </c>
      <c r="B637" t="s">
        <v>1312</v>
      </c>
      <c r="C637" s="3" t="s">
        <v>1313</v>
      </c>
      <c r="D637" s="19">
        <v>139000</v>
      </c>
      <c r="E637" s="7">
        <v>158590</v>
      </c>
      <c r="F637" s="5">
        <f t="shared" si="74"/>
        <v>1.1409352517985611</v>
      </c>
      <c r="G637" t="s">
        <v>20</v>
      </c>
      <c r="H637" s="8">
        <f t="shared" si="75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72"/>
        <v>41314.25</v>
      </c>
      <c r="O637" s="17" t="str">
        <f t="shared" si="79"/>
        <v>Feb</v>
      </c>
      <c r="P637" s="14">
        <f t="shared" si="76"/>
        <v>2013</v>
      </c>
      <c r="Q637" s="12">
        <f t="shared" si="73"/>
        <v>41346.208333333336</v>
      </c>
      <c r="R637" t="b">
        <v>0</v>
      </c>
      <c r="S637" t="b">
        <v>0</v>
      </c>
      <c r="T637" t="s">
        <v>269</v>
      </c>
      <c r="U637" t="str">
        <f t="shared" si="77"/>
        <v>film &amp; video</v>
      </c>
      <c r="V637" t="str">
        <f t="shared" si="78"/>
        <v>television</v>
      </c>
    </row>
    <row r="638" spans="1:22" x14ac:dyDescent="0.35">
      <c r="A638">
        <v>636</v>
      </c>
      <c r="B638" t="s">
        <v>1314</v>
      </c>
      <c r="C638" s="3" t="s">
        <v>1315</v>
      </c>
      <c r="D638" s="19">
        <v>197700</v>
      </c>
      <c r="E638" s="7">
        <v>127591</v>
      </c>
      <c r="F638" s="5">
        <f t="shared" si="74"/>
        <v>0.64537683358624176</v>
      </c>
      <c r="G638" t="s">
        <v>14</v>
      </c>
      <c r="H638" s="8">
        <f t="shared" si="75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72"/>
        <v>40926.25</v>
      </c>
      <c r="O638" s="17" t="str">
        <f t="shared" si="79"/>
        <v>Jan</v>
      </c>
      <c r="P638" s="14">
        <f t="shared" si="76"/>
        <v>2012</v>
      </c>
      <c r="Q638" s="12">
        <f t="shared" si="73"/>
        <v>40971.25</v>
      </c>
      <c r="R638" t="b">
        <v>0</v>
      </c>
      <c r="S638" t="b">
        <v>1</v>
      </c>
      <c r="T638" t="s">
        <v>71</v>
      </c>
      <c r="U638" t="str">
        <f t="shared" si="77"/>
        <v>film &amp; video</v>
      </c>
      <c r="V638" t="str">
        <f t="shared" si="78"/>
        <v>animation</v>
      </c>
    </row>
    <row r="639" spans="1:22" x14ac:dyDescent="0.35">
      <c r="A639">
        <v>637</v>
      </c>
      <c r="B639" t="s">
        <v>1316</v>
      </c>
      <c r="C639" s="3" t="s">
        <v>1317</v>
      </c>
      <c r="D639" s="19">
        <v>8500</v>
      </c>
      <c r="E639" s="7">
        <v>6750</v>
      </c>
      <c r="F639" s="5">
        <f t="shared" si="74"/>
        <v>0.79411764705882348</v>
      </c>
      <c r="G639" t="s">
        <v>14</v>
      </c>
      <c r="H639" s="8">
        <f t="shared" si="75"/>
        <v>103.84615384615384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72"/>
        <v>42688.25</v>
      </c>
      <c r="O639" s="17" t="str">
        <f t="shared" si="79"/>
        <v>Nov</v>
      </c>
      <c r="P639" s="14">
        <f t="shared" si="76"/>
        <v>2016</v>
      </c>
      <c r="Q639" s="12">
        <f t="shared" si="73"/>
        <v>42696.25</v>
      </c>
      <c r="R639" t="b">
        <v>0</v>
      </c>
      <c r="S639" t="b">
        <v>0</v>
      </c>
      <c r="T639" t="s">
        <v>33</v>
      </c>
      <c r="U639" t="str">
        <f t="shared" si="77"/>
        <v>theater</v>
      </c>
      <c r="V639" t="str">
        <f t="shared" si="78"/>
        <v>plays</v>
      </c>
    </row>
    <row r="640" spans="1:22" x14ac:dyDescent="0.35">
      <c r="A640">
        <v>638</v>
      </c>
      <c r="B640" t="s">
        <v>1318</v>
      </c>
      <c r="C640" s="3" t="s">
        <v>1319</v>
      </c>
      <c r="D640" s="19">
        <v>81600</v>
      </c>
      <c r="E640" s="7">
        <v>9318</v>
      </c>
      <c r="F640" s="5">
        <f t="shared" si="74"/>
        <v>0.11419117647058824</v>
      </c>
      <c r="G640" t="s">
        <v>14</v>
      </c>
      <c r="H640" s="8">
        <f t="shared" si="75"/>
        <v>99.127659574468083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72"/>
        <v>40386.208333333336</v>
      </c>
      <c r="O640" s="17" t="str">
        <f t="shared" si="79"/>
        <v>Jul</v>
      </c>
      <c r="P640" s="14">
        <f t="shared" si="76"/>
        <v>2010</v>
      </c>
      <c r="Q640" s="12">
        <f t="shared" si="73"/>
        <v>40398.208333333336</v>
      </c>
      <c r="R640" t="b">
        <v>0</v>
      </c>
      <c r="S640" t="b">
        <v>1</v>
      </c>
      <c r="T640" t="s">
        <v>33</v>
      </c>
      <c r="U640" t="str">
        <f t="shared" si="77"/>
        <v>theater</v>
      </c>
      <c r="V640" t="str">
        <f t="shared" si="78"/>
        <v>plays</v>
      </c>
    </row>
    <row r="641" spans="1:22" hidden="1" x14ac:dyDescent="0.35">
      <c r="A641">
        <v>639</v>
      </c>
      <c r="B641" t="s">
        <v>1320</v>
      </c>
      <c r="C641" s="3" t="s">
        <v>1321</v>
      </c>
      <c r="D641" s="19">
        <v>8600</v>
      </c>
      <c r="E641" s="7">
        <v>4832</v>
      </c>
      <c r="F641" s="5">
        <f t="shared" si="74"/>
        <v>0.56186046511627907</v>
      </c>
      <c r="G641" t="s">
        <v>47</v>
      </c>
      <c r="H641" s="8">
        <f t="shared" si="75"/>
        <v>107.37777777777778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72"/>
        <v>43309.208333333328</v>
      </c>
      <c r="O641" s="17" t="str">
        <f t="shared" si="79"/>
        <v>Jul</v>
      </c>
      <c r="P641" s="14">
        <f t="shared" si="76"/>
        <v>2018</v>
      </c>
      <c r="Q641" s="12">
        <f t="shared" si="73"/>
        <v>43309.208333333328</v>
      </c>
      <c r="R641" t="b">
        <v>0</v>
      </c>
      <c r="S641" t="b">
        <v>1</v>
      </c>
      <c r="T641" t="s">
        <v>53</v>
      </c>
      <c r="U641" t="str">
        <f t="shared" si="77"/>
        <v>film &amp; video</v>
      </c>
      <c r="V641" t="str">
        <f t="shared" si="78"/>
        <v>drama</v>
      </c>
    </row>
    <row r="642" spans="1:22" x14ac:dyDescent="0.35">
      <c r="A642">
        <v>640</v>
      </c>
      <c r="B642" t="s">
        <v>1322</v>
      </c>
      <c r="C642" s="3" t="s">
        <v>1323</v>
      </c>
      <c r="D642" s="19">
        <v>119800</v>
      </c>
      <c r="E642" s="7">
        <v>19769</v>
      </c>
      <c r="F642" s="5">
        <f t="shared" si="74"/>
        <v>0.16501669449081802</v>
      </c>
      <c r="G642" t="s">
        <v>14</v>
      </c>
      <c r="H642" s="8">
        <f t="shared" si="75"/>
        <v>76.922178988326849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ref="N642:N705" si="80">(((L642/60)/60)/24)+DATE(1970,1,1)</f>
        <v>42387.25</v>
      </c>
      <c r="O642" s="17" t="str">
        <f t="shared" si="79"/>
        <v>Jan</v>
      </c>
      <c r="P642" s="14">
        <f t="shared" si="76"/>
        <v>2016</v>
      </c>
      <c r="Q642" s="12">
        <f t="shared" ref="Q642:Q705" si="81">(((M642/60)/60)/24)+DATE(1970,1,1)</f>
        <v>42390.25</v>
      </c>
      <c r="R642" t="b">
        <v>0</v>
      </c>
      <c r="S642" t="b">
        <v>0</v>
      </c>
      <c r="T642" t="s">
        <v>33</v>
      </c>
      <c r="U642" t="str">
        <f t="shared" si="77"/>
        <v>theater</v>
      </c>
      <c r="V642" t="str">
        <f t="shared" si="78"/>
        <v>plays</v>
      </c>
    </row>
    <row r="643" spans="1:22" ht="31" hidden="1" x14ac:dyDescent="0.35">
      <c r="A643">
        <v>641</v>
      </c>
      <c r="B643" t="s">
        <v>1324</v>
      </c>
      <c r="C643" s="3" t="s">
        <v>1325</v>
      </c>
      <c r="D643" s="19">
        <v>9400</v>
      </c>
      <c r="E643" s="7">
        <v>11277</v>
      </c>
      <c r="F643" s="5">
        <f t="shared" ref="F643:F706" si="82">E643/D643</f>
        <v>1.1996808510638297</v>
      </c>
      <c r="G643" t="s">
        <v>20</v>
      </c>
      <c r="H643" s="8">
        <f t="shared" ref="H643:H706" si="83">E643/I643</f>
        <v>58.128865979381445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si="80"/>
        <v>42786.25</v>
      </c>
      <c r="O643" s="17" t="str">
        <f t="shared" si="79"/>
        <v>Feb</v>
      </c>
      <c r="P643" s="14">
        <f t="shared" ref="P643:P706" si="84">YEAR(N643)</f>
        <v>2017</v>
      </c>
      <c r="Q643" s="12">
        <f t="shared" si="81"/>
        <v>42814.208333333328</v>
      </c>
      <c r="R643" t="b">
        <v>0</v>
      </c>
      <c r="S643" t="b">
        <v>0</v>
      </c>
      <c r="T643" t="s">
        <v>33</v>
      </c>
      <c r="U643" t="str">
        <f t="shared" ref="U643:U706" si="85">LEFT(T643, SEARCH("/",T643,1)-1)</f>
        <v>theater</v>
      </c>
      <c r="V643" t="str">
        <f t="shared" ref="V643:V706" si="86">RIGHT(T643,LEN(T643)-SEARCH("/",T643,SEARCH("/",T643)))</f>
        <v>plays</v>
      </c>
    </row>
    <row r="644" spans="1:22" hidden="1" x14ac:dyDescent="0.35">
      <c r="A644">
        <v>642</v>
      </c>
      <c r="B644" t="s">
        <v>1326</v>
      </c>
      <c r="C644" s="3" t="s">
        <v>1327</v>
      </c>
      <c r="D644" s="19">
        <v>9200</v>
      </c>
      <c r="E644" s="7">
        <v>13382</v>
      </c>
      <c r="F644" s="5">
        <f t="shared" si="82"/>
        <v>1.4545652173913044</v>
      </c>
      <c r="G644" t="s">
        <v>20</v>
      </c>
      <c r="H644" s="8">
        <f t="shared" si="83"/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80"/>
        <v>43451.25</v>
      </c>
      <c r="O644" s="17" t="str">
        <f t="shared" ref="O644:O707" si="87">TEXT(N644,"mmm")</f>
        <v>Dec</v>
      </c>
      <c r="P644" s="14">
        <f t="shared" si="84"/>
        <v>2018</v>
      </c>
      <c r="Q644" s="12">
        <f t="shared" si="81"/>
        <v>43460.25</v>
      </c>
      <c r="R644" t="b">
        <v>0</v>
      </c>
      <c r="S644" t="b">
        <v>0</v>
      </c>
      <c r="T644" t="s">
        <v>65</v>
      </c>
      <c r="U644" t="str">
        <f t="shared" si="85"/>
        <v>technology</v>
      </c>
      <c r="V644" t="str">
        <f t="shared" si="86"/>
        <v>wearables</v>
      </c>
    </row>
    <row r="645" spans="1:22" hidden="1" x14ac:dyDescent="0.35">
      <c r="A645">
        <v>643</v>
      </c>
      <c r="B645" t="s">
        <v>1328</v>
      </c>
      <c r="C645" s="3" t="s">
        <v>1329</v>
      </c>
      <c r="D645" s="19">
        <v>14900</v>
      </c>
      <c r="E645" s="7">
        <v>32986</v>
      </c>
      <c r="F645" s="5">
        <f t="shared" si="82"/>
        <v>2.2138255033557046</v>
      </c>
      <c r="G645" t="s">
        <v>20</v>
      </c>
      <c r="H645" s="8">
        <f t="shared" si="83"/>
        <v>87.962666666666664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80"/>
        <v>42795.25</v>
      </c>
      <c r="O645" s="17" t="str">
        <f t="shared" si="87"/>
        <v>Mar</v>
      </c>
      <c r="P645" s="14">
        <f t="shared" si="84"/>
        <v>2017</v>
      </c>
      <c r="Q645" s="12">
        <f t="shared" si="81"/>
        <v>42813.208333333328</v>
      </c>
      <c r="R645" t="b">
        <v>0</v>
      </c>
      <c r="S645" t="b">
        <v>0</v>
      </c>
      <c r="T645" t="s">
        <v>33</v>
      </c>
      <c r="U645" t="str">
        <f t="shared" si="85"/>
        <v>theater</v>
      </c>
      <c r="V645" t="str">
        <f t="shared" si="86"/>
        <v>plays</v>
      </c>
    </row>
    <row r="646" spans="1:22" x14ac:dyDescent="0.35">
      <c r="A646">
        <v>644</v>
      </c>
      <c r="B646" t="s">
        <v>1330</v>
      </c>
      <c r="C646" s="3" t="s">
        <v>1331</v>
      </c>
      <c r="D646" s="19">
        <v>169400</v>
      </c>
      <c r="E646" s="7">
        <v>81984</v>
      </c>
      <c r="F646" s="5">
        <f t="shared" si="82"/>
        <v>0.48396694214876035</v>
      </c>
      <c r="G646" t="s">
        <v>14</v>
      </c>
      <c r="H646" s="8">
        <f t="shared" si="83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80"/>
        <v>43452.25</v>
      </c>
      <c r="O646" s="17" t="str">
        <f t="shared" si="87"/>
        <v>Dec</v>
      </c>
      <c r="P646" s="14">
        <f t="shared" si="84"/>
        <v>2018</v>
      </c>
      <c r="Q646" s="12">
        <f t="shared" si="81"/>
        <v>43468.25</v>
      </c>
      <c r="R646" t="b">
        <v>0</v>
      </c>
      <c r="S646" t="b">
        <v>0</v>
      </c>
      <c r="T646" t="s">
        <v>33</v>
      </c>
      <c r="U646" t="str">
        <f t="shared" si="85"/>
        <v>theater</v>
      </c>
      <c r="V646" t="str">
        <f t="shared" si="86"/>
        <v>plays</v>
      </c>
    </row>
    <row r="647" spans="1:22" x14ac:dyDescent="0.35">
      <c r="A647">
        <v>645</v>
      </c>
      <c r="B647" t="s">
        <v>1332</v>
      </c>
      <c r="C647" s="3" t="s">
        <v>1333</v>
      </c>
      <c r="D647" s="19">
        <v>192100</v>
      </c>
      <c r="E647" s="7">
        <v>178483</v>
      </c>
      <c r="F647" s="5">
        <f t="shared" si="82"/>
        <v>0.92911504424778757</v>
      </c>
      <c r="G647" t="s">
        <v>14</v>
      </c>
      <c r="H647" s="8">
        <f t="shared" si="83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80"/>
        <v>43369.208333333328</v>
      </c>
      <c r="O647" s="17" t="str">
        <f t="shared" si="87"/>
        <v>Sep</v>
      </c>
      <c r="P647" s="14">
        <f t="shared" si="84"/>
        <v>2018</v>
      </c>
      <c r="Q647" s="12">
        <f t="shared" si="81"/>
        <v>43390.208333333328</v>
      </c>
      <c r="R647" t="b">
        <v>0</v>
      </c>
      <c r="S647" t="b">
        <v>1</v>
      </c>
      <c r="T647" t="s">
        <v>23</v>
      </c>
      <c r="U647" t="str">
        <f t="shared" si="85"/>
        <v>music</v>
      </c>
      <c r="V647" t="str">
        <f t="shared" si="86"/>
        <v>rock</v>
      </c>
    </row>
    <row r="648" spans="1:22" x14ac:dyDescent="0.35">
      <c r="A648">
        <v>646</v>
      </c>
      <c r="B648" t="s">
        <v>1334</v>
      </c>
      <c r="C648" s="3" t="s">
        <v>1335</v>
      </c>
      <c r="D648" s="19">
        <v>98700</v>
      </c>
      <c r="E648" s="7">
        <v>87448</v>
      </c>
      <c r="F648" s="5">
        <f t="shared" si="82"/>
        <v>0.88599797365754818</v>
      </c>
      <c r="G648" t="s">
        <v>14</v>
      </c>
      <c r="H648" s="8">
        <f t="shared" si="83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80"/>
        <v>41346.208333333336</v>
      </c>
      <c r="O648" s="17" t="str">
        <f t="shared" si="87"/>
        <v>Mar</v>
      </c>
      <c r="P648" s="14">
        <f t="shared" si="84"/>
        <v>2013</v>
      </c>
      <c r="Q648" s="12">
        <f t="shared" si="81"/>
        <v>41357.208333333336</v>
      </c>
      <c r="R648" t="b">
        <v>0</v>
      </c>
      <c r="S648" t="b">
        <v>0</v>
      </c>
      <c r="T648" t="s">
        <v>89</v>
      </c>
      <c r="U648" t="str">
        <f t="shared" si="85"/>
        <v>games</v>
      </c>
      <c r="V648" t="str">
        <f t="shared" si="86"/>
        <v>video games</v>
      </c>
    </row>
    <row r="649" spans="1:22" x14ac:dyDescent="0.35">
      <c r="A649">
        <v>647</v>
      </c>
      <c r="B649" t="s">
        <v>1336</v>
      </c>
      <c r="C649" s="3" t="s">
        <v>1337</v>
      </c>
      <c r="D649" s="19">
        <v>4500</v>
      </c>
      <c r="E649" s="7">
        <v>1863</v>
      </c>
      <c r="F649" s="5">
        <f t="shared" si="82"/>
        <v>0.41399999999999998</v>
      </c>
      <c r="G649" t="s">
        <v>14</v>
      </c>
      <c r="H649" s="8">
        <f t="shared" si="83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80"/>
        <v>43199.208333333328</v>
      </c>
      <c r="O649" s="17" t="str">
        <f t="shared" si="87"/>
        <v>Apr</v>
      </c>
      <c r="P649" s="14">
        <f t="shared" si="84"/>
        <v>2018</v>
      </c>
      <c r="Q649" s="12">
        <f t="shared" si="81"/>
        <v>43223.208333333328</v>
      </c>
      <c r="R649" t="b">
        <v>0</v>
      </c>
      <c r="S649" t="b">
        <v>0</v>
      </c>
      <c r="T649" t="s">
        <v>206</v>
      </c>
      <c r="U649" t="str">
        <f t="shared" si="85"/>
        <v>publishing</v>
      </c>
      <c r="V649" t="str">
        <f t="shared" si="86"/>
        <v>translations</v>
      </c>
    </row>
    <row r="650" spans="1:22" hidden="1" x14ac:dyDescent="0.35">
      <c r="A650">
        <v>648</v>
      </c>
      <c r="B650" t="s">
        <v>1338</v>
      </c>
      <c r="C650" s="3" t="s">
        <v>1339</v>
      </c>
      <c r="D650" s="19">
        <v>98600</v>
      </c>
      <c r="E650" s="7">
        <v>62174</v>
      </c>
      <c r="F650" s="5">
        <f t="shared" si="82"/>
        <v>0.63056795131845844</v>
      </c>
      <c r="G650" t="s">
        <v>74</v>
      </c>
      <c r="H650" s="8">
        <f t="shared" si="83"/>
        <v>85.994467496542185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80"/>
        <v>42922.208333333328</v>
      </c>
      <c r="O650" s="17" t="str">
        <f t="shared" si="87"/>
        <v>Jul</v>
      </c>
      <c r="P650" s="14">
        <f t="shared" si="84"/>
        <v>2017</v>
      </c>
      <c r="Q650" s="12">
        <f t="shared" si="81"/>
        <v>42940.208333333328</v>
      </c>
      <c r="R650" t="b">
        <v>1</v>
      </c>
      <c r="S650" t="b">
        <v>0</v>
      </c>
      <c r="T650" t="s">
        <v>17</v>
      </c>
      <c r="U650" t="str">
        <f t="shared" si="85"/>
        <v>food</v>
      </c>
      <c r="V650" t="str">
        <f t="shared" si="86"/>
        <v>food trucks</v>
      </c>
    </row>
    <row r="651" spans="1:22" x14ac:dyDescent="0.35">
      <c r="A651">
        <v>649</v>
      </c>
      <c r="B651" t="s">
        <v>1340</v>
      </c>
      <c r="C651" s="3" t="s">
        <v>1341</v>
      </c>
      <c r="D651" s="19">
        <v>121700</v>
      </c>
      <c r="E651" s="7">
        <v>59003</v>
      </c>
      <c r="F651" s="5">
        <f t="shared" si="82"/>
        <v>0.48482333607230893</v>
      </c>
      <c r="G651" t="s">
        <v>14</v>
      </c>
      <c r="H651" s="8">
        <f t="shared" si="83"/>
        <v>98.011627906976742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80"/>
        <v>40471.208333333336</v>
      </c>
      <c r="O651" s="17" t="str">
        <f t="shared" si="87"/>
        <v>Oct</v>
      </c>
      <c r="P651" s="14">
        <f t="shared" si="84"/>
        <v>2010</v>
      </c>
      <c r="Q651" s="12">
        <f t="shared" si="81"/>
        <v>40482.208333333336</v>
      </c>
      <c r="R651" t="b">
        <v>1</v>
      </c>
      <c r="S651" t="b">
        <v>1</v>
      </c>
      <c r="T651" t="s">
        <v>33</v>
      </c>
      <c r="U651" t="str">
        <f t="shared" si="85"/>
        <v>theater</v>
      </c>
      <c r="V651" t="str">
        <f t="shared" si="86"/>
        <v>plays</v>
      </c>
    </row>
    <row r="652" spans="1:22" x14ac:dyDescent="0.35">
      <c r="A652">
        <v>650</v>
      </c>
      <c r="B652" t="s">
        <v>1342</v>
      </c>
      <c r="C652" s="3" t="s">
        <v>1343</v>
      </c>
      <c r="D652" s="19">
        <v>100</v>
      </c>
      <c r="E652" s="7">
        <v>2</v>
      </c>
      <c r="F652" s="5">
        <f t="shared" si="82"/>
        <v>0.02</v>
      </c>
      <c r="G652" t="s">
        <v>14</v>
      </c>
      <c r="H652" s="8">
        <f t="shared" si="83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80"/>
        <v>41828.208333333336</v>
      </c>
      <c r="O652" s="17" t="str">
        <f t="shared" si="87"/>
        <v>Jul</v>
      </c>
      <c r="P652" s="14">
        <f t="shared" si="84"/>
        <v>2014</v>
      </c>
      <c r="Q652" s="12">
        <f t="shared" si="81"/>
        <v>41855.208333333336</v>
      </c>
      <c r="R652" t="b">
        <v>0</v>
      </c>
      <c r="S652" t="b">
        <v>0</v>
      </c>
      <c r="T652" t="s">
        <v>159</v>
      </c>
      <c r="U652" t="str">
        <f t="shared" si="85"/>
        <v>music</v>
      </c>
      <c r="V652" t="str">
        <f t="shared" si="86"/>
        <v>jazz</v>
      </c>
    </row>
    <row r="653" spans="1:22" x14ac:dyDescent="0.35">
      <c r="A653">
        <v>651</v>
      </c>
      <c r="B653" t="s">
        <v>1344</v>
      </c>
      <c r="C653" s="3" t="s">
        <v>1345</v>
      </c>
      <c r="D653" s="19">
        <v>196700</v>
      </c>
      <c r="E653" s="7">
        <v>174039</v>
      </c>
      <c r="F653" s="5">
        <f t="shared" si="82"/>
        <v>0.88479410269445857</v>
      </c>
      <c r="G653" t="s">
        <v>14</v>
      </c>
      <c r="H653" s="8">
        <f t="shared" si="83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80"/>
        <v>41692.25</v>
      </c>
      <c r="O653" s="17" t="str">
        <f t="shared" si="87"/>
        <v>Feb</v>
      </c>
      <c r="P653" s="14">
        <f t="shared" si="84"/>
        <v>2014</v>
      </c>
      <c r="Q653" s="12">
        <f t="shared" si="81"/>
        <v>41707.25</v>
      </c>
      <c r="R653" t="b">
        <v>0</v>
      </c>
      <c r="S653" t="b">
        <v>0</v>
      </c>
      <c r="T653" t="s">
        <v>100</v>
      </c>
      <c r="U653" t="str">
        <f t="shared" si="85"/>
        <v>film &amp; video</v>
      </c>
      <c r="V653" t="str">
        <f t="shared" si="86"/>
        <v>shorts</v>
      </c>
    </row>
    <row r="654" spans="1:22" hidden="1" x14ac:dyDescent="0.35">
      <c r="A654">
        <v>652</v>
      </c>
      <c r="B654" t="s">
        <v>1346</v>
      </c>
      <c r="C654" s="3" t="s">
        <v>1347</v>
      </c>
      <c r="D654" s="19">
        <v>10000</v>
      </c>
      <c r="E654" s="7">
        <v>12684</v>
      </c>
      <c r="F654" s="5">
        <f t="shared" si="82"/>
        <v>1.2684</v>
      </c>
      <c r="G654" t="s">
        <v>20</v>
      </c>
      <c r="H654" s="8">
        <f t="shared" si="83"/>
        <v>31.012224938875306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80"/>
        <v>42587.208333333328</v>
      </c>
      <c r="O654" s="17" t="str">
        <f t="shared" si="87"/>
        <v>Aug</v>
      </c>
      <c r="P654" s="14">
        <f t="shared" si="84"/>
        <v>2016</v>
      </c>
      <c r="Q654" s="12">
        <f t="shared" si="81"/>
        <v>42630.208333333328</v>
      </c>
      <c r="R654" t="b">
        <v>0</v>
      </c>
      <c r="S654" t="b">
        <v>0</v>
      </c>
      <c r="T654" t="s">
        <v>28</v>
      </c>
      <c r="U654" t="str">
        <f t="shared" si="85"/>
        <v>technology</v>
      </c>
      <c r="V654" t="str">
        <f t="shared" si="86"/>
        <v>web</v>
      </c>
    </row>
    <row r="655" spans="1:22" hidden="1" x14ac:dyDescent="0.35">
      <c r="A655">
        <v>653</v>
      </c>
      <c r="B655" t="s">
        <v>1348</v>
      </c>
      <c r="C655" s="3" t="s">
        <v>1349</v>
      </c>
      <c r="D655" s="19">
        <v>600</v>
      </c>
      <c r="E655" s="7">
        <v>14033</v>
      </c>
      <c r="F655" s="5">
        <f t="shared" si="82"/>
        <v>23.388333333333332</v>
      </c>
      <c r="G655" t="s">
        <v>20</v>
      </c>
      <c r="H655" s="8">
        <f t="shared" si="83"/>
        <v>59.970085470085472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80"/>
        <v>42468.208333333328</v>
      </c>
      <c r="O655" s="17" t="str">
        <f t="shared" si="87"/>
        <v>Apr</v>
      </c>
      <c r="P655" s="14">
        <f t="shared" si="84"/>
        <v>2016</v>
      </c>
      <c r="Q655" s="12">
        <f t="shared" si="81"/>
        <v>42470.208333333328</v>
      </c>
      <c r="R655" t="b">
        <v>0</v>
      </c>
      <c r="S655" t="b">
        <v>0</v>
      </c>
      <c r="T655" t="s">
        <v>28</v>
      </c>
      <c r="U655" t="str">
        <f t="shared" si="85"/>
        <v>technology</v>
      </c>
      <c r="V655" t="str">
        <f t="shared" si="86"/>
        <v>web</v>
      </c>
    </row>
    <row r="656" spans="1:22" hidden="1" x14ac:dyDescent="0.35">
      <c r="A656">
        <v>654</v>
      </c>
      <c r="B656" t="s">
        <v>1350</v>
      </c>
      <c r="C656" s="3" t="s">
        <v>1351</v>
      </c>
      <c r="D656" s="19">
        <v>35000</v>
      </c>
      <c r="E656" s="7">
        <v>177936</v>
      </c>
      <c r="F656" s="5">
        <f t="shared" si="82"/>
        <v>5.0838857142857146</v>
      </c>
      <c r="G656" t="s">
        <v>20</v>
      </c>
      <c r="H656" s="8">
        <f t="shared" si="83"/>
        <v>58.9973474801061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80"/>
        <v>42240.208333333328</v>
      </c>
      <c r="O656" s="17" t="str">
        <f t="shared" si="87"/>
        <v>Aug</v>
      </c>
      <c r="P656" s="14">
        <f t="shared" si="84"/>
        <v>2015</v>
      </c>
      <c r="Q656" s="12">
        <f t="shared" si="81"/>
        <v>42245.208333333328</v>
      </c>
      <c r="R656" t="b">
        <v>0</v>
      </c>
      <c r="S656" t="b">
        <v>0</v>
      </c>
      <c r="T656" t="s">
        <v>148</v>
      </c>
      <c r="U656" t="str">
        <f t="shared" si="85"/>
        <v>music</v>
      </c>
      <c r="V656" t="str">
        <f t="shared" si="86"/>
        <v>metal</v>
      </c>
    </row>
    <row r="657" spans="1:22" hidden="1" x14ac:dyDescent="0.35">
      <c r="A657">
        <v>655</v>
      </c>
      <c r="B657" t="s">
        <v>1352</v>
      </c>
      <c r="C657" s="3" t="s">
        <v>1353</v>
      </c>
      <c r="D657" s="19">
        <v>6900</v>
      </c>
      <c r="E657" s="7">
        <v>13212</v>
      </c>
      <c r="F657" s="5">
        <f t="shared" si="82"/>
        <v>1.9147826086956521</v>
      </c>
      <c r="G657" t="s">
        <v>20</v>
      </c>
      <c r="H657" s="8">
        <f t="shared" si="83"/>
        <v>50.045454545454547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80"/>
        <v>42796.25</v>
      </c>
      <c r="O657" s="17" t="str">
        <f t="shared" si="87"/>
        <v>Mar</v>
      </c>
      <c r="P657" s="14">
        <f t="shared" si="84"/>
        <v>2017</v>
      </c>
      <c r="Q657" s="12">
        <f t="shared" si="81"/>
        <v>42809.208333333328</v>
      </c>
      <c r="R657" t="b">
        <v>1</v>
      </c>
      <c r="S657" t="b">
        <v>0</v>
      </c>
      <c r="T657" t="s">
        <v>122</v>
      </c>
      <c r="U657" t="str">
        <f t="shared" si="85"/>
        <v>photography</v>
      </c>
      <c r="V657" t="str">
        <f t="shared" si="86"/>
        <v>photography books</v>
      </c>
    </row>
    <row r="658" spans="1:22" ht="31" x14ac:dyDescent="0.35">
      <c r="A658">
        <v>656</v>
      </c>
      <c r="B658" t="s">
        <v>1354</v>
      </c>
      <c r="C658" s="3" t="s">
        <v>1355</v>
      </c>
      <c r="D658" s="19">
        <v>118400</v>
      </c>
      <c r="E658" s="7">
        <v>49879</v>
      </c>
      <c r="F658" s="5">
        <f t="shared" si="82"/>
        <v>0.42127533783783783</v>
      </c>
      <c r="G658" t="s">
        <v>14</v>
      </c>
      <c r="H658" s="8">
        <f t="shared" si="83"/>
        <v>98.966269841269835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80"/>
        <v>43097.25</v>
      </c>
      <c r="O658" s="17" t="str">
        <f t="shared" si="87"/>
        <v>Dec</v>
      </c>
      <c r="P658" s="14">
        <f t="shared" si="84"/>
        <v>2017</v>
      </c>
      <c r="Q658" s="12">
        <f t="shared" si="81"/>
        <v>43102.25</v>
      </c>
      <c r="R658" t="b">
        <v>0</v>
      </c>
      <c r="S658" t="b">
        <v>0</v>
      </c>
      <c r="T658" t="s">
        <v>17</v>
      </c>
      <c r="U658" t="str">
        <f t="shared" si="85"/>
        <v>food</v>
      </c>
      <c r="V658" t="str">
        <f t="shared" si="86"/>
        <v>food trucks</v>
      </c>
    </row>
    <row r="659" spans="1:22" x14ac:dyDescent="0.35">
      <c r="A659">
        <v>657</v>
      </c>
      <c r="B659" t="s">
        <v>1356</v>
      </c>
      <c r="C659" s="3" t="s">
        <v>1357</v>
      </c>
      <c r="D659" s="19">
        <v>10000</v>
      </c>
      <c r="E659" s="7">
        <v>824</v>
      </c>
      <c r="F659" s="5">
        <f t="shared" si="82"/>
        <v>8.2400000000000001E-2</v>
      </c>
      <c r="G659" t="s">
        <v>14</v>
      </c>
      <c r="H659" s="8">
        <f t="shared" si="83"/>
        <v>58.857142857142854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80"/>
        <v>43096.25</v>
      </c>
      <c r="O659" s="17" t="str">
        <f t="shared" si="87"/>
        <v>Dec</v>
      </c>
      <c r="P659" s="14">
        <f t="shared" si="84"/>
        <v>2017</v>
      </c>
      <c r="Q659" s="12">
        <f t="shared" si="81"/>
        <v>43112.25</v>
      </c>
      <c r="R659" t="b">
        <v>0</v>
      </c>
      <c r="S659" t="b">
        <v>0</v>
      </c>
      <c r="T659" t="s">
        <v>474</v>
      </c>
      <c r="U659" t="str">
        <f t="shared" si="85"/>
        <v>film &amp; video</v>
      </c>
      <c r="V659" t="str">
        <f t="shared" si="86"/>
        <v>science fiction</v>
      </c>
    </row>
    <row r="660" spans="1:22" hidden="1" x14ac:dyDescent="0.35">
      <c r="A660">
        <v>658</v>
      </c>
      <c r="B660" t="s">
        <v>1358</v>
      </c>
      <c r="C660" s="3" t="s">
        <v>1359</v>
      </c>
      <c r="D660" s="19">
        <v>52600</v>
      </c>
      <c r="E660" s="7">
        <v>31594</v>
      </c>
      <c r="F660" s="5">
        <f t="shared" si="82"/>
        <v>0.60064638783269964</v>
      </c>
      <c r="G660" t="s">
        <v>74</v>
      </c>
      <c r="H660" s="8">
        <f t="shared" si="83"/>
        <v>81.010256410256417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80"/>
        <v>42246.208333333328</v>
      </c>
      <c r="O660" s="17" t="str">
        <f t="shared" si="87"/>
        <v>Aug</v>
      </c>
      <c r="P660" s="14">
        <f t="shared" si="84"/>
        <v>2015</v>
      </c>
      <c r="Q660" s="12">
        <f t="shared" si="81"/>
        <v>42269.208333333328</v>
      </c>
      <c r="R660" t="b">
        <v>0</v>
      </c>
      <c r="S660" t="b">
        <v>0</v>
      </c>
      <c r="T660" t="s">
        <v>23</v>
      </c>
      <c r="U660" t="str">
        <f t="shared" si="85"/>
        <v>music</v>
      </c>
      <c r="V660" t="str">
        <f t="shared" si="86"/>
        <v>rock</v>
      </c>
    </row>
    <row r="661" spans="1:22" x14ac:dyDescent="0.35">
      <c r="A661">
        <v>659</v>
      </c>
      <c r="B661" t="s">
        <v>1360</v>
      </c>
      <c r="C661" s="3" t="s">
        <v>1361</v>
      </c>
      <c r="D661" s="19">
        <v>120700</v>
      </c>
      <c r="E661" s="7">
        <v>57010</v>
      </c>
      <c r="F661" s="5">
        <f t="shared" si="82"/>
        <v>0.47232808616404309</v>
      </c>
      <c r="G661" t="s">
        <v>14</v>
      </c>
      <c r="H661" s="8">
        <f t="shared" si="83"/>
        <v>76.013333333333335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80"/>
        <v>40570.25</v>
      </c>
      <c r="O661" s="17" t="str">
        <f t="shared" si="87"/>
        <v>Jan</v>
      </c>
      <c r="P661" s="14">
        <f t="shared" si="84"/>
        <v>2011</v>
      </c>
      <c r="Q661" s="12">
        <f t="shared" si="81"/>
        <v>40571.25</v>
      </c>
      <c r="R661" t="b">
        <v>0</v>
      </c>
      <c r="S661" t="b">
        <v>0</v>
      </c>
      <c r="T661" t="s">
        <v>42</v>
      </c>
      <c r="U661" t="str">
        <f t="shared" si="85"/>
        <v>film &amp; video</v>
      </c>
      <c r="V661" t="str">
        <f t="shared" si="86"/>
        <v>documentary</v>
      </c>
    </row>
    <row r="662" spans="1:22" x14ac:dyDescent="0.35">
      <c r="A662">
        <v>660</v>
      </c>
      <c r="B662" t="s">
        <v>1362</v>
      </c>
      <c r="C662" s="3" t="s">
        <v>1363</v>
      </c>
      <c r="D662" s="19">
        <v>9100</v>
      </c>
      <c r="E662" s="7">
        <v>7438</v>
      </c>
      <c r="F662" s="5">
        <f t="shared" si="82"/>
        <v>0.81736263736263737</v>
      </c>
      <c r="G662" t="s">
        <v>14</v>
      </c>
      <c r="H662" s="8">
        <f t="shared" si="83"/>
        <v>96.597402597402592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80"/>
        <v>42237.208333333328</v>
      </c>
      <c r="O662" s="17" t="str">
        <f t="shared" si="87"/>
        <v>Aug</v>
      </c>
      <c r="P662" s="14">
        <f t="shared" si="84"/>
        <v>2015</v>
      </c>
      <c r="Q662" s="12">
        <f t="shared" si="81"/>
        <v>42246.208333333328</v>
      </c>
      <c r="R662" t="b">
        <v>1</v>
      </c>
      <c r="S662" t="b">
        <v>0</v>
      </c>
      <c r="T662" t="s">
        <v>33</v>
      </c>
      <c r="U662" t="str">
        <f t="shared" si="85"/>
        <v>theater</v>
      </c>
      <c r="V662" t="str">
        <f t="shared" si="86"/>
        <v>plays</v>
      </c>
    </row>
    <row r="663" spans="1:22" x14ac:dyDescent="0.35">
      <c r="A663">
        <v>661</v>
      </c>
      <c r="B663" t="s">
        <v>1364</v>
      </c>
      <c r="C663" s="3" t="s">
        <v>1365</v>
      </c>
      <c r="D663" s="19">
        <v>106800</v>
      </c>
      <c r="E663" s="7">
        <v>57872</v>
      </c>
      <c r="F663" s="5">
        <f t="shared" si="82"/>
        <v>0.54187265917603</v>
      </c>
      <c r="G663" t="s">
        <v>14</v>
      </c>
      <c r="H663" s="8">
        <f t="shared" si="83"/>
        <v>76.957446808510639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80"/>
        <v>40996.208333333336</v>
      </c>
      <c r="O663" s="17" t="str">
        <f t="shared" si="87"/>
        <v>Mar</v>
      </c>
      <c r="P663" s="14">
        <f t="shared" si="84"/>
        <v>2012</v>
      </c>
      <c r="Q663" s="12">
        <f t="shared" si="81"/>
        <v>41026.208333333336</v>
      </c>
      <c r="R663" t="b">
        <v>0</v>
      </c>
      <c r="S663" t="b">
        <v>0</v>
      </c>
      <c r="T663" t="s">
        <v>159</v>
      </c>
      <c r="U663" t="str">
        <f t="shared" si="85"/>
        <v>music</v>
      </c>
      <c r="V663" t="str">
        <f t="shared" si="86"/>
        <v>jazz</v>
      </c>
    </row>
    <row r="664" spans="1:22" x14ac:dyDescent="0.35">
      <c r="A664">
        <v>662</v>
      </c>
      <c r="B664" t="s">
        <v>1366</v>
      </c>
      <c r="C664" s="3" t="s">
        <v>1367</v>
      </c>
      <c r="D664" s="19">
        <v>9100</v>
      </c>
      <c r="E664" s="7">
        <v>8906</v>
      </c>
      <c r="F664" s="5">
        <f t="shared" si="82"/>
        <v>0.97868131868131869</v>
      </c>
      <c r="G664" t="s">
        <v>14</v>
      </c>
      <c r="H664" s="8">
        <f t="shared" si="83"/>
        <v>67.984732824427482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80"/>
        <v>43443.25</v>
      </c>
      <c r="O664" s="17" t="str">
        <f t="shared" si="87"/>
        <v>Dec</v>
      </c>
      <c r="P664" s="14">
        <f t="shared" si="84"/>
        <v>2018</v>
      </c>
      <c r="Q664" s="12">
        <f t="shared" si="81"/>
        <v>43447.25</v>
      </c>
      <c r="R664" t="b">
        <v>0</v>
      </c>
      <c r="S664" t="b">
        <v>0</v>
      </c>
      <c r="T664" t="s">
        <v>33</v>
      </c>
      <c r="U664" t="str">
        <f t="shared" si="85"/>
        <v>theater</v>
      </c>
      <c r="V664" t="str">
        <f t="shared" si="86"/>
        <v>plays</v>
      </c>
    </row>
    <row r="665" spans="1:22" x14ac:dyDescent="0.35">
      <c r="A665">
        <v>663</v>
      </c>
      <c r="B665" t="s">
        <v>1368</v>
      </c>
      <c r="C665" s="3" t="s">
        <v>1369</v>
      </c>
      <c r="D665" s="19">
        <v>10000</v>
      </c>
      <c r="E665" s="7">
        <v>7724</v>
      </c>
      <c r="F665" s="5">
        <f t="shared" si="82"/>
        <v>0.77239999999999998</v>
      </c>
      <c r="G665" t="s">
        <v>14</v>
      </c>
      <c r="H665" s="8">
        <f t="shared" si="83"/>
        <v>88.781609195402297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80"/>
        <v>40458.208333333336</v>
      </c>
      <c r="O665" s="17" t="str">
        <f t="shared" si="87"/>
        <v>Oct</v>
      </c>
      <c r="P665" s="14">
        <f t="shared" si="84"/>
        <v>2010</v>
      </c>
      <c r="Q665" s="12">
        <f t="shared" si="81"/>
        <v>40481.208333333336</v>
      </c>
      <c r="R665" t="b">
        <v>0</v>
      </c>
      <c r="S665" t="b">
        <v>0</v>
      </c>
      <c r="T665" t="s">
        <v>33</v>
      </c>
      <c r="U665" t="str">
        <f t="shared" si="85"/>
        <v>theater</v>
      </c>
      <c r="V665" t="str">
        <f t="shared" si="86"/>
        <v>plays</v>
      </c>
    </row>
    <row r="666" spans="1:22" x14ac:dyDescent="0.35">
      <c r="A666">
        <v>664</v>
      </c>
      <c r="B666" t="s">
        <v>708</v>
      </c>
      <c r="C666" s="3" t="s">
        <v>1370</v>
      </c>
      <c r="D666" s="19">
        <v>79400</v>
      </c>
      <c r="E666" s="7">
        <v>26571</v>
      </c>
      <c r="F666" s="5">
        <f t="shared" si="82"/>
        <v>0.33464735516372796</v>
      </c>
      <c r="G666" t="s">
        <v>14</v>
      </c>
      <c r="H666" s="8">
        <f t="shared" si="83"/>
        <v>24.99623706491063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80"/>
        <v>40959.25</v>
      </c>
      <c r="O666" s="17" t="str">
        <f t="shared" si="87"/>
        <v>Feb</v>
      </c>
      <c r="P666" s="14">
        <f t="shared" si="84"/>
        <v>2012</v>
      </c>
      <c r="Q666" s="12">
        <f t="shared" si="81"/>
        <v>40969.25</v>
      </c>
      <c r="R666" t="b">
        <v>0</v>
      </c>
      <c r="S666" t="b">
        <v>0</v>
      </c>
      <c r="T666" t="s">
        <v>159</v>
      </c>
      <c r="U666" t="str">
        <f t="shared" si="85"/>
        <v>music</v>
      </c>
      <c r="V666" t="str">
        <f t="shared" si="86"/>
        <v>jazz</v>
      </c>
    </row>
    <row r="667" spans="1:22" hidden="1" x14ac:dyDescent="0.35">
      <c r="A667">
        <v>665</v>
      </c>
      <c r="B667" t="s">
        <v>1371</v>
      </c>
      <c r="C667" s="3" t="s">
        <v>1372</v>
      </c>
      <c r="D667" s="19">
        <v>5100</v>
      </c>
      <c r="E667" s="7">
        <v>12219</v>
      </c>
      <c r="F667" s="5">
        <f t="shared" si="82"/>
        <v>2.3958823529411766</v>
      </c>
      <c r="G667" t="s">
        <v>20</v>
      </c>
      <c r="H667" s="8">
        <f t="shared" si="83"/>
        <v>44.922794117647058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80"/>
        <v>40733.208333333336</v>
      </c>
      <c r="O667" s="17" t="str">
        <f t="shared" si="87"/>
        <v>Jul</v>
      </c>
      <c r="P667" s="14">
        <f t="shared" si="84"/>
        <v>2011</v>
      </c>
      <c r="Q667" s="12">
        <f t="shared" si="81"/>
        <v>40747.208333333336</v>
      </c>
      <c r="R667" t="b">
        <v>0</v>
      </c>
      <c r="S667" t="b">
        <v>1</v>
      </c>
      <c r="T667" t="s">
        <v>42</v>
      </c>
      <c r="U667" t="str">
        <f t="shared" si="85"/>
        <v>film &amp; video</v>
      </c>
      <c r="V667" t="str">
        <f t="shared" si="86"/>
        <v>documentary</v>
      </c>
    </row>
    <row r="668" spans="1:22" hidden="1" x14ac:dyDescent="0.35">
      <c r="A668">
        <v>666</v>
      </c>
      <c r="B668" t="s">
        <v>1373</v>
      </c>
      <c r="C668" s="3" t="s">
        <v>1374</v>
      </c>
      <c r="D668" s="19">
        <v>3100</v>
      </c>
      <c r="E668" s="7">
        <v>1985</v>
      </c>
      <c r="F668" s="5">
        <f t="shared" si="82"/>
        <v>0.64032258064516134</v>
      </c>
      <c r="G668" t="s">
        <v>74</v>
      </c>
      <c r="H668" s="8">
        <f t="shared" si="83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80"/>
        <v>41516.208333333336</v>
      </c>
      <c r="O668" s="17" t="str">
        <f t="shared" si="87"/>
        <v>Aug</v>
      </c>
      <c r="P668" s="14">
        <f t="shared" si="84"/>
        <v>2013</v>
      </c>
      <c r="Q668" s="12">
        <f t="shared" si="81"/>
        <v>41522.208333333336</v>
      </c>
      <c r="R668" t="b">
        <v>0</v>
      </c>
      <c r="S668" t="b">
        <v>1</v>
      </c>
      <c r="T668" t="s">
        <v>33</v>
      </c>
      <c r="U668" t="str">
        <f t="shared" si="85"/>
        <v>theater</v>
      </c>
      <c r="V668" t="str">
        <f t="shared" si="86"/>
        <v>plays</v>
      </c>
    </row>
    <row r="669" spans="1:22" ht="31" hidden="1" x14ac:dyDescent="0.35">
      <c r="A669">
        <v>667</v>
      </c>
      <c r="B669" t="s">
        <v>1375</v>
      </c>
      <c r="C669" s="3" t="s">
        <v>1376</v>
      </c>
      <c r="D669" s="19">
        <v>6900</v>
      </c>
      <c r="E669" s="7">
        <v>12155</v>
      </c>
      <c r="F669" s="5">
        <f t="shared" si="82"/>
        <v>1.7615942028985507</v>
      </c>
      <c r="G669" t="s">
        <v>20</v>
      </c>
      <c r="H669" s="8">
        <f t="shared" si="83"/>
        <v>29.009546539379475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80"/>
        <v>41892.208333333336</v>
      </c>
      <c r="O669" s="17" t="str">
        <f t="shared" si="87"/>
        <v>Sep</v>
      </c>
      <c r="P669" s="14">
        <f t="shared" si="84"/>
        <v>2014</v>
      </c>
      <c r="Q669" s="12">
        <f t="shared" si="81"/>
        <v>41901.208333333336</v>
      </c>
      <c r="R669" t="b">
        <v>0</v>
      </c>
      <c r="S669" t="b">
        <v>0</v>
      </c>
      <c r="T669" t="s">
        <v>1029</v>
      </c>
      <c r="U669" t="str">
        <f t="shared" si="85"/>
        <v>journalism</v>
      </c>
      <c r="V669" t="str">
        <f t="shared" si="86"/>
        <v>audio</v>
      </c>
    </row>
    <row r="670" spans="1:22" ht="31" x14ac:dyDescent="0.35">
      <c r="A670">
        <v>668</v>
      </c>
      <c r="B670" t="s">
        <v>1377</v>
      </c>
      <c r="C670" s="3" t="s">
        <v>1378</v>
      </c>
      <c r="D670" s="19">
        <v>27500</v>
      </c>
      <c r="E670" s="7">
        <v>5593</v>
      </c>
      <c r="F670" s="5">
        <f t="shared" si="82"/>
        <v>0.20338181818181819</v>
      </c>
      <c r="G670" t="s">
        <v>14</v>
      </c>
      <c r="H670" s="8">
        <f t="shared" si="83"/>
        <v>73.59210526315789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80"/>
        <v>41122.208333333336</v>
      </c>
      <c r="O670" s="17" t="str">
        <f t="shared" si="87"/>
        <v>Aug</v>
      </c>
      <c r="P670" s="14">
        <f t="shared" si="84"/>
        <v>2012</v>
      </c>
      <c r="Q670" s="12">
        <f t="shared" si="81"/>
        <v>41134.208333333336</v>
      </c>
      <c r="R670" t="b">
        <v>0</v>
      </c>
      <c r="S670" t="b">
        <v>0</v>
      </c>
      <c r="T670" t="s">
        <v>33</v>
      </c>
      <c r="U670" t="str">
        <f t="shared" si="85"/>
        <v>theater</v>
      </c>
      <c r="V670" t="str">
        <f t="shared" si="86"/>
        <v>plays</v>
      </c>
    </row>
    <row r="671" spans="1:22" hidden="1" x14ac:dyDescent="0.35">
      <c r="A671">
        <v>669</v>
      </c>
      <c r="B671" t="s">
        <v>1379</v>
      </c>
      <c r="C671" s="3" t="s">
        <v>1380</v>
      </c>
      <c r="D671" s="19">
        <v>48800</v>
      </c>
      <c r="E671" s="7">
        <v>175020</v>
      </c>
      <c r="F671" s="5">
        <f t="shared" si="82"/>
        <v>3.5864754098360656</v>
      </c>
      <c r="G671" t="s">
        <v>20</v>
      </c>
      <c r="H671" s="8">
        <f t="shared" si="83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80"/>
        <v>42912.208333333328</v>
      </c>
      <c r="O671" s="17" t="str">
        <f t="shared" si="87"/>
        <v>Jun</v>
      </c>
      <c r="P671" s="14">
        <f t="shared" si="84"/>
        <v>2017</v>
      </c>
      <c r="Q671" s="12">
        <f t="shared" si="81"/>
        <v>42921.208333333328</v>
      </c>
      <c r="R671" t="b">
        <v>0</v>
      </c>
      <c r="S671" t="b">
        <v>0</v>
      </c>
      <c r="T671" t="s">
        <v>33</v>
      </c>
      <c r="U671" t="str">
        <f t="shared" si="85"/>
        <v>theater</v>
      </c>
      <c r="V671" t="str">
        <f t="shared" si="86"/>
        <v>plays</v>
      </c>
    </row>
    <row r="672" spans="1:22" ht="31" hidden="1" x14ac:dyDescent="0.35">
      <c r="A672">
        <v>670</v>
      </c>
      <c r="B672" t="s">
        <v>1334</v>
      </c>
      <c r="C672" s="3" t="s">
        <v>1381</v>
      </c>
      <c r="D672" s="19">
        <v>16200</v>
      </c>
      <c r="E672" s="7">
        <v>75955</v>
      </c>
      <c r="F672" s="5">
        <f t="shared" si="82"/>
        <v>4.6885802469135802</v>
      </c>
      <c r="G672" t="s">
        <v>20</v>
      </c>
      <c r="H672" s="8">
        <f t="shared" si="83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80"/>
        <v>42425.25</v>
      </c>
      <c r="O672" s="17" t="str">
        <f t="shared" si="87"/>
        <v>Feb</v>
      </c>
      <c r="P672" s="14">
        <f t="shared" si="84"/>
        <v>2016</v>
      </c>
      <c r="Q672" s="12">
        <f t="shared" si="81"/>
        <v>42437.25</v>
      </c>
      <c r="R672" t="b">
        <v>0</v>
      </c>
      <c r="S672" t="b">
        <v>0</v>
      </c>
      <c r="T672" t="s">
        <v>60</v>
      </c>
      <c r="U672" t="str">
        <f t="shared" si="85"/>
        <v>music</v>
      </c>
      <c r="V672" t="str">
        <f t="shared" si="86"/>
        <v>indie rock</v>
      </c>
    </row>
    <row r="673" spans="1:22" ht="31" hidden="1" x14ac:dyDescent="0.35">
      <c r="A673">
        <v>671</v>
      </c>
      <c r="B673" t="s">
        <v>1382</v>
      </c>
      <c r="C673" s="3" t="s">
        <v>1383</v>
      </c>
      <c r="D673" s="19">
        <v>97600</v>
      </c>
      <c r="E673" s="7">
        <v>119127</v>
      </c>
      <c r="F673" s="5">
        <f t="shared" si="82"/>
        <v>1.220563524590164</v>
      </c>
      <c r="G673" t="s">
        <v>20</v>
      </c>
      <c r="H673" s="8">
        <f t="shared" si="83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80"/>
        <v>40390.208333333336</v>
      </c>
      <c r="O673" s="17" t="str">
        <f t="shared" si="87"/>
        <v>Jul</v>
      </c>
      <c r="P673" s="14">
        <f t="shared" si="84"/>
        <v>2010</v>
      </c>
      <c r="Q673" s="12">
        <f t="shared" si="81"/>
        <v>40394.208333333336</v>
      </c>
      <c r="R673" t="b">
        <v>0</v>
      </c>
      <c r="S673" t="b">
        <v>1</v>
      </c>
      <c r="T673" t="s">
        <v>33</v>
      </c>
      <c r="U673" t="str">
        <f t="shared" si="85"/>
        <v>theater</v>
      </c>
      <c r="V673" t="str">
        <f t="shared" si="86"/>
        <v>plays</v>
      </c>
    </row>
    <row r="674" spans="1:22" x14ac:dyDescent="0.35">
      <c r="A674">
        <v>672</v>
      </c>
      <c r="B674" t="s">
        <v>1384</v>
      </c>
      <c r="C674" s="3" t="s">
        <v>1385</v>
      </c>
      <c r="D674" s="19">
        <v>197900</v>
      </c>
      <c r="E674" s="7">
        <v>110689</v>
      </c>
      <c r="F674" s="5">
        <f t="shared" si="82"/>
        <v>0.55931783729156137</v>
      </c>
      <c r="G674" t="s">
        <v>14</v>
      </c>
      <c r="H674" s="8">
        <f t="shared" si="83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80"/>
        <v>43180.208333333328</v>
      </c>
      <c r="O674" s="17" t="str">
        <f t="shared" si="87"/>
        <v>Mar</v>
      </c>
      <c r="P674" s="14">
        <f t="shared" si="84"/>
        <v>2018</v>
      </c>
      <c r="Q674" s="12">
        <f t="shared" si="81"/>
        <v>43190.208333333328</v>
      </c>
      <c r="R674" t="b">
        <v>0</v>
      </c>
      <c r="S674" t="b">
        <v>0</v>
      </c>
      <c r="T674" t="s">
        <v>33</v>
      </c>
      <c r="U674" t="str">
        <f t="shared" si="85"/>
        <v>theater</v>
      </c>
      <c r="V674" t="str">
        <f t="shared" si="86"/>
        <v>plays</v>
      </c>
    </row>
    <row r="675" spans="1:22" x14ac:dyDescent="0.35">
      <c r="A675">
        <v>673</v>
      </c>
      <c r="B675" t="s">
        <v>1386</v>
      </c>
      <c r="C675" s="3" t="s">
        <v>1387</v>
      </c>
      <c r="D675" s="19">
        <v>5600</v>
      </c>
      <c r="E675" s="7">
        <v>2445</v>
      </c>
      <c r="F675" s="5">
        <f t="shared" si="82"/>
        <v>0.43660714285714286</v>
      </c>
      <c r="G675" t="s">
        <v>14</v>
      </c>
      <c r="H675" s="8">
        <f t="shared" si="83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80"/>
        <v>42475.208333333328</v>
      </c>
      <c r="O675" s="17" t="str">
        <f t="shared" si="87"/>
        <v>Apr</v>
      </c>
      <c r="P675" s="14">
        <f t="shared" si="84"/>
        <v>2016</v>
      </c>
      <c r="Q675" s="12">
        <f t="shared" si="81"/>
        <v>42496.208333333328</v>
      </c>
      <c r="R675" t="b">
        <v>0</v>
      </c>
      <c r="S675" t="b">
        <v>0</v>
      </c>
      <c r="T675" t="s">
        <v>60</v>
      </c>
      <c r="U675" t="str">
        <f t="shared" si="85"/>
        <v>music</v>
      </c>
      <c r="V675" t="str">
        <f t="shared" si="86"/>
        <v>indie rock</v>
      </c>
    </row>
    <row r="676" spans="1:22" hidden="1" x14ac:dyDescent="0.35">
      <c r="A676">
        <v>674</v>
      </c>
      <c r="B676" t="s">
        <v>1388</v>
      </c>
      <c r="C676" s="3" t="s">
        <v>1389</v>
      </c>
      <c r="D676" s="19">
        <v>170700</v>
      </c>
      <c r="E676" s="7">
        <v>57250</v>
      </c>
      <c r="F676" s="5">
        <f t="shared" si="82"/>
        <v>0.33538371411833628</v>
      </c>
      <c r="G676" t="s">
        <v>74</v>
      </c>
      <c r="H676" s="8">
        <f t="shared" si="83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80"/>
        <v>40774.208333333336</v>
      </c>
      <c r="O676" s="17" t="str">
        <f t="shared" si="87"/>
        <v>Aug</v>
      </c>
      <c r="P676" s="14">
        <f t="shared" si="84"/>
        <v>2011</v>
      </c>
      <c r="Q676" s="12">
        <f t="shared" si="81"/>
        <v>40821.208333333336</v>
      </c>
      <c r="R676" t="b">
        <v>0</v>
      </c>
      <c r="S676" t="b">
        <v>0</v>
      </c>
      <c r="T676" t="s">
        <v>122</v>
      </c>
      <c r="U676" t="str">
        <f t="shared" si="85"/>
        <v>photography</v>
      </c>
      <c r="V676" t="str">
        <f t="shared" si="86"/>
        <v>photography books</v>
      </c>
    </row>
    <row r="677" spans="1:22" hidden="1" x14ac:dyDescent="0.35">
      <c r="A677">
        <v>675</v>
      </c>
      <c r="B677" t="s">
        <v>1390</v>
      </c>
      <c r="C677" s="3" t="s">
        <v>1391</v>
      </c>
      <c r="D677" s="19">
        <v>9700</v>
      </c>
      <c r="E677" s="7">
        <v>11929</v>
      </c>
      <c r="F677" s="5">
        <f t="shared" si="82"/>
        <v>1.2297938144329896</v>
      </c>
      <c r="G677" t="s">
        <v>20</v>
      </c>
      <c r="H677" s="8">
        <f t="shared" si="83"/>
        <v>36.0392749244713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80"/>
        <v>43719.208333333328</v>
      </c>
      <c r="O677" s="17" t="str">
        <f t="shared" si="87"/>
        <v>Sep</v>
      </c>
      <c r="P677" s="14">
        <f t="shared" si="84"/>
        <v>2019</v>
      </c>
      <c r="Q677" s="12">
        <f t="shared" si="81"/>
        <v>43726.208333333328</v>
      </c>
      <c r="R677" t="b">
        <v>0</v>
      </c>
      <c r="S677" t="b">
        <v>0</v>
      </c>
      <c r="T677" t="s">
        <v>1029</v>
      </c>
      <c r="U677" t="str">
        <f t="shared" si="85"/>
        <v>journalism</v>
      </c>
      <c r="V677" t="str">
        <f t="shared" si="86"/>
        <v>audio</v>
      </c>
    </row>
    <row r="678" spans="1:22" hidden="1" x14ac:dyDescent="0.35">
      <c r="A678">
        <v>676</v>
      </c>
      <c r="B678" t="s">
        <v>1392</v>
      </c>
      <c r="C678" s="3" t="s">
        <v>1393</v>
      </c>
      <c r="D678" s="19">
        <v>62300</v>
      </c>
      <c r="E678" s="7">
        <v>118214</v>
      </c>
      <c r="F678" s="5">
        <f t="shared" si="82"/>
        <v>1.8974959871589085</v>
      </c>
      <c r="G678" t="s">
        <v>20</v>
      </c>
      <c r="H678" s="8">
        <f t="shared" si="83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80"/>
        <v>41178.208333333336</v>
      </c>
      <c r="O678" s="17" t="str">
        <f t="shared" si="87"/>
        <v>Sep</v>
      </c>
      <c r="P678" s="14">
        <f t="shared" si="84"/>
        <v>2012</v>
      </c>
      <c r="Q678" s="12">
        <f t="shared" si="81"/>
        <v>41187.208333333336</v>
      </c>
      <c r="R678" t="b">
        <v>0</v>
      </c>
      <c r="S678" t="b">
        <v>0</v>
      </c>
      <c r="T678" t="s">
        <v>122</v>
      </c>
      <c r="U678" t="str">
        <f t="shared" si="85"/>
        <v>photography</v>
      </c>
      <c r="V678" t="str">
        <f t="shared" si="86"/>
        <v>photography books</v>
      </c>
    </row>
    <row r="679" spans="1:22" x14ac:dyDescent="0.35">
      <c r="A679">
        <v>677</v>
      </c>
      <c r="B679" t="s">
        <v>1394</v>
      </c>
      <c r="C679" s="3" t="s">
        <v>1395</v>
      </c>
      <c r="D679" s="19">
        <v>5300</v>
      </c>
      <c r="E679" s="7">
        <v>4432</v>
      </c>
      <c r="F679" s="5">
        <f t="shared" si="82"/>
        <v>0.83622641509433959</v>
      </c>
      <c r="G679" t="s">
        <v>14</v>
      </c>
      <c r="H679" s="8">
        <f t="shared" si="83"/>
        <v>39.927927927927925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80"/>
        <v>42561.208333333328</v>
      </c>
      <c r="O679" s="17" t="str">
        <f t="shared" si="87"/>
        <v>Jul</v>
      </c>
      <c r="P679" s="14">
        <f t="shared" si="84"/>
        <v>2016</v>
      </c>
      <c r="Q679" s="12">
        <f t="shared" si="81"/>
        <v>42611.208333333328</v>
      </c>
      <c r="R679" t="b">
        <v>0</v>
      </c>
      <c r="S679" t="b">
        <v>0</v>
      </c>
      <c r="T679" t="s">
        <v>119</v>
      </c>
      <c r="U679" t="str">
        <f t="shared" si="85"/>
        <v>publishing</v>
      </c>
      <c r="V679" t="str">
        <f t="shared" si="86"/>
        <v>fiction</v>
      </c>
    </row>
    <row r="680" spans="1:22" hidden="1" x14ac:dyDescent="0.35">
      <c r="A680">
        <v>678</v>
      </c>
      <c r="B680" t="s">
        <v>1396</v>
      </c>
      <c r="C680" s="3" t="s">
        <v>1397</v>
      </c>
      <c r="D680" s="19">
        <v>99500</v>
      </c>
      <c r="E680" s="7">
        <v>17879</v>
      </c>
      <c r="F680" s="5">
        <f t="shared" si="82"/>
        <v>0.17968844221105529</v>
      </c>
      <c r="G680" t="s">
        <v>74</v>
      </c>
      <c r="H680" s="8">
        <f t="shared" si="83"/>
        <v>83.158139534883716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80"/>
        <v>43484.25</v>
      </c>
      <c r="O680" s="17" t="str">
        <f t="shared" si="87"/>
        <v>Jan</v>
      </c>
      <c r="P680" s="14">
        <f t="shared" si="84"/>
        <v>2019</v>
      </c>
      <c r="Q680" s="12">
        <f t="shared" si="81"/>
        <v>43486.25</v>
      </c>
      <c r="R680" t="b">
        <v>0</v>
      </c>
      <c r="S680" t="b">
        <v>0</v>
      </c>
      <c r="T680" t="s">
        <v>53</v>
      </c>
      <c r="U680" t="str">
        <f t="shared" si="85"/>
        <v>film &amp; video</v>
      </c>
      <c r="V680" t="str">
        <f t="shared" si="86"/>
        <v>drama</v>
      </c>
    </row>
    <row r="681" spans="1:22" hidden="1" x14ac:dyDescent="0.35">
      <c r="A681">
        <v>679</v>
      </c>
      <c r="B681" t="s">
        <v>668</v>
      </c>
      <c r="C681" s="3" t="s">
        <v>1398</v>
      </c>
      <c r="D681" s="19">
        <v>1400</v>
      </c>
      <c r="E681" s="7">
        <v>14511</v>
      </c>
      <c r="F681" s="5">
        <f t="shared" si="82"/>
        <v>10.365</v>
      </c>
      <c r="G681" t="s">
        <v>20</v>
      </c>
      <c r="H681" s="8">
        <f t="shared" si="83"/>
        <v>39.97520661157025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80"/>
        <v>43756.208333333328</v>
      </c>
      <c r="O681" s="17" t="str">
        <f t="shared" si="87"/>
        <v>Oct</v>
      </c>
      <c r="P681" s="14">
        <f t="shared" si="84"/>
        <v>2019</v>
      </c>
      <c r="Q681" s="12">
        <f t="shared" si="81"/>
        <v>43761.208333333328</v>
      </c>
      <c r="R681" t="b">
        <v>0</v>
      </c>
      <c r="S681" t="b">
        <v>1</v>
      </c>
      <c r="T681" t="s">
        <v>17</v>
      </c>
      <c r="U681" t="str">
        <f t="shared" si="85"/>
        <v>food</v>
      </c>
      <c r="V681" t="str">
        <f t="shared" si="86"/>
        <v>food trucks</v>
      </c>
    </row>
    <row r="682" spans="1:22" ht="31" x14ac:dyDescent="0.35">
      <c r="A682">
        <v>680</v>
      </c>
      <c r="B682" t="s">
        <v>1399</v>
      </c>
      <c r="C682" s="3" t="s">
        <v>1400</v>
      </c>
      <c r="D682" s="19">
        <v>145600</v>
      </c>
      <c r="E682" s="7">
        <v>141822</v>
      </c>
      <c r="F682" s="5">
        <f t="shared" si="82"/>
        <v>0.97405219780219776</v>
      </c>
      <c r="G682" t="s">
        <v>14</v>
      </c>
      <c r="H682" s="8">
        <f t="shared" si="83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80"/>
        <v>43813.25</v>
      </c>
      <c r="O682" s="17" t="str">
        <f t="shared" si="87"/>
        <v>Dec</v>
      </c>
      <c r="P682" s="14">
        <f t="shared" si="84"/>
        <v>2019</v>
      </c>
      <c r="Q682" s="12">
        <f t="shared" si="81"/>
        <v>43815.25</v>
      </c>
      <c r="R682" t="b">
        <v>0</v>
      </c>
      <c r="S682" t="b">
        <v>1</v>
      </c>
      <c r="T682" t="s">
        <v>292</v>
      </c>
      <c r="U682" t="str">
        <f t="shared" si="85"/>
        <v>games</v>
      </c>
      <c r="V682" t="str">
        <f t="shared" si="86"/>
        <v>mobile games</v>
      </c>
    </row>
    <row r="683" spans="1:22" ht="31" x14ac:dyDescent="0.35">
      <c r="A683">
        <v>681</v>
      </c>
      <c r="B683" t="s">
        <v>1401</v>
      </c>
      <c r="C683" s="3" t="s">
        <v>1402</v>
      </c>
      <c r="D683" s="19">
        <v>184100</v>
      </c>
      <c r="E683" s="7">
        <v>159037</v>
      </c>
      <c r="F683" s="5">
        <f t="shared" si="82"/>
        <v>0.86386203150461705</v>
      </c>
      <c r="G683" t="s">
        <v>14</v>
      </c>
      <c r="H683" s="8">
        <f t="shared" si="83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80"/>
        <v>40898.25</v>
      </c>
      <c r="O683" s="17" t="str">
        <f t="shared" si="87"/>
        <v>Dec</v>
      </c>
      <c r="P683" s="14">
        <f t="shared" si="84"/>
        <v>2011</v>
      </c>
      <c r="Q683" s="12">
        <f t="shared" si="81"/>
        <v>40904.25</v>
      </c>
      <c r="R683" t="b">
        <v>0</v>
      </c>
      <c r="S683" t="b">
        <v>0</v>
      </c>
      <c r="T683" t="s">
        <v>33</v>
      </c>
      <c r="U683" t="str">
        <f t="shared" si="85"/>
        <v>theater</v>
      </c>
      <c r="V683" t="str">
        <f t="shared" si="86"/>
        <v>plays</v>
      </c>
    </row>
    <row r="684" spans="1:22" hidden="1" x14ac:dyDescent="0.35">
      <c r="A684">
        <v>682</v>
      </c>
      <c r="B684" t="s">
        <v>1403</v>
      </c>
      <c r="C684" s="3" t="s">
        <v>1404</v>
      </c>
      <c r="D684" s="19">
        <v>5400</v>
      </c>
      <c r="E684" s="7">
        <v>8109</v>
      </c>
      <c r="F684" s="5">
        <f t="shared" si="82"/>
        <v>1.5016666666666667</v>
      </c>
      <c r="G684" t="s">
        <v>20</v>
      </c>
      <c r="H684" s="8">
        <f t="shared" si="83"/>
        <v>78.728155339805824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80"/>
        <v>41619.25</v>
      </c>
      <c r="O684" s="17" t="str">
        <f t="shared" si="87"/>
        <v>Dec</v>
      </c>
      <c r="P684" s="14">
        <f t="shared" si="84"/>
        <v>2013</v>
      </c>
      <c r="Q684" s="12">
        <f t="shared" si="81"/>
        <v>41628.25</v>
      </c>
      <c r="R684" t="b">
        <v>0</v>
      </c>
      <c r="S684" t="b">
        <v>0</v>
      </c>
      <c r="T684" t="s">
        <v>33</v>
      </c>
      <c r="U684" t="str">
        <f t="shared" si="85"/>
        <v>theater</v>
      </c>
      <c r="V684" t="str">
        <f t="shared" si="86"/>
        <v>plays</v>
      </c>
    </row>
    <row r="685" spans="1:22" hidden="1" x14ac:dyDescent="0.35">
      <c r="A685">
        <v>683</v>
      </c>
      <c r="B685" t="s">
        <v>1405</v>
      </c>
      <c r="C685" s="3" t="s">
        <v>1406</v>
      </c>
      <c r="D685" s="19">
        <v>2300</v>
      </c>
      <c r="E685" s="7">
        <v>8244</v>
      </c>
      <c r="F685" s="5">
        <f t="shared" si="82"/>
        <v>3.5843478260869563</v>
      </c>
      <c r="G685" t="s">
        <v>20</v>
      </c>
      <c r="H685" s="8">
        <f t="shared" si="83"/>
        <v>56.081632653061227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80"/>
        <v>43359.208333333328</v>
      </c>
      <c r="O685" s="17" t="str">
        <f t="shared" si="87"/>
        <v>Sep</v>
      </c>
      <c r="P685" s="14">
        <f t="shared" si="84"/>
        <v>2018</v>
      </c>
      <c r="Q685" s="12">
        <f t="shared" si="81"/>
        <v>43361.208333333328</v>
      </c>
      <c r="R685" t="b">
        <v>0</v>
      </c>
      <c r="S685" t="b">
        <v>0</v>
      </c>
      <c r="T685" t="s">
        <v>33</v>
      </c>
      <c r="U685" t="str">
        <f t="shared" si="85"/>
        <v>theater</v>
      </c>
      <c r="V685" t="str">
        <f t="shared" si="86"/>
        <v>plays</v>
      </c>
    </row>
    <row r="686" spans="1:22" hidden="1" x14ac:dyDescent="0.35">
      <c r="A686">
        <v>684</v>
      </c>
      <c r="B686" t="s">
        <v>1407</v>
      </c>
      <c r="C686" s="3" t="s">
        <v>1408</v>
      </c>
      <c r="D686" s="19">
        <v>1400</v>
      </c>
      <c r="E686" s="7">
        <v>7600</v>
      </c>
      <c r="F686" s="5">
        <f t="shared" si="82"/>
        <v>5.4285714285714288</v>
      </c>
      <c r="G686" t="s">
        <v>20</v>
      </c>
      <c r="H686" s="8">
        <f t="shared" si="83"/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80"/>
        <v>40358.208333333336</v>
      </c>
      <c r="O686" s="17" t="str">
        <f t="shared" si="87"/>
        <v>Jun</v>
      </c>
      <c r="P686" s="14">
        <f t="shared" si="84"/>
        <v>2010</v>
      </c>
      <c r="Q686" s="12">
        <f t="shared" si="81"/>
        <v>40378.208333333336</v>
      </c>
      <c r="R686" t="b">
        <v>0</v>
      </c>
      <c r="S686" t="b">
        <v>0</v>
      </c>
      <c r="T686" t="s">
        <v>68</v>
      </c>
      <c r="U686" t="str">
        <f t="shared" si="85"/>
        <v>publishing</v>
      </c>
      <c r="V686" t="str">
        <f t="shared" si="86"/>
        <v>nonfiction</v>
      </c>
    </row>
    <row r="687" spans="1:22" x14ac:dyDescent="0.35">
      <c r="A687">
        <v>685</v>
      </c>
      <c r="B687" t="s">
        <v>1409</v>
      </c>
      <c r="C687" s="3" t="s">
        <v>1410</v>
      </c>
      <c r="D687" s="19">
        <v>140000</v>
      </c>
      <c r="E687" s="7">
        <v>94501</v>
      </c>
      <c r="F687" s="5">
        <f t="shared" si="82"/>
        <v>0.67500714285714281</v>
      </c>
      <c r="G687" t="s">
        <v>14</v>
      </c>
      <c r="H687" s="8">
        <f t="shared" si="83"/>
        <v>102.05291576673866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80"/>
        <v>42239.208333333328</v>
      </c>
      <c r="O687" s="17" t="str">
        <f t="shared" si="87"/>
        <v>Aug</v>
      </c>
      <c r="P687" s="14">
        <f t="shared" si="84"/>
        <v>2015</v>
      </c>
      <c r="Q687" s="12">
        <f t="shared" si="81"/>
        <v>42263.208333333328</v>
      </c>
      <c r="R687" t="b">
        <v>0</v>
      </c>
      <c r="S687" t="b">
        <v>0</v>
      </c>
      <c r="T687" t="s">
        <v>33</v>
      </c>
      <c r="U687" t="str">
        <f t="shared" si="85"/>
        <v>theater</v>
      </c>
      <c r="V687" t="str">
        <f t="shared" si="86"/>
        <v>plays</v>
      </c>
    </row>
    <row r="688" spans="1:22" hidden="1" x14ac:dyDescent="0.35">
      <c r="A688">
        <v>686</v>
      </c>
      <c r="B688" t="s">
        <v>1411</v>
      </c>
      <c r="C688" s="3" t="s">
        <v>1412</v>
      </c>
      <c r="D688" s="19">
        <v>7500</v>
      </c>
      <c r="E688" s="7">
        <v>14381</v>
      </c>
      <c r="F688" s="5">
        <f t="shared" si="82"/>
        <v>1.9174666666666667</v>
      </c>
      <c r="G688" t="s">
        <v>20</v>
      </c>
      <c r="H688" s="8">
        <f t="shared" si="83"/>
        <v>107.32089552238806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80"/>
        <v>43186.208333333328</v>
      </c>
      <c r="O688" s="17" t="str">
        <f t="shared" si="87"/>
        <v>Mar</v>
      </c>
      <c r="P688" s="14">
        <f t="shared" si="84"/>
        <v>2018</v>
      </c>
      <c r="Q688" s="12">
        <f t="shared" si="81"/>
        <v>43197.208333333328</v>
      </c>
      <c r="R688" t="b">
        <v>0</v>
      </c>
      <c r="S688" t="b">
        <v>0</v>
      </c>
      <c r="T688" t="s">
        <v>65</v>
      </c>
      <c r="U688" t="str">
        <f t="shared" si="85"/>
        <v>technology</v>
      </c>
      <c r="V688" t="str">
        <f t="shared" si="86"/>
        <v>wearables</v>
      </c>
    </row>
    <row r="689" spans="1:22" hidden="1" x14ac:dyDescent="0.35">
      <c r="A689">
        <v>687</v>
      </c>
      <c r="B689" t="s">
        <v>1413</v>
      </c>
      <c r="C689" s="3" t="s">
        <v>1414</v>
      </c>
      <c r="D689" s="19">
        <v>1500</v>
      </c>
      <c r="E689" s="7">
        <v>13980</v>
      </c>
      <c r="F689" s="5">
        <f t="shared" si="82"/>
        <v>9.32</v>
      </c>
      <c r="G689" t="s">
        <v>20</v>
      </c>
      <c r="H689" s="8">
        <f t="shared" si="83"/>
        <v>51.970260223048328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80"/>
        <v>42806.25</v>
      </c>
      <c r="O689" s="17" t="str">
        <f t="shared" si="87"/>
        <v>Mar</v>
      </c>
      <c r="P689" s="14">
        <f t="shared" si="84"/>
        <v>2017</v>
      </c>
      <c r="Q689" s="12">
        <f t="shared" si="81"/>
        <v>42809.208333333328</v>
      </c>
      <c r="R689" t="b">
        <v>0</v>
      </c>
      <c r="S689" t="b">
        <v>0</v>
      </c>
      <c r="T689" t="s">
        <v>33</v>
      </c>
      <c r="U689" t="str">
        <f t="shared" si="85"/>
        <v>theater</v>
      </c>
      <c r="V689" t="str">
        <f t="shared" si="86"/>
        <v>plays</v>
      </c>
    </row>
    <row r="690" spans="1:22" hidden="1" x14ac:dyDescent="0.35">
      <c r="A690">
        <v>688</v>
      </c>
      <c r="B690" t="s">
        <v>1415</v>
      </c>
      <c r="C690" s="3" t="s">
        <v>1416</v>
      </c>
      <c r="D690" s="19">
        <v>2900</v>
      </c>
      <c r="E690" s="7">
        <v>12449</v>
      </c>
      <c r="F690" s="5">
        <f t="shared" si="82"/>
        <v>4.2927586206896553</v>
      </c>
      <c r="G690" t="s">
        <v>20</v>
      </c>
      <c r="H690" s="8">
        <f t="shared" si="83"/>
        <v>71.137142857142862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80"/>
        <v>43475.25</v>
      </c>
      <c r="O690" s="17" t="str">
        <f t="shared" si="87"/>
        <v>Jan</v>
      </c>
      <c r="P690" s="14">
        <f t="shared" si="84"/>
        <v>2019</v>
      </c>
      <c r="Q690" s="12">
        <f t="shared" si="81"/>
        <v>43491.25</v>
      </c>
      <c r="R690" t="b">
        <v>0</v>
      </c>
      <c r="S690" t="b">
        <v>1</v>
      </c>
      <c r="T690" t="s">
        <v>269</v>
      </c>
      <c r="U690" t="str">
        <f t="shared" si="85"/>
        <v>film &amp; video</v>
      </c>
      <c r="V690" t="str">
        <f t="shared" si="86"/>
        <v>television</v>
      </c>
    </row>
    <row r="691" spans="1:22" hidden="1" x14ac:dyDescent="0.35">
      <c r="A691">
        <v>689</v>
      </c>
      <c r="B691" t="s">
        <v>1417</v>
      </c>
      <c r="C691" s="3" t="s">
        <v>1418</v>
      </c>
      <c r="D691" s="19">
        <v>7300</v>
      </c>
      <c r="E691" s="7">
        <v>7348</v>
      </c>
      <c r="F691" s="5">
        <f t="shared" si="82"/>
        <v>1.0065753424657535</v>
      </c>
      <c r="G691" t="s">
        <v>20</v>
      </c>
      <c r="H691" s="8">
        <f t="shared" si="83"/>
        <v>106.49275362318841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80"/>
        <v>41576.208333333336</v>
      </c>
      <c r="O691" s="17" t="str">
        <f t="shared" si="87"/>
        <v>Oct</v>
      </c>
      <c r="P691" s="14">
        <f t="shared" si="84"/>
        <v>2013</v>
      </c>
      <c r="Q691" s="12">
        <f t="shared" si="81"/>
        <v>41588.25</v>
      </c>
      <c r="R691" t="b">
        <v>0</v>
      </c>
      <c r="S691" t="b">
        <v>0</v>
      </c>
      <c r="T691" t="s">
        <v>28</v>
      </c>
      <c r="U691" t="str">
        <f t="shared" si="85"/>
        <v>technology</v>
      </c>
      <c r="V691" t="str">
        <f t="shared" si="86"/>
        <v>web</v>
      </c>
    </row>
    <row r="692" spans="1:22" hidden="1" x14ac:dyDescent="0.35">
      <c r="A692">
        <v>690</v>
      </c>
      <c r="B692" t="s">
        <v>1419</v>
      </c>
      <c r="C692" s="3" t="s">
        <v>1420</v>
      </c>
      <c r="D692" s="19">
        <v>3600</v>
      </c>
      <c r="E692" s="7">
        <v>8158</v>
      </c>
      <c r="F692" s="5">
        <f t="shared" si="82"/>
        <v>2.266111111111111</v>
      </c>
      <c r="G692" t="s">
        <v>20</v>
      </c>
      <c r="H692" s="8">
        <f t="shared" si="83"/>
        <v>42.93684210526316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80"/>
        <v>40874.25</v>
      </c>
      <c r="O692" s="17" t="str">
        <f t="shared" si="87"/>
        <v>Nov</v>
      </c>
      <c r="P692" s="14">
        <f t="shared" si="84"/>
        <v>2011</v>
      </c>
      <c r="Q692" s="12">
        <f t="shared" si="81"/>
        <v>40880.25</v>
      </c>
      <c r="R692" t="b">
        <v>0</v>
      </c>
      <c r="S692" t="b">
        <v>1</v>
      </c>
      <c r="T692" t="s">
        <v>42</v>
      </c>
      <c r="U692" t="str">
        <f t="shared" si="85"/>
        <v>film &amp; video</v>
      </c>
      <c r="V692" t="str">
        <f t="shared" si="86"/>
        <v>documentary</v>
      </c>
    </row>
    <row r="693" spans="1:22" hidden="1" x14ac:dyDescent="0.35">
      <c r="A693">
        <v>691</v>
      </c>
      <c r="B693" t="s">
        <v>1421</v>
      </c>
      <c r="C693" s="3" t="s">
        <v>1422</v>
      </c>
      <c r="D693" s="19">
        <v>5000</v>
      </c>
      <c r="E693" s="7">
        <v>7119</v>
      </c>
      <c r="F693" s="5">
        <f t="shared" si="82"/>
        <v>1.4238</v>
      </c>
      <c r="G693" t="s">
        <v>20</v>
      </c>
      <c r="H693" s="8">
        <f t="shared" si="83"/>
        <v>30.037974683544302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80"/>
        <v>41185.208333333336</v>
      </c>
      <c r="O693" s="17" t="str">
        <f t="shared" si="87"/>
        <v>Oct</v>
      </c>
      <c r="P693" s="14">
        <f t="shared" si="84"/>
        <v>2012</v>
      </c>
      <c r="Q693" s="12">
        <f t="shared" si="81"/>
        <v>41202.208333333336</v>
      </c>
      <c r="R693" t="b">
        <v>1</v>
      </c>
      <c r="S693" t="b">
        <v>1</v>
      </c>
      <c r="T693" t="s">
        <v>42</v>
      </c>
      <c r="U693" t="str">
        <f t="shared" si="85"/>
        <v>film &amp; video</v>
      </c>
      <c r="V693" t="str">
        <f t="shared" si="86"/>
        <v>documentary</v>
      </c>
    </row>
    <row r="694" spans="1:22" x14ac:dyDescent="0.35">
      <c r="A694">
        <v>692</v>
      </c>
      <c r="B694" t="s">
        <v>1423</v>
      </c>
      <c r="C694" s="3" t="s">
        <v>1424</v>
      </c>
      <c r="D694" s="19">
        <v>6000</v>
      </c>
      <c r="E694" s="7">
        <v>5438</v>
      </c>
      <c r="F694" s="5">
        <f t="shared" si="82"/>
        <v>0.90633333333333332</v>
      </c>
      <c r="G694" t="s">
        <v>14</v>
      </c>
      <c r="H694" s="8">
        <f t="shared" si="83"/>
        <v>70.623376623376629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80"/>
        <v>43655.208333333328</v>
      </c>
      <c r="O694" s="17" t="str">
        <f t="shared" si="87"/>
        <v>Jul</v>
      </c>
      <c r="P694" s="14">
        <f t="shared" si="84"/>
        <v>2019</v>
      </c>
      <c r="Q694" s="12">
        <f t="shared" si="81"/>
        <v>43673.208333333328</v>
      </c>
      <c r="R694" t="b">
        <v>0</v>
      </c>
      <c r="S694" t="b">
        <v>0</v>
      </c>
      <c r="T694" t="s">
        <v>23</v>
      </c>
      <c r="U694" t="str">
        <f t="shared" si="85"/>
        <v>music</v>
      </c>
      <c r="V694" t="str">
        <f t="shared" si="86"/>
        <v>rock</v>
      </c>
    </row>
    <row r="695" spans="1:22" ht="31" x14ac:dyDescent="0.35">
      <c r="A695">
        <v>693</v>
      </c>
      <c r="B695" t="s">
        <v>1425</v>
      </c>
      <c r="C695" s="3" t="s">
        <v>1426</v>
      </c>
      <c r="D695" s="19">
        <v>180400</v>
      </c>
      <c r="E695" s="7">
        <v>115396</v>
      </c>
      <c r="F695" s="5">
        <f t="shared" si="82"/>
        <v>0.63966740576496672</v>
      </c>
      <c r="G695" t="s">
        <v>14</v>
      </c>
      <c r="H695" s="8">
        <f t="shared" si="83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80"/>
        <v>43025.208333333328</v>
      </c>
      <c r="O695" s="17" t="str">
        <f t="shared" si="87"/>
        <v>Oct</v>
      </c>
      <c r="P695" s="14">
        <f t="shared" si="84"/>
        <v>2017</v>
      </c>
      <c r="Q695" s="12">
        <f t="shared" si="81"/>
        <v>43042.208333333328</v>
      </c>
      <c r="R695" t="b">
        <v>0</v>
      </c>
      <c r="S695" t="b">
        <v>0</v>
      </c>
      <c r="T695" t="s">
        <v>33</v>
      </c>
      <c r="U695" t="str">
        <f t="shared" si="85"/>
        <v>theater</v>
      </c>
      <c r="V695" t="str">
        <f t="shared" si="86"/>
        <v>plays</v>
      </c>
    </row>
    <row r="696" spans="1:22" x14ac:dyDescent="0.35">
      <c r="A696">
        <v>694</v>
      </c>
      <c r="B696" t="s">
        <v>1427</v>
      </c>
      <c r="C696" s="3" t="s">
        <v>1428</v>
      </c>
      <c r="D696" s="19">
        <v>9100</v>
      </c>
      <c r="E696" s="7">
        <v>7656</v>
      </c>
      <c r="F696" s="5">
        <f t="shared" si="82"/>
        <v>0.84131868131868137</v>
      </c>
      <c r="G696" t="s">
        <v>14</v>
      </c>
      <c r="H696" s="8">
        <f t="shared" si="83"/>
        <v>96.911392405063296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80"/>
        <v>43066.25</v>
      </c>
      <c r="O696" s="17" t="str">
        <f t="shared" si="87"/>
        <v>Nov</v>
      </c>
      <c r="P696" s="14">
        <f t="shared" si="84"/>
        <v>2017</v>
      </c>
      <c r="Q696" s="12">
        <f t="shared" si="81"/>
        <v>43103.25</v>
      </c>
      <c r="R696" t="b">
        <v>0</v>
      </c>
      <c r="S696" t="b">
        <v>0</v>
      </c>
      <c r="T696" t="s">
        <v>33</v>
      </c>
      <c r="U696" t="str">
        <f t="shared" si="85"/>
        <v>theater</v>
      </c>
      <c r="V696" t="str">
        <f t="shared" si="86"/>
        <v>plays</v>
      </c>
    </row>
    <row r="697" spans="1:22" hidden="1" x14ac:dyDescent="0.35">
      <c r="A697">
        <v>695</v>
      </c>
      <c r="B697" t="s">
        <v>1429</v>
      </c>
      <c r="C697" s="3" t="s">
        <v>1430</v>
      </c>
      <c r="D697" s="19">
        <v>9200</v>
      </c>
      <c r="E697" s="7">
        <v>12322</v>
      </c>
      <c r="F697" s="5">
        <f t="shared" si="82"/>
        <v>1.3393478260869565</v>
      </c>
      <c r="G697" t="s">
        <v>20</v>
      </c>
      <c r="H697" s="8">
        <f t="shared" si="83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80"/>
        <v>42322.25</v>
      </c>
      <c r="O697" s="17" t="str">
        <f t="shared" si="87"/>
        <v>Nov</v>
      </c>
      <c r="P697" s="14">
        <f t="shared" si="84"/>
        <v>2015</v>
      </c>
      <c r="Q697" s="12">
        <f t="shared" si="81"/>
        <v>42338.25</v>
      </c>
      <c r="R697" t="b">
        <v>1</v>
      </c>
      <c r="S697" t="b">
        <v>0</v>
      </c>
      <c r="T697" t="s">
        <v>23</v>
      </c>
      <c r="U697" t="str">
        <f t="shared" si="85"/>
        <v>music</v>
      </c>
      <c r="V697" t="str">
        <f t="shared" si="86"/>
        <v>rock</v>
      </c>
    </row>
    <row r="698" spans="1:22" x14ac:dyDescent="0.35">
      <c r="A698">
        <v>696</v>
      </c>
      <c r="B698" t="s">
        <v>1431</v>
      </c>
      <c r="C698" s="3" t="s">
        <v>1432</v>
      </c>
      <c r="D698" s="19">
        <v>164100</v>
      </c>
      <c r="E698" s="7">
        <v>96888</v>
      </c>
      <c r="F698" s="5">
        <f t="shared" si="82"/>
        <v>0.59042047531992692</v>
      </c>
      <c r="G698" t="s">
        <v>14</v>
      </c>
      <c r="H698" s="8">
        <f t="shared" si="83"/>
        <v>108.98537682789652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80"/>
        <v>42114.208333333328</v>
      </c>
      <c r="O698" s="17" t="str">
        <f t="shared" si="87"/>
        <v>Apr</v>
      </c>
      <c r="P698" s="14">
        <f t="shared" si="84"/>
        <v>2015</v>
      </c>
      <c r="Q698" s="12">
        <f t="shared" si="81"/>
        <v>42115.208333333328</v>
      </c>
      <c r="R698" t="b">
        <v>0</v>
      </c>
      <c r="S698" t="b">
        <v>1</v>
      </c>
      <c r="T698" t="s">
        <v>33</v>
      </c>
      <c r="U698" t="str">
        <f t="shared" si="85"/>
        <v>theater</v>
      </c>
      <c r="V698" t="str">
        <f t="shared" si="86"/>
        <v>plays</v>
      </c>
    </row>
    <row r="699" spans="1:22" ht="31" hidden="1" x14ac:dyDescent="0.35">
      <c r="A699">
        <v>697</v>
      </c>
      <c r="B699" t="s">
        <v>1433</v>
      </c>
      <c r="C699" s="3" t="s">
        <v>1434</v>
      </c>
      <c r="D699" s="19">
        <v>128900</v>
      </c>
      <c r="E699" s="7">
        <v>196960</v>
      </c>
      <c r="F699" s="5">
        <f t="shared" si="82"/>
        <v>1.5280062063615205</v>
      </c>
      <c r="G699" t="s">
        <v>20</v>
      </c>
      <c r="H699" s="8">
        <f t="shared" si="83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80"/>
        <v>43190.208333333328</v>
      </c>
      <c r="O699" s="17" t="str">
        <f t="shared" si="87"/>
        <v>Mar</v>
      </c>
      <c r="P699" s="14">
        <f t="shared" si="84"/>
        <v>2018</v>
      </c>
      <c r="Q699" s="12">
        <f t="shared" si="81"/>
        <v>43192.208333333328</v>
      </c>
      <c r="R699" t="b">
        <v>0</v>
      </c>
      <c r="S699" t="b">
        <v>0</v>
      </c>
      <c r="T699" t="s">
        <v>50</v>
      </c>
      <c r="U699" t="str">
        <f t="shared" si="85"/>
        <v>music</v>
      </c>
      <c r="V699" t="str">
        <f t="shared" si="86"/>
        <v>electric music</v>
      </c>
    </row>
    <row r="700" spans="1:22" hidden="1" x14ac:dyDescent="0.35">
      <c r="A700">
        <v>698</v>
      </c>
      <c r="B700" t="s">
        <v>1435</v>
      </c>
      <c r="C700" s="3" t="s">
        <v>1436</v>
      </c>
      <c r="D700" s="19">
        <v>42100</v>
      </c>
      <c r="E700" s="7">
        <v>188057</v>
      </c>
      <c r="F700" s="5">
        <f t="shared" si="82"/>
        <v>4.466912114014252</v>
      </c>
      <c r="G700" t="s">
        <v>20</v>
      </c>
      <c r="H700" s="8">
        <f t="shared" si="83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80"/>
        <v>40871.25</v>
      </c>
      <c r="O700" s="17" t="str">
        <f t="shared" si="87"/>
        <v>Nov</v>
      </c>
      <c r="P700" s="14">
        <f t="shared" si="84"/>
        <v>2011</v>
      </c>
      <c r="Q700" s="12">
        <f t="shared" si="81"/>
        <v>40885.25</v>
      </c>
      <c r="R700" t="b">
        <v>0</v>
      </c>
      <c r="S700" t="b">
        <v>0</v>
      </c>
      <c r="T700" t="s">
        <v>65</v>
      </c>
      <c r="U700" t="str">
        <f t="shared" si="85"/>
        <v>technology</v>
      </c>
      <c r="V700" t="str">
        <f t="shared" si="86"/>
        <v>wearables</v>
      </c>
    </row>
    <row r="701" spans="1:22" x14ac:dyDescent="0.35">
      <c r="A701">
        <v>699</v>
      </c>
      <c r="B701" t="s">
        <v>444</v>
      </c>
      <c r="C701" s="3" t="s">
        <v>1437</v>
      </c>
      <c r="D701" s="19">
        <v>7400</v>
      </c>
      <c r="E701" s="7">
        <v>6245</v>
      </c>
      <c r="F701" s="5">
        <f t="shared" si="82"/>
        <v>0.8439189189189189</v>
      </c>
      <c r="G701" t="s">
        <v>14</v>
      </c>
      <c r="H701" s="8">
        <f t="shared" si="83"/>
        <v>111.51785714285714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80"/>
        <v>43641.208333333328</v>
      </c>
      <c r="O701" s="17" t="str">
        <f t="shared" si="87"/>
        <v>Jun</v>
      </c>
      <c r="P701" s="14">
        <f t="shared" si="84"/>
        <v>2019</v>
      </c>
      <c r="Q701" s="12">
        <f t="shared" si="81"/>
        <v>43642.208333333328</v>
      </c>
      <c r="R701" t="b">
        <v>0</v>
      </c>
      <c r="S701" t="b">
        <v>0</v>
      </c>
      <c r="T701" t="s">
        <v>53</v>
      </c>
      <c r="U701" t="str">
        <f t="shared" si="85"/>
        <v>film &amp; video</v>
      </c>
      <c r="V701" t="str">
        <f t="shared" si="86"/>
        <v>drama</v>
      </c>
    </row>
    <row r="702" spans="1:22" ht="31" x14ac:dyDescent="0.35">
      <c r="A702">
        <v>700</v>
      </c>
      <c r="B702" t="s">
        <v>1438</v>
      </c>
      <c r="C702" s="3" t="s">
        <v>1439</v>
      </c>
      <c r="D702" s="19">
        <v>100</v>
      </c>
      <c r="E702" s="7">
        <v>3</v>
      </c>
      <c r="F702" s="5">
        <f t="shared" si="82"/>
        <v>0.03</v>
      </c>
      <c r="G702" t="s">
        <v>14</v>
      </c>
      <c r="H702" s="8">
        <f t="shared" si="83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80"/>
        <v>40203.25</v>
      </c>
      <c r="O702" s="17" t="str">
        <f t="shared" si="87"/>
        <v>Jan</v>
      </c>
      <c r="P702" s="14">
        <f t="shared" si="84"/>
        <v>2010</v>
      </c>
      <c r="Q702" s="12">
        <f t="shared" si="81"/>
        <v>40218.25</v>
      </c>
      <c r="R702" t="b">
        <v>0</v>
      </c>
      <c r="S702" t="b">
        <v>0</v>
      </c>
      <c r="T702" t="s">
        <v>65</v>
      </c>
      <c r="U702" t="str">
        <f t="shared" si="85"/>
        <v>technology</v>
      </c>
      <c r="V702" t="str">
        <f t="shared" si="86"/>
        <v>wearables</v>
      </c>
    </row>
    <row r="703" spans="1:22" ht="31" hidden="1" x14ac:dyDescent="0.35">
      <c r="A703">
        <v>701</v>
      </c>
      <c r="B703" t="s">
        <v>1440</v>
      </c>
      <c r="C703" s="3" t="s">
        <v>1441</v>
      </c>
      <c r="D703" s="19">
        <v>52000</v>
      </c>
      <c r="E703" s="7">
        <v>91014</v>
      </c>
      <c r="F703" s="5">
        <f t="shared" si="82"/>
        <v>1.7502692307692307</v>
      </c>
      <c r="G703" t="s">
        <v>20</v>
      </c>
      <c r="H703" s="8">
        <f t="shared" si="83"/>
        <v>110.99268292682927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80"/>
        <v>40629.208333333336</v>
      </c>
      <c r="O703" s="17" t="str">
        <f t="shared" si="87"/>
        <v>Mar</v>
      </c>
      <c r="P703" s="14">
        <f t="shared" si="84"/>
        <v>2011</v>
      </c>
      <c r="Q703" s="12">
        <f t="shared" si="81"/>
        <v>40636.208333333336</v>
      </c>
      <c r="R703" t="b">
        <v>1</v>
      </c>
      <c r="S703" t="b">
        <v>0</v>
      </c>
      <c r="T703" t="s">
        <v>33</v>
      </c>
      <c r="U703" t="str">
        <f t="shared" si="85"/>
        <v>theater</v>
      </c>
      <c r="V703" t="str">
        <f t="shared" si="86"/>
        <v>plays</v>
      </c>
    </row>
    <row r="704" spans="1:22" ht="31" x14ac:dyDescent="0.35">
      <c r="A704">
        <v>702</v>
      </c>
      <c r="B704" t="s">
        <v>1442</v>
      </c>
      <c r="C704" s="3" t="s">
        <v>1443</v>
      </c>
      <c r="D704" s="19">
        <v>8700</v>
      </c>
      <c r="E704" s="7">
        <v>4710</v>
      </c>
      <c r="F704" s="5">
        <f t="shared" si="82"/>
        <v>0.54137931034482756</v>
      </c>
      <c r="G704" t="s">
        <v>14</v>
      </c>
      <c r="H704" s="8">
        <f t="shared" si="83"/>
        <v>56.746987951807228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80"/>
        <v>41477.208333333336</v>
      </c>
      <c r="O704" s="17" t="str">
        <f t="shared" si="87"/>
        <v>Jul</v>
      </c>
      <c r="P704" s="14">
        <f t="shared" si="84"/>
        <v>2013</v>
      </c>
      <c r="Q704" s="12">
        <f t="shared" si="81"/>
        <v>41482.208333333336</v>
      </c>
      <c r="R704" t="b">
        <v>0</v>
      </c>
      <c r="S704" t="b">
        <v>0</v>
      </c>
      <c r="T704" t="s">
        <v>65</v>
      </c>
      <c r="U704" t="str">
        <f t="shared" si="85"/>
        <v>technology</v>
      </c>
      <c r="V704" t="str">
        <f t="shared" si="86"/>
        <v>wearables</v>
      </c>
    </row>
    <row r="705" spans="1:22" hidden="1" x14ac:dyDescent="0.35">
      <c r="A705">
        <v>703</v>
      </c>
      <c r="B705" t="s">
        <v>1444</v>
      </c>
      <c r="C705" s="3" t="s">
        <v>1445</v>
      </c>
      <c r="D705" s="19">
        <v>63400</v>
      </c>
      <c r="E705" s="7">
        <v>197728</v>
      </c>
      <c r="F705" s="5">
        <f t="shared" si="82"/>
        <v>3.1187381703470032</v>
      </c>
      <c r="G705" t="s">
        <v>20</v>
      </c>
      <c r="H705" s="8">
        <f t="shared" si="83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80"/>
        <v>41020.208333333336</v>
      </c>
      <c r="O705" s="17" t="str">
        <f t="shared" si="87"/>
        <v>Apr</v>
      </c>
      <c r="P705" s="14">
        <f t="shared" si="84"/>
        <v>2012</v>
      </c>
      <c r="Q705" s="12">
        <f t="shared" si="81"/>
        <v>41037.208333333336</v>
      </c>
      <c r="R705" t="b">
        <v>1</v>
      </c>
      <c r="S705" t="b">
        <v>1</v>
      </c>
      <c r="T705" t="s">
        <v>206</v>
      </c>
      <c r="U705" t="str">
        <f t="shared" si="85"/>
        <v>publishing</v>
      </c>
      <c r="V705" t="str">
        <f t="shared" si="86"/>
        <v>translations</v>
      </c>
    </row>
    <row r="706" spans="1:22" ht="31" hidden="1" x14ac:dyDescent="0.35">
      <c r="A706">
        <v>704</v>
      </c>
      <c r="B706" t="s">
        <v>1446</v>
      </c>
      <c r="C706" s="3" t="s">
        <v>1447</v>
      </c>
      <c r="D706" s="19">
        <v>8700</v>
      </c>
      <c r="E706" s="7">
        <v>10682</v>
      </c>
      <c r="F706" s="5">
        <f t="shared" si="82"/>
        <v>1.2278160919540231</v>
      </c>
      <c r="G706" t="s">
        <v>20</v>
      </c>
      <c r="H706" s="8">
        <f t="shared" si="83"/>
        <v>92.08620689655173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ref="N706:N769" si="88">(((L706/60)/60)/24)+DATE(1970,1,1)</f>
        <v>42555.208333333328</v>
      </c>
      <c r="O706" s="17" t="str">
        <f t="shared" si="87"/>
        <v>Jul</v>
      </c>
      <c r="P706" s="14">
        <f t="shared" si="84"/>
        <v>2016</v>
      </c>
      <c r="Q706" s="12">
        <f t="shared" ref="Q706:Q769" si="89">(((M706/60)/60)/24)+DATE(1970,1,1)</f>
        <v>42570.208333333328</v>
      </c>
      <c r="R706" t="b">
        <v>0</v>
      </c>
      <c r="S706" t="b">
        <v>0</v>
      </c>
      <c r="T706" t="s">
        <v>71</v>
      </c>
      <c r="U706" t="str">
        <f t="shared" si="85"/>
        <v>film &amp; video</v>
      </c>
      <c r="V706" t="str">
        <f t="shared" si="86"/>
        <v>animation</v>
      </c>
    </row>
    <row r="707" spans="1:22" x14ac:dyDescent="0.35">
      <c r="A707">
        <v>705</v>
      </c>
      <c r="B707" t="s">
        <v>1448</v>
      </c>
      <c r="C707" s="3" t="s">
        <v>1449</v>
      </c>
      <c r="D707" s="19">
        <v>169700</v>
      </c>
      <c r="E707" s="7">
        <v>168048</v>
      </c>
      <c r="F707" s="5">
        <f t="shared" ref="F707:F770" si="90">E707/D707</f>
        <v>0.99026517383618151</v>
      </c>
      <c r="G707" t="s">
        <v>14</v>
      </c>
      <c r="H707" s="8">
        <f t="shared" ref="H707:H770" si="91">E707/I707</f>
        <v>82.986666666666665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si="88"/>
        <v>41619.25</v>
      </c>
      <c r="O707" s="17" t="str">
        <f t="shared" si="87"/>
        <v>Dec</v>
      </c>
      <c r="P707" s="14">
        <f t="shared" ref="P707:P770" si="92">YEAR(N707)</f>
        <v>2013</v>
      </c>
      <c r="Q707" s="12">
        <f t="shared" si="89"/>
        <v>41623.25</v>
      </c>
      <c r="R707" t="b">
        <v>0</v>
      </c>
      <c r="S707" t="b">
        <v>0</v>
      </c>
      <c r="T707" t="s">
        <v>68</v>
      </c>
      <c r="U707" t="str">
        <f t="shared" ref="U707:U770" si="93">LEFT(T707, SEARCH("/",T707,1)-1)</f>
        <v>publishing</v>
      </c>
      <c r="V707" t="str">
        <f t="shared" ref="V707:V770" si="94">RIGHT(T707,LEN(T707)-SEARCH("/",T707,SEARCH("/",T707)))</f>
        <v>nonfiction</v>
      </c>
    </row>
    <row r="708" spans="1:22" ht="31" hidden="1" x14ac:dyDescent="0.35">
      <c r="A708">
        <v>706</v>
      </c>
      <c r="B708" t="s">
        <v>1450</v>
      </c>
      <c r="C708" s="3" t="s">
        <v>1451</v>
      </c>
      <c r="D708" s="19">
        <v>108400</v>
      </c>
      <c r="E708" s="7">
        <v>138586</v>
      </c>
      <c r="F708" s="5">
        <f t="shared" si="90"/>
        <v>1.278468634686347</v>
      </c>
      <c r="G708" t="s">
        <v>20</v>
      </c>
      <c r="H708" s="8">
        <f t="shared" si="91"/>
        <v>103.03791821561339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88"/>
        <v>43471.25</v>
      </c>
      <c r="O708" s="17" t="str">
        <f t="shared" ref="O708:O771" si="95">TEXT(N708,"mmm")</f>
        <v>Jan</v>
      </c>
      <c r="P708" s="14">
        <f t="shared" si="92"/>
        <v>2019</v>
      </c>
      <c r="Q708" s="12">
        <f t="shared" si="89"/>
        <v>43479.25</v>
      </c>
      <c r="R708" t="b">
        <v>0</v>
      </c>
      <c r="S708" t="b">
        <v>1</v>
      </c>
      <c r="T708" t="s">
        <v>28</v>
      </c>
      <c r="U708" t="str">
        <f t="shared" si="93"/>
        <v>technology</v>
      </c>
      <c r="V708" t="str">
        <f t="shared" si="94"/>
        <v>web</v>
      </c>
    </row>
    <row r="709" spans="1:22" ht="31" hidden="1" x14ac:dyDescent="0.35">
      <c r="A709">
        <v>707</v>
      </c>
      <c r="B709" t="s">
        <v>1452</v>
      </c>
      <c r="C709" s="3" t="s">
        <v>1453</v>
      </c>
      <c r="D709" s="19">
        <v>7300</v>
      </c>
      <c r="E709" s="7">
        <v>11579</v>
      </c>
      <c r="F709" s="5">
        <f t="shared" si="90"/>
        <v>1.5861643835616439</v>
      </c>
      <c r="G709" t="s">
        <v>20</v>
      </c>
      <c r="H709" s="8">
        <f t="shared" si="91"/>
        <v>68.922619047619051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88"/>
        <v>43442.25</v>
      </c>
      <c r="O709" s="17" t="str">
        <f t="shared" si="95"/>
        <v>Dec</v>
      </c>
      <c r="P709" s="14">
        <f t="shared" si="92"/>
        <v>2018</v>
      </c>
      <c r="Q709" s="12">
        <f t="shared" si="89"/>
        <v>43478.25</v>
      </c>
      <c r="R709" t="b">
        <v>0</v>
      </c>
      <c r="S709" t="b">
        <v>0</v>
      </c>
      <c r="T709" t="s">
        <v>53</v>
      </c>
      <c r="U709" t="str">
        <f t="shared" si="93"/>
        <v>film &amp; video</v>
      </c>
      <c r="V709" t="str">
        <f t="shared" si="94"/>
        <v>drama</v>
      </c>
    </row>
    <row r="710" spans="1:22" hidden="1" x14ac:dyDescent="0.35">
      <c r="A710">
        <v>708</v>
      </c>
      <c r="B710" t="s">
        <v>1454</v>
      </c>
      <c r="C710" s="3" t="s">
        <v>1455</v>
      </c>
      <c r="D710" s="19">
        <v>1700</v>
      </c>
      <c r="E710" s="7">
        <v>12020</v>
      </c>
      <c r="F710" s="5">
        <f t="shared" si="90"/>
        <v>7.0705882352941174</v>
      </c>
      <c r="G710" t="s">
        <v>20</v>
      </c>
      <c r="H710" s="8">
        <f t="shared" si="91"/>
        <v>87.737226277372258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88"/>
        <v>42877.208333333328</v>
      </c>
      <c r="O710" s="17" t="str">
        <f t="shared" si="95"/>
        <v>May</v>
      </c>
      <c r="P710" s="14">
        <f t="shared" si="92"/>
        <v>2017</v>
      </c>
      <c r="Q710" s="12">
        <f t="shared" si="89"/>
        <v>42887.208333333328</v>
      </c>
      <c r="R710" t="b">
        <v>0</v>
      </c>
      <c r="S710" t="b">
        <v>0</v>
      </c>
      <c r="T710" t="s">
        <v>33</v>
      </c>
      <c r="U710" t="str">
        <f t="shared" si="93"/>
        <v>theater</v>
      </c>
      <c r="V710" t="str">
        <f t="shared" si="94"/>
        <v>plays</v>
      </c>
    </row>
    <row r="711" spans="1:22" hidden="1" x14ac:dyDescent="0.35">
      <c r="A711">
        <v>709</v>
      </c>
      <c r="B711" t="s">
        <v>1456</v>
      </c>
      <c r="C711" s="3" t="s">
        <v>1457</v>
      </c>
      <c r="D711" s="19">
        <v>9800</v>
      </c>
      <c r="E711" s="7">
        <v>13954</v>
      </c>
      <c r="F711" s="5">
        <f t="shared" si="90"/>
        <v>1.4238775510204082</v>
      </c>
      <c r="G711" t="s">
        <v>20</v>
      </c>
      <c r="H711" s="8">
        <f t="shared" si="91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88"/>
        <v>41018.208333333336</v>
      </c>
      <c r="O711" s="17" t="str">
        <f t="shared" si="95"/>
        <v>Apr</v>
      </c>
      <c r="P711" s="14">
        <f t="shared" si="92"/>
        <v>2012</v>
      </c>
      <c r="Q711" s="12">
        <f t="shared" si="89"/>
        <v>41025.208333333336</v>
      </c>
      <c r="R711" t="b">
        <v>0</v>
      </c>
      <c r="S711" t="b">
        <v>0</v>
      </c>
      <c r="T711" t="s">
        <v>33</v>
      </c>
      <c r="U711" t="str">
        <f t="shared" si="93"/>
        <v>theater</v>
      </c>
      <c r="V711" t="str">
        <f t="shared" si="94"/>
        <v>plays</v>
      </c>
    </row>
    <row r="712" spans="1:22" ht="31" hidden="1" x14ac:dyDescent="0.35">
      <c r="A712">
        <v>710</v>
      </c>
      <c r="B712" t="s">
        <v>1458</v>
      </c>
      <c r="C712" s="3" t="s">
        <v>1459</v>
      </c>
      <c r="D712" s="19">
        <v>4300</v>
      </c>
      <c r="E712" s="7">
        <v>6358</v>
      </c>
      <c r="F712" s="5">
        <f t="shared" si="90"/>
        <v>1.4786046511627906</v>
      </c>
      <c r="G712" t="s">
        <v>20</v>
      </c>
      <c r="H712" s="8">
        <f t="shared" si="91"/>
        <v>50.863999999999997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88"/>
        <v>43295.208333333328</v>
      </c>
      <c r="O712" s="17" t="str">
        <f t="shared" si="95"/>
        <v>Jul</v>
      </c>
      <c r="P712" s="14">
        <f t="shared" si="92"/>
        <v>2018</v>
      </c>
      <c r="Q712" s="12">
        <f t="shared" si="89"/>
        <v>43302.208333333328</v>
      </c>
      <c r="R712" t="b">
        <v>0</v>
      </c>
      <c r="S712" t="b">
        <v>1</v>
      </c>
      <c r="T712" t="s">
        <v>33</v>
      </c>
      <c r="U712" t="str">
        <f t="shared" si="93"/>
        <v>theater</v>
      </c>
      <c r="V712" t="str">
        <f t="shared" si="94"/>
        <v>plays</v>
      </c>
    </row>
    <row r="713" spans="1:22" ht="31" x14ac:dyDescent="0.35">
      <c r="A713">
        <v>711</v>
      </c>
      <c r="B713" t="s">
        <v>1460</v>
      </c>
      <c r="C713" s="3" t="s">
        <v>1461</v>
      </c>
      <c r="D713" s="19">
        <v>6200</v>
      </c>
      <c r="E713" s="7">
        <v>1260</v>
      </c>
      <c r="F713" s="5">
        <f t="shared" si="90"/>
        <v>0.20322580645161289</v>
      </c>
      <c r="G713" t="s">
        <v>14</v>
      </c>
      <c r="H713" s="8">
        <f t="shared" si="91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88"/>
        <v>42393.25</v>
      </c>
      <c r="O713" s="17" t="str">
        <f t="shared" si="95"/>
        <v>Jan</v>
      </c>
      <c r="P713" s="14">
        <f t="shared" si="92"/>
        <v>2016</v>
      </c>
      <c r="Q713" s="12">
        <f t="shared" si="89"/>
        <v>42395.25</v>
      </c>
      <c r="R713" t="b">
        <v>1</v>
      </c>
      <c r="S713" t="b">
        <v>1</v>
      </c>
      <c r="T713" t="s">
        <v>33</v>
      </c>
      <c r="U713" t="str">
        <f t="shared" si="93"/>
        <v>theater</v>
      </c>
      <c r="V713" t="str">
        <f t="shared" si="94"/>
        <v>plays</v>
      </c>
    </row>
    <row r="714" spans="1:22" ht="31" hidden="1" x14ac:dyDescent="0.35">
      <c r="A714">
        <v>712</v>
      </c>
      <c r="B714" t="s">
        <v>1462</v>
      </c>
      <c r="C714" s="3" t="s">
        <v>1463</v>
      </c>
      <c r="D714" s="19">
        <v>800</v>
      </c>
      <c r="E714" s="7">
        <v>14725</v>
      </c>
      <c r="F714" s="5">
        <f t="shared" si="90"/>
        <v>18.40625</v>
      </c>
      <c r="G714" t="s">
        <v>20</v>
      </c>
      <c r="H714" s="8">
        <f t="shared" si="91"/>
        <v>72.896039603960389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88"/>
        <v>42559.208333333328</v>
      </c>
      <c r="O714" s="17" t="str">
        <f t="shared" si="95"/>
        <v>Jul</v>
      </c>
      <c r="P714" s="14">
        <f t="shared" si="92"/>
        <v>2016</v>
      </c>
      <c r="Q714" s="12">
        <f t="shared" si="89"/>
        <v>42600.208333333328</v>
      </c>
      <c r="R714" t="b">
        <v>0</v>
      </c>
      <c r="S714" t="b">
        <v>0</v>
      </c>
      <c r="T714" t="s">
        <v>33</v>
      </c>
      <c r="U714" t="str">
        <f t="shared" si="93"/>
        <v>theater</v>
      </c>
      <c r="V714" t="str">
        <f t="shared" si="94"/>
        <v>plays</v>
      </c>
    </row>
    <row r="715" spans="1:22" hidden="1" x14ac:dyDescent="0.35">
      <c r="A715">
        <v>713</v>
      </c>
      <c r="B715" t="s">
        <v>1464</v>
      </c>
      <c r="C715" s="3" t="s">
        <v>1465</v>
      </c>
      <c r="D715" s="19">
        <v>6900</v>
      </c>
      <c r="E715" s="7">
        <v>11174</v>
      </c>
      <c r="F715" s="5">
        <f t="shared" si="90"/>
        <v>1.6194202898550725</v>
      </c>
      <c r="G715" t="s">
        <v>20</v>
      </c>
      <c r="H715" s="8">
        <f t="shared" si="91"/>
        <v>108.48543689320388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88"/>
        <v>42604.208333333328</v>
      </c>
      <c r="O715" s="17" t="str">
        <f t="shared" si="95"/>
        <v>Aug</v>
      </c>
      <c r="P715" s="14">
        <f t="shared" si="92"/>
        <v>2016</v>
      </c>
      <c r="Q715" s="12">
        <f t="shared" si="89"/>
        <v>42616.208333333328</v>
      </c>
      <c r="R715" t="b">
        <v>0</v>
      </c>
      <c r="S715" t="b">
        <v>0</v>
      </c>
      <c r="T715" t="s">
        <v>133</v>
      </c>
      <c r="U715" t="str">
        <f t="shared" si="93"/>
        <v>publishing</v>
      </c>
      <c r="V715" t="str">
        <f t="shared" si="94"/>
        <v>radio &amp; podcasts</v>
      </c>
    </row>
    <row r="716" spans="1:22" hidden="1" x14ac:dyDescent="0.35">
      <c r="A716">
        <v>714</v>
      </c>
      <c r="B716" t="s">
        <v>1466</v>
      </c>
      <c r="C716" s="3" t="s">
        <v>1467</v>
      </c>
      <c r="D716" s="19">
        <v>38500</v>
      </c>
      <c r="E716" s="7">
        <v>182036</v>
      </c>
      <c r="F716" s="5">
        <f t="shared" si="90"/>
        <v>4.7282077922077921</v>
      </c>
      <c r="G716" t="s">
        <v>20</v>
      </c>
      <c r="H716" s="8">
        <f t="shared" si="91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88"/>
        <v>41870.208333333336</v>
      </c>
      <c r="O716" s="17" t="str">
        <f t="shared" si="95"/>
        <v>Aug</v>
      </c>
      <c r="P716" s="14">
        <f t="shared" si="92"/>
        <v>2014</v>
      </c>
      <c r="Q716" s="12">
        <f t="shared" si="89"/>
        <v>41871.208333333336</v>
      </c>
      <c r="R716" t="b">
        <v>0</v>
      </c>
      <c r="S716" t="b">
        <v>0</v>
      </c>
      <c r="T716" t="s">
        <v>23</v>
      </c>
      <c r="U716" t="str">
        <f t="shared" si="93"/>
        <v>music</v>
      </c>
      <c r="V716" t="str">
        <f t="shared" si="94"/>
        <v>rock</v>
      </c>
    </row>
    <row r="717" spans="1:22" x14ac:dyDescent="0.35">
      <c r="A717">
        <v>715</v>
      </c>
      <c r="B717" t="s">
        <v>1468</v>
      </c>
      <c r="C717" s="3" t="s">
        <v>1469</v>
      </c>
      <c r="D717" s="19">
        <v>118000</v>
      </c>
      <c r="E717" s="7">
        <v>28870</v>
      </c>
      <c r="F717" s="5">
        <f t="shared" si="90"/>
        <v>0.24466101694915254</v>
      </c>
      <c r="G717" t="s">
        <v>14</v>
      </c>
      <c r="H717" s="8">
        <f t="shared" si="91"/>
        <v>44.009146341463413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88"/>
        <v>40397.208333333336</v>
      </c>
      <c r="O717" s="17" t="str">
        <f t="shared" si="95"/>
        <v>Aug</v>
      </c>
      <c r="P717" s="14">
        <f t="shared" si="92"/>
        <v>2010</v>
      </c>
      <c r="Q717" s="12">
        <f t="shared" si="89"/>
        <v>40402.208333333336</v>
      </c>
      <c r="R717" t="b">
        <v>0</v>
      </c>
      <c r="S717" t="b">
        <v>0</v>
      </c>
      <c r="T717" t="s">
        <v>292</v>
      </c>
      <c r="U717" t="str">
        <f t="shared" si="93"/>
        <v>games</v>
      </c>
      <c r="V717" t="str">
        <f t="shared" si="94"/>
        <v>mobile games</v>
      </c>
    </row>
    <row r="718" spans="1:22" hidden="1" x14ac:dyDescent="0.35">
      <c r="A718">
        <v>716</v>
      </c>
      <c r="B718" t="s">
        <v>1470</v>
      </c>
      <c r="C718" s="3" t="s">
        <v>1471</v>
      </c>
      <c r="D718" s="19">
        <v>2000</v>
      </c>
      <c r="E718" s="7">
        <v>10353</v>
      </c>
      <c r="F718" s="5">
        <f t="shared" si="90"/>
        <v>5.1764999999999999</v>
      </c>
      <c r="G718" t="s">
        <v>20</v>
      </c>
      <c r="H718" s="8">
        <f t="shared" si="91"/>
        <v>65.942675159235662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88"/>
        <v>41465.208333333336</v>
      </c>
      <c r="O718" s="17" t="str">
        <f t="shared" si="95"/>
        <v>Jul</v>
      </c>
      <c r="P718" s="14">
        <f t="shared" si="92"/>
        <v>2013</v>
      </c>
      <c r="Q718" s="12">
        <f t="shared" si="89"/>
        <v>41493.208333333336</v>
      </c>
      <c r="R718" t="b">
        <v>0</v>
      </c>
      <c r="S718" t="b">
        <v>1</v>
      </c>
      <c r="T718" t="s">
        <v>33</v>
      </c>
      <c r="U718" t="str">
        <f t="shared" si="93"/>
        <v>theater</v>
      </c>
      <c r="V718" t="str">
        <f t="shared" si="94"/>
        <v>plays</v>
      </c>
    </row>
    <row r="719" spans="1:22" ht="31" hidden="1" x14ac:dyDescent="0.35">
      <c r="A719">
        <v>717</v>
      </c>
      <c r="B719" t="s">
        <v>1472</v>
      </c>
      <c r="C719" s="3" t="s">
        <v>1473</v>
      </c>
      <c r="D719" s="19">
        <v>5600</v>
      </c>
      <c r="E719" s="7">
        <v>13868</v>
      </c>
      <c r="F719" s="5">
        <f t="shared" si="90"/>
        <v>2.4764285714285714</v>
      </c>
      <c r="G719" t="s">
        <v>20</v>
      </c>
      <c r="H719" s="8">
        <f t="shared" si="91"/>
        <v>24.987387387387386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88"/>
        <v>40777.208333333336</v>
      </c>
      <c r="O719" s="17" t="str">
        <f t="shared" si="95"/>
        <v>Aug</v>
      </c>
      <c r="P719" s="14">
        <f t="shared" si="92"/>
        <v>2011</v>
      </c>
      <c r="Q719" s="12">
        <f t="shared" si="89"/>
        <v>40798.208333333336</v>
      </c>
      <c r="R719" t="b">
        <v>0</v>
      </c>
      <c r="S719" t="b">
        <v>0</v>
      </c>
      <c r="T719" t="s">
        <v>42</v>
      </c>
      <c r="U719" t="str">
        <f t="shared" si="93"/>
        <v>film &amp; video</v>
      </c>
      <c r="V719" t="str">
        <f t="shared" si="94"/>
        <v>documentary</v>
      </c>
    </row>
    <row r="720" spans="1:22" hidden="1" x14ac:dyDescent="0.35">
      <c r="A720">
        <v>718</v>
      </c>
      <c r="B720" t="s">
        <v>1474</v>
      </c>
      <c r="C720" s="3" t="s">
        <v>1475</v>
      </c>
      <c r="D720" s="19">
        <v>8300</v>
      </c>
      <c r="E720" s="7">
        <v>8317</v>
      </c>
      <c r="F720" s="5">
        <f t="shared" si="90"/>
        <v>1.0020481927710843</v>
      </c>
      <c r="G720" t="s">
        <v>20</v>
      </c>
      <c r="H720" s="8">
        <f t="shared" si="91"/>
        <v>28.003367003367003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88"/>
        <v>41442.208333333336</v>
      </c>
      <c r="O720" s="17" t="str">
        <f t="shared" si="95"/>
        <v>Jun</v>
      </c>
      <c r="P720" s="14">
        <f t="shared" si="92"/>
        <v>2013</v>
      </c>
      <c r="Q720" s="12">
        <f t="shared" si="89"/>
        <v>41468.208333333336</v>
      </c>
      <c r="R720" t="b">
        <v>0</v>
      </c>
      <c r="S720" t="b">
        <v>0</v>
      </c>
      <c r="T720" t="s">
        <v>65</v>
      </c>
      <c r="U720" t="str">
        <f t="shared" si="93"/>
        <v>technology</v>
      </c>
      <c r="V720" t="str">
        <f t="shared" si="94"/>
        <v>wearables</v>
      </c>
    </row>
    <row r="721" spans="1:22" hidden="1" x14ac:dyDescent="0.35">
      <c r="A721">
        <v>719</v>
      </c>
      <c r="B721" t="s">
        <v>1476</v>
      </c>
      <c r="C721" s="3" t="s">
        <v>1477</v>
      </c>
      <c r="D721" s="19">
        <v>6900</v>
      </c>
      <c r="E721" s="7">
        <v>10557</v>
      </c>
      <c r="F721" s="5">
        <f t="shared" si="90"/>
        <v>1.53</v>
      </c>
      <c r="G721" t="s">
        <v>20</v>
      </c>
      <c r="H721" s="8">
        <f t="shared" si="91"/>
        <v>85.829268292682926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88"/>
        <v>41058.208333333336</v>
      </c>
      <c r="O721" s="17" t="str">
        <f t="shared" si="95"/>
        <v>May</v>
      </c>
      <c r="P721" s="14">
        <f t="shared" si="92"/>
        <v>2012</v>
      </c>
      <c r="Q721" s="12">
        <f t="shared" si="89"/>
        <v>41069.208333333336</v>
      </c>
      <c r="R721" t="b">
        <v>0</v>
      </c>
      <c r="S721" t="b">
        <v>0</v>
      </c>
      <c r="T721" t="s">
        <v>119</v>
      </c>
      <c r="U721" t="str">
        <f t="shared" si="93"/>
        <v>publishing</v>
      </c>
      <c r="V721" t="str">
        <f t="shared" si="94"/>
        <v>fiction</v>
      </c>
    </row>
    <row r="722" spans="1:22" ht="31" hidden="1" x14ac:dyDescent="0.35">
      <c r="A722">
        <v>720</v>
      </c>
      <c r="B722" t="s">
        <v>1478</v>
      </c>
      <c r="C722" s="3" t="s">
        <v>1479</v>
      </c>
      <c r="D722" s="19">
        <v>8700</v>
      </c>
      <c r="E722" s="7">
        <v>3227</v>
      </c>
      <c r="F722" s="5">
        <f t="shared" si="90"/>
        <v>0.37091954022988505</v>
      </c>
      <c r="G722" t="s">
        <v>74</v>
      </c>
      <c r="H722" s="8">
        <f t="shared" si="91"/>
        <v>84.921052631578945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88"/>
        <v>43152.25</v>
      </c>
      <c r="O722" s="17" t="str">
        <f t="shared" si="95"/>
        <v>Feb</v>
      </c>
      <c r="P722" s="14">
        <f t="shared" si="92"/>
        <v>2018</v>
      </c>
      <c r="Q722" s="12">
        <f t="shared" si="89"/>
        <v>43166.25</v>
      </c>
      <c r="R722" t="b">
        <v>0</v>
      </c>
      <c r="S722" t="b">
        <v>1</v>
      </c>
      <c r="T722" t="s">
        <v>33</v>
      </c>
      <c r="U722" t="str">
        <f t="shared" si="93"/>
        <v>theater</v>
      </c>
      <c r="V722" t="str">
        <f t="shared" si="94"/>
        <v>plays</v>
      </c>
    </row>
    <row r="723" spans="1:22" hidden="1" x14ac:dyDescent="0.35">
      <c r="A723">
        <v>721</v>
      </c>
      <c r="B723" t="s">
        <v>1480</v>
      </c>
      <c r="C723" s="3" t="s">
        <v>1481</v>
      </c>
      <c r="D723" s="19">
        <v>123600</v>
      </c>
      <c r="E723" s="7">
        <v>5429</v>
      </c>
      <c r="F723" s="5">
        <f t="shared" si="90"/>
        <v>4.3923948220064728E-2</v>
      </c>
      <c r="G723" t="s">
        <v>74</v>
      </c>
      <c r="H723" s="8">
        <f t="shared" si="91"/>
        <v>90.483333333333334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88"/>
        <v>43194.208333333328</v>
      </c>
      <c r="O723" s="17" t="str">
        <f t="shared" si="95"/>
        <v>Apr</v>
      </c>
      <c r="P723" s="14">
        <f t="shared" si="92"/>
        <v>2018</v>
      </c>
      <c r="Q723" s="12">
        <f t="shared" si="89"/>
        <v>43200.208333333328</v>
      </c>
      <c r="R723" t="b">
        <v>0</v>
      </c>
      <c r="S723" t="b">
        <v>0</v>
      </c>
      <c r="T723" t="s">
        <v>23</v>
      </c>
      <c r="U723" t="str">
        <f t="shared" si="93"/>
        <v>music</v>
      </c>
      <c r="V723" t="str">
        <f t="shared" si="94"/>
        <v>rock</v>
      </c>
    </row>
    <row r="724" spans="1:22" hidden="1" x14ac:dyDescent="0.35">
      <c r="A724">
        <v>722</v>
      </c>
      <c r="B724" t="s">
        <v>1482</v>
      </c>
      <c r="C724" s="3" t="s">
        <v>1483</v>
      </c>
      <c r="D724" s="19">
        <v>48500</v>
      </c>
      <c r="E724" s="7">
        <v>75906</v>
      </c>
      <c r="F724" s="5">
        <f t="shared" si="90"/>
        <v>1.5650721649484536</v>
      </c>
      <c r="G724" t="s">
        <v>20</v>
      </c>
      <c r="H724" s="8">
        <f t="shared" si="91"/>
        <v>25.00197628458498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88"/>
        <v>43045.25</v>
      </c>
      <c r="O724" s="17" t="str">
        <f t="shared" si="95"/>
        <v>Nov</v>
      </c>
      <c r="P724" s="14">
        <f t="shared" si="92"/>
        <v>2017</v>
      </c>
      <c r="Q724" s="12">
        <f t="shared" si="89"/>
        <v>43072.25</v>
      </c>
      <c r="R724" t="b">
        <v>0</v>
      </c>
      <c r="S724" t="b">
        <v>0</v>
      </c>
      <c r="T724" t="s">
        <v>42</v>
      </c>
      <c r="U724" t="str">
        <f t="shared" si="93"/>
        <v>film &amp; video</v>
      </c>
      <c r="V724" t="str">
        <f t="shared" si="94"/>
        <v>documentary</v>
      </c>
    </row>
    <row r="725" spans="1:22" hidden="1" x14ac:dyDescent="0.35">
      <c r="A725">
        <v>723</v>
      </c>
      <c r="B725" t="s">
        <v>1484</v>
      </c>
      <c r="C725" s="3" t="s">
        <v>1485</v>
      </c>
      <c r="D725" s="19">
        <v>4900</v>
      </c>
      <c r="E725" s="7">
        <v>13250</v>
      </c>
      <c r="F725" s="5">
        <f t="shared" si="90"/>
        <v>2.704081632653061</v>
      </c>
      <c r="G725" t="s">
        <v>20</v>
      </c>
      <c r="H725" s="8">
        <f t="shared" si="91"/>
        <v>92.013888888888886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88"/>
        <v>42431.25</v>
      </c>
      <c r="O725" s="17" t="str">
        <f t="shared" si="95"/>
        <v>Mar</v>
      </c>
      <c r="P725" s="14">
        <f t="shared" si="92"/>
        <v>2016</v>
      </c>
      <c r="Q725" s="12">
        <f t="shared" si="89"/>
        <v>42452.208333333328</v>
      </c>
      <c r="R725" t="b">
        <v>0</v>
      </c>
      <c r="S725" t="b">
        <v>0</v>
      </c>
      <c r="T725" t="s">
        <v>33</v>
      </c>
      <c r="U725" t="str">
        <f t="shared" si="93"/>
        <v>theater</v>
      </c>
      <c r="V725" t="str">
        <f t="shared" si="94"/>
        <v>plays</v>
      </c>
    </row>
    <row r="726" spans="1:22" ht="31" hidden="1" x14ac:dyDescent="0.35">
      <c r="A726">
        <v>724</v>
      </c>
      <c r="B726" t="s">
        <v>1486</v>
      </c>
      <c r="C726" s="3" t="s">
        <v>1487</v>
      </c>
      <c r="D726" s="19">
        <v>8400</v>
      </c>
      <c r="E726" s="7">
        <v>11261</v>
      </c>
      <c r="F726" s="5">
        <f t="shared" si="90"/>
        <v>1.3405952380952382</v>
      </c>
      <c r="G726" t="s">
        <v>20</v>
      </c>
      <c r="H726" s="8">
        <f t="shared" si="91"/>
        <v>93.066115702479337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88"/>
        <v>41934.208333333336</v>
      </c>
      <c r="O726" s="17" t="str">
        <f t="shared" si="95"/>
        <v>Oct</v>
      </c>
      <c r="P726" s="14">
        <f t="shared" si="92"/>
        <v>2014</v>
      </c>
      <c r="Q726" s="12">
        <f t="shared" si="89"/>
        <v>41936.208333333336</v>
      </c>
      <c r="R726" t="b">
        <v>0</v>
      </c>
      <c r="S726" t="b">
        <v>1</v>
      </c>
      <c r="T726" t="s">
        <v>33</v>
      </c>
      <c r="U726" t="str">
        <f t="shared" si="93"/>
        <v>theater</v>
      </c>
      <c r="V726" t="str">
        <f t="shared" si="94"/>
        <v>plays</v>
      </c>
    </row>
    <row r="727" spans="1:22" x14ac:dyDescent="0.35">
      <c r="A727">
        <v>725</v>
      </c>
      <c r="B727" t="s">
        <v>1488</v>
      </c>
      <c r="C727" s="3" t="s">
        <v>1489</v>
      </c>
      <c r="D727" s="19">
        <v>193200</v>
      </c>
      <c r="E727" s="7">
        <v>97369</v>
      </c>
      <c r="F727" s="5">
        <f t="shared" si="90"/>
        <v>0.50398033126293995</v>
      </c>
      <c r="G727" t="s">
        <v>14</v>
      </c>
      <c r="H727" s="8">
        <f t="shared" si="91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88"/>
        <v>41958.25</v>
      </c>
      <c r="O727" s="17" t="str">
        <f t="shared" si="95"/>
        <v>Nov</v>
      </c>
      <c r="P727" s="14">
        <f t="shared" si="92"/>
        <v>2014</v>
      </c>
      <c r="Q727" s="12">
        <f t="shared" si="89"/>
        <v>41960.25</v>
      </c>
      <c r="R727" t="b">
        <v>0</v>
      </c>
      <c r="S727" t="b">
        <v>0</v>
      </c>
      <c r="T727" t="s">
        <v>292</v>
      </c>
      <c r="U727" t="str">
        <f t="shared" si="93"/>
        <v>games</v>
      </c>
      <c r="V727" t="str">
        <f t="shared" si="94"/>
        <v>mobile games</v>
      </c>
    </row>
    <row r="728" spans="1:22" hidden="1" x14ac:dyDescent="0.35">
      <c r="A728">
        <v>726</v>
      </c>
      <c r="B728" t="s">
        <v>1490</v>
      </c>
      <c r="C728" s="3" t="s">
        <v>1491</v>
      </c>
      <c r="D728" s="19">
        <v>54300</v>
      </c>
      <c r="E728" s="7">
        <v>48227</v>
      </c>
      <c r="F728" s="5">
        <f t="shared" si="90"/>
        <v>0.88815837937384901</v>
      </c>
      <c r="G728" t="s">
        <v>74</v>
      </c>
      <c r="H728" s="8">
        <f t="shared" si="91"/>
        <v>92.036259541984734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88"/>
        <v>40476.208333333336</v>
      </c>
      <c r="O728" s="17" t="str">
        <f t="shared" si="95"/>
        <v>Oct</v>
      </c>
      <c r="P728" s="14">
        <f t="shared" si="92"/>
        <v>2010</v>
      </c>
      <c r="Q728" s="12">
        <f t="shared" si="89"/>
        <v>40482.208333333336</v>
      </c>
      <c r="R728" t="b">
        <v>0</v>
      </c>
      <c r="S728" t="b">
        <v>1</v>
      </c>
      <c r="T728" t="s">
        <v>33</v>
      </c>
      <c r="U728" t="str">
        <f t="shared" si="93"/>
        <v>theater</v>
      </c>
      <c r="V728" t="str">
        <f t="shared" si="94"/>
        <v>plays</v>
      </c>
    </row>
    <row r="729" spans="1:22" hidden="1" x14ac:dyDescent="0.35">
      <c r="A729">
        <v>727</v>
      </c>
      <c r="B729" t="s">
        <v>1492</v>
      </c>
      <c r="C729" s="3" t="s">
        <v>1493</v>
      </c>
      <c r="D729" s="19">
        <v>8900</v>
      </c>
      <c r="E729" s="7">
        <v>14685</v>
      </c>
      <c r="F729" s="5">
        <f t="shared" si="90"/>
        <v>1.65</v>
      </c>
      <c r="G729" t="s">
        <v>20</v>
      </c>
      <c r="H729" s="8">
        <f t="shared" si="91"/>
        <v>81.132596685082873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88"/>
        <v>43485.25</v>
      </c>
      <c r="O729" s="17" t="str">
        <f t="shared" si="95"/>
        <v>Jan</v>
      </c>
      <c r="P729" s="14">
        <f t="shared" si="92"/>
        <v>2019</v>
      </c>
      <c r="Q729" s="12">
        <f t="shared" si="89"/>
        <v>43543.208333333328</v>
      </c>
      <c r="R729" t="b">
        <v>0</v>
      </c>
      <c r="S729" t="b">
        <v>0</v>
      </c>
      <c r="T729" t="s">
        <v>28</v>
      </c>
      <c r="U729" t="str">
        <f t="shared" si="93"/>
        <v>technology</v>
      </c>
      <c r="V729" t="str">
        <f t="shared" si="94"/>
        <v>web</v>
      </c>
    </row>
    <row r="730" spans="1:22" ht="31" x14ac:dyDescent="0.35">
      <c r="A730">
        <v>728</v>
      </c>
      <c r="B730" t="s">
        <v>1494</v>
      </c>
      <c r="C730" s="3" t="s">
        <v>1495</v>
      </c>
      <c r="D730" s="19">
        <v>4200</v>
      </c>
      <c r="E730" s="7">
        <v>735</v>
      </c>
      <c r="F730" s="5">
        <f t="shared" si="90"/>
        <v>0.17499999999999999</v>
      </c>
      <c r="G730" t="s">
        <v>14</v>
      </c>
      <c r="H730" s="8">
        <f t="shared" si="91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88"/>
        <v>42515.208333333328</v>
      </c>
      <c r="O730" s="17" t="str">
        <f t="shared" si="95"/>
        <v>May</v>
      </c>
      <c r="P730" s="14">
        <f t="shared" si="92"/>
        <v>2016</v>
      </c>
      <c r="Q730" s="12">
        <f t="shared" si="89"/>
        <v>42526.208333333328</v>
      </c>
      <c r="R730" t="b">
        <v>0</v>
      </c>
      <c r="S730" t="b">
        <v>0</v>
      </c>
      <c r="T730" t="s">
        <v>33</v>
      </c>
      <c r="U730" t="str">
        <f t="shared" si="93"/>
        <v>theater</v>
      </c>
      <c r="V730" t="str">
        <f t="shared" si="94"/>
        <v>plays</v>
      </c>
    </row>
    <row r="731" spans="1:22" ht="31" hidden="1" x14ac:dyDescent="0.35">
      <c r="A731">
        <v>729</v>
      </c>
      <c r="B731" t="s">
        <v>1496</v>
      </c>
      <c r="C731" s="3" t="s">
        <v>1497</v>
      </c>
      <c r="D731" s="19">
        <v>5600</v>
      </c>
      <c r="E731" s="7">
        <v>10397</v>
      </c>
      <c r="F731" s="5">
        <f t="shared" si="90"/>
        <v>1.8566071428571429</v>
      </c>
      <c r="G731" t="s">
        <v>20</v>
      </c>
      <c r="H731" s="8">
        <f t="shared" si="91"/>
        <v>85.221311475409834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88"/>
        <v>41309.25</v>
      </c>
      <c r="O731" s="17" t="str">
        <f t="shared" si="95"/>
        <v>Feb</v>
      </c>
      <c r="P731" s="14">
        <f t="shared" si="92"/>
        <v>2013</v>
      </c>
      <c r="Q731" s="12">
        <f t="shared" si="89"/>
        <v>41311.25</v>
      </c>
      <c r="R731" t="b">
        <v>0</v>
      </c>
      <c r="S731" t="b">
        <v>0</v>
      </c>
      <c r="T731" t="s">
        <v>53</v>
      </c>
      <c r="U731" t="str">
        <f t="shared" si="93"/>
        <v>film &amp; video</v>
      </c>
      <c r="V731" t="str">
        <f t="shared" si="94"/>
        <v>drama</v>
      </c>
    </row>
    <row r="732" spans="1:22" hidden="1" x14ac:dyDescent="0.35">
      <c r="A732">
        <v>730</v>
      </c>
      <c r="B732" t="s">
        <v>1498</v>
      </c>
      <c r="C732" s="3" t="s">
        <v>1499</v>
      </c>
      <c r="D732" s="19">
        <v>28800</v>
      </c>
      <c r="E732" s="7">
        <v>118847</v>
      </c>
      <c r="F732" s="5">
        <f t="shared" si="90"/>
        <v>4.1266319444444441</v>
      </c>
      <c r="G732" t="s">
        <v>20</v>
      </c>
      <c r="H732" s="8">
        <f t="shared" si="91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88"/>
        <v>42147.208333333328</v>
      </c>
      <c r="O732" s="17" t="str">
        <f t="shared" si="95"/>
        <v>May</v>
      </c>
      <c r="P732" s="14">
        <f t="shared" si="92"/>
        <v>2015</v>
      </c>
      <c r="Q732" s="12">
        <f t="shared" si="89"/>
        <v>42153.208333333328</v>
      </c>
      <c r="R732" t="b">
        <v>0</v>
      </c>
      <c r="S732" t="b">
        <v>0</v>
      </c>
      <c r="T732" t="s">
        <v>65</v>
      </c>
      <c r="U732" t="str">
        <f t="shared" si="93"/>
        <v>technology</v>
      </c>
      <c r="V732" t="str">
        <f t="shared" si="94"/>
        <v>wearables</v>
      </c>
    </row>
    <row r="733" spans="1:22" hidden="1" x14ac:dyDescent="0.35">
      <c r="A733">
        <v>731</v>
      </c>
      <c r="B733" t="s">
        <v>1500</v>
      </c>
      <c r="C733" s="3" t="s">
        <v>1501</v>
      </c>
      <c r="D733" s="19">
        <v>8000</v>
      </c>
      <c r="E733" s="7">
        <v>7220</v>
      </c>
      <c r="F733" s="5">
        <f t="shared" si="90"/>
        <v>0.90249999999999997</v>
      </c>
      <c r="G733" t="s">
        <v>74</v>
      </c>
      <c r="H733" s="8">
        <f t="shared" si="91"/>
        <v>32.968036529680369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88"/>
        <v>42939.208333333328</v>
      </c>
      <c r="O733" s="17" t="str">
        <f t="shared" si="95"/>
        <v>Jul</v>
      </c>
      <c r="P733" s="14">
        <f t="shared" si="92"/>
        <v>2017</v>
      </c>
      <c r="Q733" s="12">
        <f t="shared" si="89"/>
        <v>42940.208333333328</v>
      </c>
      <c r="R733" t="b">
        <v>0</v>
      </c>
      <c r="S733" t="b">
        <v>0</v>
      </c>
      <c r="T733" t="s">
        <v>28</v>
      </c>
      <c r="U733" t="str">
        <f t="shared" si="93"/>
        <v>technology</v>
      </c>
      <c r="V733" t="str">
        <f t="shared" si="94"/>
        <v>web</v>
      </c>
    </row>
    <row r="734" spans="1:22" x14ac:dyDescent="0.35">
      <c r="A734">
        <v>732</v>
      </c>
      <c r="B734" t="s">
        <v>1502</v>
      </c>
      <c r="C734" s="3" t="s">
        <v>1503</v>
      </c>
      <c r="D734" s="19">
        <v>117000</v>
      </c>
      <c r="E734" s="7">
        <v>107622</v>
      </c>
      <c r="F734" s="5">
        <f t="shared" si="90"/>
        <v>0.91984615384615387</v>
      </c>
      <c r="G734" t="s">
        <v>14</v>
      </c>
      <c r="H734" s="8">
        <f t="shared" si="91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88"/>
        <v>42816.208333333328</v>
      </c>
      <c r="O734" s="17" t="str">
        <f t="shared" si="95"/>
        <v>Mar</v>
      </c>
      <c r="P734" s="14">
        <f t="shared" si="92"/>
        <v>2017</v>
      </c>
      <c r="Q734" s="12">
        <f t="shared" si="89"/>
        <v>42839.208333333328</v>
      </c>
      <c r="R734" t="b">
        <v>0</v>
      </c>
      <c r="S734" t="b">
        <v>1</v>
      </c>
      <c r="T734" t="s">
        <v>23</v>
      </c>
      <c r="U734" t="str">
        <f t="shared" si="93"/>
        <v>music</v>
      </c>
      <c r="V734" t="str">
        <f t="shared" si="94"/>
        <v>rock</v>
      </c>
    </row>
    <row r="735" spans="1:22" hidden="1" x14ac:dyDescent="0.35">
      <c r="A735">
        <v>733</v>
      </c>
      <c r="B735" t="s">
        <v>1504</v>
      </c>
      <c r="C735" s="3" t="s">
        <v>1505</v>
      </c>
      <c r="D735" s="19">
        <v>15800</v>
      </c>
      <c r="E735" s="7">
        <v>83267</v>
      </c>
      <c r="F735" s="5">
        <f t="shared" si="90"/>
        <v>5.2700632911392402</v>
      </c>
      <c r="G735" t="s">
        <v>20</v>
      </c>
      <c r="H735" s="8">
        <f t="shared" si="91"/>
        <v>84.96632653061225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88"/>
        <v>41844.208333333336</v>
      </c>
      <c r="O735" s="17" t="str">
        <f t="shared" si="95"/>
        <v>Jul</v>
      </c>
      <c r="P735" s="14">
        <f t="shared" si="92"/>
        <v>2014</v>
      </c>
      <c r="Q735" s="12">
        <f t="shared" si="89"/>
        <v>41857.208333333336</v>
      </c>
      <c r="R735" t="b">
        <v>0</v>
      </c>
      <c r="S735" t="b">
        <v>0</v>
      </c>
      <c r="T735" t="s">
        <v>148</v>
      </c>
      <c r="U735" t="str">
        <f t="shared" si="93"/>
        <v>music</v>
      </c>
      <c r="V735" t="str">
        <f t="shared" si="94"/>
        <v>metal</v>
      </c>
    </row>
    <row r="736" spans="1:22" hidden="1" x14ac:dyDescent="0.35">
      <c r="A736">
        <v>734</v>
      </c>
      <c r="B736" t="s">
        <v>1506</v>
      </c>
      <c r="C736" s="3" t="s">
        <v>1507</v>
      </c>
      <c r="D736" s="19">
        <v>4200</v>
      </c>
      <c r="E736" s="7">
        <v>13404</v>
      </c>
      <c r="F736" s="5">
        <f t="shared" si="90"/>
        <v>3.1914285714285713</v>
      </c>
      <c r="G736" t="s">
        <v>20</v>
      </c>
      <c r="H736" s="8">
        <f t="shared" si="91"/>
        <v>25.007462686567163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88"/>
        <v>42763.25</v>
      </c>
      <c r="O736" s="17" t="str">
        <f t="shared" si="95"/>
        <v>Jan</v>
      </c>
      <c r="P736" s="14">
        <f t="shared" si="92"/>
        <v>2017</v>
      </c>
      <c r="Q736" s="12">
        <f t="shared" si="89"/>
        <v>42775.25</v>
      </c>
      <c r="R736" t="b">
        <v>0</v>
      </c>
      <c r="S736" t="b">
        <v>1</v>
      </c>
      <c r="T736" t="s">
        <v>33</v>
      </c>
      <c r="U736" t="str">
        <f t="shared" si="93"/>
        <v>theater</v>
      </c>
      <c r="V736" t="str">
        <f t="shared" si="94"/>
        <v>plays</v>
      </c>
    </row>
    <row r="737" spans="1:22" ht="31" hidden="1" x14ac:dyDescent="0.35">
      <c r="A737">
        <v>735</v>
      </c>
      <c r="B737" t="s">
        <v>1508</v>
      </c>
      <c r="C737" s="3" t="s">
        <v>1509</v>
      </c>
      <c r="D737" s="19">
        <v>37100</v>
      </c>
      <c r="E737" s="7">
        <v>131404</v>
      </c>
      <c r="F737" s="5">
        <f t="shared" si="90"/>
        <v>3.5418867924528303</v>
      </c>
      <c r="G737" t="s">
        <v>20</v>
      </c>
      <c r="H737" s="8">
        <f t="shared" si="91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88"/>
        <v>42459.208333333328</v>
      </c>
      <c r="O737" s="17" t="str">
        <f t="shared" si="95"/>
        <v>Mar</v>
      </c>
      <c r="P737" s="14">
        <f t="shared" si="92"/>
        <v>2016</v>
      </c>
      <c r="Q737" s="12">
        <f t="shared" si="89"/>
        <v>42466.208333333328</v>
      </c>
      <c r="R737" t="b">
        <v>0</v>
      </c>
      <c r="S737" t="b">
        <v>0</v>
      </c>
      <c r="T737" t="s">
        <v>122</v>
      </c>
      <c r="U737" t="str">
        <f t="shared" si="93"/>
        <v>photography</v>
      </c>
      <c r="V737" t="str">
        <f t="shared" si="94"/>
        <v>photography books</v>
      </c>
    </row>
    <row r="738" spans="1:22" hidden="1" x14ac:dyDescent="0.35">
      <c r="A738">
        <v>736</v>
      </c>
      <c r="B738" t="s">
        <v>1510</v>
      </c>
      <c r="C738" s="3" t="s">
        <v>1511</v>
      </c>
      <c r="D738" s="19">
        <v>7700</v>
      </c>
      <c r="E738" s="7">
        <v>2533</v>
      </c>
      <c r="F738" s="5">
        <f t="shared" si="90"/>
        <v>0.32896103896103895</v>
      </c>
      <c r="G738" t="s">
        <v>74</v>
      </c>
      <c r="H738" s="8">
        <f t="shared" si="91"/>
        <v>87.34482758620689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88"/>
        <v>42055.25</v>
      </c>
      <c r="O738" s="17" t="str">
        <f t="shared" si="95"/>
        <v>Feb</v>
      </c>
      <c r="P738" s="14">
        <f t="shared" si="92"/>
        <v>2015</v>
      </c>
      <c r="Q738" s="12">
        <f t="shared" si="89"/>
        <v>42059.25</v>
      </c>
      <c r="R738" t="b">
        <v>0</v>
      </c>
      <c r="S738" t="b">
        <v>0</v>
      </c>
      <c r="T738" t="s">
        <v>68</v>
      </c>
      <c r="U738" t="str">
        <f t="shared" si="93"/>
        <v>publishing</v>
      </c>
      <c r="V738" t="str">
        <f t="shared" si="94"/>
        <v>nonfiction</v>
      </c>
    </row>
    <row r="739" spans="1:22" ht="31" hidden="1" x14ac:dyDescent="0.35">
      <c r="A739">
        <v>737</v>
      </c>
      <c r="B739" t="s">
        <v>1512</v>
      </c>
      <c r="C739" s="3" t="s">
        <v>1513</v>
      </c>
      <c r="D739" s="19">
        <v>3700</v>
      </c>
      <c r="E739" s="7">
        <v>5028</v>
      </c>
      <c r="F739" s="5">
        <f t="shared" si="90"/>
        <v>1.358918918918919</v>
      </c>
      <c r="G739" t="s">
        <v>20</v>
      </c>
      <c r="H739" s="8">
        <f t="shared" si="91"/>
        <v>27.933333333333334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88"/>
        <v>42685.25</v>
      </c>
      <c r="O739" s="17" t="str">
        <f t="shared" si="95"/>
        <v>Nov</v>
      </c>
      <c r="P739" s="14">
        <f t="shared" si="92"/>
        <v>2016</v>
      </c>
      <c r="Q739" s="12">
        <f t="shared" si="89"/>
        <v>42697.25</v>
      </c>
      <c r="R739" t="b">
        <v>0</v>
      </c>
      <c r="S739" t="b">
        <v>0</v>
      </c>
      <c r="T739" t="s">
        <v>60</v>
      </c>
      <c r="U739" t="str">
        <f t="shared" si="93"/>
        <v>music</v>
      </c>
      <c r="V739" t="str">
        <f t="shared" si="94"/>
        <v>indie rock</v>
      </c>
    </row>
    <row r="740" spans="1:22" x14ac:dyDescent="0.35">
      <c r="A740">
        <v>738</v>
      </c>
      <c r="B740" t="s">
        <v>1032</v>
      </c>
      <c r="C740" s="3" t="s">
        <v>1514</v>
      </c>
      <c r="D740" s="19">
        <v>74700</v>
      </c>
      <c r="E740" s="7">
        <v>1557</v>
      </c>
      <c r="F740" s="5">
        <f t="shared" si="90"/>
        <v>2.0843373493975904E-2</v>
      </c>
      <c r="G740" t="s">
        <v>14</v>
      </c>
      <c r="H740" s="8">
        <f t="shared" si="91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88"/>
        <v>41959.25</v>
      </c>
      <c r="O740" s="17" t="str">
        <f t="shared" si="95"/>
        <v>Nov</v>
      </c>
      <c r="P740" s="14">
        <f t="shared" si="92"/>
        <v>2014</v>
      </c>
      <c r="Q740" s="12">
        <f t="shared" si="89"/>
        <v>41981.25</v>
      </c>
      <c r="R740" t="b">
        <v>0</v>
      </c>
      <c r="S740" t="b">
        <v>1</v>
      </c>
      <c r="T740" t="s">
        <v>33</v>
      </c>
      <c r="U740" t="str">
        <f t="shared" si="93"/>
        <v>theater</v>
      </c>
      <c r="V740" t="str">
        <f t="shared" si="94"/>
        <v>plays</v>
      </c>
    </row>
    <row r="741" spans="1:22" x14ac:dyDescent="0.35">
      <c r="A741">
        <v>739</v>
      </c>
      <c r="B741" t="s">
        <v>1515</v>
      </c>
      <c r="C741" s="3" t="s">
        <v>1516</v>
      </c>
      <c r="D741" s="19">
        <v>10000</v>
      </c>
      <c r="E741" s="7">
        <v>6100</v>
      </c>
      <c r="F741" s="5">
        <f t="shared" si="90"/>
        <v>0.61</v>
      </c>
      <c r="G741" t="s">
        <v>14</v>
      </c>
      <c r="H741" s="8">
        <f t="shared" si="91"/>
        <v>31.937172774869111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88"/>
        <v>41089.208333333336</v>
      </c>
      <c r="O741" s="17" t="str">
        <f t="shared" si="95"/>
        <v>Jun</v>
      </c>
      <c r="P741" s="14">
        <f t="shared" si="92"/>
        <v>2012</v>
      </c>
      <c r="Q741" s="12">
        <f t="shared" si="89"/>
        <v>41090.208333333336</v>
      </c>
      <c r="R741" t="b">
        <v>0</v>
      </c>
      <c r="S741" t="b">
        <v>0</v>
      </c>
      <c r="T741" t="s">
        <v>60</v>
      </c>
      <c r="U741" t="str">
        <f t="shared" si="93"/>
        <v>music</v>
      </c>
      <c r="V741" t="str">
        <f t="shared" si="94"/>
        <v>indie rock</v>
      </c>
    </row>
    <row r="742" spans="1:22" x14ac:dyDescent="0.35">
      <c r="A742">
        <v>740</v>
      </c>
      <c r="B742" t="s">
        <v>1517</v>
      </c>
      <c r="C742" s="3" t="s">
        <v>1518</v>
      </c>
      <c r="D742" s="19">
        <v>5300</v>
      </c>
      <c r="E742" s="7">
        <v>1592</v>
      </c>
      <c r="F742" s="5">
        <f t="shared" si="90"/>
        <v>0.30037735849056602</v>
      </c>
      <c r="G742" t="s">
        <v>14</v>
      </c>
      <c r="H742" s="8">
        <f t="shared" si="91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88"/>
        <v>42769.25</v>
      </c>
      <c r="O742" s="17" t="str">
        <f t="shared" si="95"/>
        <v>Feb</v>
      </c>
      <c r="P742" s="14">
        <f t="shared" si="92"/>
        <v>2017</v>
      </c>
      <c r="Q742" s="12">
        <f t="shared" si="89"/>
        <v>42772.25</v>
      </c>
      <c r="R742" t="b">
        <v>0</v>
      </c>
      <c r="S742" t="b">
        <v>0</v>
      </c>
      <c r="T742" t="s">
        <v>33</v>
      </c>
      <c r="U742" t="str">
        <f t="shared" si="93"/>
        <v>theater</v>
      </c>
      <c r="V742" t="str">
        <f t="shared" si="94"/>
        <v>plays</v>
      </c>
    </row>
    <row r="743" spans="1:22" hidden="1" x14ac:dyDescent="0.35">
      <c r="A743">
        <v>741</v>
      </c>
      <c r="B743" t="s">
        <v>628</v>
      </c>
      <c r="C743" s="3" t="s">
        <v>1519</v>
      </c>
      <c r="D743" s="19">
        <v>1200</v>
      </c>
      <c r="E743" s="7">
        <v>14150</v>
      </c>
      <c r="F743" s="5">
        <f t="shared" si="90"/>
        <v>11.791666666666666</v>
      </c>
      <c r="G743" t="s">
        <v>20</v>
      </c>
      <c r="H743" s="8">
        <f t="shared" si="91"/>
        <v>108.84615384615384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88"/>
        <v>40321.208333333336</v>
      </c>
      <c r="O743" s="17" t="str">
        <f t="shared" si="95"/>
        <v>May</v>
      </c>
      <c r="P743" s="14">
        <f t="shared" si="92"/>
        <v>2010</v>
      </c>
      <c r="Q743" s="12">
        <f t="shared" si="89"/>
        <v>40322.208333333336</v>
      </c>
      <c r="R743" t="b">
        <v>0</v>
      </c>
      <c r="S743" t="b">
        <v>0</v>
      </c>
      <c r="T743" t="s">
        <v>33</v>
      </c>
      <c r="U743" t="str">
        <f t="shared" si="93"/>
        <v>theater</v>
      </c>
      <c r="V743" t="str">
        <f t="shared" si="94"/>
        <v>plays</v>
      </c>
    </row>
    <row r="744" spans="1:22" hidden="1" x14ac:dyDescent="0.35">
      <c r="A744">
        <v>742</v>
      </c>
      <c r="B744" t="s">
        <v>1520</v>
      </c>
      <c r="C744" s="3" t="s">
        <v>1521</v>
      </c>
      <c r="D744" s="19">
        <v>1200</v>
      </c>
      <c r="E744" s="7">
        <v>13513</v>
      </c>
      <c r="F744" s="5">
        <f t="shared" si="90"/>
        <v>11.260833333333334</v>
      </c>
      <c r="G744" t="s">
        <v>20</v>
      </c>
      <c r="H744" s="8">
        <f t="shared" si="91"/>
        <v>110.76229508196721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88"/>
        <v>40197.25</v>
      </c>
      <c r="O744" s="17" t="str">
        <f t="shared" si="95"/>
        <v>Jan</v>
      </c>
      <c r="P744" s="14">
        <f t="shared" si="92"/>
        <v>2010</v>
      </c>
      <c r="Q744" s="12">
        <f t="shared" si="89"/>
        <v>40239.25</v>
      </c>
      <c r="R744" t="b">
        <v>0</v>
      </c>
      <c r="S744" t="b">
        <v>0</v>
      </c>
      <c r="T744" t="s">
        <v>50</v>
      </c>
      <c r="U744" t="str">
        <f t="shared" si="93"/>
        <v>music</v>
      </c>
      <c r="V744" t="str">
        <f t="shared" si="94"/>
        <v>electric music</v>
      </c>
    </row>
    <row r="745" spans="1:22" ht="31" x14ac:dyDescent="0.35">
      <c r="A745">
        <v>743</v>
      </c>
      <c r="B745" t="s">
        <v>1522</v>
      </c>
      <c r="C745" s="3" t="s">
        <v>1523</v>
      </c>
      <c r="D745" s="19">
        <v>3900</v>
      </c>
      <c r="E745" s="7">
        <v>504</v>
      </c>
      <c r="F745" s="5">
        <f t="shared" si="90"/>
        <v>0.12923076923076923</v>
      </c>
      <c r="G745" t="s">
        <v>14</v>
      </c>
      <c r="H745" s="8">
        <f t="shared" si="91"/>
        <v>29.647058823529413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88"/>
        <v>42298.208333333328</v>
      </c>
      <c r="O745" s="17" t="str">
        <f t="shared" si="95"/>
        <v>Oct</v>
      </c>
      <c r="P745" s="14">
        <f t="shared" si="92"/>
        <v>2015</v>
      </c>
      <c r="Q745" s="12">
        <f t="shared" si="89"/>
        <v>42304.208333333328</v>
      </c>
      <c r="R745" t="b">
        <v>0</v>
      </c>
      <c r="S745" t="b">
        <v>1</v>
      </c>
      <c r="T745" t="s">
        <v>33</v>
      </c>
      <c r="U745" t="str">
        <f t="shared" si="93"/>
        <v>theater</v>
      </c>
      <c r="V745" t="str">
        <f t="shared" si="94"/>
        <v>plays</v>
      </c>
    </row>
    <row r="746" spans="1:22" hidden="1" x14ac:dyDescent="0.35">
      <c r="A746">
        <v>744</v>
      </c>
      <c r="B746" t="s">
        <v>1524</v>
      </c>
      <c r="C746" s="3" t="s">
        <v>1525</v>
      </c>
      <c r="D746" s="19">
        <v>2000</v>
      </c>
      <c r="E746" s="7">
        <v>14240</v>
      </c>
      <c r="F746" s="5">
        <f t="shared" si="90"/>
        <v>7.12</v>
      </c>
      <c r="G746" t="s">
        <v>20</v>
      </c>
      <c r="H746" s="8">
        <f t="shared" si="91"/>
        <v>101.71428571428571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88"/>
        <v>43322.208333333328</v>
      </c>
      <c r="O746" s="17" t="str">
        <f t="shared" si="95"/>
        <v>Aug</v>
      </c>
      <c r="P746" s="14">
        <f t="shared" si="92"/>
        <v>2018</v>
      </c>
      <c r="Q746" s="12">
        <f t="shared" si="89"/>
        <v>43324.208333333328</v>
      </c>
      <c r="R746" t="b">
        <v>0</v>
      </c>
      <c r="S746" t="b">
        <v>1</v>
      </c>
      <c r="T746" t="s">
        <v>33</v>
      </c>
      <c r="U746" t="str">
        <f t="shared" si="93"/>
        <v>theater</v>
      </c>
      <c r="V746" t="str">
        <f t="shared" si="94"/>
        <v>plays</v>
      </c>
    </row>
    <row r="747" spans="1:22" ht="31" x14ac:dyDescent="0.35">
      <c r="A747">
        <v>745</v>
      </c>
      <c r="B747" t="s">
        <v>1526</v>
      </c>
      <c r="C747" s="3" t="s">
        <v>1527</v>
      </c>
      <c r="D747" s="19">
        <v>6900</v>
      </c>
      <c r="E747" s="7">
        <v>2091</v>
      </c>
      <c r="F747" s="5">
        <f t="shared" si="90"/>
        <v>0.30304347826086958</v>
      </c>
      <c r="G747" t="s">
        <v>14</v>
      </c>
      <c r="H747" s="8">
        <f t="shared" si="91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88"/>
        <v>40328.208333333336</v>
      </c>
      <c r="O747" s="17" t="str">
        <f t="shared" si="95"/>
        <v>May</v>
      </c>
      <c r="P747" s="14">
        <f t="shared" si="92"/>
        <v>2010</v>
      </c>
      <c r="Q747" s="12">
        <f t="shared" si="89"/>
        <v>40355.208333333336</v>
      </c>
      <c r="R747" t="b">
        <v>0</v>
      </c>
      <c r="S747" t="b">
        <v>0</v>
      </c>
      <c r="T747" t="s">
        <v>65</v>
      </c>
      <c r="U747" t="str">
        <f t="shared" si="93"/>
        <v>technology</v>
      </c>
      <c r="V747" t="str">
        <f t="shared" si="94"/>
        <v>wearables</v>
      </c>
    </row>
    <row r="748" spans="1:22" hidden="1" x14ac:dyDescent="0.35">
      <c r="A748">
        <v>746</v>
      </c>
      <c r="B748" t="s">
        <v>1528</v>
      </c>
      <c r="C748" s="3" t="s">
        <v>1529</v>
      </c>
      <c r="D748" s="19">
        <v>55800</v>
      </c>
      <c r="E748" s="7">
        <v>118580</v>
      </c>
      <c r="F748" s="5">
        <f t="shared" si="90"/>
        <v>2.1250896057347672</v>
      </c>
      <c r="G748" t="s">
        <v>20</v>
      </c>
      <c r="H748" s="8">
        <f t="shared" si="91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88"/>
        <v>40825.208333333336</v>
      </c>
      <c r="O748" s="17" t="str">
        <f t="shared" si="95"/>
        <v>Oct</v>
      </c>
      <c r="P748" s="14">
        <f t="shared" si="92"/>
        <v>2011</v>
      </c>
      <c r="Q748" s="12">
        <f t="shared" si="89"/>
        <v>40830.208333333336</v>
      </c>
      <c r="R748" t="b">
        <v>0</v>
      </c>
      <c r="S748" t="b">
        <v>0</v>
      </c>
      <c r="T748" t="s">
        <v>28</v>
      </c>
      <c r="U748" t="str">
        <f t="shared" si="93"/>
        <v>technology</v>
      </c>
      <c r="V748" t="str">
        <f t="shared" si="94"/>
        <v>web</v>
      </c>
    </row>
    <row r="749" spans="1:22" hidden="1" x14ac:dyDescent="0.35">
      <c r="A749">
        <v>747</v>
      </c>
      <c r="B749" t="s">
        <v>1530</v>
      </c>
      <c r="C749" s="3" t="s">
        <v>1531</v>
      </c>
      <c r="D749" s="19">
        <v>4900</v>
      </c>
      <c r="E749" s="7">
        <v>11214</v>
      </c>
      <c r="F749" s="5">
        <f t="shared" si="90"/>
        <v>2.2885714285714287</v>
      </c>
      <c r="G749" t="s">
        <v>20</v>
      </c>
      <c r="H749" s="8">
        <f t="shared" si="91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88"/>
        <v>40423.208333333336</v>
      </c>
      <c r="O749" s="17" t="str">
        <f t="shared" si="95"/>
        <v>Sep</v>
      </c>
      <c r="P749" s="14">
        <f t="shared" si="92"/>
        <v>2010</v>
      </c>
      <c r="Q749" s="12">
        <f t="shared" si="89"/>
        <v>40434.208333333336</v>
      </c>
      <c r="R749" t="b">
        <v>0</v>
      </c>
      <c r="S749" t="b">
        <v>0</v>
      </c>
      <c r="T749" t="s">
        <v>33</v>
      </c>
      <c r="U749" t="str">
        <f t="shared" si="93"/>
        <v>theater</v>
      </c>
      <c r="V749" t="str">
        <f t="shared" si="94"/>
        <v>plays</v>
      </c>
    </row>
    <row r="750" spans="1:22" hidden="1" x14ac:dyDescent="0.35">
      <c r="A750">
        <v>748</v>
      </c>
      <c r="B750" t="s">
        <v>1532</v>
      </c>
      <c r="C750" s="3" t="s">
        <v>1533</v>
      </c>
      <c r="D750" s="19">
        <v>194900</v>
      </c>
      <c r="E750" s="7">
        <v>68137</v>
      </c>
      <c r="F750" s="5">
        <f t="shared" si="90"/>
        <v>0.34959979476654696</v>
      </c>
      <c r="G750" t="s">
        <v>74</v>
      </c>
      <c r="H750" s="8">
        <f t="shared" si="91"/>
        <v>110.97231270358306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88"/>
        <v>40238.25</v>
      </c>
      <c r="O750" s="17" t="str">
        <f t="shared" si="95"/>
        <v>Mar</v>
      </c>
      <c r="P750" s="14">
        <f t="shared" si="92"/>
        <v>2010</v>
      </c>
      <c r="Q750" s="12">
        <f t="shared" si="89"/>
        <v>40263.208333333336</v>
      </c>
      <c r="R750" t="b">
        <v>0</v>
      </c>
      <c r="S750" t="b">
        <v>1</v>
      </c>
      <c r="T750" t="s">
        <v>71</v>
      </c>
      <c r="U750" t="str">
        <f t="shared" si="93"/>
        <v>film &amp; video</v>
      </c>
      <c r="V750" t="str">
        <f t="shared" si="94"/>
        <v>animation</v>
      </c>
    </row>
    <row r="751" spans="1:22" hidden="1" x14ac:dyDescent="0.35">
      <c r="A751">
        <v>749</v>
      </c>
      <c r="B751" t="s">
        <v>1534</v>
      </c>
      <c r="C751" s="3" t="s">
        <v>1535</v>
      </c>
      <c r="D751" s="19">
        <v>8600</v>
      </c>
      <c r="E751" s="7">
        <v>13527</v>
      </c>
      <c r="F751" s="5">
        <f t="shared" si="90"/>
        <v>1.5729069767441861</v>
      </c>
      <c r="G751" t="s">
        <v>20</v>
      </c>
      <c r="H751" s="8">
        <f t="shared" si="91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88"/>
        <v>41920.208333333336</v>
      </c>
      <c r="O751" s="17" t="str">
        <f t="shared" si="95"/>
        <v>Oct</v>
      </c>
      <c r="P751" s="14">
        <f t="shared" si="92"/>
        <v>2014</v>
      </c>
      <c r="Q751" s="12">
        <f t="shared" si="89"/>
        <v>41932.208333333336</v>
      </c>
      <c r="R751" t="b">
        <v>0</v>
      </c>
      <c r="S751" t="b">
        <v>1</v>
      </c>
      <c r="T751" t="s">
        <v>65</v>
      </c>
      <c r="U751" t="str">
        <f t="shared" si="93"/>
        <v>technology</v>
      </c>
      <c r="V751" t="str">
        <f t="shared" si="94"/>
        <v>wearables</v>
      </c>
    </row>
    <row r="752" spans="1:22" x14ac:dyDescent="0.35">
      <c r="A752">
        <v>750</v>
      </c>
      <c r="B752" t="s">
        <v>1536</v>
      </c>
      <c r="C752" s="3" t="s">
        <v>1537</v>
      </c>
      <c r="D752" s="19">
        <v>100</v>
      </c>
      <c r="E752" s="7">
        <v>1</v>
      </c>
      <c r="F752" s="5">
        <f t="shared" si="90"/>
        <v>0.01</v>
      </c>
      <c r="G752" t="s">
        <v>14</v>
      </c>
      <c r="H752" s="8">
        <f t="shared" si="91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88"/>
        <v>40360.208333333336</v>
      </c>
      <c r="O752" s="17" t="str">
        <f t="shared" si="95"/>
        <v>Jul</v>
      </c>
      <c r="P752" s="14">
        <f t="shared" si="92"/>
        <v>2010</v>
      </c>
      <c r="Q752" s="12">
        <f t="shared" si="89"/>
        <v>40385.208333333336</v>
      </c>
      <c r="R752" t="b">
        <v>0</v>
      </c>
      <c r="S752" t="b">
        <v>0</v>
      </c>
      <c r="T752" t="s">
        <v>50</v>
      </c>
      <c r="U752" t="str">
        <f t="shared" si="93"/>
        <v>music</v>
      </c>
      <c r="V752" t="str">
        <f t="shared" si="94"/>
        <v>electric music</v>
      </c>
    </row>
    <row r="753" spans="1:22" hidden="1" x14ac:dyDescent="0.35">
      <c r="A753">
        <v>751</v>
      </c>
      <c r="B753" t="s">
        <v>1538</v>
      </c>
      <c r="C753" s="3" t="s">
        <v>1539</v>
      </c>
      <c r="D753" s="19">
        <v>3600</v>
      </c>
      <c r="E753" s="7">
        <v>8363</v>
      </c>
      <c r="F753" s="5">
        <f t="shared" si="90"/>
        <v>2.3230555555555554</v>
      </c>
      <c r="G753" t="s">
        <v>20</v>
      </c>
      <c r="H753" s="8">
        <f t="shared" si="91"/>
        <v>30.974074074074075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88"/>
        <v>42446.208333333328</v>
      </c>
      <c r="O753" s="17" t="str">
        <f t="shared" si="95"/>
        <v>Mar</v>
      </c>
      <c r="P753" s="14">
        <f t="shared" si="92"/>
        <v>2016</v>
      </c>
      <c r="Q753" s="12">
        <f t="shared" si="89"/>
        <v>42461.208333333328</v>
      </c>
      <c r="R753" t="b">
        <v>1</v>
      </c>
      <c r="S753" t="b">
        <v>1</v>
      </c>
      <c r="T753" t="s">
        <v>68</v>
      </c>
      <c r="U753" t="str">
        <f t="shared" si="93"/>
        <v>publishing</v>
      </c>
      <c r="V753" t="str">
        <f t="shared" si="94"/>
        <v>nonfiction</v>
      </c>
    </row>
    <row r="754" spans="1:22" hidden="1" x14ac:dyDescent="0.35">
      <c r="A754">
        <v>752</v>
      </c>
      <c r="B754" t="s">
        <v>1540</v>
      </c>
      <c r="C754" s="3" t="s">
        <v>1541</v>
      </c>
      <c r="D754" s="19">
        <v>5800</v>
      </c>
      <c r="E754" s="7">
        <v>5362</v>
      </c>
      <c r="F754" s="5">
        <f t="shared" si="90"/>
        <v>0.92448275862068963</v>
      </c>
      <c r="G754" t="s">
        <v>74</v>
      </c>
      <c r="H754" s="8">
        <f t="shared" si="91"/>
        <v>47.035087719298247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88"/>
        <v>40395.208333333336</v>
      </c>
      <c r="O754" s="17" t="str">
        <f t="shared" si="95"/>
        <v>Aug</v>
      </c>
      <c r="P754" s="14">
        <f t="shared" si="92"/>
        <v>2010</v>
      </c>
      <c r="Q754" s="12">
        <f t="shared" si="89"/>
        <v>40413.208333333336</v>
      </c>
      <c r="R754" t="b">
        <v>0</v>
      </c>
      <c r="S754" t="b">
        <v>1</v>
      </c>
      <c r="T754" t="s">
        <v>33</v>
      </c>
      <c r="U754" t="str">
        <f t="shared" si="93"/>
        <v>theater</v>
      </c>
      <c r="V754" t="str">
        <f t="shared" si="94"/>
        <v>plays</v>
      </c>
    </row>
    <row r="755" spans="1:22" hidden="1" x14ac:dyDescent="0.35">
      <c r="A755">
        <v>753</v>
      </c>
      <c r="B755" t="s">
        <v>1542</v>
      </c>
      <c r="C755" s="3" t="s">
        <v>1543</v>
      </c>
      <c r="D755" s="19">
        <v>4700</v>
      </c>
      <c r="E755" s="7">
        <v>12065</v>
      </c>
      <c r="F755" s="5">
        <f t="shared" si="90"/>
        <v>2.5670212765957445</v>
      </c>
      <c r="G755" t="s">
        <v>20</v>
      </c>
      <c r="H755" s="8">
        <f t="shared" si="91"/>
        <v>88.065693430656935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88"/>
        <v>40321.208333333336</v>
      </c>
      <c r="O755" s="17" t="str">
        <f t="shared" si="95"/>
        <v>May</v>
      </c>
      <c r="P755" s="14">
        <f t="shared" si="92"/>
        <v>2010</v>
      </c>
      <c r="Q755" s="12">
        <f t="shared" si="89"/>
        <v>40336.208333333336</v>
      </c>
      <c r="R755" t="b">
        <v>0</v>
      </c>
      <c r="S755" t="b">
        <v>0</v>
      </c>
      <c r="T755" t="s">
        <v>122</v>
      </c>
      <c r="U755" t="str">
        <f t="shared" si="93"/>
        <v>photography</v>
      </c>
      <c r="V755" t="str">
        <f t="shared" si="94"/>
        <v>photography books</v>
      </c>
    </row>
    <row r="756" spans="1:22" hidden="1" x14ac:dyDescent="0.35">
      <c r="A756">
        <v>754</v>
      </c>
      <c r="B756" t="s">
        <v>1544</v>
      </c>
      <c r="C756" s="3" t="s">
        <v>1545</v>
      </c>
      <c r="D756" s="19">
        <v>70400</v>
      </c>
      <c r="E756" s="7">
        <v>118603</v>
      </c>
      <c r="F756" s="5">
        <f t="shared" si="90"/>
        <v>1.6847017045454546</v>
      </c>
      <c r="G756" t="s">
        <v>20</v>
      </c>
      <c r="H756" s="8">
        <f t="shared" si="91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88"/>
        <v>41210.208333333336</v>
      </c>
      <c r="O756" s="17" t="str">
        <f t="shared" si="95"/>
        <v>Oct</v>
      </c>
      <c r="P756" s="14">
        <f t="shared" si="92"/>
        <v>2012</v>
      </c>
      <c r="Q756" s="12">
        <f t="shared" si="89"/>
        <v>41263.25</v>
      </c>
      <c r="R756" t="b">
        <v>0</v>
      </c>
      <c r="S756" t="b">
        <v>0</v>
      </c>
      <c r="T756" t="s">
        <v>33</v>
      </c>
      <c r="U756" t="str">
        <f t="shared" si="93"/>
        <v>theater</v>
      </c>
      <c r="V756" t="str">
        <f t="shared" si="94"/>
        <v>plays</v>
      </c>
    </row>
    <row r="757" spans="1:22" hidden="1" x14ac:dyDescent="0.35">
      <c r="A757">
        <v>755</v>
      </c>
      <c r="B757" t="s">
        <v>1546</v>
      </c>
      <c r="C757" s="3" t="s">
        <v>1547</v>
      </c>
      <c r="D757" s="19">
        <v>4500</v>
      </c>
      <c r="E757" s="7">
        <v>7496</v>
      </c>
      <c r="F757" s="5">
        <f t="shared" si="90"/>
        <v>1.6657777777777778</v>
      </c>
      <c r="G757" t="s">
        <v>20</v>
      </c>
      <c r="H757" s="8">
        <f t="shared" si="91"/>
        <v>26.027777777777779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88"/>
        <v>43096.25</v>
      </c>
      <c r="O757" s="17" t="str">
        <f t="shared" si="95"/>
        <v>Dec</v>
      </c>
      <c r="P757" s="14">
        <f t="shared" si="92"/>
        <v>2017</v>
      </c>
      <c r="Q757" s="12">
        <f t="shared" si="89"/>
        <v>43108.25</v>
      </c>
      <c r="R757" t="b">
        <v>0</v>
      </c>
      <c r="S757" t="b">
        <v>1</v>
      </c>
      <c r="T757" t="s">
        <v>33</v>
      </c>
      <c r="U757" t="str">
        <f t="shared" si="93"/>
        <v>theater</v>
      </c>
      <c r="V757" t="str">
        <f t="shared" si="94"/>
        <v>plays</v>
      </c>
    </row>
    <row r="758" spans="1:22" hidden="1" x14ac:dyDescent="0.35">
      <c r="A758">
        <v>756</v>
      </c>
      <c r="B758" t="s">
        <v>1548</v>
      </c>
      <c r="C758" s="3" t="s">
        <v>1549</v>
      </c>
      <c r="D758" s="19">
        <v>1300</v>
      </c>
      <c r="E758" s="7">
        <v>10037</v>
      </c>
      <c r="F758" s="5">
        <f t="shared" si="90"/>
        <v>7.7207692307692311</v>
      </c>
      <c r="G758" t="s">
        <v>20</v>
      </c>
      <c r="H758" s="8">
        <f t="shared" si="91"/>
        <v>67.817567567567565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88"/>
        <v>42024.25</v>
      </c>
      <c r="O758" s="17" t="str">
        <f t="shared" si="95"/>
        <v>Jan</v>
      </c>
      <c r="P758" s="14">
        <f t="shared" si="92"/>
        <v>2015</v>
      </c>
      <c r="Q758" s="12">
        <f t="shared" si="89"/>
        <v>42030.25</v>
      </c>
      <c r="R758" t="b">
        <v>0</v>
      </c>
      <c r="S758" t="b">
        <v>0</v>
      </c>
      <c r="T758" t="s">
        <v>33</v>
      </c>
      <c r="U758" t="str">
        <f t="shared" si="93"/>
        <v>theater</v>
      </c>
      <c r="V758" t="str">
        <f t="shared" si="94"/>
        <v>plays</v>
      </c>
    </row>
    <row r="759" spans="1:22" hidden="1" x14ac:dyDescent="0.35">
      <c r="A759">
        <v>757</v>
      </c>
      <c r="B759" t="s">
        <v>1550</v>
      </c>
      <c r="C759" s="3" t="s">
        <v>1551</v>
      </c>
      <c r="D759" s="19">
        <v>1400</v>
      </c>
      <c r="E759" s="7">
        <v>5696</v>
      </c>
      <c r="F759" s="5">
        <f t="shared" si="90"/>
        <v>4.0685714285714285</v>
      </c>
      <c r="G759" t="s">
        <v>20</v>
      </c>
      <c r="H759" s="8">
        <f t="shared" si="91"/>
        <v>49.964912280701753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88"/>
        <v>40675.208333333336</v>
      </c>
      <c r="O759" s="17" t="str">
        <f t="shared" si="95"/>
        <v>May</v>
      </c>
      <c r="P759" s="14">
        <f t="shared" si="92"/>
        <v>2011</v>
      </c>
      <c r="Q759" s="12">
        <f t="shared" si="89"/>
        <v>40679.208333333336</v>
      </c>
      <c r="R759" t="b">
        <v>0</v>
      </c>
      <c r="S759" t="b">
        <v>0</v>
      </c>
      <c r="T759" t="s">
        <v>53</v>
      </c>
      <c r="U759" t="str">
        <f t="shared" si="93"/>
        <v>film &amp; video</v>
      </c>
      <c r="V759" t="str">
        <f t="shared" si="94"/>
        <v>drama</v>
      </c>
    </row>
    <row r="760" spans="1:22" hidden="1" x14ac:dyDescent="0.35">
      <c r="A760">
        <v>758</v>
      </c>
      <c r="B760" t="s">
        <v>1552</v>
      </c>
      <c r="C760" s="3" t="s">
        <v>1553</v>
      </c>
      <c r="D760" s="19">
        <v>29600</v>
      </c>
      <c r="E760" s="7">
        <v>167005</v>
      </c>
      <c r="F760" s="5">
        <f t="shared" si="90"/>
        <v>5.6420608108108112</v>
      </c>
      <c r="G760" t="s">
        <v>20</v>
      </c>
      <c r="H760" s="8">
        <f t="shared" si="91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88"/>
        <v>41936.208333333336</v>
      </c>
      <c r="O760" s="17" t="str">
        <f t="shared" si="95"/>
        <v>Oct</v>
      </c>
      <c r="P760" s="14">
        <f t="shared" si="92"/>
        <v>2014</v>
      </c>
      <c r="Q760" s="12">
        <f t="shared" si="89"/>
        <v>41945.208333333336</v>
      </c>
      <c r="R760" t="b">
        <v>0</v>
      </c>
      <c r="S760" t="b">
        <v>0</v>
      </c>
      <c r="T760" t="s">
        <v>23</v>
      </c>
      <c r="U760" t="str">
        <f t="shared" si="93"/>
        <v>music</v>
      </c>
      <c r="V760" t="str">
        <f t="shared" si="94"/>
        <v>rock</v>
      </c>
    </row>
    <row r="761" spans="1:22" ht="31" x14ac:dyDescent="0.35">
      <c r="A761">
        <v>759</v>
      </c>
      <c r="B761" t="s">
        <v>1554</v>
      </c>
      <c r="C761" s="3" t="s">
        <v>1555</v>
      </c>
      <c r="D761" s="19">
        <v>167500</v>
      </c>
      <c r="E761" s="7">
        <v>114615</v>
      </c>
      <c r="F761" s="5">
        <f t="shared" si="90"/>
        <v>0.6842686567164179</v>
      </c>
      <c r="G761" t="s">
        <v>14</v>
      </c>
      <c r="H761" s="8">
        <f t="shared" si="91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88"/>
        <v>43136.25</v>
      </c>
      <c r="O761" s="17" t="str">
        <f t="shared" si="95"/>
        <v>Feb</v>
      </c>
      <c r="P761" s="14">
        <f t="shared" si="92"/>
        <v>2018</v>
      </c>
      <c r="Q761" s="12">
        <f t="shared" si="89"/>
        <v>43166.25</v>
      </c>
      <c r="R761" t="b">
        <v>0</v>
      </c>
      <c r="S761" t="b">
        <v>0</v>
      </c>
      <c r="T761" t="s">
        <v>50</v>
      </c>
      <c r="U761" t="str">
        <f t="shared" si="93"/>
        <v>music</v>
      </c>
      <c r="V761" t="str">
        <f t="shared" si="94"/>
        <v>electric music</v>
      </c>
    </row>
    <row r="762" spans="1:22" x14ac:dyDescent="0.35">
      <c r="A762">
        <v>760</v>
      </c>
      <c r="B762" t="s">
        <v>1556</v>
      </c>
      <c r="C762" s="3" t="s">
        <v>1557</v>
      </c>
      <c r="D762" s="19">
        <v>48300</v>
      </c>
      <c r="E762" s="7">
        <v>16592</v>
      </c>
      <c r="F762" s="5">
        <f t="shared" si="90"/>
        <v>0.34351966873706002</v>
      </c>
      <c r="G762" t="s">
        <v>14</v>
      </c>
      <c r="H762" s="8">
        <f t="shared" si="91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88"/>
        <v>43678.208333333328</v>
      </c>
      <c r="O762" s="17" t="str">
        <f t="shared" si="95"/>
        <v>Aug</v>
      </c>
      <c r="P762" s="14">
        <f t="shared" si="92"/>
        <v>2019</v>
      </c>
      <c r="Q762" s="12">
        <f t="shared" si="89"/>
        <v>43707.208333333328</v>
      </c>
      <c r="R762" t="b">
        <v>0</v>
      </c>
      <c r="S762" t="b">
        <v>1</v>
      </c>
      <c r="T762" t="s">
        <v>89</v>
      </c>
      <c r="U762" t="str">
        <f t="shared" si="93"/>
        <v>games</v>
      </c>
      <c r="V762" t="str">
        <f t="shared" si="94"/>
        <v>video games</v>
      </c>
    </row>
    <row r="763" spans="1:22" hidden="1" x14ac:dyDescent="0.35">
      <c r="A763">
        <v>761</v>
      </c>
      <c r="B763" t="s">
        <v>1558</v>
      </c>
      <c r="C763" s="3" t="s">
        <v>1559</v>
      </c>
      <c r="D763" s="19">
        <v>2200</v>
      </c>
      <c r="E763" s="7">
        <v>14420</v>
      </c>
      <c r="F763" s="5">
        <f t="shared" si="90"/>
        <v>6.5545454545454547</v>
      </c>
      <c r="G763" t="s">
        <v>20</v>
      </c>
      <c r="H763" s="8">
        <f t="shared" si="91"/>
        <v>86.867469879518069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88"/>
        <v>42938.208333333328</v>
      </c>
      <c r="O763" s="17" t="str">
        <f t="shared" si="95"/>
        <v>Jul</v>
      </c>
      <c r="P763" s="14">
        <f t="shared" si="92"/>
        <v>2017</v>
      </c>
      <c r="Q763" s="12">
        <f t="shared" si="89"/>
        <v>42943.208333333328</v>
      </c>
      <c r="R763" t="b">
        <v>0</v>
      </c>
      <c r="S763" t="b">
        <v>0</v>
      </c>
      <c r="T763" t="s">
        <v>23</v>
      </c>
      <c r="U763" t="str">
        <f t="shared" si="93"/>
        <v>music</v>
      </c>
      <c r="V763" t="str">
        <f t="shared" si="94"/>
        <v>rock</v>
      </c>
    </row>
    <row r="764" spans="1:22" hidden="1" x14ac:dyDescent="0.35">
      <c r="A764">
        <v>762</v>
      </c>
      <c r="B764" t="s">
        <v>668</v>
      </c>
      <c r="C764" s="3" t="s">
        <v>1560</v>
      </c>
      <c r="D764" s="19">
        <v>3500</v>
      </c>
      <c r="E764" s="7">
        <v>6204</v>
      </c>
      <c r="F764" s="5">
        <f t="shared" si="90"/>
        <v>1.7725714285714285</v>
      </c>
      <c r="G764" t="s">
        <v>20</v>
      </c>
      <c r="H764" s="8">
        <f t="shared" si="91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88"/>
        <v>41241.25</v>
      </c>
      <c r="O764" s="17" t="str">
        <f t="shared" si="95"/>
        <v>Nov</v>
      </c>
      <c r="P764" s="14">
        <f t="shared" si="92"/>
        <v>2012</v>
      </c>
      <c r="Q764" s="12">
        <f t="shared" si="89"/>
        <v>41252.25</v>
      </c>
      <c r="R764" t="b">
        <v>0</v>
      </c>
      <c r="S764" t="b">
        <v>0</v>
      </c>
      <c r="T764" t="s">
        <v>159</v>
      </c>
      <c r="U764" t="str">
        <f t="shared" si="93"/>
        <v>music</v>
      </c>
      <c r="V764" t="str">
        <f t="shared" si="94"/>
        <v>jazz</v>
      </c>
    </row>
    <row r="765" spans="1:22" hidden="1" x14ac:dyDescent="0.35">
      <c r="A765">
        <v>763</v>
      </c>
      <c r="B765" t="s">
        <v>1561</v>
      </c>
      <c r="C765" s="3" t="s">
        <v>1562</v>
      </c>
      <c r="D765" s="19">
        <v>5600</v>
      </c>
      <c r="E765" s="7">
        <v>6338</v>
      </c>
      <c r="F765" s="5">
        <f t="shared" si="90"/>
        <v>1.1317857142857144</v>
      </c>
      <c r="G765" t="s">
        <v>20</v>
      </c>
      <c r="H765" s="8">
        <f t="shared" si="91"/>
        <v>26.970212765957445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88"/>
        <v>41037.208333333336</v>
      </c>
      <c r="O765" s="17" t="str">
        <f t="shared" si="95"/>
        <v>May</v>
      </c>
      <c r="P765" s="14">
        <f t="shared" si="92"/>
        <v>2012</v>
      </c>
      <c r="Q765" s="12">
        <f t="shared" si="89"/>
        <v>41072.208333333336</v>
      </c>
      <c r="R765" t="b">
        <v>0</v>
      </c>
      <c r="S765" t="b">
        <v>1</v>
      </c>
      <c r="T765" t="s">
        <v>33</v>
      </c>
      <c r="U765" t="str">
        <f t="shared" si="93"/>
        <v>theater</v>
      </c>
      <c r="V765" t="str">
        <f t="shared" si="94"/>
        <v>plays</v>
      </c>
    </row>
    <row r="766" spans="1:22" ht="31" hidden="1" x14ac:dyDescent="0.35">
      <c r="A766">
        <v>764</v>
      </c>
      <c r="B766" t="s">
        <v>1563</v>
      </c>
      <c r="C766" s="3" t="s">
        <v>1564</v>
      </c>
      <c r="D766" s="19">
        <v>1100</v>
      </c>
      <c r="E766" s="7">
        <v>8010</v>
      </c>
      <c r="F766" s="5">
        <f t="shared" si="90"/>
        <v>7.2818181818181822</v>
      </c>
      <c r="G766" t="s">
        <v>20</v>
      </c>
      <c r="H766" s="8">
        <f t="shared" si="91"/>
        <v>54.121621621621621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88"/>
        <v>40676.208333333336</v>
      </c>
      <c r="O766" s="17" t="str">
        <f t="shared" si="95"/>
        <v>May</v>
      </c>
      <c r="P766" s="14">
        <f t="shared" si="92"/>
        <v>2011</v>
      </c>
      <c r="Q766" s="12">
        <f t="shared" si="89"/>
        <v>40684.208333333336</v>
      </c>
      <c r="R766" t="b">
        <v>0</v>
      </c>
      <c r="S766" t="b">
        <v>0</v>
      </c>
      <c r="T766" t="s">
        <v>23</v>
      </c>
      <c r="U766" t="str">
        <f t="shared" si="93"/>
        <v>music</v>
      </c>
      <c r="V766" t="str">
        <f t="shared" si="94"/>
        <v>rock</v>
      </c>
    </row>
    <row r="767" spans="1:22" hidden="1" x14ac:dyDescent="0.35">
      <c r="A767">
        <v>765</v>
      </c>
      <c r="B767" t="s">
        <v>1565</v>
      </c>
      <c r="C767" s="3" t="s">
        <v>1566</v>
      </c>
      <c r="D767" s="19">
        <v>3900</v>
      </c>
      <c r="E767" s="7">
        <v>8125</v>
      </c>
      <c r="F767" s="5">
        <f t="shared" si="90"/>
        <v>2.0833333333333335</v>
      </c>
      <c r="G767" t="s">
        <v>20</v>
      </c>
      <c r="H767" s="8">
        <f t="shared" si="91"/>
        <v>41.035353535353536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88"/>
        <v>42840.208333333328</v>
      </c>
      <c r="O767" s="17" t="str">
        <f t="shared" si="95"/>
        <v>Apr</v>
      </c>
      <c r="P767" s="14">
        <f t="shared" si="92"/>
        <v>2017</v>
      </c>
      <c r="Q767" s="12">
        <f t="shared" si="89"/>
        <v>42865.208333333328</v>
      </c>
      <c r="R767" t="b">
        <v>1</v>
      </c>
      <c r="S767" t="b">
        <v>1</v>
      </c>
      <c r="T767" t="s">
        <v>60</v>
      </c>
      <c r="U767" t="str">
        <f t="shared" si="93"/>
        <v>music</v>
      </c>
      <c r="V767" t="str">
        <f t="shared" si="94"/>
        <v>indie rock</v>
      </c>
    </row>
    <row r="768" spans="1:22" ht="31" x14ac:dyDescent="0.35">
      <c r="A768">
        <v>766</v>
      </c>
      <c r="B768" t="s">
        <v>1567</v>
      </c>
      <c r="C768" s="3" t="s">
        <v>1568</v>
      </c>
      <c r="D768" s="19">
        <v>43800</v>
      </c>
      <c r="E768" s="7">
        <v>13653</v>
      </c>
      <c r="F768" s="5">
        <f t="shared" si="90"/>
        <v>0.31171232876712329</v>
      </c>
      <c r="G768" t="s">
        <v>14</v>
      </c>
      <c r="H768" s="8">
        <f t="shared" si="91"/>
        <v>55.052419354838712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88"/>
        <v>43362.208333333328</v>
      </c>
      <c r="O768" s="17" t="str">
        <f t="shared" si="95"/>
        <v>Sep</v>
      </c>
      <c r="P768" s="14">
        <f t="shared" si="92"/>
        <v>2018</v>
      </c>
      <c r="Q768" s="12">
        <f t="shared" si="89"/>
        <v>43363.208333333328</v>
      </c>
      <c r="R768" t="b">
        <v>0</v>
      </c>
      <c r="S768" t="b">
        <v>0</v>
      </c>
      <c r="T768" t="s">
        <v>474</v>
      </c>
      <c r="U768" t="str">
        <f t="shared" si="93"/>
        <v>film &amp; video</v>
      </c>
      <c r="V768" t="str">
        <f t="shared" si="94"/>
        <v>science fiction</v>
      </c>
    </row>
    <row r="769" spans="1:22" x14ac:dyDescent="0.35">
      <c r="A769">
        <v>767</v>
      </c>
      <c r="B769" t="s">
        <v>1569</v>
      </c>
      <c r="C769" s="3" t="s">
        <v>1570</v>
      </c>
      <c r="D769" s="19">
        <v>97200</v>
      </c>
      <c r="E769" s="7">
        <v>55372</v>
      </c>
      <c r="F769" s="5">
        <f t="shared" si="90"/>
        <v>0.56967078189300413</v>
      </c>
      <c r="G769" t="s">
        <v>14</v>
      </c>
      <c r="H769" s="8">
        <f t="shared" si="91"/>
        <v>107.93762183235867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88"/>
        <v>42283.208333333328</v>
      </c>
      <c r="O769" s="17" t="str">
        <f t="shared" si="95"/>
        <v>Oct</v>
      </c>
      <c r="P769" s="14">
        <f t="shared" si="92"/>
        <v>2015</v>
      </c>
      <c r="Q769" s="12">
        <f t="shared" si="89"/>
        <v>42328.25</v>
      </c>
      <c r="R769" t="b">
        <v>0</v>
      </c>
      <c r="S769" t="b">
        <v>0</v>
      </c>
      <c r="T769" t="s">
        <v>206</v>
      </c>
      <c r="U769" t="str">
        <f t="shared" si="93"/>
        <v>publishing</v>
      </c>
      <c r="V769" t="str">
        <f t="shared" si="94"/>
        <v>translations</v>
      </c>
    </row>
    <row r="770" spans="1:22" hidden="1" x14ac:dyDescent="0.35">
      <c r="A770">
        <v>768</v>
      </c>
      <c r="B770" t="s">
        <v>1571</v>
      </c>
      <c r="C770" s="3" t="s">
        <v>1572</v>
      </c>
      <c r="D770" s="19">
        <v>4800</v>
      </c>
      <c r="E770" s="7">
        <v>11088</v>
      </c>
      <c r="F770" s="5">
        <f t="shared" si="90"/>
        <v>2.31</v>
      </c>
      <c r="G770" t="s">
        <v>20</v>
      </c>
      <c r="H770" s="8">
        <f t="shared" si="91"/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ref="N770:N833" si="96">(((L770/60)/60)/24)+DATE(1970,1,1)</f>
        <v>41619.25</v>
      </c>
      <c r="O770" s="17" t="str">
        <f t="shared" si="95"/>
        <v>Dec</v>
      </c>
      <c r="P770" s="14">
        <f t="shared" si="92"/>
        <v>2013</v>
      </c>
      <c r="Q770" s="12">
        <f t="shared" ref="Q770:Q833" si="97">(((M770/60)/60)/24)+DATE(1970,1,1)</f>
        <v>41634.25</v>
      </c>
      <c r="R770" t="b">
        <v>0</v>
      </c>
      <c r="S770" t="b">
        <v>0</v>
      </c>
      <c r="T770" t="s">
        <v>33</v>
      </c>
      <c r="U770" t="str">
        <f t="shared" si="93"/>
        <v>theater</v>
      </c>
      <c r="V770" t="str">
        <f t="shared" si="94"/>
        <v>plays</v>
      </c>
    </row>
    <row r="771" spans="1:22" x14ac:dyDescent="0.35">
      <c r="A771">
        <v>769</v>
      </c>
      <c r="B771" t="s">
        <v>1573</v>
      </c>
      <c r="C771" s="3" t="s">
        <v>1574</v>
      </c>
      <c r="D771" s="19">
        <v>125600</v>
      </c>
      <c r="E771" s="7">
        <v>109106</v>
      </c>
      <c r="F771" s="5">
        <f t="shared" ref="F771:F834" si="98">E771/D771</f>
        <v>0.86867834394904464</v>
      </c>
      <c r="G771" t="s">
        <v>14</v>
      </c>
      <c r="H771" s="8">
        <f t="shared" ref="H771:H834" si="99">E771/I771</f>
        <v>31.995894428152493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si="96"/>
        <v>41501.208333333336</v>
      </c>
      <c r="O771" s="17" t="str">
        <f t="shared" si="95"/>
        <v>Aug</v>
      </c>
      <c r="P771" s="14">
        <f t="shared" ref="P771:P834" si="100">YEAR(N771)</f>
        <v>2013</v>
      </c>
      <c r="Q771" s="12">
        <f t="shared" si="97"/>
        <v>41527.208333333336</v>
      </c>
      <c r="R771" t="b">
        <v>0</v>
      </c>
      <c r="S771" t="b">
        <v>0</v>
      </c>
      <c r="T771" t="s">
        <v>89</v>
      </c>
      <c r="U771" t="str">
        <f t="shared" ref="U771:U834" si="101">LEFT(T771, SEARCH("/",T771,1)-1)</f>
        <v>games</v>
      </c>
      <c r="V771" t="str">
        <f t="shared" ref="V771:V834" si="102">RIGHT(T771,LEN(T771)-SEARCH("/",T771,SEARCH("/",T771)))</f>
        <v>video games</v>
      </c>
    </row>
    <row r="772" spans="1:22" hidden="1" x14ac:dyDescent="0.35">
      <c r="A772">
        <v>770</v>
      </c>
      <c r="B772" t="s">
        <v>1575</v>
      </c>
      <c r="C772" s="3" t="s">
        <v>1576</v>
      </c>
      <c r="D772" s="19">
        <v>4300</v>
      </c>
      <c r="E772" s="7">
        <v>11642</v>
      </c>
      <c r="F772" s="5">
        <f t="shared" si="98"/>
        <v>2.7074418604651163</v>
      </c>
      <c r="G772" t="s">
        <v>20</v>
      </c>
      <c r="H772" s="8">
        <f t="shared" si="99"/>
        <v>53.898148148148145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96"/>
        <v>41743.208333333336</v>
      </c>
      <c r="O772" s="17" t="str">
        <f t="shared" ref="O772:O835" si="103">TEXT(N772,"mmm")</f>
        <v>Apr</v>
      </c>
      <c r="P772" s="14">
        <f t="shared" si="100"/>
        <v>2014</v>
      </c>
      <c r="Q772" s="12">
        <f t="shared" si="97"/>
        <v>41750.208333333336</v>
      </c>
      <c r="R772" t="b">
        <v>0</v>
      </c>
      <c r="S772" t="b">
        <v>1</v>
      </c>
      <c r="T772" t="s">
        <v>33</v>
      </c>
      <c r="U772" t="str">
        <f t="shared" si="101"/>
        <v>theater</v>
      </c>
      <c r="V772" t="str">
        <f t="shared" si="102"/>
        <v>plays</v>
      </c>
    </row>
    <row r="773" spans="1:22" hidden="1" x14ac:dyDescent="0.35">
      <c r="A773">
        <v>771</v>
      </c>
      <c r="B773" t="s">
        <v>1577</v>
      </c>
      <c r="C773" s="3" t="s">
        <v>1578</v>
      </c>
      <c r="D773" s="19">
        <v>5600</v>
      </c>
      <c r="E773" s="7">
        <v>2769</v>
      </c>
      <c r="F773" s="5">
        <f t="shared" si="98"/>
        <v>0.49446428571428569</v>
      </c>
      <c r="G773" t="s">
        <v>74</v>
      </c>
      <c r="H773" s="8">
        <f t="shared" si="99"/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96"/>
        <v>43491.25</v>
      </c>
      <c r="O773" s="17" t="str">
        <f t="shared" si="103"/>
        <v>Jan</v>
      </c>
      <c r="P773" s="14">
        <f t="shared" si="100"/>
        <v>2019</v>
      </c>
      <c r="Q773" s="12">
        <f t="shared" si="97"/>
        <v>43518.25</v>
      </c>
      <c r="R773" t="b">
        <v>0</v>
      </c>
      <c r="S773" t="b">
        <v>0</v>
      </c>
      <c r="T773" t="s">
        <v>33</v>
      </c>
      <c r="U773" t="str">
        <f t="shared" si="101"/>
        <v>theater</v>
      </c>
      <c r="V773" t="str">
        <f t="shared" si="102"/>
        <v>plays</v>
      </c>
    </row>
    <row r="774" spans="1:22" hidden="1" x14ac:dyDescent="0.35">
      <c r="A774">
        <v>772</v>
      </c>
      <c r="B774" t="s">
        <v>1579</v>
      </c>
      <c r="C774" s="3" t="s">
        <v>1580</v>
      </c>
      <c r="D774" s="19">
        <v>149600</v>
      </c>
      <c r="E774" s="7">
        <v>169586</v>
      </c>
      <c r="F774" s="5">
        <f t="shared" si="98"/>
        <v>1.1335962566844919</v>
      </c>
      <c r="G774" t="s">
        <v>20</v>
      </c>
      <c r="H774" s="8">
        <f t="shared" si="99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96"/>
        <v>43505.25</v>
      </c>
      <c r="O774" s="17" t="str">
        <f t="shared" si="103"/>
        <v>Feb</v>
      </c>
      <c r="P774" s="14">
        <f t="shared" si="100"/>
        <v>2019</v>
      </c>
      <c r="Q774" s="12">
        <f t="shared" si="97"/>
        <v>43509.25</v>
      </c>
      <c r="R774" t="b">
        <v>0</v>
      </c>
      <c r="S774" t="b">
        <v>0</v>
      </c>
      <c r="T774" t="s">
        <v>60</v>
      </c>
      <c r="U774" t="str">
        <f t="shared" si="101"/>
        <v>music</v>
      </c>
      <c r="V774" t="str">
        <f t="shared" si="102"/>
        <v>indie rock</v>
      </c>
    </row>
    <row r="775" spans="1:22" hidden="1" x14ac:dyDescent="0.35">
      <c r="A775">
        <v>773</v>
      </c>
      <c r="B775" t="s">
        <v>1581</v>
      </c>
      <c r="C775" s="3" t="s">
        <v>1582</v>
      </c>
      <c r="D775" s="19">
        <v>53100</v>
      </c>
      <c r="E775" s="7">
        <v>101185</v>
      </c>
      <c r="F775" s="5">
        <f t="shared" si="98"/>
        <v>1.9055555555555554</v>
      </c>
      <c r="G775" t="s">
        <v>20</v>
      </c>
      <c r="H775" s="8">
        <f t="shared" si="99"/>
        <v>43.00254993625159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96"/>
        <v>42838.208333333328</v>
      </c>
      <c r="O775" s="17" t="str">
        <f t="shared" si="103"/>
        <v>Apr</v>
      </c>
      <c r="P775" s="14">
        <f t="shared" si="100"/>
        <v>2017</v>
      </c>
      <c r="Q775" s="12">
        <f t="shared" si="97"/>
        <v>42848.208333333328</v>
      </c>
      <c r="R775" t="b">
        <v>0</v>
      </c>
      <c r="S775" t="b">
        <v>0</v>
      </c>
      <c r="T775" t="s">
        <v>33</v>
      </c>
      <c r="U775" t="str">
        <f t="shared" si="101"/>
        <v>theater</v>
      </c>
      <c r="V775" t="str">
        <f t="shared" si="102"/>
        <v>plays</v>
      </c>
    </row>
    <row r="776" spans="1:22" hidden="1" x14ac:dyDescent="0.35">
      <c r="A776">
        <v>774</v>
      </c>
      <c r="B776" t="s">
        <v>1583</v>
      </c>
      <c r="C776" s="3" t="s">
        <v>1584</v>
      </c>
      <c r="D776" s="19">
        <v>5000</v>
      </c>
      <c r="E776" s="7">
        <v>6775</v>
      </c>
      <c r="F776" s="5">
        <f t="shared" si="98"/>
        <v>1.355</v>
      </c>
      <c r="G776" t="s">
        <v>20</v>
      </c>
      <c r="H776" s="8">
        <f t="shared" si="99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96"/>
        <v>42513.208333333328</v>
      </c>
      <c r="O776" s="17" t="str">
        <f t="shared" si="103"/>
        <v>May</v>
      </c>
      <c r="P776" s="14">
        <f t="shared" si="100"/>
        <v>2016</v>
      </c>
      <c r="Q776" s="12">
        <f t="shared" si="97"/>
        <v>42554.208333333328</v>
      </c>
      <c r="R776" t="b">
        <v>0</v>
      </c>
      <c r="S776" t="b">
        <v>0</v>
      </c>
      <c r="T776" t="s">
        <v>28</v>
      </c>
      <c r="U776" t="str">
        <f t="shared" si="101"/>
        <v>technology</v>
      </c>
      <c r="V776" t="str">
        <f t="shared" si="102"/>
        <v>web</v>
      </c>
    </row>
    <row r="777" spans="1:22" ht="31" x14ac:dyDescent="0.35">
      <c r="A777">
        <v>775</v>
      </c>
      <c r="B777" t="s">
        <v>1585</v>
      </c>
      <c r="C777" s="3" t="s">
        <v>1586</v>
      </c>
      <c r="D777" s="19">
        <v>9400</v>
      </c>
      <c r="E777" s="7">
        <v>968</v>
      </c>
      <c r="F777" s="5">
        <f t="shared" si="98"/>
        <v>0.10297872340425532</v>
      </c>
      <c r="G777" t="s">
        <v>14</v>
      </c>
      <c r="H777" s="8">
        <f t="shared" si="99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96"/>
        <v>41949.25</v>
      </c>
      <c r="O777" s="17" t="str">
        <f t="shared" si="103"/>
        <v>Nov</v>
      </c>
      <c r="P777" s="14">
        <f t="shared" si="100"/>
        <v>2014</v>
      </c>
      <c r="Q777" s="12">
        <f t="shared" si="97"/>
        <v>41959.25</v>
      </c>
      <c r="R777" t="b">
        <v>0</v>
      </c>
      <c r="S777" t="b">
        <v>0</v>
      </c>
      <c r="T777" t="s">
        <v>23</v>
      </c>
      <c r="U777" t="str">
        <f t="shared" si="101"/>
        <v>music</v>
      </c>
      <c r="V777" t="str">
        <f t="shared" si="102"/>
        <v>rock</v>
      </c>
    </row>
    <row r="778" spans="1:22" x14ac:dyDescent="0.35">
      <c r="A778">
        <v>776</v>
      </c>
      <c r="B778" t="s">
        <v>1587</v>
      </c>
      <c r="C778" s="3" t="s">
        <v>1588</v>
      </c>
      <c r="D778" s="19">
        <v>110800</v>
      </c>
      <c r="E778" s="7">
        <v>72623</v>
      </c>
      <c r="F778" s="5">
        <f t="shared" si="98"/>
        <v>0.65544223826714798</v>
      </c>
      <c r="G778" t="s">
        <v>14</v>
      </c>
      <c r="H778" s="8">
        <f t="shared" si="99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96"/>
        <v>43650.208333333328</v>
      </c>
      <c r="O778" s="17" t="str">
        <f t="shared" si="103"/>
        <v>Jul</v>
      </c>
      <c r="P778" s="14">
        <f t="shared" si="100"/>
        <v>2019</v>
      </c>
      <c r="Q778" s="12">
        <f t="shared" si="97"/>
        <v>43668.208333333328</v>
      </c>
      <c r="R778" t="b">
        <v>0</v>
      </c>
      <c r="S778" t="b">
        <v>0</v>
      </c>
      <c r="T778" t="s">
        <v>33</v>
      </c>
      <c r="U778" t="str">
        <f t="shared" si="101"/>
        <v>theater</v>
      </c>
      <c r="V778" t="str">
        <f t="shared" si="102"/>
        <v>plays</v>
      </c>
    </row>
    <row r="779" spans="1:22" x14ac:dyDescent="0.35">
      <c r="A779">
        <v>777</v>
      </c>
      <c r="B779" t="s">
        <v>1589</v>
      </c>
      <c r="C779" s="3" t="s">
        <v>1590</v>
      </c>
      <c r="D779" s="19">
        <v>93800</v>
      </c>
      <c r="E779" s="7">
        <v>45987</v>
      </c>
      <c r="F779" s="5">
        <f t="shared" si="98"/>
        <v>0.49026652452025588</v>
      </c>
      <c r="G779" t="s">
        <v>14</v>
      </c>
      <c r="H779" s="8">
        <f t="shared" si="99"/>
        <v>68.028106508875737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96"/>
        <v>40809.208333333336</v>
      </c>
      <c r="O779" s="17" t="str">
        <f t="shared" si="103"/>
        <v>Sep</v>
      </c>
      <c r="P779" s="14">
        <f t="shared" si="100"/>
        <v>2011</v>
      </c>
      <c r="Q779" s="12">
        <f t="shared" si="97"/>
        <v>40838.208333333336</v>
      </c>
      <c r="R779" t="b">
        <v>0</v>
      </c>
      <c r="S779" t="b">
        <v>0</v>
      </c>
      <c r="T779" t="s">
        <v>33</v>
      </c>
      <c r="U779" t="str">
        <f t="shared" si="101"/>
        <v>theater</v>
      </c>
      <c r="V779" t="str">
        <f t="shared" si="102"/>
        <v>plays</v>
      </c>
    </row>
    <row r="780" spans="1:22" hidden="1" x14ac:dyDescent="0.35">
      <c r="A780">
        <v>778</v>
      </c>
      <c r="B780" t="s">
        <v>1591</v>
      </c>
      <c r="C780" s="3" t="s">
        <v>1592</v>
      </c>
      <c r="D780" s="19">
        <v>1300</v>
      </c>
      <c r="E780" s="7">
        <v>10243</v>
      </c>
      <c r="F780" s="5">
        <f t="shared" si="98"/>
        <v>7.8792307692307695</v>
      </c>
      <c r="G780" t="s">
        <v>20</v>
      </c>
      <c r="H780" s="8">
        <f t="shared" si="99"/>
        <v>58.867816091954026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96"/>
        <v>40768.208333333336</v>
      </c>
      <c r="O780" s="17" t="str">
        <f t="shared" si="103"/>
        <v>Aug</v>
      </c>
      <c r="P780" s="14">
        <f t="shared" si="100"/>
        <v>2011</v>
      </c>
      <c r="Q780" s="12">
        <f t="shared" si="97"/>
        <v>40773.208333333336</v>
      </c>
      <c r="R780" t="b">
        <v>0</v>
      </c>
      <c r="S780" t="b">
        <v>0</v>
      </c>
      <c r="T780" t="s">
        <v>71</v>
      </c>
      <c r="U780" t="str">
        <f t="shared" si="101"/>
        <v>film &amp; video</v>
      </c>
      <c r="V780" t="str">
        <f t="shared" si="102"/>
        <v>animation</v>
      </c>
    </row>
    <row r="781" spans="1:22" x14ac:dyDescent="0.35">
      <c r="A781">
        <v>779</v>
      </c>
      <c r="B781" t="s">
        <v>1593</v>
      </c>
      <c r="C781" s="3" t="s">
        <v>1594</v>
      </c>
      <c r="D781" s="19">
        <v>108700</v>
      </c>
      <c r="E781" s="7">
        <v>87293</v>
      </c>
      <c r="F781" s="5">
        <f t="shared" si="98"/>
        <v>0.80306347746090156</v>
      </c>
      <c r="G781" t="s">
        <v>14</v>
      </c>
      <c r="H781" s="8">
        <f t="shared" si="99"/>
        <v>105.04572803850782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96"/>
        <v>42230.208333333328</v>
      </c>
      <c r="O781" s="17" t="str">
        <f t="shared" si="103"/>
        <v>Aug</v>
      </c>
      <c r="P781" s="14">
        <f t="shared" si="100"/>
        <v>2015</v>
      </c>
      <c r="Q781" s="12">
        <f t="shared" si="97"/>
        <v>42239.208333333328</v>
      </c>
      <c r="R781" t="b">
        <v>0</v>
      </c>
      <c r="S781" t="b">
        <v>1</v>
      </c>
      <c r="T781" t="s">
        <v>33</v>
      </c>
      <c r="U781" t="str">
        <f t="shared" si="101"/>
        <v>theater</v>
      </c>
      <c r="V781" t="str">
        <f t="shared" si="102"/>
        <v>plays</v>
      </c>
    </row>
    <row r="782" spans="1:22" hidden="1" x14ac:dyDescent="0.35">
      <c r="A782">
        <v>780</v>
      </c>
      <c r="B782" t="s">
        <v>1595</v>
      </c>
      <c r="C782" s="3" t="s">
        <v>1596</v>
      </c>
      <c r="D782" s="19">
        <v>5100</v>
      </c>
      <c r="E782" s="7">
        <v>5421</v>
      </c>
      <c r="F782" s="5">
        <f t="shared" si="98"/>
        <v>1.0629411764705883</v>
      </c>
      <c r="G782" t="s">
        <v>20</v>
      </c>
      <c r="H782" s="8">
        <f t="shared" si="99"/>
        <v>33.054878048780488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96"/>
        <v>42573.208333333328</v>
      </c>
      <c r="O782" s="17" t="str">
        <f t="shared" si="103"/>
        <v>Jul</v>
      </c>
      <c r="P782" s="14">
        <f t="shared" si="100"/>
        <v>2016</v>
      </c>
      <c r="Q782" s="12">
        <f t="shared" si="97"/>
        <v>42592.208333333328</v>
      </c>
      <c r="R782" t="b">
        <v>0</v>
      </c>
      <c r="S782" t="b">
        <v>1</v>
      </c>
      <c r="T782" t="s">
        <v>53</v>
      </c>
      <c r="U782" t="str">
        <f t="shared" si="101"/>
        <v>film &amp; video</v>
      </c>
      <c r="V782" t="str">
        <f t="shared" si="102"/>
        <v>drama</v>
      </c>
    </row>
    <row r="783" spans="1:22" hidden="1" x14ac:dyDescent="0.35">
      <c r="A783">
        <v>781</v>
      </c>
      <c r="B783" t="s">
        <v>1597</v>
      </c>
      <c r="C783" s="3" t="s">
        <v>1598</v>
      </c>
      <c r="D783" s="19">
        <v>8700</v>
      </c>
      <c r="E783" s="7">
        <v>4414</v>
      </c>
      <c r="F783" s="5">
        <f t="shared" si="98"/>
        <v>0.50735632183908042</v>
      </c>
      <c r="G783" t="s">
        <v>74</v>
      </c>
      <c r="H783" s="8">
        <f t="shared" si="99"/>
        <v>78.821428571428569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96"/>
        <v>40482.208333333336</v>
      </c>
      <c r="O783" s="17" t="str">
        <f t="shared" si="103"/>
        <v>Oct</v>
      </c>
      <c r="P783" s="14">
        <f t="shared" si="100"/>
        <v>2010</v>
      </c>
      <c r="Q783" s="12">
        <f t="shared" si="97"/>
        <v>40533.25</v>
      </c>
      <c r="R783" t="b">
        <v>0</v>
      </c>
      <c r="S783" t="b">
        <v>0</v>
      </c>
      <c r="T783" t="s">
        <v>33</v>
      </c>
      <c r="U783" t="str">
        <f t="shared" si="101"/>
        <v>theater</v>
      </c>
      <c r="V783" t="str">
        <f t="shared" si="102"/>
        <v>plays</v>
      </c>
    </row>
    <row r="784" spans="1:22" hidden="1" x14ac:dyDescent="0.35">
      <c r="A784">
        <v>782</v>
      </c>
      <c r="B784" t="s">
        <v>1599</v>
      </c>
      <c r="C784" s="3" t="s">
        <v>1600</v>
      </c>
      <c r="D784" s="19">
        <v>5100</v>
      </c>
      <c r="E784" s="7">
        <v>10981</v>
      </c>
      <c r="F784" s="5">
        <f t="shared" si="98"/>
        <v>2.153137254901961</v>
      </c>
      <c r="G784" t="s">
        <v>20</v>
      </c>
      <c r="H784" s="8">
        <f t="shared" si="99"/>
        <v>68.204968944099377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96"/>
        <v>40603.25</v>
      </c>
      <c r="O784" s="17" t="str">
        <f t="shared" si="103"/>
        <v>Mar</v>
      </c>
      <c r="P784" s="14">
        <f t="shared" si="100"/>
        <v>2011</v>
      </c>
      <c r="Q784" s="12">
        <f t="shared" si="97"/>
        <v>40631.208333333336</v>
      </c>
      <c r="R784" t="b">
        <v>0</v>
      </c>
      <c r="S784" t="b">
        <v>1</v>
      </c>
      <c r="T784" t="s">
        <v>71</v>
      </c>
      <c r="U784" t="str">
        <f t="shared" si="101"/>
        <v>film &amp; video</v>
      </c>
      <c r="V784" t="str">
        <f t="shared" si="102"/>
        <v>animation</v>
      </c>
    </row>
    <row r="785" spans="1:22" hidden="1" x14ac:dyDescent="0.35">
      <c r="A785">
        <v>783</v>
      </c>
      <c r="B785" t="s">
        <v>1601</v>
      </c>
      <c r="C785" s="3" t="s">
        <v>1602</v>
      </c>
      <c r="D785" s="19">
        <v>7400</v>
      </c>
      <c r="E785" s="7">
        <v>10451</v>
      </c>
      <c r="F785" s="5">
        <f t="shared" si="98"/>
        <v>1.4122972972972974</v>
      </c>
      <c r="G785" t="s">
        <v>20</v>
      </c>
      <c r="H785" s="8">
        <f t="shared" si="99"/>
        <v>75.731884057971016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96"/>
        <v>41625.25</v>
      </c>
      <c r="O785" s="17" t="str">
        <f t="shared" si="103"/>
        <v>Dec</v>
      </c>
      <c r="P785" s="14">
        <f t="shared" si="100"/>
        <v>2013</v>
      </c>
      <c r="Q785" s="12">
        <f t="shared" si="97"/>
        <v>41632.25</v>
      </c>
      <c r="R785" t="b">
        <v>0</v>
      </c>
      <c r="S785" t="b">
        <v>0</v>
      </c>
      <c r="T785" t="s">
        <v>23</v>
      </c>
      <c r="U785" t="str">
        <f t="shared" si="101"/>
        <v>music</v>
      </c>
      <c r="V785" t="str">
        <f t="shared" si="102"/>
        <v>rock</v>
      </c>
    </row>
    <row r="786" spans="1:22" hidden="1" x14ac:dyDescent="0.35">
      <c r="A786">
        <v>784</v>
      </c>
      <c r="B786" t="s">
        <v>1603</v>
      </c>
      <c r="C786" s="3" t="s">
        <v>1604</v>
      </c>
      <c r="D786" s="19">
        <v>88900</v>
      </c>
      <c r="E786" s="7">
        <v>102535</v>
      </c>
      <c r="F786" s="5">
        <f t="shared" si="98"/>
        <v>1.1533745781777278</v>
      </c>
      <c r="G786" t="s">
        <v>20</v>
      </c>
      <c r="H786" s="8">
        <f t="shared" si="99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96"/>
        <v>42435.25</v>
      </c>
      <c r="O786" s="17" t="str">
        <f t="shared" si="103"/>
        <v>Mar</v>
      </c>
      <c r="P786" s="14">
        <f t="shared" si="100"/>
        <v>2016</v>
      </c>
      <c r="Q786" s="12">
        <f t="shared" si="97"/>
        <v>42446.208333333328</v>
      </c>
      <c r="R786" t="b">
        <v>0</v>
      </c>
      <c r="S786" t="b">
        <v>0</v>
      </c>
      <c r="T786" t="s">
        <v>28</v>
      </c>
      <c r="U786" t="str">
        <f t="shared" si="101"/>
        <v>technology</v>
      </c>
      <c r="V786" t="str">
        <f t="shared" si="102"/>
        <v>web</v>
      </c>
    </row>
    <row r="787" spans="1:22" ht="31" hidden="1" x14ac:dyDescent="0.35">
      <c r="A787">
        <v>785</v>
      </c>
      <c r="B787" t="s">
        <v>1605</v>
      </c>
      <c r="C787" s="3" t="s">
        <v>1606</v>
      </c>
      <c r="D787" s="19">
        <v>6700</v>
      </c>
      <c r="E787" s="7">
        <v>12939</v>
      </c>
      <c r="F787" s="5">
        <f t="shared" si="98"/>
        <v>1.9311940298507462</v>
      </c>
      <c r="G787" t="s">
        <v>20</v>
      </c>
      <c r="H787" s="8">
        <f t="shared" si="99"/>
        <v>101.88188976377953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96"/>
        <v>43582.208333333328</v>
      </c>
      <c r="O787" s="17" t="str">
        <f t="shared" si="103"/>
        <v>Apr</v>
      </c>
      <c r="P787" s="14">
        <f t="shared" si="100"/>
        <v>2019</v>
      </c>
      <c r="Q787" s="12">
        <f t="shared" si="97"/>
        <v>43616.208333333328</v>
      </c>
      <c r="R787" t="b">
        <v>0</v>
      </c>
      <c r="S787" t="b">
        <v>1</v>
      </c>
      <c r="T787" t="s">
        <v>71</v>
      </c>
      <c r="U787" t="str">
        <f t="shared" si="101"/>
        <v>film &amp; video</v>
      </c>
      <c r="V787" t="str">
        <f t="shared" si="102"/>
        <v>animation</v>
      </c>
    </row>
    <row r="788" spans="1:22" hidden="1" x14ac:dyDescent="0.35">
      <c r="A788">
        <v>786</v>
      </c>
      <c r="B788" t="s">
        <v>1607</v>
      </c>
      <c r="C788" s="3" t="s">
        <v>1608</v>
      </c>
      <c r="D788" s="19">
        <v>1500</v>
      </c>
      <c r="E788" s="7">
        <v>10946</v>
      </c>
      <c r="F788" s="5">
        <f t="shared" si="98"/>
        <v>7.2973333333333334</v>
      </c>
      <c r="G788" t="s">
        <v>20</v>
      </c>
      <c r="H788" s="8">
        <f t="shared" si="99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96"/>
        <v>43186.208333333328</v>
      </c>
      <c r="O788" s="17" t="str">
        <f t="shared" si="103"/>
        <v>Mar</v>
      </c>
      <c r="P788" s="14">
        <f t="shared" si="100"/>
        <v>2018</v>
      </c>
      <c r="Q788" s="12">
        <f t="shared" si="97"/>
        <v>43193.208333333328</v>
      </c>
      <c r="R788" t="b">
        <v>0</v>
      </c>
      <c r="S788" t="b">
        <v>1</v>
      </c>
      <c r="T788" t="s">
        <v>159</v>
      </c>
      <c r="U788" t="str">
        <f t="shared" si="101"/>
        <v>music</v>
      </c>
      <c r="V788" t="str">
        <f t="shared" si="102"/>
        <v>jazz</v>
      </c>
    </row>
    <row r="789" spans="1:22" x14ac:dyDescent="0.35">
      <c r="A789">
        <v>787</v>
      </c>
      <c r="B789" t="s">
        <v>1609</v>
      </c>
      <c r="C789" s="3" t="s">
        <v>1610</v>
      </c>
      <c r="D789" s="19">
        <v>61200</v>
      </c>
      <c r="E789" s="7">
        <v>60994</v>
      </c>
      <c r="F789" s="5">
        <f t="shared" si="98"/>
        <v>0.99663398692810456</v>
      </c>
      <c r="G789" t="s">
        <v>14</v>
      </c>
      <c r="H789" s="8">
        <f t="shared" si="99"/>
        <v>71.005820721769496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96"/>
        <v>40684.208333333336</v>
      </c>
      <c r="O789" s="17" t="str">
        <f t="shared" si="103"/>
        <v>May</v>
      </c>
      <c r="P789" s="14">
        <f t="shared" si="100"/>
        <v>2011</v>
      </c>
      <c r="Q789" s="12">
        <f t="shared" si="97"/>
        <v>40693.208333333336</v>
      </c>
      <c r="R789" t="b">
        <v>0</v>
      </c>
      <c r="S789" t="b">
        <v>0</v>
      </c>
      <c r="T789" t="s">
        <v>23</v>
      </c>
      <c r="U789" t="str">
        <f t="shared" si="101"/>
        <v>music</v>
      </c>
      <c r="V789" t="str">
        <f t="shared" si="102"/>
        <v>rock</v>
      </c>
    </row>
    <row r="790" spans="1:22" hidden="1" x14ac:dyDescent="0.35">
      <c r="A790">
        <v>788</v>
      </c>
      <c r="B790" t="s">
        <v>1611</v>
      </c>
      <c r="C790" s="3" t="s">
        <v>1612</v>
      </c>
      <c r="D790" s="19">
        <v>3600</v>
      </c>
      <c r="E790" s="7">
        <v>3174</v>
      </c>
      <c r="F790" s="5">
        <f t="shared" si="98"/>
        <v>0.88166666666666671</v>
      </c>
      <c r="G790" t="s">
        <v>47</v>
      </c>
      <c r="H790" s="8">
        <f t="shared" si="99"/>
        <v>102.38709677419355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96"/>
        <v>41202.208333333336</v>
      </c>
      <c r="O790" s="17" t="str">
        <f t="shared" si="103"/>
        <v>Oct</v>
      </c>
      <c r="P790" s="14">
        <f t="shared" si="100"/>
        <v>2012</v>
      </c>
      <c r="Q790" s="12">
        <f t="shared" si="97"/>
        <v>41223.25</v>
      </c>
      <c r="R790" t="b">
        <v>0</v>
      </c>
      <c r="S790" t="b">
        <v>0</v>
      </c>
      <c r="T790" t="s">
        <v>71</v>
      </c>
      <c r="U790" t="str">
        <f t="shared" si="101"/>
        <v>film &amp; video</v>
      </c>
      <c r="V790" t="str">
        <f t="shared" si="102"/>
        <v>animation</v>
      </c>
    </row>
    <row r="791" spans="1:22" x14ac:dyDescent="0.35">
      <c r="A791">
        <v>789</v>
      </c>
      <c r="B791" t="s">
        <v>1613</v>
      </c>
      <c r="C791" s="3" t="s">
        <v>1614</v>
      </c>
      <c r="D791" s="19">
        <v>9000</v>
      </c>
      <c r="E791" s="7">
        <v>3351</v>
      </c>
      <c r="F791" s="5">
        <f t="shared" si="98"/>
        <v>0.37233333333333335</v>
      </c>
      <c r="G791" t="s">
        <v>14</v>
      </c>
      <c r="H791" s="8">
        <f t="shared" si="99"/>
        <v>74.466666666666669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96"/>
        <v>41786.208333333336</v>
      </c>
      <c r="O791" s="17" t="str">
        <f t="shared" si="103"/>
        <v>May</v>
      </c>
      <c r="P791" s="14">
        <f t="shared" si="100"/>
        <v>2014</v>
      </c>
      <c r="Q791" s="12">
        <f t="shared" si="97"/>
        <v>41823.208333333336</v>
      </c>
      <c r="R791" t="b">
        <v>0</v>
      </c>
      <c r="S791" t="b">
        <v>0</v>
      </c>
      <c r="T791" t="s">
        <v>33</v>
      </c>
      <c r="U791" t="str">
        <f t="shared" si="101"/>
        <v>theater</v>
      </c>
      <c r="V791" t="str">
        <f t="shared" si="102"/>
        <v>plays</v>
      </c>
    </row>
    <row r="792" spans="1:22" hidden="1" x14ac:dyDescent="0.35">
      <c r="A792">
        <v>790</v>
      </c>
      <c r="B792" t="s">
        <v>1615</v>
      </c>
      <c r="C792" s="3" t="s">
        <v>1616</v>
      </c>
      <c r="D792" s="19">
        <v>185900</v>
      </c>
      <c r="E792" s="7">
        <v>56774</v>
      </c>
      <c r="F792" s="5">
        <f t="shared" si="98"/>
        <v>0.30540075309306081</v>
      </c>
      <c r="G792" t="s">
        <v>74</v>
      </c>
      <c r="H792" s="8">
        <f t="shared" si="99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96"/>
        <v>40223.25</v>
      </c>
      <c r="O792" s="17" t="str">
        <f t="shared" si="103"/>
        <v>Feb</v>
      </c>
      <c r="P792" s="14">
        <f t="shared" si="100"/>
        <v>2010</v>
      </c>
      <c r="Q792" s="12">
        <f t="shared" si="97"/>
        <v>40229.25</v>
      </c>
      <c r="R792" t="b">
        <v>0</v>
      </c>
      <c r="S792" t="b">
        <v>0</v>
      </c>
      <c r="T792" t="s">
        <v>33</v>
      </c>
      <c r="U792" t="str">
        <f t="shared" si="101"/>
        <v>theater</v>
      </c>
      <c r="V792" t="str">
        <f t="shared" si="102"/>
        <v>plays</v>
      </c>
    </row>
    <row r="793" spans="1:22" x14ac:dyDescent="0.35">
      <c r="A793">
        <v>791</v>
      </c>
      <c r="B793" t="s">
        <v>1617</v>
      </c>
      <c r="C793" s="3" t="s">
        <v>1618</v>
      </c>
      <c r="D793" s="19">
        <v>2100</v>
      </c>
      <c r="E793" s="7">
        <v>540</v>
      </c>
      <c r="F793" s="5">
        <f t="shared" si="98"/>
        <v>0.25714285714285712</v>
      </c>
      <c r="G793" t="s">
        <v>14</v>
      </c>
      <c r="H793" s="8">
        <f t="shared" si="99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96"/>
        <v>42715.25</v>
      </c>
      <c r="O793" s="17" t="str">
        <f t="shared" si="103"/>
        <v>Dec</v>
      </c>
      <c r="P793" s="14">
        <f t="shared" si="100"/>
        <v>2016</v>
      </c>
      <c r="Q793" s="12">
        <f t="shared" si="97"/>
        <v>42731.25</v>
      </c>
      <c r="R793" t="b">
        <v>0</v>
      </c>
      <c r="S793" t="b">
        <v>0</v>
      </c>
      <c r="T793" t="s">
        <v>17</v>
      </c>
      <c r="U793" t="str">
        <f t="shared" si="101"/>
        <v>food</v>
      </c>
      <c r="V793" t="str">
        <f t="shared" si="102"/>
        <v>food trucks</v>
      </c>
    </row>
    <row r="794" spans="1:22" x14ac:dyDescent="0.35">
      <c r="A794">
        <v>792</v>
      </c>
      <c r="B794" t="s">
        <v>1619</v>
      </c>
      <c r="C794" s="3" t="s">
        <v>1620</v>
      </c>
      <c r="D794" s="19">
        <v>2000</v>
      </c>
      <c r="E794" s="7">
        <v>680</v>
      </c>
      <c r="F794" s="5">
        <f t="shared" si="98"/>
        <v>0.34</v>
      </c>
      <c r="G794" t="s">
        <v>14</v>
      </c>
      <c r="H794" s="8">
        <f t="shared" si="99"/>
        <v>97.142857142857139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96"/>
        <v>41451.208333333336</v>
      </c>
      <c r="O794" s="17" t="str">
        <f t="shared" si="103"/>
        <v>Jun</v>
      </c>
      <c r="P794" s="14">
        <f t="shared" si="100"/>
        <v>2013</v>
      </c>
      <c r="Q794" s="12">
        <f t="shared" si="97"/>
        <v>41479.208333333336</v>
      </c>
      <c r="R794" t="b">
        <v>0</v>
      </c>
      <c r="S794" t="b">
        <v>1</v>
      </c>
      <c r="T794" t="s">
        <v>33</v>
      </c>
      <c r="U794" t="str">
        <f t="shared" si="101"/>
        <v>theater</v>
      </c>
      <c r="V794" t="str">
        <f t="shared" si="102"/>
        <v>plays</v>
      </c>
    </row>
    <row r="795" spans="1:22" hidden="1" x14ac:dyDescent="0.35">
      <c r="A795">
        <v>793</v>
      </c>
      <c r="B795" t="s">
        <v>1621</v>
      </c>
      <c r="C795" s="3" t="s">
        <v>1622</v>
      </c>
      <c r="D795" s="19">
        <v>1100</v>
      </c>
      <c r="E795" s="7">
        <v>13045</v>
      </c>
      <c r="F795" s="5">
        <f t="shared" si="98"/>
        <v>11.859090909090909</v>
      </c>
      <c r="G795" t="s">
        <v>20</v>
      </c>
      <c r="H795" s="8">
        <f t="shared" si="99"/>
        <v>72.071823204419886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96"/>
        <v>41450.208333333336</v>
      </c>
      <c r="O795" s="17" t="str">
        <f t="shared" si="103"/>
        <v>Jun</v>
      </c>
      <c r="P795" s="14">
        <f t="shared" si="100"/>
        <v>2013</v>
      </c>
      <c r="Q795" s="12">
        <f t="shared" si="97"/>
        <v>41454.208333333336</v>
      </c>
      <c r="R795" t="b">
        <v>0</v>
      </c>
      <c r="S795" t="b">
        <v>0</v>
      </c>
      <c r="T795" t="s">
        <v>68</v>
      </c>
      <c r="U795" t="str">
        <f t="shared" si="101"/>
        <v>publishing</v>
      </c>
      <c r="V795" t="str">
        <f t="shared" si="102"/>
        <v>nonfiction</v>
      </c>
    </row>
    <row r="796" spans="1:22" hidden="1" x14ac:dyDescent="0.35">
      <c r="A796">
        <v>794</v>
      </c>
      <c r="B796" t="s">
        <v>1623</v>
      </c>
      <c r="C796" s="3" t="s">
        <v>1624</v>
      </c>
      <c r="D796" s="19">
        <v>6600</v>
      </c>
      <c r="E796" s="7">
        <v>8276</v>
      </c>
      <c r="F796" s="5">
        <f t="shared" si="98"/>
        <v>1.2539393939393939</v>
      </c>
      <c r="G796" t="s">
        <v>20</v>
      </c>
      <c r="H796" s="8">
        <f t="shared" si="99"/>
        <v>75.236363636363635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96"/>
        <v>43091.25</v>
      </c>
      <c r="O796" s="17" t="str">
        <f t="shared" si="103"/>
        <v>Dec</v>
      </c>
      <c r="P796" s="14">
        <f t="shared" si="100"/>
        <v>2017</v>
      </c>
      <c r="Q796" s="12">
        <f t="shared" si="97"/>
        <v>43103.25</v>
      </c>
      <c r="R796" t="b">
        <v>0</v>
      </c>
      <c r="S796" t="b">
        <v>0</v>
      </c>
      <c r="T796" t="s">
        <v>23</v>
      </c>
      <c r="U796" t="str">
        <f t="shared" si="101"/>
        <v>music</v>
      </c>
      <c r="V796" t="str">
        <f t="shared" si="102"/>
        <v>rock</v>
      </c>
    </row>
    <row r="797" spans="1:22" ht="31" x14ac:dyDescent="0.35">
      <c r="A797">
        <v>795</v>
      </c>
      <c r="B797" t="s">
        <v>1625</v>
      </c>
      <c r="C797" s="3" t="s">
        <v>1626</v>
      </c>
      <c r="D797" s="19">
        <v>7100</v>
      </c>
      <c r="E797" s="7">
        <v>1022</v>
      </c>
      <c r="F797" s="5">
        <f t="shared" si="98"/>
        <v>0.14394366197183098</v>
      </c>
      <c r="G797" t="s">
        <v>14</v>
      </c>
      <c r="H797" s="8">
        <f t="shared" si="99"/>
        <v>32.967741935483872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96"/>
        <v>42675.208333333328</v>
      </c>
      <c r="O797" s="17" t="str">
        <f t="shared" si="103"/>
        <v>Nov</v>
      </c>
      <c r="P797" s="14">
        <f t="shared" si="100"/>
        <v>2016</v>
      </c>
      <c r="Q797" s="12">
        <f t="shared" si="97"/>
        <v>42678.208333333328</v>
      </c>
      <c r="R797" t="b">
        <v>0</v>
      </c>
      <c r="S797" t="b">
        <v>0</v>
      </c>
      <c r="T797" t="s">
        <v>53</v>
      </c>
      <c r="U797" t="str">
        <f t="shared" si="101"/>
        <v>film &amp; video</v>
      </c>
      <c r="V797" t="str">
        <f t="shared" si="102"/>
        <v>drama</v>
      </c>
    </row>
    <row r="798" spans="1:22" x14ac:dyDescent="0.35">
      <c r="A798">
        <v>796</v>
      </c>
      <c r="B798" t="s">
        <v>1627</v>
      </c>
      <c r="C798" s="3" t="s">
        <v>1628</v>
      </c>
      <c r="D798" s="19">
        <v>7800</v>
      </c>
      <c r="E798" s="7">
        <v>4275</v>
      </c>
      <c r="F798" s="5">
        <f t="shared" si="98"/>
        <v>0.54807692307692313</v>
      </c>
      <c r="G798" t="s">
        <v>14</v>
      </c>
      <c r="H798" s="8">
        <f t="shared" si="99"/>
        <v>54.807692307692307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96"/>
        <v>41859.208333333336</v>
      </c>
      <c r="O798" s="17" t="str">
        <f t="shared" si="103"/>
        <v>Aug</v>
      </c>
      <c r="P798" s="14">
        <f t="shared" si="100"/>
        <v>2014</v>
      </c>
      <c r="Q798" s="12">
        <f t="shared" si="97"/>
        <v>41866.208333333336</v>
      </c>
      <c r="R798" t="b">
        <v>0</v>
      </c>
      <c r="S798" t="b">
        <v>1</v>
      </c>
      <c r="T798" t="s">
        <v>292</v>
      </c>
      <c r="U798" t="str">
        <f t="shared" si="101"/>
        <v>games</v>
      </c>
      <c r="V798" t="str">
        <f t="shared" si="102"/>
        <v>mobile games</v>
      </c>
    </row>
    <row r="799" spans="1:22" hidden="1" x14ac:dyDescent="0.35">
      <c r="A799">
        <v>797</v>
      </c>
      <c r="B799" t="s">
        <v>1629</v>
      </c>
      <c r="C799" s="3" t="s">
        <v>1630</v>
      </c>
      <c r="D799" s="19">
        <v>7600</v>
      </c>
      <c r="E799" s="7">
        <v>8332</v>
      </c>
      <c r="F799" s="5">
        <f t="shared" si="98"/>
        <v>1.0963157894736841</v>
      </c>
      <c r="G799" t="s">
        <v>20</v>
      </c>
      <c r="H799" s="8">
        <f t="shared" si="99"/>
        <v>45.037837837837834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96"/>
        <v>43464.25</v>
      </c>
      <c r="O799" s="17" t="str">
        <f t="shared" si="103"/>
        <v>Dec</v>
      </c>
      <c r="P799" s="14">
        <f t="shared" si="100"/>
        <v>2018</v>
      </c>
      <c r="Q799" s="12">
        <f t="shared" si="97"/>
        <v>43487.25</v>
      </c>
      <c r="R799" t="b">
        <v>0</v>
      </c>
      <c r="S799" t="b">
        <v>0</v>
      </c>
      <c r="T799" t="s">
        <v>28</v>
      </c>
      <c r="U799" t="str">
        <f t="shared" si="101"/>
        <v>technology</v>
      </c>
      <c r="V799" t="str">
        <f t="shared" si="102"/>
        <v>web</v>
      </c>
    </row>
    <row r="800" spans="1:22" hidden="1" x14ac:dyDescent="0.35">
      <c r="A800">
        <v>798</v>
      </c>
      <c r="B800" t="s">
        <v>1631</v>
      </c>
      <c r="C800" s="3" t="s">
        <v>1632</v>
      </c>
      <c r="D800" s="19">
        <v>3400</v>
      </c>
      <c r="E800" s="7">
        <v>6408</v>
      </c>
      <c r="F800" s="5">
        <f t="shared" si="98"/>
        <v>1.8847058823529412</v>
      </c>
      <c r="G800" t="s">
        <v>20</v>
      </c>
      <c r="H800" s="8">
        <f t="shared" si="99"/>
        <v>52.958677685950413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96"/>
        <v>41060.208333333336</v>
      </c>
      <c r="O800" s="17" t="str">
        <f t="shared" si="103"/>
        <v>May</v>
      </c>
      <c r="P800" s="14">
        <f t="shared" si="100"/>
        <v>2012</v>
      </c>
      <c r="Q800" s="12">
        <f t="shared" si="97"/>
        <v>41088.208333333336</v>
      </c>
      <c r="R800" t="b">
        <v>0</v>
      </c>
      <c r="S800" t="b">
        <v>1</v>
      </c>
      <c r="T800" t="s">
        <v>33</v>
      </c>
      <c r="U800" t="str">
        <f t="shared" si="101"/>
        <v>theater</v>
      </c>
      <c r="V800" t="str">
        <f t="shared" si="102"/>
        <v>plays</v>
      </c>
    </row>
    <row r="801" spans="1:22" x14ac:dyDescent="0.35">
      <c r="A801">
        <v>799</v>
      </c>
      <c r="B801" t="s">
        <v>1633</v>
      </c>
      <c r="C801" s="3" t="s">
        <v>1634</v>
      </c>
      <c r="D801" s="19">
        <v>84500</v>
      </c>
      <c r="E801" s="7">
        <v>73522</v>
      </c>
      <c r="F801" s="5">
        <f t="shared" si="98"/>
        <v>0.87008284023668636</v>
      </c>
      <c r="G801" t="s">
        <v>14</v>
      </c>
      <c r="H801" s="8">
        <f t="shared" si="99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96"/>
        <v>42399.25</v>
      </c>
      <c r="O801" s="17" t="str">
        <f t="shared" si="103"/>
        <v>Jan</v>
      </c>
      <c r="P801" s="14">
        <f t="shared" si="100"/>
        <v>2016</v>
      </c>
      <c r="Q801" s="12">
        <f t="shared" si="97"/>
        <v>42403.25</v>
      </c>
      <c r="R801" t="b">
        <v>0</v>
      </c>
      <c r="S801" t="b">
        <v>0</v>
      </c>
      <c r="T801" t="s">
        <v>33</v>
      </c>
      <c r="U801" t="str">
        <f t="shared" si="101"/>
        <v>theater</v>
      </c>
      <c r="V801" t="str">
        <f t="shared" si="102"/>
        <v>plays</v>
      </c>
    </row>
    <row r="802" spans="1:22" x14ac:dyDescent="0.35">
      <c r="A802">
        <v>800</v>
      </c>
      <c r="B802" t="s">
        <v>1635</v>
      </c>
      <c r="C802" s="3" t="s">
        <v>1636</v>
      </c>
      <c r="D802" s="19">
        <v>100</v>
      </c>
      <c r="E802" s="7">
        <v>1</v>
      </c>
      <c r="F802" s="5">
        <f t="shared" si="98"/>
        <v>0.01</v>
      </c>
      <c r="G802" t="s">
        <v>14</v>
      </c>
      <c r="H802" s="8">
        <f t="shared" si="99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96"/>
        <v>42167.208333333328</v>
      </c>
      <c r="O802" s="17" t="str">
        <f t="shared" si="103"/>
        <v>Jun</v>
      </c>
      <c r="P802" s="14">
        <f t="shared" si="100"/>
        <v>2015</v>
      </c>
      <c r="Q802" s="12">
        <f t="shared" si="97"/>
        <v>42171.208333333328</v>
      </c>
      <c r="R802" t="b">
        <v>0</v>
      </c>
      <c r="S802" t="b">
        <v>0</v>
      </c>
      <c r="T802" t="s">
        <v>23</v>
      </c>
      <c r="U802" t="str">
        <f t="shared" si="101"/>
        <v>music</v>
      </c>
      <c r="V802" t="str">
        <f t="shared" si="102"/>
        <v>rock</v>
      </c>
    </row>
    <row r="803" spans="1:22" hidden="1" x14ac:dyDescent="0.35">
      <c r="A803">
        <v>801</v>
      </c>
      <c r="B803" t="s">
        <v>1637</v>
      </c>
      <c r="C803" s="3" t="s">
        <v>1638</v>
      </c>
      <c r="D803" s="19">
        <v>2300</v>
      </c>
      <c r="E803" s="7">
        <v>4667</v>
      </c>
      <c r="F803" s="5">
        <f t="shared" si="98"/>
        <v>2.0291304347826089</v>
      </c>
      <c r="G803" t="s">
        <v>20</v>
      </c>
      <c r="H803" s="8">
        <f t="shared" si="99"/>
        <v>44.028301886792455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96"/>
        <v>43830.25</v>
      </c>
      <c r="O803" s="17" t="str">
        <f t="shared" si="103"/>
        <v>Dec</v>
      </c>
      <c r="P803" s="14">
        <f t="shared" si="100"/>
        <v>2019</v>
      </c>
      <c r="Q803" s="12">
        <f t="shared" si="97"/>
        <v>43852.25</v>
      </c>
      <c r="R803" t="b">
        <v>0</v>
      </c>
      <c r="S803" t="b">
        <v>1</v>
      </c>
      <c r="T803" t="s">
        <v>122</v>
      </c>
      <c r="U803" t="str">
        <f t="shared" si="101"/>
        <v>photography</v>
      </c>
      <c r="V803" t="str">
        <f t="shared" si="102"/>
        <v>photography books</v>
      </c>
    </row>
    <row r="804" spans="1:22" ht="31" hidden="1" x14ac:dyDescent="0.35">
      <c r="A804">
        <v>802</v>
      </c>
      <c r="B804" t="s">
        <v>1639</v>
      </c>
      <c r="C804" s="3" t="s">
        <v>1640</v>
      </c>
      <c r="D804" s="19">
        <v>6200</v>
      </c>
      <c r="E804" s="7">
        <v>12216</v>
      </c>
      <c r="F804" s="5">
        <f t="shared" si="98"/>
        <v>1.9703225806451612</v>
      </c>
      <c r="G804" t="s">
        <v>20</v>
      </c>
      <c r="H804" s="8">
        <f t="shared" si="99"/>
        <v>86.028169014084511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96"/>
        <v>43650.208333333328</v>
      </c>
      <c r="O804" s="17" t="str">
        <f t="shared" si="103"/>
        <v>Jul</v>
      </c>
      <c r="P804" s="14">
        <f t="shared" si="100"/>
        <v>2019</v>
      </c>
      <c r="Q804" s="12">
        <f t="shared" si="97"/>
        <v>43652.208333333328</v>
      </c>
      <c r="R804" t="b">
        <v>0</v>
      </c>
      <c r="S804" t="b">
        <v>0</v>
      </c>
      <c r="T804" t="s">
        <v>122</v>
      </c>
      <c r="U804" t="str">
        <f t="shared" si="101"/>
        <v>photography</v>
      </c>
      <c r="V804" t="str">
        <f t="shared" si="102"/>
        <v>photography books</v>
      </c>
    </row>
    <row r="805" spans="1:22" ht="31" hidden="1" x14ac:dyDescent="0.35">
      <c r="A805">
        <v>803</v>
      </c>
      <c r="B805" t="s">
        <v>1641</v>
      </c>
      <c r="C805" s="3" t="s">
        <v>1642</v>
      </c>
      <c r="D805" s="19">
        <v>6100</v>
      </c>
      <c r="E805" s="7">
        <v>6527</v>
      </c>
      <c r="F805" s="5">
        <f t="shared" si="98"/>
        <v>1.07</v>
      </c>
      <c r="G805" t="s">
        <v>20</v>
      </c>
      <c r="H805" s="8">
        <f t="shared" si="99"/>
        <v>28.012875536480685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96"/>
        <v>43492.25</v>
      </c>
      <c r="O805" s="17" t="str">
        <f t="shared" si="103"/>
        <v>Jan</v>
      </c>
      <c r="P805" s="14">
        <f t="shared" si="100"/>
        <v>2019</v>
      </c>
      <c r="Q805" s="12">
        <f t="shared" si="97"/>
        <v>43526.25</v>
      </c>
      <c r="R805" t="b">
        <v>0</v>
      </c>
      <c r="S805" t="b">
        <v>0</v>
      </c>
      <c r="T805" t="s">
        <v>33</v>
      </c>
      <c r="U805" t="str">
        <f t="shared" si="101"/>
        <v>theater</v>
      </c>
      <c r="V805" t="str">
        <f t="shared" si="102"/>
        <v>plays</v>
      </c>
    </row>
    <row r="806" spans="1:22" hidden="1" x14ac:dyDescent="0.35">
      <c r="A806">
        <v>804</v>
      </c>
      <c r="B806" t="s">
        <v>1643</v>
      </c>
      <c r="C806" s="3" t="s">
        <v>1644</v>
      </c>
      <c r="D806" s="19">
        <v>2600</v>
      </c>
      <c r="E806" s="7">
        <v>6987</v>
      </c>
      <c r="F806" s="5">
        <f t="shared" si="98"/>
        <v>2.6873076923076922</v>
      </c>
      <c r="G806" t="s">
        <v>20</v>
      </c>
      <c r="H806" s="8">
        <f t="shared" si="99"/>
        <v>32.050458715596328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96"/>
        <v>43102.25</v>
      </c>
      <c r="O806" s="17" t="str">
        <f t="shared" si="103"/>
        <v>Jan</v>
      </c>
      <c r="P806" s="14">
        <f t="shared" si="100"/>
        <v>2018</v>
      </c>
      <c r="Q806" s="12">
        <f t="shared" si="97"/>
        <v>43122.25</v>
      </c>
      <c r="R806" t="b">
        <v>0</v>
      </c>
      <c r="S806" t="b">
        <v>0</v>
      </c>
      <c r="T806" t="s">
        <v>23</v>
      </c>
      <c r="U806" t="str">
        <f t="shared" si="101"/>
        <v>music</v>
      </c>
      <c r="V806" t="str">
        <f t="shared" si="102"/>
        <v>rock</v>
      </c>
    </row>
    <row r="807" spans="1:22" ht="31" x14ac:dyDescent="0.35">
      <c r="A807">
        <v>805</v>
      </c>
      <c r="B807" t="s">
        <v>1645</v>
      </c>
      <c r="C807" s="3" t="s">
        <v>1646</v>
      </c>
      <c r="D807" s="19">
        <v>9700</v>
      </c>
      <c r="E807" s="7">
        <v>4932</v>
      </c>
      <c r="F807" s="5">
        <f t="shared" si="98"/>
        <v>0.50845360824742269</v>
      </c>
      <c r="G807" t="s">
        <v>14</v>
      </c>
      <c r="H807" s="8">
        <f t="shared" si="99"/>
        <v>73.611940298507463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96"/>
        <v>41958.25</v>
      </c>
      <c r="O807" s="17" t="str">
        <f t="shared" si="103"/>
        <v>Nov</v>
      </c>
      <c r="P807" s="14">
        <f t="shared" si="100"/>
        <v>2014</v>
      </c>
      <c r="Q807" s="12">
        <f t="shared" si="97"/>
        <v>42009.25</v>
      </c>
      <c r="R807" t="b">
        <v>0</v>
      </c>
      <c r="S807" t="b">
        <v>0</v>
      </c>
      <c r="T807" t="s">
        <v>42</v>
      </c>
      <c r="U807" t="str">
        <f t="shared" si="101"/>
        <v>film &amp; video</v>
      </c>
      <c r="V807" t="str">
        <f t="shared" si="102"/>
        <v>documentary</v>
      </c>
    </row>
    <row r="808" spans="1:22" hidden="1" x14ac:dyDescent="0.35">
      <c r="A808">
        <v>806</v>
      </c>
      <c r="B808" t="s">
        <v>1647</v>
      </c>
      <c r="C808" s="3" t="s">
        <v>1648</v>
      </c>
      <c r="D808" s="19">
        <v>700</v>
      </c>
      <c r="E808" s="7">
        <v>8262</v>
      </c>
      <c r="F808" s="5">
        <f t="shared" si="98"/>
        <v>11.802857142857142</v>
      </c>
      <c r="G808" t="s">
        <v>20</v>
      </c>
      <c r="H808" s="8">
        <f t="shared" si="99"/>
        <v>108.71052631578948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96"/>
        <v>40973.25</v>
      </c>
      <c r="O808" s="17" t="str">
        <f t="shared" si="103"/>
        <v>Mar</v>
      </c>
      <c r="P808" s="14">
        <f t="shared" si="100"/>
        <v>2012</v>
      </c>
      <c r="Q808" s="12">
        <f t="shared" si="97"/>
        <v>40997.208333333336</v>
      </c>
      <c r="R808" t="b">
        <v>0</v>
      </c>
      <c r="S808" t="b">
        <v>1</v>
      </c>
      <c r="T808" t="s">
        <v>53</v>
      </c>
      <c r="U808" t="str">
        <f t="shared" si="101"/>
        <v>film &amp; video</v>
      </c>
      <c r="V808" t="str">
        <f t="shared" si="102"/>
        <v>drama</v>
      </c>
    </row>
    <row r="809" spans="1:22" hidden="1" x14ac:dyDescent="0.35">
      <c r="A809">
        <v>807</v>
      </c>
      <c r="B809" t="s">
        <v>1649</v>
      </c>
      <c r="C809" s="3" t="s">
        <v>1650</v>
      </c>
      <c r="D809" s="19">
        <v>700</v>
      </c>
      <c r="E809" s="7">
        <v>1848</v>
      </c>
      <c r="F809" s="5">
        <f t="shared" si="98"/>
        <v>2.64</v>
      </c>
      <c r="G809" t="s">
        <v>20</v>
      </c>
      <c r="H809" s="8">
        <f t="shared" si="99"/>
        <v>42.97674418604651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96"/>
        <v>43753.208333333328</v>
      </c>
      <c r="O809" s="17" t="str">
        <f t="shared" si="103"/>
        <v>Oct</v>
      </c>
      <c r="P809" s="14">
        <f t="shared" si="100"/>
        <v>2019</v>
      </c>
      <c r="Q809" s="12">
        <f t="shared" si="97"/>
        <v>43797.25</v>
      </c>
      <c r="R809" t="b">
        <v>0</v>
      </c>
      <c r="S809" t="b">
        <v>1</v>
      </c>
      <c r="T809" t="s">
        <v>33</v>
      </c>
      <c r="U809" t="str">
        <f t="shared" si="101"/>
        <v>theater</v>
      </c>
      <c r="V809" t="str">
        <f t="shared" si="102"/>
        <v>plays</v>
      </c>
    </row>
    <row r="810" spans="1:22" x14ac:dyDescent="0.35">
      <c r="A810">
        <v>808</v>
      </c>
      <c r="B810" t="s">
        <v>1651</v>
      </c>
      <c r="C810" s="3" t="s">
        <v>1652</v>
      </c>
      <c r="D810" s="19">
        <v>5200</v>
      </c>
      <c r="E810" s="7">
        <v>1583</v>
      </c>
      <c r="F810" s="5">
        <f t="shared" si="98"/>
        <v>0.30442307692307691</v>
      </c>
      <c r="G810" t="s">
        <v>14</v>
      </c>
      <c r="H810" s="8">
        <f t="shared" si="99"/>
        <v>83.315789473684205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96"/>
        <v>42507.208333333328</v>
      </c>
      <c r="O810" s="17" t="str">
        <f t="shared" si="103"/>
        <v>May</v>
      </c>
      <c r="P810" s="14">
        <f t="shared" si="100"/>
        <v>2016</v>
      </c>
      <c r="Q810" s="12">
        <f t="shared" si="97"/>
        <v>42524.208333333328</v>
      </c>
      <c r="R810" t="b">
        <v>0</v>
      </c>
      <c r="S810" t="b">
        <v>0</v>
      </c>
      <c r="T810" t="s">
        <v>17</v>
      </c>
      <c r="U810" t="str">
        <f t="shared" si="101"/>
        <v>food</v>
      </c>
      <c r="V810" t="str">
        <f t="shared" si="102"/>
        <v>food trucks</v>
      </c>
    </row>
    <row r="811" spans="1:22" x14ac:dyDescent="0.35">
      <c r="A811">
        <v>809</v>
      </c>
      <c r="B811" t="s">
        <v>1599</v>
      </c>
      <c r="C811" s="3" t="s">
        <v>1653</v>
      </c>
      <c r="D811" s="19">
        <v>140800</v>
      </c>
      <c r="E811" s="7">
        <v>88536</v>
      </c>
      <c r="F811" s="5">
        <f t="shared" si="98"/>
        <v>0.62880681818181816</v>
      </c>
      <c r="G811" t="s">
        <v>14</v>
      </c>
      <c r="H811" s="8">
        <f t="shared" si="99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96"/>
        <v>41135.208333333336</v>
      </c>
      <c r="O811" s="17" t="str">
        <f t="shared" si="103"/>
        <v>Aug</v>
      </c>
      <c r="P811" s="14">
        <f t="shared" si="100"/>
        <v>2012</v>
      </c>
      <c r="Q811" s="12">
        <f t="shared" si="97"/>
        <v>41136.208333333336</v>
      </c>
      <c r="R811" t="b">
        <v>0</v>
      </c>
      <c r="S811" t="b">
        <v>0</v>
      </c>
      <c r="T811" t="s">
        <v>42</v>
      </c>
      <c r="U811" t="str">
        <f t="shared" si="101"/>
        <v>film &amp; video</v>
      </c>
      <c r="V811" t="str">
        <f t="shared" si="102"/>
        <v>documentary</v>
      </c>
    </row>
    <row r="812" spans="1:22" hidden="1" x14ac:dyDescent="0.35">
      <c r="A812">
        <v>810</v>
      </c>
      <c r="B812" t="s">
        <v>1654</v>
      </c>
      <c r="C812" s="3" t="s">
        <v>1655</v>
      </c>
      <c r="D812" s="19">
        <v>6400</v>
      </c>
      <c r="E812" s="7">
        <v>12360</v>
      </c>
      <c r="F812" s="5">
        <f t="shared" si="98"/>
        <v>1.9312499999999999</v>
      </c>
      <c r="G812" t="s">
        <v>20</v>
      </c>
      <c r="H812" s="8">
        <f t="shared" si="99"/>
        <v>55.927601809954751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96"/>
        <v>43067.25</v>
      </c>
      <c r="O812" s="17" t="str">
        <f t="shared" si="103"/>
        <v>Nov</v>
      </c>
      <c r="P812" s="14">
        <f t="shared" si="100"/>
        <v>2017</v>
      </c>
      <c r="Q812" s="12">
        <f t="shared" si="97"/>
        <v>43077.25</v>
      </c>
      <c r="R812" t="b">
        <v>0</v>
      </c>
      <c r="S812" t="b">
        <v>1</v>
      </c>
      <c r="T812" t="s">
        <v>33</v>
      </c>
      <c r="U812" t="str">
        <f t="shared" si="101"/>
        <v>theater</v>
      </c>
      <c r="V812" t="str">
        <f t="shared" si="102"/>
        <v>plays</v>
      </c>
    </row>
    <row r="813" spans="1:22" x14ac:dyDescent="0.35">
      <c r="A813">
        <v>811</v>
      </c>
      <c r="B813" t="s">
        <v>1656</v>
      </c>
      <c r="C813" s="3" t="s">
        <v>1657</v>
      </c>
      <c r="D813" s="19">
        <v>92500</v>
      </c>
      <c r="E813" s="7">
        <v>71320</v>
      </c>
      <c r="F813" s="5">
        <f t="shared" si="98"/>
        <v>0.77102702702702708</v>
      </c>
      <c r="G813" t="s">
        <v>14</v>
      </c>
      <c r="H813" s="8">
        <f t="shared" si="99"/>
        <v>105.03681885125184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96"/>
        <v>42378.25</v>
      </c>
      <c r="O813" s="17" t="str">
        <f t="shared" si="103"/>
        <v>Jan</v>
      </c>
      <c r="P813" s="14">
        <f t="shared" si="100"/>
        <v>2016</v>
      </c>
      <c r="Q813" s="12">
        <f t="shared" si="97"/>
        <v>42380.25</v>
      </c>
      <c r="R813" t="b">
        <v>0</v>
      </c>
      <c r="S813" t="b">
        <v>1</v>
      </c>
      <c r="T813" t="s">
        <v>89</v>
      </c>
      <c r="U813" t="str">
        <f t="shared" si="101"/>
        <v>games</v>
      </c>
      <c r="V813" t="str">
        <f t="shared" si="102"/>
        <v>video games</v>
      </c>
    </row>
    <row r="814" spans="1:22" hidden="1" x14ac:dyDescent="0.35">
      <c r="A814">
        <v>812</v>
      </c>
      <c r="B814" t="s">
        <v>1658</v>
      </c>
      <c r="C814" s="3" t="s">
        <v>1659</v>
      </c>
      <c r="D814" s="19">
        <v>59700</v>
      </c>
      <c r="E814" s="7">
        <v>134640</v>
      </c>
      <c r="F814" s="5">
        <f t="shared" si="98"/>
        <v>2.2552763819095478</v>
      </c>
      <c r="G814" t="s">
        <v>20</v>
      </c>
      <c r="H814" s="8">
        <f t="shared" si="99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96"/>
        <v>43206.208333333328</v>
      </c>
      <c r="O814" s="17" t="str">
        <f t="shared" si="103"/>
        <v>Apr</v>
      </c>
      <c r="P814" s="14">
        <f t="shared" si="100"/>
        <v>2018</v>
      </c>
      <c r="Q814" s="12">
        <f t="shared" si="97"/>
        <v>43211.208333333328</v>
      </c>
      <c r="R814" t="b">
        <v>0</v>
      </c>
      <c r="S814" t="b">
        <v>0</v>
      </c>
      <c r="T814" t="s">
        <v>68</v>
      </c>
      <c r="U814" t="str">
        <f t="shared" si="101"/>
        <v>publishing</v>
      </c>
      <c r="V814" t="str">
        <f t="shared" si="102"/>
        <v>nonfiction</v>
      </c>
    </row>
    <row r="815" spans="1:22" hidden="1" x14ac:dyDescent="0.35">
      <c r="A815">
        <v>813</v>
      </c>
      <c r="B815" t="s">
        <v>1660</v>
      </c>
      <c r="C815" s="3" t="s">
        <v>1661</v>
      </c>
      <c r="D815" s="19">
        <v>3200</v>
      </c>
      <c r="E815" s="7">
        <v>7661</v>
      </c>
      <c r="F815" s="5">
        <f t="shared" si="98"/>
        <v>2.3940625</v>
      </c>
      <c r="G815" t="s">
        <v>20</v>
      </c>
      <c r="H815" s="8">
        <f t="shared" si="99"/>
        <v>112.66176470588235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96"/>
        <v>41148.208333333336</v>
      </c>
      <c r="O815" s="17" t="str">
        <f t="shared" si="103"/>
        <v>Aug</v>
      </c>
      <c r="P815" s="14">
        <f t="shared" si="100"/>
        <v>2012</v>
      </c>
      <c r="Q815" s="12">
        <f t="shared" si="97"/>
        <v>41158.208333333336</v>
      </c>
      <c r="R815" t="b">
        <v>0</v>
      </c>
      <c r="S815" t="b">
        <v>0</v>
      </c>
      <c r="T815" t="s">
        <v>89</v>
      </c>
      <c r="U815" t="str">
        <f t="shared" si="101"/>
        <v>games</v>
      </c>
      <c r="V815" t="str">
        <f t="shared" si="102"/>
        <v>video games</v>
      </c>
    </row>
    <row r="816" spans="1:22" x14ac:dyDescent="0.35">
      <c r="A816">
        <v>814</v>
      </c>
      <c r="B816" t="s">
        <v>1662</v>
      </c>
      <c r="C816" s="3" t="s">
        <v>1663</v>
      </c>
      <c r="D816" s="19">
        <v>3200</v>
      </c>
      <c r="E816" s="7">
        <v>2950</v>
      </c>
      <c r="F816" s="5">
        <f t="shared" si="98"/>
        <v>0.921875</v>
      </c>
      <c r="G816" t="s">
        <v>14</v>
      </c>
      <c r="H816" s="8">
        <f t="shared" si="99"/>
        <v>81.944444444444443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96"/>
        <v>42517.208333333328</v>
      </c>
      <c r="O816" s="17" t="str">
        <f t="shared" si="103"/>
        <v>May</v>
      </c>
      <c r="P816" s="14">
        <f t="shared" si="100"/>
        <v>2016</v>
      </c>
      <c r="Q816" s="12">
        <f t="shared" si="97"/>
        <v>42519.208333333328</v>
      </c>
      <c r="R816" t="b">
        <v>0</v>
      </c>
      <c r="S816" t="b">
        <v>1</v>
      </c>
      <c r="T816" t="s">
        <v>23</v>
      </c>
      <c r="U816" t="str">
        <f t="shared" si="101"/>
        <v>music</v>
      </c>
      <c r="V816" t="str">
        <f t="shared" si="102"/>
        <v>rock</v>
      </c>
    </row>
    <row r="817" spans="1:22" ht="31" hidden="1" x14ac:dyDescent="0.35">
      <c r="A817">
        <v>815</v>
      </c>
      <c r="B817" t="s">
        <v>1664</v>
      </c>
      <c r="C817" s="3" t="s">
        <v>1665</v>
      </c>
      <c r="D817" s="19">
        <v>9000</v>
      </c>
      <c r="E817" s="7">
        <v>11721</v>
      </c>
      <c r="F817" s="5">
        <f t="shared" si="98"/>
        <v>1.3023333333333333</v>
      </c>
      <c r="G817" t="s">
        <v>20</v>
      </c>
      <c r="H817" s="8">
        <f t="shared" si="99"/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96"/>
        <v>43068.25</v>
      </c>
      <c r="O817" s="17" t="str">
        <f t="shared" si="103"/>
        <v>Nov</v>
      </c>
      <c r="P817" s="14">
        <f t="shared" si="100"/>
        <v>2017</v>
      </c>
      <c r="Q817" s="12">
        <f t="shared" si="97"/>
        <v>43094.25</v>
      </c>
      <c r="R817" t="b">
        <v>0</v>
      </c>
      <c r="S817" t="b">
        <v>0</v>
      </c>
      <c r="T817" t="s">
        <v>23</v>
      </c>
      <c r="U817" t="str">
        <f t="shared" si="101"/>
        <v>music</v>
      </c>
      <c r="V817" t="str">
        <f t="shared" si="102"/>
        <v>rock</v>
      </c>
    </row>
    <row r="818" spans="1:22" hidden="1" x14ac:dyDescent="0.35">
      <c r="A818">
        <v>816</v>
      </c>
      <c r="B818" t="s">
        <v>1666</v>
      </c>
      <c r="C818" s="3" t="s">
        <v>1667</v>
      </c>
      <c r="D818" s="19">
        <v>2300</v>
      </c>
      <c r="E818" s="7">
        <v>14150</v>
      </c>
      <c r="F818" s="5">
        <f t="shared" si="98"/>
        <v>6.1521739130434785</v>
      </c>
      <c r="G818" t="s">
        <v>20</v>
      </c>
      <c r="H818" s="8">
        <f t="shared" si="99"/>
        <v>106.39097744360902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96"/>
        <v>41680.25</v>
      </c>
      <c r="O818" s="17" t="str">
        <f t="shared" si="103"/>
        <v>Feb</v>
      </c>
      <c r="P818" s="14">
        <f t="shared" si="100"/>
        <v>2014</v>
      </c>
      <c r="Q818" s="12">
        <f t="shared" si="97"/>
        <v>41682.25</v>
      </c>
      <c r="R818" t="b">
        <v>1</v>
      </c>
      <c r="S818" t="b">
        <v>1</v>
      </c>
      <c r="T818" t="s">
        <v>33</v>
      </c>
      <c r="U818" t="str">
        <f t="shared" si="101"/>
        <v>theater</v>
      </c>
      <c r="V818" t="str">
        <f t="shared" si="102"/>
        <v>plays</v>
      </c>
    </row>
    <row r="819" spans="1:22" hidden="1" x14ac:dyDescent="0.35">
      <c r="A819">
        <v>817</v>
      </c>
      <c r="B819" t="s">
        <v>1668</v>
      </c>
      <c r="C819" s="3" t="s">
        <v>1669</v>
      </c>
      <c r="D819" s="19">
        <v>51300</v>
      </c>
      <c r="E819" s="7">
        <v>189192</v>
      </c>
      <c r="F819" s="5">
        <f t="shared" si="98"/>
        <v>3.687953216374269</v>
      </c>
      <c r="G819" t="s">
        <v>20</v>
      </c>
      <c r="H819" s="8">
        <f t="shared" si="99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96"/>
        <v>43589.208333333328</v>
      </c>
      <c r="O819" s="17" t="str">
        <f t="shared" si="103"/>
        <v>May</v>
      </c>
      <c r="P819" s="14">
        <f t="shared" si="100"/>
        <v>2019</v>
      </c>
      <c r="Q819" s="12">
        <f t="shared" si="97"/>
        <v>43617.208333333328</v>
      </c>
      <c r="R819" t="b">
        <v>0</v>
      </c>
      <c r="S819" t="b">
        <v>1</v>
      </c>
      <c r="T819" t="s">
        <v>68</v>
      </c>
      <c r="U819" t="str">
        <f t="shared" si="101"/>
        <v>publishing</v>
      </c>
      <c r="V819" t="str">
        <f t="shared" si="102"/>
        <v>nonfiction</v>
      </c>
    </row>
    <row r="820" spans="1:22" hidden="1" x14ac:dyDescent="0.35">
      <c r="A820">
        <v>818</v>
      </c>
      <c r="B820" t="s">
        <v>676</v>
      </c>
      <c r="C820" s="3" t="s">
        <v>1670</v>
      </c>
      <c r="D820" s="19">
        <v>700</v>
      </c>
      <c r="E820" s="7">
        <v>7664</v>
      </c>
      <c r="F820" s="5">
        <f t="shared" si="98"/>
        <v>10.948571428571428</v>
      </c>
      <c r="G820" t="s">
        <v>20</v>
      </c>
      <c r="H820" s="8">
        <f t="shared" si="99"/>
        <v>111.07246376811594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96"/>
        <v>43486.25</v>
      </c>
      <c r="O820" s="17" t="str">
        <f t="shared" si="103"/>
        <v>Jan</v>
      </c>
      <c r="P820" s="14">
        <f t="shared" si="100"/>
        <v>2019</v>
      </c>
      <c r="Q820" s="12">
        <f t="shared" si="97"/>
        <v>43499.25</v>
      </c>
      <c r="R820" t="b">
        <v>0</v>
      </c>
      <c r="S820" t="b">
        <v>1</v>
      </c>
      <c r="T820" t="s">
        <v>33</v>
      </c>
      <c r="U820" t="str">
        <f t="shared" si="101"/>
        <v>theater</v>
      </c>
      <c r="V820" t="str">
        <f t="shared" si="102"/>
        <v>plays</v>
      </c>
    </row>
    <row r="821" spans="1:22" ht="31" x14ac:dyDescent="0.35">
      <c r="A821">
        <v>819</v>
      </c>
      <c r="B821" t="s">
        <v>1671</v>
      </c>
      <c r="C821" s="3" t="s">
        <v>1672</v>
      </c>
      <c r="D821" s="19">
        <v>8900</v>
      </c>
      <c r="E821" s="7">
        <v>4509</v>
      </c>
      <c r="F821" s="5">
        <f t="shared" si="98"/>
        <v>0.50662921348314605</v>
      </c>
      <c r="G821" t="s">
        <v>14</v>
      </c>
      <c r="H821" s="8">
        <f t="shared" si="99"/>
        <v>95.936170212765958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96"/>
        <v>41237.25</v>
      </c>
      <c r="O821" s="17" t="str">
        <f t="shared" si="103"/>
        <v>Nov</v>
      </c>
      <c r="P821" s="14">
        <f t="shared" si="100"/>
        <v>2012</v>
      </c>
      <c r="Q821" s="12">
        <f t="shared" si="97"/>
        <v>41252.25</v>
      </c>
      <c r="R821" t="b">
        <v>1</v>
      </c>
      <c r="S821" t="b">
        <v>0</v>
      </c>
      <c r="T821" t="s">
        <v>89</v>
      </c>
      <c r="U821" t="str">
        <f t="shared" si="101"/>
        <v>games</v>
      </c>
      <c r="V821" t="str">
        <f t="shared" si="102"/>
        <v>video games</v>
      </c>
    </row>
    <row r="822" spans="1:22" hidden="1" x14ac:dyDescent="0.35">
      <c r="A822">
        <v>820</v>
      </c>
      <c r="B822" t="s">
        <v>1673</v>
      </c>
      <c r="C822" s="3" t="s">
        <v>1674</v>
      </c>
      <c r="D822" s="19">
        <v>1500</v>
      </c>
      <c r="E822" s="7">
        <v>12009</v>
      </c>
      <c r="F822" s="5">
        <f t="shared" si="98"/>
        <v>8.0060000000000002</v>
      </c>
      <c r="G822" t="s">
        <v>20</v>
      </c>
      <c r="H822" s="8">
        <f t="shared" si="99"/>
        <v>43.043010752688176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96"/>
        <v>43310.208333333328</v>
      </c>
      <c r="O822" s="17" t="str">
        <f t="shared" si="103"/>
        <v>Jul</v>
      </c>
      <c r="P822" s="14">
        <f t="shared" si="100"/>
        <v>2018</v>
      </c>
      <c r="Q822" s="12">
        <f t="shared" si="97"/>
        <v>43323.208333333328</v>
      </c>
      <c r="R822" t="b">
        <v>0</v>
      </c>
      <c r="S822" t="b">
        <v>1</v>
      </c>
      <c r="T822" t="s">
        <v>23</v>
      </c>
      <c r="U822" t="str">
        <f t="shared" si="101"/>
        <v>music</v>
      </c>
      <c r="V822" t="str">
        <f t="shared" si="102"/>
        <v>rock</v>
      </c>
    </row>
    <row r="823" spans="1:22" hidden="1" x14ac:dyDescent="0.35">
      <c r="A823">
        <v>821</v>
      </c>
      <c r="B823" t="s">
        <v>1675</v>
      </c>
      <c r="C823" s="3" t="s">
        <v>1676</v>
      </c>
      <c r="D823" s="19">
        <v>4900</v>
      </c>
      <c r="E823" s="7">
        <v>14273</v>
      </c>
      <c r="F823" s="5">
        <f t="shared" si="98"/>
        <v>2.9128571428571428</v>
      </c>
      <c r="G823" t="s">
        <v>20</v>
      </c>
      <c r="H823" s="8">
        <f t="shared" si="99"/>
        <v>67.966666666666669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96"/>
        <v>42794.25</v>
      </c>
      <c r="O823" s="17" t="str">
        <f t="shared" si="103"/>
        <v>Feb</v>
      </c>
      <c r="P823" s="14">
        <f t="shared" si="100"/>
        <v>2017</v>
      </c>
      <c r="Q823" s="12">
        <f t="shared" si="97"/>
        <v>42807.208333333328</v>
      </c>
      <c r="R823" t="b">
        <v>0</v>
      </c>
      <c r="S823" t="b">
        <v>0</v>
      </c>
      <c r="T823" t="s">
        <v>42</v>
      </c>
      <c r="U823" t="str">
        <f t="shared" si="101"/>
        <v>film &amp; video</v>
      </c>
      <c r="V823" t="str">
        <f t="shared" si="102"/>
        <v>documentary</v>
      </c>
    </row>
    <row r="824" spans="1:22" hidden="1" x14ac:dyDescent="0.35">
      <c r="A824">
        <v>822</v>
      </c>
      <c r="B824" t="s">
        <v>1677</v>
      </c>
      <c r="C824" s="3" t="s">
        <v>1678</v>
      </c>
      <c r="D824" s="19">
        <v>54000</v>
      </c>
      <c r="E824" s="7">
        <v>188982</v>
      </c>
      <c r="F824" s="5">
        <f t="shared" si="98"/>
        <v>3.4996666666666667</v>
      </c>
      <c r="G824" t="s">
        <v>20</v>
      </c>
      <c r="H824" s="8">
        <f t="shared" si="99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96"/>
        <v>41698.25</v>
      </c>
      <c r="O824" s="17" t="str">
        <f t="shared" si="103"/>
        <v>Feb</v>
      </c>
      <c r="P824" s="14">
        <f t="shared" si="100"/>
        <v>2014</v>
      </c>
      <c r="Q824" s="12">
        <f t="shared" si="97"/>
        <v>41715.208333333336</v>
      </c>
      <c r="R824" t="b">
        <v>0</v>
      </c>
      <c r="S824" t="b">
        <v>0</v>
      </c>
      <c r="T824" t="s">
        <v>23</v>
      </c>
      <c r="U824" t="str">
        <f t="shared" si="101"/>
        <v>music</v>
      </c>
      <c r="V824" t="str">
        <f t="shared" si="102"/>
        <v>rock</v>
      </c>
    </row>
    <row r="825" spans="1:22" hidden="1" x14ac:dyDescent="0.35">
      <c r="A825">
        <v>823</v>
      </c>
      <c r="B825" t="s">
        <v>1679</v>
      </c>
      <c r="C825" s="3" t="s">
        <v>1680</v>
      </c>
      <c r="D825" s="19">
        <v>4100</v>
      </c>
      <c r="E825" s="7">
        <v>14640</v>
      </c>
      <c r="F825" s="5">
        <f t="shared" si="98"/>
        <v>3.5707317073170732</v>
      </c>
      <c r="G825" t="s">
        <v>20</v>
      </c>
      <c r="H825" s="8">
        <f t="shared" si="99"/>
        <v>58.095238095238095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96"/>
        <v>41892.208333333336</v>
      </c>
      <c r="O825" s="17" t="str">
        <f t="shared" si="103"/>
        <v>Sep</v>
      </c>
      <c r="P825" s="14">
        <f t="shared" si="100"/>
        <v>2014</v>
      </c>
      <c r="Q825" s="12">
        <f t="shared" si="97"/>
        <v>41917.208333333336</v>
      </c>
      <c r="R825" t="b">
        <v>1</v>
      </c>
      <c r="S825" t="b">
        <v>1</v>
      </c>
      <c r="T825" t="s">
        <v>23</v>
      </c>
      <c r="U825" t="str">
        <f t="shared" si="101"/>
        <v>music</v>
      </c>
      <c r="V825" t="str">
        <f t="shared" si="102"/>
        <v>rock</v>
      </c>
    </row>
    <row r="826" spans="1:22" hidden="1" x14ac:dyDescent="0.35">
      <c r="A826">
        <v>824</v>
      </c>
      <c r="B826" t="s">
        <v>1681</v>
      </c>
      <c r="C826" s="3" t="s">
        <v>1682</v>
      </c>
      <c r="D826" s="19">
        <v>85000</v>
      </c>
      <c r="E826" s="7">
        <v>107516</v>
      </c>
      <c r="F826" s="5">
        <f t="shared" si="98"/>
        <v>1.2648941176470587</v>
      </c>
      <c r="G826" t="s">
        <v>20</v>
      </c>
      <c r="H826" s="8">
        <f t="shared" si="99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96"/>
        <v>40348.208333333336</v>
      </c>
      <c r="O826" s="17" t="str">
        <f t="shared" si="103"/>
        <v>Jun</v>
      </c>
      <c r="P826" s="14">
        <f t="shared" si="100"/>
        <v>2010</v>
      </c>
      <c r="Q826" s="12">
        <f t="shared" si="97"/>
        <v>40380.208333333336</v>
      </c>
      <c r="R826" t="b">
        <v>0</v>
      </c>
      <c r="S826" t="b">
        <v>1</v>
      </c>
      <c r="T826" t="s">
        <v>68</v>
      </c>
      <c r="U826" t="str">
        <f t="shared" si="101"/>
        <v>publishing</v>
      </c>
      <c r="V826" t="str">
        <f t="shared" si="102"/>
        <v>nonfiction</v>
      </c>
    </row>
    <row r="827" spans="1:22" hidden="1" x14ac:dyDescent="0.35">
      <c r="A827">
        <v>825</v>
      </c>
      <c r="B827" t="s">
        <v>1683</v>
      </c>
      <c r="C827" s="3" t="s">
        <v>1684</v>
      </c>
      <c r="D827" s="19">
        <v>3600</v>
      </c>
      <c r="E827" s="7">
        <v>13950</v>
      </c>
      <c r="F827" s="5">
        <f t="shared" si="98"/>
        <v>3.875</v>
      </c>
      <c r="G827" t="s">
        <v>20</v>
      </c>
      <c r="H827" s="8">
        <f t="shared" si="99"/>
        <v>88.853503184713375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96"/>
        <v>42941.208333333328</v>
      </c>
      <c r="O827" s="17" t="str">
        <f t="shared" si="103"/>
        <v>Jul</v>
      </c>
      <c r="P827" s="14">
        <f t="shared" si="100"/>
        <v>2017</v>
      </c>
      <c r="Q827" s="12">
        <f t="shared" si="97"/>
        <v>42953.208333333328</v>
      </c>
      <c r="R827" t="b">
        <v>0</v>
      </c>
      <c r="S827" t="b">
        <v>0</v>
      </c>
      <c r="T827" t="s">
        <v>100</v>
      </c>
      <c r="U827" t="str">
        <f t="shared" si="101"/>
        <v>film &amp; video</v>
      </c>
      <c r="V827" t="str">
        <f t="shared" si="102"/>
        <v>shorts</v>
      </c>
    </row>
    <row r="828" spans="1:22" ht="31" hidden="1" x14ac:dyDescent="0.35">
      <c r="A828">
        <v>826</v>
      </c>
      <c r="B828" t="s">
        <v>1685</v>
      </c>
      <c r="C828" s="3" t="s">
        <v>1686</v>
      </c>
      <c r="D828" s="19">
        <v>2800</v>
      </c>
      <c r="E828" s="7">
        <v>12797</v>
      </c>
      <c r="F828" s="5">
        <f t="shared" si="98"/>
        <v>4.5703571428571426</v>
      </c>
      <c r="G828" t="s">
        <v>20</v>
      </c>
      <c r="H828" s="8">
        <f t="shared" si="99"/>
        <v>65.963917525773198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96"/>
        <v>40525.25</v>
      </c>
      <c r="O828" s="17" t="str">
        <f t="shared" si="103"/>
        <v>Dec</v>
      </c>
      <c r="P828" s="14">
        <f t="shared" si="100"/>
        <v>2010</v>
      </c>
      <c r="Q828" s="12">
        <f t="shared" si="97"/>
        <v>40553.25</v>
      </c>
      <c r="R828" t="b">
        <v>0</v>
      </c>
      <c r="S828" t="b">
        <v>1</v>
      </c>
      <c r="T828" t="s">
        <v>33</v>
      </c>
      <c r="U828" t="str">
        <f t="shared" si="101"/>
        <v>theater</v>
      </c>
      <c r="V828" t="str">
        <f t="shared" si="102"/>
        <v>plays</v>
      </c>
    </row>
    <row r="829" spans="1:22" ht="31" hidden="1" x14ac:dyDescent="0.35">
      <c r="A829">
        <v>827</v>
      </c>
      <c r="B829" t="s">
        <v>1687</v>
      </c>
      <c r="C829" s="3" t="s">
        <v>1688</v>
      </c>
      <c r="D829" s="19">
        <v>2300</v>
      </c>
      <c r="E829" s="7">
        <v>6134</v>
      </c>
      <c r="F829" s="5">
        <f t="shared" si="98"/>
        <v>2.6669565217391304</v>
      </c>
      <c r="G829" t="s">
        <v>20</v>
      </c>
      <c r="H829" s="8">
        <f t="shared" si="99"/>
        <v>74.804878048780495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96"/>
        <v>40666.208333333336</v>
      </c>
      <c r="O829" s="17" t="str">
        <f t="shared" si="103"/>
        <v>May</v>
      </c>
      <c r="P829" s="14">
        <f t="shared" si="100"/>
        <v>2011</v>
      </c>
      <c r="Q829" s="12">
        <f t="shared" si="97"/>
        <v>40678.208333333336</v>
      </c>
      <c r="R829" t="b">
        <v>0</v>
      </c>
      <c r="S829" t="b">
        <v>1</v>
      </c>
      <c r="T829" t="s">
        <v>53</v>
      </c>
      <c r="U829" t="str">
        <f t="shared" si="101"/>
        <v>film &amp; video</v>
      </c>
      <c r="V829" t="str">
        <f t="shared" si="102"/>
        <v>drama</v>
      </c>
    </row>
    <row r="830" spans="1:22" ht="31" x14ac:dyDescent="0.35">
      <c r="A830">
        <v>828</v>
      </c>
      <c r="B830" t="s">
        <v>1689</v>
      </c>
      <c r="C830" s="3" t="s">
        <v>1690</v>
      </c>
      <c r="D830" s="19">
        <v>7100</v>
      </c>
      <c r="E830" s="7">
        <v>4899</v>
      </c>
      <c r="F830" s="5">
        <f t="shared" si="98"/>
        <v>0.69</v>
      </c>
      <c r="G830" t="s">
        <v>14</v>
      </c>
      <c r="H830" s="8">
        <f t="shared" si="99"/>
        <v>69.98571428571428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96"/>
        <v>43340.208333333328</v>
      </c>
      <c r="O830" s="17" t="str">
        <f t="shared" si="103"/>
        <v>Aug</v>
      </c>
      <c r="P830" s="14">
        <f t="shared" si="100"/>
        <v>2018</v>
      </c>
      <c r="Q830" s="12">
        <f t="shared" si="97"/>
        <v>43365.208333333328</v>
      </c>
      <c r="R830" t="b">
        <v>0</v>
      </c>
      <c r="S830" t="b">
        <v>0</v>
      </c>
      <c r="T830" t="s">
        <v>33</v>
      </c>
      <c r="U830" t="str">
        <f t="shared" si="101"/>
        <v>theater</v>
      </c>
      <c r="V830" t="str">
        <f t="shared" si="102"/>
        <v>plays</v>
      </c>
    </row>
    <row r="831" spans="1:22" x14ac:dyDescent="0.35">
      <c r="A831">
        <v>829</v>
      </c>
      <c r="B831" t="s">
        <v>1691</v>
      </c>
      <c r="C831" s="3" t="s">
        <v>1692</v>
      </c>
      <c r="D831" s="19">
        <v>9600</v>
      </c>
      <c r="E831" s="7">
        <v>4929</v>
      </c>
      <c r="F831" s="5">
        <f t="shared" si="98"/>
        <v>0.51343749999999999</v>
      </c>
      <c r="G831" t="s">
        <v>14</v>
      </c>
      <c r="H831" s="8">
        <f t="shared" si="99"/>
        <v>32.006493506493506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96"/>
        <v>42164.208333333328</v>
      </c>
      <c r="O831" s="17" t="str">
        <f t="shared" si="103"/>
        <v>Jun</v>
      </c>
      <c r="P831" s="14">
        <f t="shared" si="100"/>
        <v>2015</v>
      </c>
      <c r="Q831" s="12">
        <f t="shared" si="97"/>
        <v>42179.208333333328</v>
      </c>
      <c r="R831" t="b">
        <v>0</v>
      </c>
      <c r="S831" t="b">
        <v>0</v>
      </c>
      <c r="T831" t="s">
        <v>33</v>
      </c>
      <c r="U831" t="str">
        <f t="shared" si="101"/>
        <v>theater</v>
      </c>
      <c r="V831" t="str">
        <f t="shared" si="102"/>
        <v>plays</v>
      </c>
    </row>
    <row r="832" spans="1:22" ht="31" x14ac:dyDescent="0.35">
      <c r="A832">
        <v>830</v>
      </c>
      <c r="B832" t="s">
        <v>1693</v>
      </c>
      <c r="C832" s="3" t="s">
        <v>1694</v>
      </c>
      <c r="D832" s="19">
        <v>121600</v>
      </c>
      <c r="E832" s="7">
        <v>1424</v>
      </c>
      <c r="F832" s="5">
        <f t="shared" si="98"/>
        <v>1.1710526315789473E-2</v>
      </c>
      <c r="G832" t="s">
        <v>14</v>
      </c>
      <c r="H832" s="8">
        <f t="shared" si="99"/>
        <v>64.727272727272734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96"/>
        <v>43103.25</v>
      </c>
      <c r="O832" s="17" t="str">
        <f t="shared" si="103"/>
        <v>Jan</v>
      </c>
      <c r="P832" s="14">
        <f t="shared" si="100"/>
        <v>2018</v>
      </c>
      <c r="Q832" s="12">
        <f t="shared" si="97"/>
        <v>43162.25</v>
      </c>
      <c r="R832" t="b">
        <v>0</v>
      </c>
      <c r="S832" t="b">
        <v>0</v>
      </c>
      <c r="T832" t="s">
        <v>33</v>
      </c>
      <c r="U832" t="str">
        <f t="shared" si="101"/>
        <v>theater</v>
      </c>
      <c r="V832" t="str">
        <f t="shared" si="102"/>
        <v>plays</v>
      </c>
    </row>
    <row r="833" spans="1:22" ht="31" hidden="1" x14ac:dyDescent="0.35">
      <c r="A833">
        <v>831</v>
      </c>
      <c r="B833" t="s">
        <v>1695</v>
      </c>
      <c r="C833" s="3" t="s">
        <v>1696</v>
      </c>
      <c r="D833" s="19">
        <v>97100</v>
      </c>
      <c r="E833" s="7">
        <v>105817</v>
      </c>
      <c r="F833" s="5">
        <f t="shared" si="98"/>
        <v>1.089773429454171</v>
      </c>
      <c r="G833" t="s">
        <v>20</v>
      </c>
      <c r="H833" s="8">
        <f t="shared" si="99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96"/>
        <v>40994.208333333336</v>
      </c>
      <c r="O833" s="17" t="str">
        <f t="shared" si="103"/>
        <v>Mar</v>
      </c>
      <c r="P833" s="14">
        <f t="shared" si="100"/>
        <v>2012</v>
      </c>
      <c r="Q833" s="12">
        <f t="shared" si="97"/>
        <v>41028.208333333336</v>
      </c>
      <c r="R833" t="b">
        <v>0</v>
      </c>
      <c r="S833" t="b">
        <v>0</v>
      </c>
      <c r="T833" t="s">
        <v>122</v>
      </c>
      <c r="U833" t="str">
        <f t="shared" si="101"/>
        <v>photography</v>
      </c>
      <c r="V833" t="str">
        <f t="shared" si="102"/>
        <v>photography books</v>
      </c>
    </row>
    <row r="834" spans="1:22" hidden="1" x14ac:dyDescent="0.35">
      <c r="A834">
        <v>832</v>
      </c>
      <c r="B834" t="s">
        <v>1697</v>
      </c>
      <c r="C834" s="3" t="s">
        <v>1698</v>
      </c>
      <c r="D834" s="19">
        <v>43200</v>
      </c>
      <c r="E834" s="7">
        <v>136156</v>
      </c>
      <c r="F834" s="5">
        <f t="shared" si="98"/>
        <v>3.1517592592592591</v>
      </c>
      <c r="G834" t="s">
        <v>20</v>
      </c>
      <c r="H834" s="8">
        <f t="shared" si="99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ref="N834:N897" si="104">(((L834/60)/60)/24)+DATE(1970,1,1)</f>
        <v>42299.208333333328</v>
      </c>
      <c r="O834" s="17" t="str">
        <f t="shared" si="103"/>
        <v>Oct</v>
      </c>
      <c r="P834" s="14">
        <f t="shared" si="100"/>
        <v>2015</v>
      </c>
      <c r="Q834" s="12">
        <f t="shared" ref="Q834:Q897" si="105">(((M834/60)/60)/24)+DATE(1970,1,1)</f>
        <v>42333.25</v>
      </c>
      <c r="R834" t="b">
        <v>1</v>
      </c>
      <c r="S834" t="b">
        <v>0</v>
      </c>
      <c r="T834" t="s">
        <v>206</v>
      </c>
      <c r="U834" t="str">
        <f t="shared" si="101"/>
        <v>publishing</v>
      </c>
      <c r="V834" t="str">
        <f t="shared" si="102"/>
        <v>translations</v>
      </c>
    </row>
    <row r="835" spans="1:22" hidden="1" x14ac:dyDescent="0.35">
      <c r="A835">
        <v>833</v>
      </c>
      <c r="B835" t="s">
        <v>1699</v>
      </c>
      <c r="C835" s="3" t="s">
        <v>1700</v>
      </c>
      <c r="D835" s="19">
        <v>6800</v>
      </c>
      <c r="E835" s="7">
        <v>10723</v>
      </c>
      <c r="F835" s="5">
        <f t="shared" ref="F835:F898" si="106">E835/D835</f>
        <v>1.5769117647058823</v>
      </c>
      <c r="G835" t="s">
        <v>20</v>
      </c>
      <c r="H835" s="8">
        <f t="shared" ref="H835:H898" si="107">E835/I835</f>
        <v>64.987878787878785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si="104"/>
        <v>40588.25</v>
      </c>
      <c r="O835" s="17" t="str">
        <f t="shared" si="103"/>
        <v>Feb</v>
      </c>
      <c r="P835" s="14">
        <f t="shared" ref="P835:P898" si="108">YEAR(N835)</f>
        <v>2011</v>
      </c>
      <c r="Q835" s="12">
        <f t="shared" si="105"/>
        <v>40599.25</v>
      </c>
      <c r="R835" t="b">
        <v>0</v>
      </c>
      <c r="S835" t="b">
        <v>0</v>
      </c>
      <c r="T835" t="s">
        <v>206</v>
      </c>
      <c r="U835" t="str">
        <f t="shared" ref="U835:U898" si="109">LEFT(T835, SEARCH("/",T835,1)-1)</f>
        <v>publishing</v>
      </c>
      <c r="V835" t="str">
        <f t="shared" ref="V835:V898" si="110">RIGHT(T835,LEN(T835)-SEARCH("/",T835,SEARCH("/",T835)))</f>
        <v>translations</v>
      </c>
    </row>
    <row r="836" spans="1:22" hidden="1" x14ac:dyDescent="0.35">
      <c r="A836">
        <v>834</v>
      </c>
      <c r="B836" t="s">
        <v>1701</v>
      </c>
      <c r="C836" s="3" t="s">
        <v>1702</v>
      </c>
      <c r="D836" s="19">
        <v>7300</v>
      </c>
      <c r="E836" s="7">
        <v>11228</v>
      </c>
      <c r="F836" s="5">
        <f t="shared" si="106"/>
        <v>1.5380821917808218</v>
      </c>
      <c r="G836" t="s">
        <v>20</v>
      </c>
      <c r="H836" s="8">
        <f t="shared" si="107"/>
        <v>94.352941176470594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104"/>
        <v>41448.208333333336</v>
      </c>
      <c r="O836" s="17" t="str">
        <f t="shared" ref="O836:O899" si="111">TEXT(N836,"mmm")</f>
        <v>Jun</v>
      </c>
      <c r="P836" s="14">
        <f t="shared" si="108"/>
        <v>2013</v>
      </c>
      <c r="Q836" s="12">
        <f t="shared" si="105"/>
        <v>41454.208333333336</v>
      </c>
      <c r="R836" t="b">
        <v>0</v>
      </c>
      <c r="S836" t="b">
        <v>0</v>
      </c>
      <c r="T836" t="s">
        <v>33</v>
      </c>
      <c r="U836" t="str">
        <f t="shared" si="109"/>
        <v>theater</v>
      </c>
      <c r="V836" t="str">
        <f t="shared" si="110"/>
        <v>plays</v>
      </c>
    </row>
    <row r="837" spans="1:22" x14ac:dyDescent="0.35">
      <c r="A837">
        <v>835</v>
      </c>
      <c r="B837" t="s">
        <v>1703</v>
      </c>
      <c r="C837" s="3" t="s">
        <v>1704</v>
      </c>
      <c r="D837" s="19">
        <v>86200</v>
      </c>
      <c r="E837" s="7">
        <v>77355</v>
      </c>
      <c r="F837" s="5">
        <f t="shared" si="106"/>
        <v>0.89738979118329465</v>
      </c>
      <c r="G837" t="s">
        <v>14</v>
      </c>
      <c r="H837" s="8">
        <f t="shared" si="107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104"/>
        <v>42063.25</v>
      </c>
      <c r="O837" s="17" t="str">
        <f t="shared" si="111"/>
        <v>Feb</v>
      </c>
      <c r="P837" s="14">
        <f t="shared" si="108"/>
        <v>2015</v>
      </c>
      <c r="Q837" s="12">
        <f t="shared" si="105"/>
        <v>42069.25</v>
      </c>
      <c r="R837" t="b">
        <v>0</v>
      </c>
      <c r="S837" t="b">
        <v>0</v>
      </c>
      <c r="T837" t="s">
        <v>28</v>
      </c>
      <c r="U837" t="str">
        <f t="shared" si="109"/>
        <v>technology</v>
      </c>
      <c r="V837" t="str">
        <f t="shared" si="110"/>
        <v>web</v>
      </c>
    </row>
    <row r="838" spans="1:22" x14ac:dyDescent="0.35">
      <c r="A838">
        <v>836</v>
      </c>
      <c r="B838" t="s">
        <v>1705</v>
      </c>
      <c r="C838" s="3" t="s">
        <v>1706</v>
      </c>
      <c r="D838" s="19">
        <v>8100</v>
      </c>
      <c r="E838" s="7">
        <v>6086</v>
      </c>
      <c r="F838" s="5">
        <f t="shared" si="106"/>
        <v>0.75135802469135804</v>
      </c>
      <c r="G838" t="s">
        <v>14</v>
      </c>
      <c r="H838" s="8">
        <f t="shared" si="107"/>
        <v>64.744680851063833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104"/>
        <v>40214.25</v>
      </c>
      <c r="O838" s="17" t="str">
        <f t="shared" si="111"/>
        <v>Feb</v>
      </c>
      <c r="P838" s="14">
        <f t="shared" si="108"/>
        <v>2010</v>
      </c>
      <c r="Q838" s="12">
        <f t="shared" si="105"/>
        <v>40225.25</v>
      </c>
      <c r="R838" t="b">
        <v>0</v>
      </c>
      <c r="S838" t="b">
        <v>0</v>
      </c>
      <c r="T838" t="s">
        <v>60</v>
      </c>
      <c r="U838" t="str">
        <f t="shared" si="109"/>
        <v>music</v>
      </c>
      <c r="V838" t="str">
        <f t="shared" si="110"/>
        <v>indie rock</v>
      </c>
    </row>
    <row r="839" spans="1:22" hidden="1" x14ac:dyDescent="0.35">
      <c r="A839">
        <v>837</v>
      </c>
      <c r="B839" t="s">
        <v>1707</v>
      </c>
      <c r="C839" s="3" t="s">
        <v>1708</v>
      </c>
      <c r="D839" s="19">
        <v>17700</v>
      </c>
      <c r="E839" s="7">
        <v>150960</v>
      </c>
      <c r="F839" s="5">
        <f t="shared" si="106"/>
        <v>8.5288135593220336</v>
      </c>
      <c r="G839" t="s">
        <v>20</v>
      </c>
      <c r="H839" s="8">
        <f t="shared" si="107"/>
        <v>84.00667779632721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104"/>
        <v>40629.208333333336</v>
      </c>
      <c r="O839" s="17" t="str">
        <f t="shared" si="111"/>
        <v>Mar</v>
      </c>
      <c r="P839" s="14">
        <f t="shared" si="108"/>
        <v>2011</v>
      </c>
      <c r="Q839" s="12">
        <f t="shared" si="105"/>
        <v>40683.208333333336</v>
      </c>
      <c r="R839" t="b">
        <v>0</v>
      </c>
      <c r="S839" t="b">
        <v>0</v>
      </c>
      <c r="T839" t="s">
        <v>159</v>
      </c>
      <c r="U839" t="str">
        <f t="shared" si="109"/>
        <v>music</v>
      </c>
      <c r="V839" t="str">
        <f t="shared" si="110"/>
        <v>jazz</v>
      </c>
    </row>
    <row r="840" spans="1:22" hidden="1" x14ac:dyDescent="0.35">
      <c r="A840">
        <v>838</v>
      </c>
      <c r="B840" t="s">
        <v>1709</v>
      </c>
      <c r="C840" s="3" t="s">
        <v>1710</v>
      </c>
      <c r="D840" s="19">
        <v>6400</v>
      </c>
      <c r="E840" s="7">
        <v>8890</v>
      </c>
      <c r="F840" s="5">
        <f t="shared" si="106"/>
        <v>1.3890625000000001</v>
      </c>
      <c r="G840" t="s">
        <v>20</v>
      </c>
      <c r="H840" s="8">
        <f t="shared" si="107"/>
        <v>34.061302681992338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104"/>
        <v>43370.208333333328</v>
      </c>
      <c r="O840" s="17" t="str">
        <f t="shared" si="111"/>
        <v>Sep</v>
      </c>
      <c r="P840" s="14">
        <f t="shared" si="108"/>
        <v>2018</v>
      </c>
      <c r="Q840" s="12">
        <f t="shared" si="105"/>
        <v>43379.208333333328</v>
      </c>
      <c r="R840" t="b">
        <v>0</v>
      </c>
      <c r="S840" t="b">
        <v>0</v>
      </c>
      <c r="T840" t="s">
        <v>33</v>
      </c>
      <c r="U840" t="str">
        <f t="shared" si="109"/>
        <v>theater</v>
      </c>
      <c r="V840" t="str">
        <f t="shared" si="110"/>
        <v>plays</v>
      </c>
    </row>
    <row r="841" spans="1:22" hidden="1" x14ac:dyDescent="0.35">
      <c r="A841">
        <v>839</v>
      </c>
      <c r="B841" t="s">
        <v>1711</v>
      </c>
      <c r="C841" s="3" t="s">
        <v>1712</v>
      </c>
      <c r="D841" s="19">
        <v>7700</v>
      </c>
      <c r="E841" s="7">
        <v>14644</v>
      </c>
      <c r="F841" s="5">
        <f t="shared" si="106"/>
        <v>1.9018181818181819</v>
      </c>
      <c r="G841" t="s">
        <v>20</v>
      </c>
      <c r="H841" s="8">
        <f t="shared" si="107"/>
        <v>93.273885350318466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104"/>
        <v>41715.208333333336</v>
      </c>
      <c r="O841" s="17" t="str">
        <f t="shared" si="111"/>
        <v>Mar</v>
      </c>
      <c r="P841" s="14">
        <f t="shared" si="108"/>
        <v>2014</v>
      </c>
      <c r="Q841" s="12">
        <f t="shared" si="105"/>
        <v>41760.208333333336</v>
      </c>
      <c r="R841" t="b">
        <v>0</v>
      </c>
      <c r="S841" t="b">
        <v>1</v>
      </c>
      <c r="T841" t="s">
        <v>42</v>
      </c>
      <c r="U841" t="str">
        <f t="shared" si="109"/>
        <v>film &amp; video</v>
      </c>
      <c r="V841" t="str">
        <f t="shared" si="110"/>
        <v>documentary</v>
      </c>
    </row>
    <row r="842" spans="1:22" hidden="1" x14ac:dyDescent="0.35">
      <c r="A842">
        <v>840</v>
      </c>
      <c r="B842" t="s">
        <v>1713</v>
      </c>
      <c r="C842" s="3" t="s">
        <v>1714</v>
      </c>
      <c r="D842" s="19">
        <v>116300</v>
      </c>
      <c r="E842" s="7">
        <v>116583</v>
      </c>
      <c r="F842" s="5">
        <f t="shared" si="106"/>
        <v>1.0024333619948409</v>
      </c>
      <c r="G842" t="s">
        <v>20</v>
      </c>
      <c r="H842" s="8">
        <f t="shared" si="107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104"/>
        <v>41836.208333333336</v>
      </c>
      <c r="O842" s="17" t="str">
        <f t="shared" si="111"/>
        <v>Jul</v>
      </c>
      <c r="P842" s="14">
        <f t="shared" si="108"/>
        <v>2014</v>
      </c>
      <c r="Q842" s="12">
        <f t="shared" si="105"/>
        <v>41838.208333333336</v>
      </c>
      <c r="R842" t="b">
        <v>0</v>
      </c>
      <c r="S842" t="b">
        <v>1</v>
      </c>
      <c r="T842" t="s">
        <v>33</v>
      </c>
      <c r="U842" t="str">
        <f t="shared" si="109"/>
        <v>theater</v>
      </c>
      <c r="V842" t="str">
        <f t="shared" si="110"/>
        <v>plays</v>
      </c>
    </row>
    <row r="843" spans="1:22" hidden="1" x14ac:dyDescent="0.35">
      <c r="A843">
        <v>841</v>
      </c>
      <c r="B843" t="s">
        <v>1715</v>
      </c>
      <c r="C843" s="3" t="s">
        <v>1716</v>
      </c>
      <c r="D843" s="19">
        <v>9100</v>
      </c>
      <c r="E843" s="7">
        <v>12991</v>
      </c>
      <c r="F843" s="5">
        <f t="shared" si="106"/>
        <v>1.4275824175824177</v>
      </c>
      <c r="G843" t="s">
        <v>20</v>
      </c>
      <c r="H843" s="8">
        <f t="shared" si="107"/>
        <v>83.812903225806451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104"/>
        <v>42419.25</v>
      </c>
      <c r="O843" s="17" t="str">
        <f t="shared" si="111"/>
        <v>Feb</v>
      </c>
      <c r="P843" s="14">
        <f t="shared" si="108"/>
        <v>2016</v>
      </c>
      <c r="Q843" s="12">
        <f t="shared" si="105"/>
        <v>42435.25</v>
      </c>
      <c r="R843" t="b">
        <v>0</v>
      </c>
      <c r="S843" t="b">
        <v>0</v>
      </c>
      <c r="T843" t="s">
        <v>28</v>
      </c>
      <c r="U843" t="str">
        <f t="shared" si="109"/>
        <v>technology</v>
      </c>
      <c r="V843" t="str">
        <f t="shared" si="110"/>
        <v>web</v>
      </c>
    </row>
    <row r="844" spans="1:22" ht="31" hidden="1" x14ac:dyDescent="0.35">
      <c r="A844">
        <v>842</v>
      </c>
      <c r="B844" t="s">
        <v>1717</v>
      </c>
      <c r="C844" s="3" t="s">
        <v>1718</v>
      </c>
      <c r="D844" s="19">
        <v>1500</v>
      </c>
      <c r="E844" s="7">
        <v>8447</v>
      </c>
      <c r="F844" s="5">
        <f t="shared" si="106"/>
        <v>5.6313333333333331</v>
      </c>
      <c r="G844" t="s">
        <v>20</v>
      </c>
      <c r="H844" s="8">
        <f t="shared" si="107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104"/>
        <v>43266.208333333328</v>
      </c>
      <c r="O844" s="17" t="str">
        <f t="shared" si="111"/>
        <v>Jun</v>
      </c>
      <c r="P844" s="14">
        <f t="shared" si="108"/>
        <v>2018</v>
      </c>
      <c r="Q844" s="12">
        <f t="shared" si="105"/>
        <v>43269.208333333328</v>
      </c>
      <c r="R844" t="b">
        <v>0</v>
      </c>
      <c r="S844" t="b">
        <v>0</v>
      </c>
      <c r="T844" t="s">
        <v>65</v>
      </c>
      <c r="U844" t="str">
        <f t="shared" si="109"/>
        <v>technology</v>
      </c>
      <c r="V844" t="str">
        <f t="shared" si="110"/>
        <v>wearables</v>
      </c>
    </row>
    <row r="845" spans="1:22" ht="31" x14ac:dyDescent="0.35">
      <c r="A845">
        <v>843</v>
      </c>
      <c r="B845" t="s">
        <v>1719</v>
      </c>
      <c r="C845" s="3" t="s">
        <v>1720</v>
      </c>
      <c r="D845" s="19">
        <v>8800</v>
      </c>
      <c r="E845" s="7">
        <v>2703</v>
      </c>
      <c r="F845" s="5">
        <f t="shared" si="106"/>
        <v>0.30715909090909088</v>
      </c>
      <c r="G845" t="s">
        <v>14</v>
      </c>
      <c r="H845" s="8">
        <f t="shared" si="107"/>
        <v>81.909090909090907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104"/>
        <v>43338.208333333328</v>
      </c>
      <c r="O845" s="17" t="str">
        <f t="shared" si="111"/>
        <v>Aug</v>
      </c>
      <c r="P845" s="14">
        <f t="shared" si="108"/>
        <v>2018</v>
      </c>
      <c r="Q845" s="12">
        <f t="shared" si="105"/>
        <v>43344.208333333328</v>
      </c>
      <c r="R845" t="b">
        <v>0</v>
      </c>
      <c r="S845" t="b">
        <v>0</v>
      </c>
      <c r="T845" t="s">
        <v>122</v>
      </c>
      <c r="U845" t="str">
        <f t="shared" si="109"/>
        <v>photography</v>
      </c>
      <c r="V845" t="str">
        <f t="shared" si="110"/>
        <v>photography books</v>
      </c>
    </row>
    <row r="846" spans="1:22" hidden="1" x14ac:dyDescent="0.35">
      <c r="A846">
        <v>844</v>
      </c>
      <c r="B846" t="s">
        <v>1721</v>
      </c>
      <c r="C846" s="3" t="s">
        <v>1722</v>
      </c>
      <c r="D846" s="19">
        <v>8800</v>
      </c>
      <c r="E846" s="7">
        <v>8747</v>
      </c>
      <c r="F846" s="5">
        <f t="shared" si="106"/>
        <v>0.99397727272727276</v>
      </c>
      <c r="G846" t="s">
        <v>74</v>
      </c>
      <c r="H846" s="8">
        <f t="shared" si="107"/>
        <v>93.053191489361708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104"/>
        <v>40930.25</v>
      </c>
      <c r="O846" s="17" t="str">
        <f t="shared" si="111"/>
        <v>Jan</v>
      </c>
      <c r="P846" s="14">
        <f t="shared" si="108"/>
        <v>2012</v>
      </c>
      <c r="Q846" s="12">
        <f t="shared" si="105"/>
        <v>40933.25</v>
      </c>
      <c r="R846" t="b">
        <v>0</v>
      </c>
      <c r="S846" t="b">
        <v>0</v>
      </c>
      <c r="T846" t="s">
        <v>42</v>
      </c>
      <c r="U846" t="str">
        <f t="shared" si="109"/>
        <v>film &amp; video</v>
      </c>
      <c r="V846" t="str">
        <f t="shared" si="110"/>
        <v>documentary</v>
      </c>
    </row>
    <row r="847" spans="1:22" hidden="1" x14ac:dyDescent="0.35">
      <c r="A847">
        <v>845</v>
      </c>
      <c r="B847" t="s">
        <v>1723</v>
      </c>
      <c r="C847" s="3" t="s">
        <v>1724</v>
      </c>
      <c r="D847" s="19">
        <v>69900</v>
      </c>
      <c r="E847" s="7">
        <v>138087</v>
      </c>
      <c r="F847" s="5">
        <f t="shared" si="106"/>
        <v>1.9754935622317598</v>
      </c>
      <c r="G847" t="s">
        <v>20</v>
      </c>
      <c r="H847" s="8">
        <f t="shared" si="107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104"/>
        <v>43235.208333333328</v>
      </c>
      <c r="O847" s="17" t="str">
        <f t="shared" si="111"/>
        <v>May</v>
      </c>
      <c r="P847" s="14">
        <f t="shared" si="108"/>
        <v>2018</v>
      </c>
      <c r="Q847" s="12">
        <f t="shared" si="105"/>
        <v>43272.208333333328</v>
      </c>
      <c r="R847" t="b">
        <v>0</v>
      </c>
      <c r="S847" t="b">
        <v>0</v>
      </c>
      <c r="T847" t="s">
        <v>28</v>
      </c>
      <c r="U847" t="str">
        <f t="shared" si="109"/>
        <v>technology</v>
      </c>
      <c r="V847" t="str">
        <f t="shared" si="110"/>
        <v>web</v>
      </c>
    </row>
    <row r="848" spans="1:22" hidden="1" x14ac:dyDescent="0.35">
      <c r="A848">
        <v>846</v>
      </c>
      <c r="B848" t="s">
        <v>1725</v>
      </c>
      <c r="C848" s="3" t="s">
        <v>1726</v>
      </c>
      <c r="D848" s="19">
        <v>1000</v>
      </c>
      <c r="E848" s="7">
        <v>5085</v>
      </c>
      <c r="F848" s="5">
        <f t="shared" si="106"/>
        <v>5.085</v>
      </c>
      <c r="G848" t="s">
        <v>20</v>
      </c>
      <c r="H848" s="8">
        <f t="shared" si="107"/>
        <v>105.9375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104"/>
        <v>43302.208333333328</v>
      </c>
      <c r="O848" s="17" t="str">
        <f t="shared" si="111"/>
        <v>Jul</v>
      </c>
      <c r="P848" s="14">
        <f t="shared" si="108"/>
        <v>2018</v>
      </c>
      <c r="Q848" s="12">
        <f t="shared" si="105"/>
        <v>43338.208333333328</v>
      </c>
      <c r="R848" t="b">
        <v>1</v>
      </c>
      <c r="S848" t="b">
        <v>1</v>
      </c>
      <c r="T848" t="s">
        <v>28</v>
      </c>
      <c r="U848" t="str">
        <f t="shared" si="109"/>
        <v>technology</v>
      </c>
      <c r="V848" t="str">
        <f t="shared" si="110"/>
        <v>web</v>
      </c>
    </row>
    <row r="849" spans="1:22" hidden="1" x14ac:dyDescent="0.35">
      <c r="A849">
        <v>847</v>
      </c>
      <c r="B849" t="s">
        <v>1727</v>
      </c>
      <c r="C849" s="3" t="s">
        <v>1728</v>
      </c>
      <c r="D849" s="19">
        <v>4700</v>
      </c>
      <c r="E849" s="7">
        <v>11174</v>
      </c>
      <c r="F849" s="5">
        <f t="shared" si="106"/>
        <v>2.3774468085106384</v>
      </c>
      <c r="G849" t="s">
        <v>20</v>
      </c>
      <c r="H849" s="8">
        <f t="shared" si="107"/>
        <v>101.58181818181818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104"/>
        <v>43107.25</v>
      </c>
      <c r="O849" s="17" t="str">
        <f t="shared" si="111"/>
        <v>Jan</v>
      </c>
      <c r="P849" s="14">
        <f t="shared" si="108"/>
        <v>2018</v>
      </c>
      <c r="Q849" s="12">
        <f t="shared" si="105"/>
        <v>43110.25</v>
      </c>
      <c r="R849" t="b">
        <v>0</v>
      </c>
      <c r="S849" t="b">
        <v>0</v>
      </c>
      <c r="T849" t="s">
        <v>17</v>
      </c>
      <c r="U849" t="str">
        <f t="shared" si="109"/>
        <v>food</v>
      </c>
      <c r="V849" t="str">
        <f t="shared" si="110"/>
        <v>food trucks</v>
      </c>
    </row>
    <row r="850" spans="1:22" hidden="1" x14ac:dyDescent="0.35">
      <c r="A850">
        <v>848</v>
      </c>
      <c r="B850" t="s">
        <v>1729</v>
      </c>
      <c r="C850" s="3" t="s">
        <v>1730</v>
      </c>
      <c r="D850" s="19">
        <v>3200</v>
      </c>
      <c r="E850" s="7">
        <v>10831</v>
      </c>
      <c r="F850" s="5">
        <f t="shared" si="106"/>
        <v>3.3846875000000001</v>
      </c>
      <c r="G850" t="s">
        <v>20</v>
      </c>
      <c r="H850" s="8">
        <f t="shared" si="107"/>
        <v>62.970930232558139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104"/>
        <v>40341.208333333336</v>
      </c>
      <c r="O850" s="17" t="str">
        <f t="shared" si="111"/>
        <v>Jun</v>
      </c>
      <c r="P850" s="14">
        <f t="shared" si="108"/>
        <v>2010</v>
      </c>
      <c r="Q850" s="12">
        <f t="shared" si="105"/>
        <v>40350.208333333336</v>
      </c>
      <c r="R850" t="b">
        <v>0</v>
      </c>
      <c r="S850" t="b">
        <v>0</v>
      </c>
      <c r="T850" t="s">
        <v>53</v>
      </c>
      <c r="U850" t="str">
        <f t="shared" si="109"/>
        <v>film &amp; video</v>
      </c>
      <c r="V850" t="str">
        <f t="shared" si="110"/>
        <v>drama</v>
      </c>
    </row>
    <row r="851" spans="1:22" hidden="1" x14ac:dyDescent="0.35">
      <c r="A851">
        <v>849</v>
      </c>
      <c r="B851" t="s">
        <v>1731</v>
      </c>
      <c r="C851" s="3" t="s">
        <v>1732</v>
      </c>
      <c r="D851" s="19">
        <v>6700</v>
      </c>
      <c r="E851" s="7">
        <v>8917</v>
      </c>
      <c r="F851" s="5">
        <f t="shared" si="106"/>
        <v>1.3308955223880596</v>
      </c>
      <c r="G851" t="s">
        <v>20</v>
      </c>
      <c r="H851" s="8">
        <f t="shared" si="107"/>
        <v>29.045602605863191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104"/>
        <v>40948.25</v>
      </c>
      <c r="O851" s="17" t="str">
        <f t="shared" si="111"/>
        <v>Feb</v>
      </c>
      <c r="P851" s="14">
        <f t="shared" si="108"/>
        <v>2012</v>
      </c>
      <c r="Q851" s="12">
        <f t="shared" si="105"/>
        <v>40951.25</v>
      </c>
      <c r="R851" t="b">
        <v>0</v>
      </c>
      <c r="S851" t="b">
        <v>1</v>
      </c>
      <c r="T851" t="s">
        <v>60</v>
      </c>
      <c r="U851" t="str">
        <f t="shared" si="109"/>
        <v>music</v>
      </c>
      <c r="V851" t="str">
        <f t="shared" si="110"/>
        <v>indie rock</v>
      </c>
    </row>
    <row r="852" spans="1:22" x14ac:dyDescent="0.35">
      <c r="A852">
        <v>850</v>
      </c>
      <c r="B852" t="s">
        <v>1733</v>
      </c>
      <c r="C852" s="3" t="s">
        <v>1734</v>
      </c>
      <c r="D852" s="19">
        <v>100</v>
      </c>
      <c r="E852" s="7">
        <v>1</v>
      </c>
      <c r="F852" s="5">
        <f t="shared" si="106"/>
        <v>0.01</v>
      </c>
      <c r="G852" t="s">
        <v>14</v>
      </c>
      <c r="H852" s="8">
        <f t="shared" si="107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104"/>
        <v>40866.25</v>
      </c>
      <c r="O852" s="17" t="str">
        <f t="shared" si="111"/>
        <v>Nov</v>
      </c>
      <c r="P852" s="14">
        <f t="shared" si="108"/>
        <v>2011</v>
      </c>
      <c r="Q852" s="12">
        <f t="shared" si="105"/>
        <v>40881.25</v>
      </c>
      <c r="R852" t="b">
        <v>1</v>
      </c>
      <c r="S852" t="b">
        <v>0</v>
      </c>
      <c r="T852" t="s">
        <v>23</v>
      </c>
      <c r="U852" t="str">
        <f t="shared" si="109"/>
        <v>music</v>
      </c>
      <c r="V852" t="str">
        <f t="shared" si="110"/>
        <v>rock</v>
      </c>
    </row>
    <row r="853" spans="1:22" ht="31" hidden="1" x14ac:dyDescent="0.35">
      <c r="A853">
        <v>851</v>
      </c>
      <c r="B853" t="s">
        <v>1735</v>
      </c>
      <c r="C853" s="3" t="s">
        <v>1736</v>
      </c>
      <c r="D853" s="19">
        <v>6000</v>
      </c>
      <c r="E853" s="7">
        <v>12468</v>
      </c>
      <c r="F853" s="5">
        <f t="shared" si="106"/>
        <v>2.0779999999999998</v>
      </c>
      <c r="G853" t="s">
        <v>20</v>
      </c>
      <c r="H853" s="8">
        <f t="shared" si="107"/>
        <v>77.924999999999997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104"/>
        <v>41031.208333333336</v>
      </c>
      <c r="O853" s="17" t="str">
        <f t="shared" si="111"/>
        <v>May</v>
      </c>
      <c r="P853" s="14">
        <f t="shared" si="108"/>
        <v>2012</v>
      </c>
      <c r="Q853" s="12">
        <f t="shared" si="105"/>
        <v>41064.208333333336</v>
      </c>
      <c r="R853" t="b">
        <v>0</v>
      </c>
      <c r="S853" t="b">
        <v>0</v>
      </c>
      <c r="T853" t="s">
        <v>50</v>
      </c>
      <c r="U853" t="str">
        <f t="shared" si="109"/>
        <v>music</v>
      </c>
      <c r="V853" t="str">
        <f t="shared" si="110"/>
        <v>electric music</v>
      </c>
    </row>
    <row r="854" spans="1:22" ht="31" x14ac:dyDescent="0.35">
      <c r="A854">
        <v>852</v>
      </c>
      <c r="B854" t="s">
        <v>1737</v>
      </c>
      <c r="C854" s="3" t="s">
        <v>1738</v>
      </c>
      <c r="D854" s="19">
        <v>4900</v>
      </c>
      <c r="E854" s="7">
        <v>2505</v>
      </c>
      <c r="F854" s="5">
        <f t="shared" si="106"/>
        <v>0.51122448979591839</v>
      </c>
      <c r="G854" t="s">
        <v>14</v>
      </c>
      <c r="H854" s="8">
        <f t="shared" si="107"/>
        <v>80.806451612903231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104"/>
        <v>40740.208333333336</v>
      </c>
      <c r="O854" s="17" t="str">
        <f t="shared" si="111"/>
        <v>Jul</v>
      </c>
      <c r="P854" s="14">
        <f t="shared" si="108"/>
        <v>2011</v>
      </c>
      <c r="Q854" s="12">
        <f t="shared" si="105"/>
        <v>40750.208333333336</v>
      </c>
      <c r="R854" t="b">
        <v>0</v>
      </c>
      <c r="S854" t="b">
        <v>1</v>
      </c>
      <c r="T854" t="s">
        <v>89</v>
      </c>
      <c r="U854" t="str">
        <f t="shared" si="109"/>
        <v>games</v>
      </c>
      <c r="V854" t="str">
        <f t="shared" si="110"/>
        <v>video games</v>
      </c>
    </row>
    <row r="855" spans="1:22" hidden="1" x14ac:dyDescent="0.35">
      <c r="A855">
        <v>853</v>
      </c>
      <c r="B855" t="s">
        <v>1739</v>
      </c>
      <c r="C855" s="3" t="s">
        <v>1740</v>
      </c>
      <c r="D855" s="19">
        <v>17100</v>
      </c>
      <c r="E855" s="7">
        <v>111502</v>
      </c>
      <c r="F855" s="5">
        <f t="shared" si="106"/>
        <v>6.5205847953216374</v>
      </c>
      <c r="G855" t="s">
        <v>20</v>
      </c>
      <c r="H855" s="8">
        <f t="shared" si="107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104"/>
        <v>40714.208333333336</v>
      </c>
      <c r="O855" s="17" t="str">
        <f t="shared" si="111"/>
        <v>Jun</v>
      </c>
      <c r="P855" s="14">
        <f t="shared" si="108"/>
        <v>2011</v>
      </c>
      <c r="Q855" s="12">
        <f t="shared" si="105"/>
        <v>40719.208333333336</v>
      </c>
      <c r="R855" t="b">
        <v>0</v>
      </c>
      <c r="S855" t="b">
        <v>1</v>
      </c>
      <c r="T855" t="s">
        <v>60</v>
      </c>
      <c r="U855" t="str">
        <f t="shared" si="109"/>
        <v>music</v>
      </c>
      <c r="V855" t="str">
        <f t="shared" si="110"/>
        <v>indie rock</v>
      </c>
    </row>
    <row r="856" spans="1:22" ht="31" hidden="1" x14ac:dyDescent="0.35">
      <c r="A856">
        <v>854</v>
      </c>
      <c r="B856" t="s">
        <v>1741</v>
      </c>
      <c r="C856" s="3" t="s">
        <v>1742</v>
      </c>
      <c r="D856" s="19">
        <v>171000</v>
      </c>
      <c r="E856" s="7">
        <v>194309</v>
      </c>
      <c r="F856" s="5">
        <f t="shared" si="106"/>
        <v>1.1363099415204678</v>
      </c>
      <c r="G856" t="s">
        <v>20</v>
      </c>
      <c r="H856" s="8">
        <f t="shared" si="107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104"/>
        <v>43787.25</v>
      </c>
      <c r="O856" s="17" t="str">
        <f t="shared" si="111"/>
        <v>Nov</v>
      </c>
      <c r="P856" s="14">
        <f t="shared" si="108"/>
        <v>2019</v>
      </c>
      <c r="Q856" s="12">
        <f t="shared" si="105"/>
        <v>43814.25</v>
      </c>
      <c r="R856" t="b">
        <v>0</v>
      </c>
      <c r="S856" t="b">
        <v>0</v>
      </c>
      <c r="T856" t="s">
        <v>119</v>
      </c>
      <c r="U856" t="str">
        <f t="shared" si="109"/>
        <v>publishing</v>
      </c>
      <c r="V856" t="str">
        <f t="shared" si="110"/>
        <v>fiction</v>
      </c>
    </row>
    <row r="857" spans="1:22" hidden="1" x14ac:dyDescent="0.35">
      <c r="A857">
        <v>855</v>
      </c>
      <c r="B857" t="s">
        <v>1743</v>
      </c>
      <c r="C857" s="3" t="s">
        <v>1744</v>
      </c>
      <c r="D857" s="19">
        <v>23400</v>
      </c>
      <c r="E857" s="7">
        <v>23956</v>
      </c>
      <c r="F857" s="5">
        <f t="shared" si="106"/>
        <v>1.0237606837606839</v>
      </c>
      <c r="G857" t="s">
        <v>20</v>
      </c>
      <c r="H857" s="8">
        <f t="shared" si="107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104"/>
        <v>40712.208333333336</v>
      </c>
      <c r="O857" s="17" t="str">
        <f t="shared" si="111"/>
        <v>Jun</v>
      </c>
      <c r="P857" s="14">
        <f t="shared" si="108"/>
        <v>2011</v>
      </c>
      <c r="Q857" s="12">
        <f t="shared" si="105"/>
        <v>40743.208333333336</v>
      </c>
      <c r="R857" t="b">
        <v>0</v>
      </c>
      <c r="S857" t="b">
        <v>0</v>
      </c>
      <c r="T857" t="s">
        <v>33</v>
      </c>
      <c r="U857" t="str">
        <f t="shared" si="109"/>
        <v>theater</v>
      </c>
      <c r="V857" t="str">
        <f t="shared" si="110"/>
        <v>plays</v>
      </c>
    </row>
    <row r="858" spans="1:22" hidden="1" x14ac:dyDescent="0.35">
      <c r="A858">
        <v>856</v>
      </c>
      <c r="B858" t="s">
        <v>1599</v>
      </c>
      <c r="C858" s="3" t="s">
        <v>1745</v>
      </c>
      <c r="D858" s="19">
        <v>2400</v>
      </c>
      <c r="E858" s="7">
        <v>8558</v>
      </c>
      <c r="F858" s="5">
        <f t="shared" si="106"/>
        <v>3.5658333333333334</v>
      </c>
      <c r="G858" t="s">
        <v>20</v>
      </c>
      <c r="H858" s="8">
        <f t="shared" si="107"/>
        <v>54.164556962025316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104"/>
        <v>41023.208333333336</v>
      </c>
      <c r="O858" s="17" t="str">
        <f t="shared" si="111"/>
        <v>Apr</v>
      </c>
      <c r="P858" s="14">
        <f t="shared" si="108"/>
        <v>2012</v>
      </c>
      <c r="Q858" s="12">
        <f t="shared" si="105"/>
        <v>41040.208333333336</v>
      </c>
      <c r="R858" t="b">
        <v>0</v>
      </c>
      <c r="S858" t="b">
        <v>0</v>
      </c>
      <c r="T858" t="s">
        <v>17</v>
      </c>
      <c r="U858" t="str">
        <f t="shared" si="109"/>
        <v>food</v>
      </c>
      <c r="V858" t="str">
        <f t="shared" si="110"/>
        <v>food trucks</v>
      </c>
    </row>
    <row r="859" spans="1:22" ht="31" hidden="1" x14ac:dyDescent="0.35">
      <c r="A859">
        <v>857</v>
      </c>
      <c r="B859" t="s">
        <v>1746</v>
      </c>
      <c r="C859" s="3" t="s">
        <v>1747</v>
      </c>
      <c r="D859" s="19">
        <v>5300</v>
      </c>
      <c r="E859" s="7">
        <v>7413</v>
      </c>
      <c r="F859" s="5">
        <f t="shared" si="106"/>
        <v>1.3986792452830188</v>
      </c>
      <c r="G859" t="s">
        <v>20</v>
      </c>
      <c r="H859" s="8">
        <f t="shared" si="107"/>
        <v>32.946666666666665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104"/>
        <v>40944.25</v>
      </c>
      <c r="O859" s="17" t="str">
        <f t="shared" si="111"/>
        <v>Feb</v>
      </c>
      <c r="P859" s="14">
        <f t="shared" si="108"/>
        <v>2012</v>
      </c>
      <c r="Q859" s="12">
        <f t="shared" si="105"/>
        <v>40967.25</v>
      </c>
      <c r="R859" t="b">
        <v>1</v>
      </c>
      <c r="S859" t="b">
        <v>0</v>
      </c>
      <c r="T859" t="s">
        <v>100</v>
      </c>
      <c r="U859" t="str">
        <f t="shared" si="109"/>
        <v>film &amp; video</v>
      </c>
      <c r="V859" t="str">
        <f t="shared" si="110"/>
        <v>shorts</v>
      </c>
    </row>
    <row r="860" spans="1:22" ht="31" x14ac:dyDescent="0.35">
      <c r="A860">
        <v>858</v>
      </c>
      <c r="B860" t="s">
        <v>1748</v>
      </c>
      <c r="C860" s="3" t="s">
        <v>1749</v>
      </c>
      <c r="D860" s="19">
        <v>4000</v>
      </c>
      <c r="E860" s="7">
        <v>2778</v>
      </c>
      <c r="F860" s="5">
        <f t="shared" si="106"/>
        <v>0.69450000000000001</v>
      </c>
      <c r="G860" t="s">
        <v>14</v>
      </c>
      <c r="H860" s="8">
        <f t="shared" si="107"/>
        <v>79.371428571428567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104"/>
        <v>43211.208333333328</v>
      </c>
      <c r="O860" s="17" t="str">
        <f t="shared" si="111"/>
        <v>Apr</v>
      </c>
      <c r="P860" s="14">
        <f t="shared" si="108"/>
        <v>2018</v>
      </c>
      <c r="Q860" s="12">
        <f t="shared" si="105"/>
        <v>43218.208333333328</v>
      </c>
      <c r="R860" t="b">
        <v>1</v>
      </c>
      <c r="S860" t="b">
        <v>0</v>
      </c>
      <c r="T860" t="s">
        <v>17</v>
      </c>
      <c r="U860" t="str">
        <f t="shared" si="109"/>
        <v>food</v>
      </c>
      <c r="V860" t="str">
        <f t="shared" si="110"/>
        <v>food trucks</v>
      </c>
    </row>
    <row r="861" spans="1:22" ht="31" x14ac:dyDescent="0.35">
      <c r="A861">
        <v>859</v>
      </c>
      <c r="B861" t="s">
        <v>1750</v>
      </c>
      <c r="C861" s="3" t="s">
        <v>1751</v>
      </c>
      <c r="D861" s="19">
        <v>7300</v>
      </c>
      <c r="E861" s="7">
        <v>2594</v>
      </c>
      <c r="F861" s="5">
        <f t="shared" si="106"/>
        <v>0.35534246575342465</v>
      </c>
      <c r="G861" t="s">
        <v>14</v>
      </c>
      <c r="H861" s="8">
        <f t="shared" si="107"/>
        <v>41.174603174603178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104"/>
        <v>41334.25</v>
      </c>
      <c r="O861" s="17" t="str">
        <f t="shared" si="111"/>
        <v>Mar</v>
      </c>
      <c r="P861" s="14">
        <f t="shared" si="108"/>
        <v>2013</v>
      </c>
      <c r="Q861" s="12">
        <f t="shared" si="105"/>
        <v>41352.208333333336</v>
      </c>
      <c r="R861" t="b">
        <v>0</v>
      </c>
      <c r="S861" t="b">
        <v>1</v>
      </c>
      <c r="T861" t="s">
        <v>33</v>
      </c>
      <c r="U861" t="str">
        <f t="shared" si="109"/>
        <v>theater</v>
      </c>
      <c r="V861" t="str">
        <f t="shared" si="110"/>
        <v>plays</v>
      </c>
    </row>
    <row r="862" spans="1:22" ht="31" hidden="1" x14ac:dyDescent="0.35">
      <c r="A862">
        <v>860</v>
      </c>
      <c r="B862" t="s">
        <v>1752</v>
      </c>
      <c r="C862" s="3" t="s">
        <v>1753</v>
      </c>
      <c r="D862" s="19">
        <v>2000</v>
      </c>
      <c r="E862" s="7">
        <v>5033</v>
      </c>
      <c r="F862" s="5">
        <f t="shared" si="106"/>
        <v>2.5165000000000002</v>
      </c>
      <c r="G862" t="s">
        <v>20</v>
      </c>
      <c r="H862" s="8">
        <f t="shared" si="107"/>
        <v>77.430769230769229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104"/>
        <v>43515.25</v>
      </c>
      <c r="O862" s="17" t="str">
        <f t="shared" si="111"/>
        <v>Feb</v>
      </c>
      <c r="P862" s="14">
        <f t="shared" si="108"/>
        <v>2019</v>
      </c>
      <c r="Q862" s="12">
        <f t="shared" si="105"/>
        <v>43525.25</v>
      </c>
      <c r="R862" t="b">
        <v>0</v>
      </c>
      <c r="S862" t="b">
        <v>1</v>
      </c>
      <c r="T862" t="s">
        <v>65</v>
      </c>
      <c r="U862" t="str">
        <f t="shared" si="109"/>
        <v>technology</v>
      </c>
      <c r="V862" t="str">
        <f t="shared" si="110"/>
        <v>wearables</v>
      </c>
    </row>
    <row r="863" spans="1:22" hidden="1" x14ac:dyDescent="0.35">
      <c r="A863">
        <v>861</v>
      </c>
      <c r="B863" t="s">
        <v>1754</v>
      </c>
      <c r="C863" s="3" t="s">
        <v>1755</v>
      </c>
      <c r="D863" s="19">
        <v>8800</v>
      </c>
      <c r="E863" s="7">
        <v>9317</v>
      </c>
      <c r="F863" s="5">
        <f t="shared" si="106"/>
        <v>1.0587500000000001</v>
      </c>
      <c r="G863" t="s">
        <v>20</v>
      </c>
      <c r="H863" s="8">
        <f t="shared" si="107"/>
        <v>57.159509202453989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104"/>
        <v>40258.208333333336</v>
      </c>
      <c r="O863" s="17" t="str">
        <f t="shared" si="111"/>
        <v>Mar</v>
      </c>
      <c r="P863" s="14">
        <f t="shared" si="108"/>
        <v>2010</v>
      </c>
      <c r="Q863" s="12">
        <f t="shared" si="105"/>
        <v>40266.208333333336</v>
      </c>
      <c r="R863" t="b">
        <v>0</v>
      </c>
      <c r="S863" t="b">
        <v>0</v>
      </c>
      <c r="T863" t="s">
        <v>33</v>
      </c>
      <c r="U863" t="str">
        <f t="shared" si="109"/>
        <v>theater</v>
      </c>
      <c r="V863" t="str">
        <f t="shared" si="110"/>
        <v>plays</v>
      </c>
    </row>
    <row r="864" spans="1:22" hidden="1" x14ac:dyDescent="0.35">
      <c r="A864">
        <v>862</v>
      </c>
      <c r="B864" t="s">
        <v>1756</v>
      </c>
      <c r="C864" s="3" t="s">
        <v>1757</v>
      </c>
      <c r="D864" s="19">
        <v>3500</v>
      </c>
      <c r="E864" s="7">
        <v>6560</v>
      </c>
      <c r="F864" s="5">
        <f t="shared" si="106"/>
        <v>1.8742857142857143</v>
      </c>
      <c r="G864" t="s">
        <v>20</v>
      </c>
      <c r="H864" s="8">
        <f t="shared" si="107"/>
        <v>77.17647058823529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104"/>
        <v>40756.208333333336</v>
      </c>
      <c r="O864" s="17" t="str">
        <f t="shared" si="111"/>
        <v>Aug</v>
      </c>
      <c r="P864" s="14">
        <f t="shared" si="108"/>
        <v>2011</v>
      </c>
      <c r="Q864" s="12">
        <f t="shared" si="105"/>
        <v>40760.208333333336</v>
      </c>
      <c r="R864" t="b">
        <v>0</v>
      </c>
      <c r="S864" t="b">
        <v>0</v>
      </c>
      <c r="T864" t="s">
        <v>33</v>
      </c>
      <c r="U864" t="str">
        <f t="shared" si="109"/>
        <v>theater</v>
      </c>
      <c r="V864" t="str">
        <f t="shared" si="110"/>
        <v>plays</v>
      </c>
    </row>
    <row r="865" spans="1:22" hidden="1" x14ac:dyDescent="0.35">
      <c r="A865">
        <v>863</v>
      </c>
      <c r="B865" t="s">
        <v>1758</v>
      </c>
      <c r="C865" s="3" t="s">
        <v>1759</v>
      </c>
      <c r="D865" s="19">
        <v>1400</v>
      </c>
      <c r="E865" s="7">
        <v>5415</v>
      </c>
      <c r="F865" s="5">
        <f t="shared" si="106"/>
        <v>3.8678571428571429</v>
      </c>
      <c r="G865" t="s">
        <v>20</v>
      </c>
      <c r="H865" s="8">
        <f t="shared" si="107"/>
        <v>24.953917050691246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104"/>
        <v>42172.208333333328</v>
      </c>
      <c r="O865" s="17" t="str">
        <f t="shared" si="111"/>
        <v>Jun</v>
      </c>
      <c r="P865" s="14">
        <f t="shared" si="108"/>
        <v>2015</v>
      </c>
      <c r="Q865" s="12">
        <f t="shared" si="105"/>
        <v>42195.208333333328</v>
      </c>
      <c r="R865" t="b">
        <v>0</v>
      </c>
      <c r="S865" t="b">
        <v>1</v>
      </c>
      <c r="T865" t="s">
        <v>269</v>
      </c>
      <c r="U865" t="str">
        <f t="shared" si="109"/>
        <v>film &amp; video</v>
      </c>
      <c r="V865" t="str">
        <f t="shared" si="110"/>
        <v>television</v>
      </c>
    </row>
    <row r="866" spans="1:22" hidden="1" x14ac:dyDescent="0.35">
      <c r="A866">
        <v>864</v>
      </c>
      <c r="B866" t="s">
        <v>1760</v>
      </c>
      <c r="C866" s="3" t="s">
        <v>1761</v>
      </c>
      <c r="D866" s="19">
        <v>4200</v>
      </c>
      <c r="E866" s="7">
        <v>14577</v>
      </c>
      <c r="F866" s="5">
        <f t="shared" si="106"/>
        <v>3.4707142857142856</v>
      </c>
      <c r="G866" t="s">
        <v>20</v>
      </c>
      <c r="H866" s="8">
        <f t="shared" si="107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104"/>
        <v>42601.208333333328</v>
      </c>
      <c r="O866" s="17" t="str">
        <f t="shared" si="111"/>
        <v>Aug</v>
      </c>
      <c r="P866" s="14">
        <f t="shared" si="108"/>
        <v>2016</v>
      </c>
      <c r="Q866" s="12">
        <f t="shared" si="105"/>
        <v>42606.208333333328</v>
      </c>
      <c r="R866" t="b">
        <v>0</v>
      </c>
      <c r="S866" t="b">
        <v>0</v>
      </c>
      <c r="T866" t="s">
        <v>100</v>
      </c>
      <c r="U866" t="str">
        <f t="shared" si="109"/>
        <v>film &amp; video</v>
      </c>
      <c r="V866" t="str">
        <f t="shared" si="110"/>
        <v>shorts</v>
      </c>
    </row>
    <row r="867" spans="1:22" hidden="1" x14ac:dyDescent="0.35">
      <c r="A867">
        <v>865</v>
      </c>
      <c r="B867" t="s">
        <v>1762</v>
      </c>
      <c r="C867" s="3" t="s">
        <v>1763</v>
      </c>
      <c r="D867" s="19">
        <v>81000</v>
      </c>
      <c r="E867" s="7">
        <v>150515</v>
      </c>
      <c r="F867" s="5">
        <f t="shared" si="106"/>
        <v>1.8582098765432098</v>
      </c>
      <c r="G867" t="s">
        <v>20</v>
      </c>
      <c r="H867" s="8">
        <f t="shared" si="107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104"/>
        <v>41897.208333333336</v>
      </c>
      <c r="O867" s="17" t="str">
        <f t="shared" si="111"/>
        <v>Sep</v>
      </c>
      <c r="P867" s="14">
        <f t="shared" si="108"/>
        <v>2014</v>
      </c>
      <c r="Q867" s="12">
        <f t="shared" si="105"/>
        <v>41906.208333333336</v>
      </c>
      <c r="R867" t="b">
        <v>0</v>
      </c>
      <c r="S867" t="b">
        <v>0</v>
      </c>
      <c r="T867" t="s">
        <v>33</v>
      </c>
      <c r="U867" t="str">
        <f t="shared" si="109"/>
        <v>theater</v>
      </c>
      <c r="V867" t="str">
        <f t="shared" si="110"/>
        <v>plays</v>
      </c>
    </row>
    <row r="868" spans="1:22" hidden="1" x14ac:dyDescent="0.35">
      <c r="A868">
        <v>866</v>
      </c>
      <c r="B868" t="s">
        <v>1764</v>
      </c>
      <c r="C868" s="3" t="s">
        <v>1765</v>
      </c>
      <c r="D868" s="19">
        <v>182800</v>
      </c>
      <c r="E868" s="7">
        <v>79045</v>
      </c>
      <c r="F868" s="5">
        <f t="shared" si="106"/>
        <v>0.43241247264770238</v>
      </c>
      <c r="G868" t="s">
        <v>74</v>
      </c>
      <c r="H868" s="8">
        <f t="shared" si="107"/>
        <v>88.023385300668153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104"/>
        <v>40671.208333333336</v>
      </c>
      <c r="O868" s="17" t="str">
        <f t="shared" si="111"/>
        <v>May</v>
      </c>
      <c r="P868" s="14">
        <f t="shared" si="108"/>
        <v>2011</v>
      </c>
      <c r="Q868" s="12">
        <f t="shared" si="105"/>
        <v>40672.208333333336</v>
      </c>
      <c r="R868" t="b">
        <v>0</v>
      </c>
      <c r="S868" t="b">
        <v>0</v>
      </c>
      <c r="T868" t="s">
        <v>122</v>
      </c>
      <c r="U868" t="str">
        <f t="shared" si="109"/>
        <v>photography</v>
      </c>
      <c r="V868" t="str">
        <f t="shared" si="110"/>
        <v>photography books</v>
      </c>
    </row>
    <row r="869" spans="1:22" ht="31" hidden="1" x14ac:dyDescent="0.35">
      <c r="A869">
        <v>867</v>
      </c>
      <c r="B869" t="s">
        <v>1766</v>
      </c>
      <c r="C869" s="3" t="s">
        <v>1767</v>
      </c>
      <c r="D869" s="19">
        <v>4800</v>
      </c>
      <c r="E869" s="7">
        <v>7797</v>
      </c>
      <c r="F869" s="5">
        <f t="shared" si="106"/>
        <v>1.6243749999999999</v>
      </c>
      <c r="G869" t="s">
        <v>20</v>
      </c>
      <c r="H869" s="8">
        <f t="shared" si="107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104"/>
        <v>43382.208333333328</v>
      </c>
      <c r="O869" s="17" t="str">
        <f t="shared" si="111"/>
        <v>Oct</v>
      </c>
      <c r="P869" s="14">
        <f t="shared" si="108"/>
        <v>2018</v>
      </c>
      <c r="Q869" s="12">
        <f t="shared" si="105"/>
        <v>43388.208333333328</v>
      </c>
      <c r="R869" t="b">
        <v>0</v>
      </c>
      <c r="S869" t="b">
        <v>0</v>
      </c>
      <c r="T869" t="s">
        <v>17</v>
      </c>
      <c r="U869" t="str">
        <f t="shared" si="109"/>
        <v>food</v>
      </c>
      <c r="V869" t="str">
        <f t="shared" si="110"/>
        <v>food trucks</v>
      </c>
    </row>
    <row r="870" spans="1:22" hidden="1" x14ac:dyDescent="0.35">
      <c r="A870">
        <v>868</v>
      </c>
      <c r="B870" t="s">
        <v>1768</v>
      </c>
      <c r="C870" s="3" t="s">
        <v>1769</v>
      </c>
      <c r="D870" s="19">
        <v>7000</v>
      </c>
      <c r="E870" s="7">
        <v>12939</v>
      </c>
      <c r="F870" s="5">
        <f t="shared" si="106"/>
        <v>1.8484285714285715</v>
      </c>
      <c r="G870" t="s">
        <v>20</v>
      </c>
      <c r="H870" s="8">
        <f t="shared" si="107"/>
        <v>102.69047619047619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104"/>
        <v>41559.208333333336</v>
      </c>
      <c r="O870" s="17" t="str">
        <f t="shared" si="111"/>
        <v>Oct</v>
      </c>
      <c r="P870" s="14">
        <f t="shared" si="108"/>
        <v>2013</v>
      </c>
      <c r="Q870" s="12">
        <f t="shared" si="105"/>
        <v>41570.208333333336</v>
      </c>
      <c r="R870" t="b">
        <v>0</v>
      </c>
      <c r="S870" t="b">
        <v>0</v>
      </c>
      <c r="T870" t="s">
        <v>33</v>
      </c>
      <c r="U870" t="str">
        <f t="shared" si="109"/>
        <v>theater</v>
      </c>
      <c r="V870" t="str">
        <f t="shared" si="110"/>
        <v>plays</v>
      </c>
    </row>
    <row r="871" spans="1:22" x14ac:dyDescent="0.35">
      <c r="A871">
        <v>869</v>
      </c>
      <c r="B871" t="s">
        <v>1770</v>
      </c>
      <c r="C871" s="3" t="s">
        <v>1771</v>
      </c>
      <c r="D871" s="19">
        <v>161900</v>
      </c>
      <c r="E871" s="7">
        <v>38376</v>
      </c>
      <c r="F871" s="5">
        <f t="shared" si="106"/>
        <v>0.23703520691785052</v>
      </c>
      <c r="G871" t="s">
        <v>14</v>
      </c>
      <c r="H871" s="8">
        <f t="shared" si="107"/>
        <v>72.958174904942965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104"/>
        <v>40350.208333333336</v>
      </c>
      <c r="O871" s="17" t="str">
        <f t="shared" si="111"/>
        <v>Jun</v>
      </c>
      <c r="P871" s="14">
        <f t="shared" si="108"/>
        <v>2010</v>
      </c>
      <c r="Q871" s="12">
        <f t="shared" si="105"/>
        <v>40364.208333333336</v>
      </c>
      <c r="R871" t="b">
        <v>0</v>
      </c>
      <c r="S871" t="b">
        <v>0</v>
      </c>
      <c r="T871" t="s">
        <v>53</v>
      </c>
      <c r="U871" t="str">
        <f t="shared" si="109"/>
        <v>film &amp; video</v>
      </c>
      <c r="V871" t="str">
        <f t="shared" si="110"/>
        <v>drama</v>
      </c>
    </row>
    <row r="872" spans="1:22" x14ac:dyDescent="0.35">
      <c r="A872">
        <v>870</v>
      </c>
      <c r="B872" t="s">
        <v>1772</v>
      </c>
      <c r="C872" s="3" t="s">
        <v>1773</v>
      </c>
      <c r="D872" s="19">
        <v>7700</v>
      </c>
      <c r="E872" s="7">
        <v>6920</v>
      </c>
      <c r="F872" s="5">
        <f t="shared" si="106"/>
        <v>0.89870129870129867</v>
      </c>
      <c r="G872" t="s">
        <v>14</v>
      </c>
      <c r="H872" s="8">
        <f t="shared" si="107"/>
        <v>57.190082644628099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104"/>
        <v>42240.208333333328</v>
      </c>
      <c r="O872" s="17" t="str">
        <f t="shared" si="111"/>
        <v>Aug</v>
      </c>
      <c r="P872" s="14">
        <f t="shared" si="108"/>
        <v>2015</v>
      </c>
      <c r="Q872" s="12">
        <f t="shared" si="105"/>
        <v>42265.208333333328</v>
      </c>
      <c r="R872" t="b">
        <v>0</v>
      </c>
      <c r="S872" t="b">
        <v>0</v>
      </c>
      <c r="T872" t="s">
        <v>33</v>
      </c>
      <c r="U872" t="str">
        <f t="shared" si="109"/>
        <v>theater</v>
      </c>
      <c r="V872" t="str">
        <f t="shared" si="110"/>
        <v>plays</v>
      </c>
    </row>
    <row r="873" spans="1:22" ht="31" hidden="1" x14ac:dyDescent="0.35">
      <c r="A873">
        <v>871</v>
      </c>
      <c r="B873" t="s">
        <v>1774</v>
      </c>
      <c r="C873" s="3" t="s">
        <v>1775</v>
      </c>
      <c r="D873" s="19">
        <v>71500</v>
      </c>
      <c r="E873" s="7">
        <v>194912</v>
      </c>
      <c r="F873" s="5">
        <f t="shared" si="106"/>
        <v>2.7260419580419581</v>
      </c>
      <c r="G873" t="s">
        <v>20</v>
      </c>
      <c r="H873" s="8">
        <f t="shared" si="107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104"/>
        <v>43040.208333333328</v>
      </c>
      <c r="O873" s="17" t="str">
        <f t="shared" si="111"/>
        <v>Nov</v>
      </c>
      <c r="P873" s="14">
        <f t="shared" si="108"/>
        <v>2017</v>
      </c>
      <c r="Q873" s="12">
        <f t="shared" si="105"/>
        <v>43058.25</v>
      </c>
      <c r="R873" t="b">
        <v>0</v>
      </c>
      <c r="S873" t="b">
        <v>1</v>
      </c>
      <c r="T873" t="s">
        <v>33</v>
      </c>
      <c r="U873" t="str">
        <f t="shared" si="109"/>
        <v>theater</v>
      </c>
      <c r="V873" t="str">
        <f t="shared" si="110"/>
        <v>plays</v>
      </c>
    </row>
    <row r="874" spans="1:22" hidden="1" x14ac:dyDescent="0.35">
      <c r="A874">
        <v>872</v>
      </c>
      <c r="B874" t="s">
        <v>1776</v>
      </c>
      <c r="C874" s="3" t="s">
        <v>1777</v>
      </c>
      <c r="D874" s="19">
        <v>4700</v>
      </c>
      <c r="E874" s="7">
        <v>7992</v>
      </c>
      <c r="F874" s="5">
        <f t="shared" si="106"/>
        <v>1.7004255319148935</v>
      </c>
      <c r="G874" t="s">
        <v>20</v>
      </c>
      <c r="H874" s="8">
        <f t="shared" si="107"/>
        <v>98.666666666666671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104"/>
        <v>43346.208333333328</v>
      </c>
      <c r="O874" s="17" t="str">
        <f t="shared" si="111"/>
        <v>Sep</v>
      </c>
      <c r="P874" s="14">
        <f t="shared" si="108"/>
        <v>2018</v>
      </c>
      <c r="Q874" s="12">
        <f t="shared" si="105"/>
        <v>43351.208333333328</v>
      </c>
      <c r="R874" t="b">
        <v>0</v>
      </c>
      <c r="S874" t="b">
        <v>0</v>
      </c>
      <c r="T874" t="s">
        <v>474</v>
      </c>
      <c r="U874" t="str">
        <f t="shared" si="109"/>
        <v>film &amp; video</v>
      </c>
      <c r="V874" t="str">
        <f t="shared" si="110"/>
        <v>science fiction</v>
      </c>
    </row>
    <row r="875" spans="1:22" hidden="1" x14ac:dyDescent="0.35">
      <c r="A875">
        <v>873</v>
      </c>
      <c r="B875" t="s">
        <v>1778</v>
      </c>
      <c r="C875" s="3" t="s">
        <v>1779</v>
      </c>
      <c r="D875" s="19">
        <v>42100</v>
      </c>
      <c r="E875" s="7">
        <v>79268</v>
      </c>
      <c r="F875" s="5">
        <f t="shared" si="106"/>
        <v>1.8828503562945369</v>
      </c>
      <c r="G875" t="s">
        <v>20</v>
      </c>
      <c r="H875" s="8">
        <f t="shared" si="107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104"/>
        <v>41647.25</v>
      </c>
      <c r="O875" s="17" t="str">
        <f t="shared" si="111"/>
        <v>Jan</v>
      </c>
      <c r="P875" s="14">
        <f t="shared" si="108"/>
        <v>2014</v>
      </c>
      <c r="Q875" s="12">
        <f t="shared" si="105"/>
        <v>41652.25</v>
      </c>
      <c r="R875" t="b">
        <v>0</v>
      </c>
      <c r="S875" t="b">
        <v>0</v>
      </c>
      <c r="T875" t="s">
        <v>122</v>
      </c>
      <c r="U875" t="str">
        <f t="shared" si="109"/>
        <v>photography</v>
      </c>
      <c r="V875" t="str">
        <f t="shared" si="110"/>
        <v>photography books</v>
      </c>
    </row>
    <row r="876" spans="1:22" hidden="1" x14ac:dyDescent="0.35">
      <c r="A876">
        <v>874</v>
      </c>
      <c r="B876" t="s">
        <v>1780</v>
      </c>
      <c r="C876" s="3" t="s">
        <v>1781</v>
      </c>
      <c r="D876" s="19">
        <v>40200</v>
      </c>
      <c r="E876" s="7">
        <v>139468</v>
      </c>
      <c r="F876" s="5">
        <f t="shared" si="106"/>
        <v>3.4693532338308457</v>
      </c>
      <c r="G876" t="s">
        <v>20</v>
      </c>
      <c r="H876" s="8">
        <f t="shared" si="107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104"/>
        <v>40291.208333333336</v>
      </c>
      <c r="O876" s="17" t="str">
        <f t="shared" si="111"/>
        <v>Apr</v>
      </c>
      <c r="P876" s="14">
        <f t="shared" si="108"/>
        <v>2010</v>
      </c>
      <c r="Q876" s="12">
        <f t="shared" si="105"/>
        <v>40329.208333333336</v>
      </c>
      <c r="R876" t="b">
        <v>0</v>
      </c>
      <c r="S876" t="b">
        <v>1</v>
      </c>
      <c r="T876" t="s">
        <v>122</v>
      </c>
      <c r="U876" t="str">
        <f t="shared" si="109"/>
        <v>photography</v>
      </c>
      <c r="V876" t="str">
        <f t="shared" si="110"/>
        <v>photography books</v>
      </c>
    </row>
    <row r="877" spans="1:22" x14ac:dyDescent="0.35">
      <c r="A877">
        <v>875</v>
      </c>
      <c r="B877" t="s">
        <v>1782</v>
      </c>
      <c r="C877" s="3" t="s">
        <v>1783</v>
      </c>
      <c r="D877" s="19">
        <v>7900</v>
      </c>
      <c r="E877" s="7">
        <v>5465</v>
      </c>
      <c r="F877" s="5">
        <f t="shared" si="106"/>
        <v>0.6917721518987342</v>
      </c>
      <c r="G877" t="s">
        <v>14</v>
      </c>
      <c r="H877" s="8">
        <f t="shared" si="107"/>
        <v>81.567164179104481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104"/>
        <v>40556.25</v>
      </c>
      <c r="O877" s="17" t="str">
        <f t="shared" si="111"/>
        <v>Jan</v>
      </c>
      <c r="P877" s="14">
        <f t="shared" si="108"/>
        <v>2011</v>
      </c>
      <c r="Q877" s="12">
        <f t="shared" si="105"/>
        <v>40557.25</v>
      </c>
      <c r="R877" t="b">
        <v>0</v>
      </c>
      <c r="S877" t="b">
        <v>0</v>
      </c>
      <c r="T877" t="s">
        <v>23</v>
      </c>
      <c r="U877" t="str">
        <f t="shared" si="109"/>
        <v>music</v>
      </c>
      <c r="V877" t="str">
        <f t="shared" si="110"/>
        <v>rock</v>
      </c>
    </row>
    <row r="878" spans="1:22" ht="31" x14ac:dyDescent="0.35">
      <c r="A878">
        <v>876</v>
      </c>
      <c r="B878" t="s">
        <v>1784</v>
      </c>
      <c r="C878" s="3" t="s">
        <v>1785</v>
      </c>
      <c r="D878" s="19">
        <v>8300</v>
      </c>
      <c r="E878" s="7">
        <v>2111</v>
      </c>
      <c r="F878" s="5">
        <f t="shared" si="106"/>
        <v>0.25433734939759034</v>
      </c>
      <c r="G878" t="s">
        <v>14</v>
      </c>
      <c r="H878" s="8">
        <f t="shared" si="107"/>
        <v>37.035087719298247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104"/>
        <v>43624.208333333328</v>
      </c>
      <c r="O878" s="17" t="str">
        <f t="shared" si="111"/>
        <v>Jun</v>
      </c>
      <c r="P878" s="14">
        <f t="shared" si="108"/>
        <v>2019</v>
      </c>
      <c r="Q878" s="12">
        <f t="shared" si="105"/>
        <v>43648.208333333328</v>
      </c>
      <c r="R878" t="b">
        <v>0</v>
      </c>
      <c r="S878" t="b">
        <v>0</v>
      </c>
      <c r="T878" t="s">
        <v>122</v>
      </c>
      <c r="U878" t="str">
        <f t="shared" si="109"/>
        <v>photography</v>
      </c>
      <c r="V878" t="str">
        <f t="shared" si="110"/>
        <v>photography books</v>
      </c>
    </row>
    <row r="879" spans="1:22" x14ac:dyDescent="0.35">
      <c r="A879">
        <v>877</v>
      </c>
      <c r="B879" t="s">
        <v>1786</v>
      </c>
      <c r="C879" s="3" t="s">
        <v>1787</v>
      </c>
      <c r="D879" s="19">
        <v>163600</v>
      </c>
      <c r="E879" s="7">
        <v>126628</v>
      </c>
      <c r="F879" s="5">
        <f t="shared" si="106"/>
        <v>0.77400977995110021</v>
      </c>
      <c r="G879" t="s">
        <v>14</v>
      </c>
      <c r="H879" s="8">
        <f t="shared" si="107"/>
        <v>103.033360455655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104"/>
        <v>42577.208333333328</v>
      </c>
      <c r="O879" s="17" t="str">
        <f t="shared" si="111"/>
        <v>Jul</v>
      </c>
      <c r="P879" s="14">
        <f t="shared" si="108"/>
        <v>2016</v>
      </c>
      <c r="Q879" s="12">
        <f t="shared" si="105"/>
        <v>42578.208333333328</v>
      </c>
      <c r="R879" t="b">
        <v>0</v>
      </c>
      <c r="S879" t="b">
        <v>0</v>
      </c>
      <c r="T879" t="s">
        <v>17</v>
      </c>
      <c r="U879" t="str">
        <f t="shared" si="109"/>
        <v>food</v>
      </c>
      <c r="V879" t="str">
        <f t="shared" si="110"/>
        <v>food trucks</v>
      </c>
    </row>
    <row r="880" spans="1:22" x14ac:dyDescent="0.35">
      <c r="A880">
        <v>878</v>
      </c>
      <c r="B880" t="s">
        <v>1788</v>
      </c>
      <c r="C880" s="3" t="s">
        <v>1789</v>
      </c>
      <c r="D880" s="19">
        <v>2700</v>
      </c>
      <c r="E880" s="7">
        <v>1012</v>
      </c>
      <c r="F880" s="5">
        <f t="shared" si="106"/>
        <v>0.37481481481481482</v>
      </c>
      <c r="G880" t="s">
        <v>14</v>
      </c>
      <c r="H880" s="8">
        <f t="shared" si="107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104"/>
        <v>43845.25</v>
      </c>
      <c r="O880" s="17" t="str">
        <f t="shared" si="111"/>
        <v>Jan</v>
      </c>
      <c r="P880" s="14">
        <f t="shared" si="108"/>
        <v>2020</v>
      </c>
      <c r="Q880" s="12">
        <f t="shared" si="105"/>
        <v>43869.25</v>
      </c>
      <c r="R880" t="b">
        <v>0</v>
      </c>
      <c r="S880" t="b">
        <v>0</v>
      </c>
      <c r="T880" t="s">
        <v>148</v>
      </c>
      <c r="U880" t="str">
        <f t="shared" si="109"/>
        <v>music</v>
      </c>
      <c r="V880" t="str">
        <f t="shared" si="110"/>
        <v>metal</v>
      </c>
    </row>
    <row r="881" spans="1:22" hidden="1" x14ac:dyDescent="0.35">
      <c r="A881">
        <v>879</v>
      </c>
      <c r="B881" t="s">
        <v>1790</v>
      </c>
      <c r="C881" s="3" t="s">
        <v>1791</v>
      </c>
      <c r="D881" s="19">
        <v>1000</v>
      </c>
      <c r="E881" s="7">
        <v>5438</v>
      </c>
      <c r="F881" s="5">
        <f t="shared" si="106"/>
        <v>5.4379999999999997</v>
      </c>
      <c r="G881" t="s">
        <v>20</v>
      </c>
      <c r="H881" s="8">
        <f t="shared" si="107"/>
        <v>102.60377358490567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104"/>
        <v>42788.25</v>
      </c>
      <c r="O881" s="17" t="str">
        <f t="shared" si="111"/>
        <v>Feb</v>
      </c>
      <c r="P881" s="14">
        <f t="shared" si="108"/>
        <v>2017</v>
      </c>
      <c r="Q881" s="12">
        <f t="shared" si="105"/>
        <v>42797.25</v>
      </c>
      <c r="R881" t="b">
        <v>0</v>
      </c>
      <c r="S881" t="b">
        <v>0</v>
      </c>
      <c r="T881" t="s">
        <v>68</v>
      </c>
      <c r="U881" t="str">
        <f t="shared" si="109"/>
        <v>publishing</v>
      </c>
      <c r="V881" t="str">
        <f t="shared" si="110"/>
        <v>nonfiction</v>
      </c>
    </row>
    <row r="882" spans="1:22" hidden="1" x14ac:dyDescent="0.35">
      <c r="A882">
        <v>880</v>
      </c>
      <c r="B882" t="s">
        <v>1792</v>
      </c>
      <c r="C882" s="3" t="s">
        <v>1793</v>
      </c>
      <c r="D882" s="19">
        <v>84500</v>
      </c>
      <c r="E882" s="7">
        <v>193101</v>
      </c>
      <c r="F882" s="5">
        <f t="shared" si="106"/>
        <v>2.2852189349112426</v>
      </c>
      <c r="G882" t="s">
        <v>20</v>
      </c>
      <c r="H882" s="8">
        <f t="shared" si="107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104"/>
        <v>43667.208333333328</v>
      </c>
      <c r="O882" s="17" t="str">
        <f t="shared" si="111"/>
        <v>Jul</v>
      </c>
      <c r="P882" s="14">
        <f t="shared" si="108"/>
        <v>2019</v>
      </c>
      <c r="Q882" s="12">
        <f t="shared" si="105"/>
        <v>43669.208333333328</v>
      </c>
      <c r="R882" t="b">
        <v>0</v>
      </c>
      <c r="S882" t="b">
        <v>0</v>
      </c>
      <c r="T882" t="s">
        <v>50</v>
      </c>
      <c r="U882" t="str">
        <f t="shared" si="109"/>
        <v>music</v>
      </c>
      <c r="V882" t="str">
        <f t="shared" si="110"/>
        <v>electric music</v>
      </c>
    </row>
    <row r="883" spans="1:22" x14ac:dyDescent="0.35">
      <c r="A883">
        <v>881</v>
      </c>
      <c r="B883" t="s">
        <v>1794</v>
      </c>
      <c r="C883" s="3" t="s">
        <v>1795</v>
      </c>
      <c r="D883" s="19">
        <v>81300</v>
      </c>
      <c r="E883" s="7">
        <v>31665</v>
      </c>
      <c r="F883" s="5">
        <f t="shared" si="106"/>
        <v>0.38948339483394834</v>
      </c>
      <c r="G883" t="s">
        <v>14</v>
      </c>
      <c r="H883" s="8">
        <f t="shared" si="107"/>
        <v>70.055309734513273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104"/>
        <v>42194.208333333328</v>
      </c>
      <c r="O883" s="17" t="str">
        <f t="shared" si="111"/>
        <v>Jul</v>
      </c>
      <c r="P883" s="14">
        <f t="shared" si="108"/>
        <v>2015</v>
      </c>
      <c r="Q883" s="12">
        <f t="shared" si="105"/>
        <v>42223.208333333328</v>
      </c>
      <c r="R883" t="b">
        <v>0</v>
      </c>
      <c r="S883" t="b">
        <v>1</v>
      </c>
      <c r="T883" t="s">
        <v>33</v>
      </c>
      <c r="U883" t="str">
        <f t="shared" si="109"/>
        <v>theater</v>
      </c>
      <c r="V883" t="str">
        <f t="shared" si="110"/>
        <v>plays</v>
      </c>
    </row>
    <row r="884" spans="1:22" hidden="1" x14ac:dyDescent="0.35">
      <c r="A884">
        <v>882</v>
      </c>
      <c r="B884" t="s">
        <v>1796</v>
      </c>
      <c r="C884" s="3" t="s">
        <v>1797</v>
      </c>
      <c r="D884" s="19">
        <v>800</v>
      </c>
      <c r="E884" s="7">
        <v>2960</v>
      </c>
      <c r="F884" s="5">
        <f t="shared" si="106"/>
        <v>3.7</v>
      </c>
      <c r="G884" t="s">
        <v>20</v>
      </c>
      <c r="H884" s="8">
        <f t="shared" si="107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104"/>
        <v>42025.25</v>
      </c>
      <c r="O884" s="17" t="str">
        <f t="shared" si="111"/>
        <v>Jan</v>
      </c>
      <c r="P884" s="14">
        <f t="shared" si="108"/>
        <v>2015</v>
      </c>
      <c r="Q884" s="12">
        <f t="shared" si="105"/>
        <v>42029.25</v>
      </c>
      <c r="R884" t="b">
        <v>0</v>
      </c>
      <c r="S884" t="b">
        <v>0</v>
      </c>
      <c r="T884" t="s">
        <v>33</v>
      </c>
      <c r="U884" t="str">
        <f t="shared" si="109"/>
        <v>theater</v>
      </c>
      <c r="V884" t="str">
        <f t="shared" si="110"/>
        <v>plays</v>
      </c>
    </row>
    <row r="885" spans="1:22" ht="31" hidden="1" x14ac:dyDescent="0.35">
      <c r="A885">
        <v>883</v>
      </c>
      <c r="B885" t="s">
        <v>1798</v>
      </c>
      <c r="C885" s="3" t="s">
        <v>1799</v>
      </c>
      <c r="D885" s="19">
        <v>3400</v>
      </c>
      <c r="E885" s="7">
        <v>8089</v>
      </c>
      <c r="F885" s="5">
        <f t="shared" si="106"/>
        <v>2.3791176470588233</v>
      </c>
      <c r="G885" t="s">
        <v>20</v>
      </c>
      <c r="H885" s="8">
        <f t="shared" si="107"/>
        <v>41.911917098445599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104"/>
        <v>40323.208333333336</v>
      </c>
      <c r="O885" s="17" t="str">
        <f t="shared" si="111"/>
        <v>May</v>
      </c>
      <c r="P885" s="14">
        <f t="shared" si="108"/>
        <v>2010</v>
      </c>
      <c r="Q885" s="12">
        <f t="shared" si="105"/>
        <v>40359.208333333336</v>
      </c>
      <c r="R885" t="b">
        <v>0</v>
      </c>
      <c r="S885" t="b">
        <v>0</v>
      </c>
      <c r="T885" t="s">
        <v>100</v>
      </c>
      <c r="U885" t="str">
        <f t="shared" si="109"/>
        <v>film &amp; video</v>
      </c>
      <c r="V885" t="str">
        <f t="shared" si="110"/>
        <v>shorts</v>
      </c>
    </row>
    <row r="886" spans="1:22" x14ac:dyDescent="0.35">
      <c r="A886">
        <v>884</v>
      </c>
      <c r="B886" t="s">
        <v>1800</v>
      </c>
      <c r="C886" s="3" t="s">
        <v>1801</v>
      </c>
      <c r="D886" s="19">
        <v>170800</v>
      </c>
      <c r="E886" s="7">
        <v>109374</v>
      </c>
      <c r="F886" s="5">
        <f t="shared" si="106"/>
        <v>0.64036299765807958</v>
      </c>
      <c r="G886" t="s">
        <v>14</v>
      </c>
      <c r="H886" s="8">
        <f t="shared" si="107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104"/>
        <v>41763.208333333336</v>
      </c>
      <c r="O886" s="17" t="str">
        <f t="shared" si="111"/>
        <v>May</v>
      </c>
      <c r="P886" s="14">
        <f t="shared" si="108"/>
        <v>2014</v>
      </c>
      <c r="Q886" s="12">
        <f t="shared" si="105"/>
        <v>41765.208333333336</v>
      </c>
      <c r="R886" t="b">
        <v>0</v>
      </c>
      <c r="S886" t="b">
        <v>1</v>
      </c>
      <c r="T886" t="s">
        <v>33</v>
      </c>
      <c r="U886" t="str">
        <f t="shared" si="109"/>
        <v>theater</v>
      </c>
      <c r="V886" t="str">
        <f t="shared" si="110"/>
        <v>plays</v>
      </c>
    </row>
    <row r="887" spans="1:22" hidden="1" x14ac:dyDescent="0.35">
      <c r="A887">
        <v>885</v>
      </c>
      <c r="B887" t="s">
        <v>1802</v>
      </c>
      <c r="C887" s="3" t="s">
        <v>1803</v>
      </c>
      <c r="D887" s="19">
        <v>1800</v>
      </c>
      <c r="E887" s="7">
        <v>2129</v>
      </c>
      <c r="F887" s="5">
        <f t="shared" si="106"/>
        <v>1.1827777777777777</v>
      </c>
      <c r="G887" t="s">
        <v>20</v>
      </c>
      <c r="H887" s="8">
        <f t="shared" si="107"/>
        <v>40.942307692307693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104"/>
        <v>40335.208333333336</v>
      </c>
      <c r="O887" s="17" t="str">
        <f t="shared" si="111"/>
        <v>Jun</v>
      </c>
      <c r="P887" s="14">
        <f t="shared" si="108"/>
        <v>2010</v>
      </c>
      <c r="Q887" s="12">
        <f t="shared" si="105"/>
        <v>40373.208333333336</v>
      </c>
      <c r="R887" t="b">
        <v>0</v>
      </c>
      <c r="S887" t="b">
        <v>0</v>
      </c>
      <c r="T887" t="s">
        <v>33</v>
      </c>
      <c r="U887" t="str">
        <f t="shared" si="109"/>
        <v>theater</v>
      </c>
      <c r="V887" t="str">
        <f t="shared" si="110"/>
        <v>plays</v>
      </c>
    </row>
    <row r="888" spans="1:22" x14ac:dyDescent="0.35">
      <c r="A888">
        <v>886</v>
      </c>
      <c r="B888" t="s">
        <v>1804</v>
      </c>
      <c r="C888" s="3" t="s">
        <v>1805</v>
      </c>
      <c r="D888" s="19">
        <v>150600</v>
      </c>
      <c r="E888" s="7">
        <v>127745</v>
      </c>
      <c r="F888" s="5">
        <f t="shared" si="106"/>
        <v>0.84824037184594958</v>
      </c>
      <c r="G888" t="s">
        <v>14</v>
      </c>
      <c r="H888" s="8">
        <f t="shared" si="107"/>
        <v>69.9972602739726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104"/>
        <v>40416.208333333336</v>
      </c>
      <c r="O888" s="17" t="str">
        <f t="shared" si="111"/>
        <v>Aug</v>
      </c>
      <c r="P888" s="14">
        <f t="shared" si="108"/>
        <v>2010</v>
      </c>
      <c r="Q888" s="12">
        <f t="shared" si="105"/>
        <v>40434.208333333336</v>
      </c>
      <c r="R888" t="b">
        <v>0</v>
      </c>
      <c r="S888" t="b">
        <v>0</v>
      </c>
      <c r="T888" t="s">
        <v>60</v>
      </c>
      <c r="U888" t="str">
        <f t="shared" si="109"/>
        <v>music</v>
      </c>
      <c r="V888" t="str">
        <f t="shared" si="110"/>
        <v>indie rock</v>
      </c>
    </row>
    <row r="889" spans="1:22" ht="31" x14ac:dyDescent="0.35">
      <c r="A889">
        <v>887</v>
      </c>
      <c r="B889" t="s">
        <v>1806</v>
      </c>
      <c r="C889" s="3" t="s">
        <v>1807</v>
      </c>
      <c r="D889" s="19">
        <v>7800</v>
      </c>
      <c r="E889" s="7">
        <v>2289</v>
      </c>
      <c r="F889" s="5">
        <f t="shared" si="106"/>
        <v>0.29346153846153844</v>
      </c>
      <c r="G889" t="s">
        <v>14</v>
      </c>
      <c r="H889" s="8">
        <f t="shared" si="107"/>
        <v>73.838709677419359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104"/>
        <v>42202.208333333328</v>
      </c>
      <c r="O889" s="17" t="str">
        <f t="shared" si="111"/>
        <v>Jul</v>
      </c>
      <c r="P889" s="14">
        <f t="shared" si="108"/>
        <v>2015</v>
      </c>
      <c r="Q889" s="12">
        <f t="shared" si="105"/>
        <v>42249.208333333328</v>
      </c>
      <c r="R889" t="b">
        <v>0</v>
      </c>
      <c r="S889" t="b">
        <v>1</v>
      </c>
      <c r="T889" t="s">
        <v>33</v>
      </c>
      <c r="U889" t="str">
        <f t="shared" si="109"/>
        <v>theater</v>
      </c>
      <c r="V889" t="str">
        <f t="shared" si="110"/>
        <v>plays</v>
      </c>
    </row>
    <row r="890" spans="1:22" ht="31" hidden="1" x14ac:dyDescent="0.35">
      <c r="A890">
        <v>888</v>
      </c>
      <c r="B890" t="s">
        <v>1808</v>
      </c>
      <c r="C890" s="3" t="s">
        <v>1809</v>
      </c>
      <c r="D890" s="19">
        <v>5800</v>
      </c>
      <c r="E890" s="7">
        <v>12174</v>
      </c>
      <c r="F890" s="5">
        <f t="shared" si="106"/>
        <v>2.0989655172413793</v>
      </c>
      <c r="G890" t="s">
        <v>20</v>
      </c>
      <c r="H890" s="8">
        <f t="shared" si="107"/>
        <v>41.979310344827589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104"/>
        <v>42836.208333333328</v>
      </c>
      <c r="O890" s="17" t="str">
        <f t="shared" si="111"/>
        <v>Apr</v>
      </c>
      <c r="P890" s="14">
        <f t="shared" si="108"/>
        <v>2017</v>
      </c>
      <c r="Q890" s="12">
        <f t="shared" si="105"/>
        <v>42855.208333333328</v>
      </c>
      <c r="R890" t="b">
        <v>0</v>
      </c>
      <c r="S890" t="b">
        <v>0</v>
      </c>
      <c r="T890" t="s">
        <v>33</v>
      </c>
      <c r="U890" t="str">
        <f t="shared" si="109"/>
        <v>theater</v>
      </c>
      <c r="V890" t="str">
        <f t="shared" si="110"/>
        <v>plays</v>
      </c>
    </row>
    <row r="891" spans="1:22" hidden="1" x14ac:dyDescent="0.35">
      <c r="A891">
        <v>889</v>
      </c>
      <c r="B891" t="s">
        <v>1810</v>
      </c>
      <c r="C891" s="3" t="s">
        <v>1811</v>
      </c>
      <c r="D891" s="19">
        <v>5600</v>
      </c>
      <c r="E891" s="7">
        <v>9508</v>
      </c>
      <c r="F891" s="5">
        <f t="shared" si="106"/>
        <v>1.697857142857143</v>
      </c>
      <c r="G891" t="s">
        <v>20</v>
      </c>
      <c r="H891" s="8">
        <f t="shared" si="107"/>
        <v>77.93442622950819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104"/>
        <v>41710.208333333336</v>
      </c>
      <c r="O891" s="17" t="str">
        <f t="shared" si="111"/>
        <v>Mar</v>
      </c>
      <c r="P891" s="14">
        <f t="shared" si="108"/>
        <v>2014</v>
      </c>
      <c r="Q891" s="12">
        <f t="shared" si="105"/>
        <v>41717.208333333336</v>
      </c>
      <c r="R891" t="b">
        <v>0</v>
      </c>
      <c r="S891" t="b">
        <v>1</v>
      </c>
      <c r="T891" t="s">
        <v>50</v>
      </c>
      <c r="U891" t="str">
        <f t="shared" si="109"/>
        <v>music</v>
      </c>
      <c r="V891" t="str">
        <f t="shared" si="110"/>
        <v>electric music</v>
      </c>
    </row>
    <row r="892" spans="1:22" hidden="1" x14ac:dyDescent="0.35">
      <c r="A892">
        <v>890</v>
      </c>
      <c r="B892" t="s">
        <v>1812</v>
      </c>
      <c r="C892" s="3" t="s">
        <v>1813</v>
      </c>
      <c r="D892" s="19">
        <v>134400</v>
      </c>
      <c r="E892" s="7">
        <v>155849</v>
      </c>
      <c r="F892" s="5">
        <f t="shared" si="106"/>
        <v>1.1595907738095239</v>
      </c>
      <c r="G892" t="s">
        <v>20</v>
      </c>
      <c r="H892" s="8">
        <f t="shared" si="107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104"/>
        <v>43640.208333333328</v>
      </c>
      <c r="O892" s="17" t="str">
        <f t="shared" si="111"/>
        <v>Jun</v>
      </c>
      <c r="P892" s="14">
        <f t="shared" si="108"/>
        <v>2019</v>
      </c>
      <c r="Q892" s="12">
        <f t="shared" si="105"/>
        <v>43641.208333333328</v>
      </c>
      <c r="R892" t="b">
        <v>0</v>
      </c>
      <c r="S892" t="b">
        <v>0</v>
      </c>
      <c r="T892" t="s">
        <v>60</v>
      </c>
      <c r="U892" t="str">
        <f t="shared" si="109"/>
        <v>music</v>
      </c>
      <c r="V892" t="str">
        <f t="shared" si="110"/>
        <v>indie rock</v>
      </c>
    </row>
    <row r="893" spans="1:22" ht="31" hidden="1" x14ac:dyDescent="0.35">
      <c r="A893">
        <v>891</v>
      </c>
      <c r="B893" t="s">
        <v>1814</v>
      </c>
      <c r="C893" s="3" t="s">
        <v>1815</v>
      </c>
      <c r="D893" s="19">
        <v>3000</v>
      </c>
      <c r="E893" s="7">
        <v>7758</v>
      </c>
      <c r="F893" s="5">
        <f t="shared" si="106"/>
        <v>2.5859999999999999</v>
      </c>
      <c r="G893" t="s">
        <v>20</v>
      </c>
      <c r="H893" s="8">
        <f t="shared" si="107"/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104"/>
        <v>40880.25</v>
      </c>
      <c r="O893" s="17" t="str">
        <f t="shared" si="111"/>
        <v>Dec</v>
      </c>
      <c r="P893" s="14">
        <f t="shared" si="108"/>
        <v>2011</v>
      </c>
      <c r="Q893" s="12">
        <f t="shared" si="105"/>
        <v>40924.25</v>
      </c>
      <c r="R893" t="b">
        <v>0</v>
      </c>
      <c r="S893" t="b">
        <v>0</v>
      </c>
      <c r="T893" t="s">
        <v>42</v>
      </c>
      <c r="U893" t="str">
        <f t="shared" si="109"/>
        <v>film &amp; video</v>
      </c>
      <c r="V893" t="str">
        <f t="shared" si="110"/>
        <v>documentary</v>
      </c>
    </row>
    <row r="894" spans="1:22" hidden="1" x14ac:dyDescent="0.35">
      <c r="A894">
        <v>892</v>
      </c>
      <c r="B894" t="s">
        <v>1816</v>
      </c>
      <c r="C894" s="3" t="s">
        <v>1817</v>
      </c>
      <c r="D894" s="19">
        <v>6000</v>
      </c>
      <c r="E894" s="7">
        <v>13835</v>
      </c>
      <c r="F894" s="5">
        <f t="shared" si="106"/>
        <v>2.3058333333333332</v>
      </c>
      <c r="G894" t="s">
        <v>20</v>
      </c>
      <c r="H894" s="8">
        <f t="shared" si="107"/>
        <v>76.016483516483518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104"/>
        <v>40319.208333333336</v>
      </c>
      <c r="O894" s="17" t="str">
        <f t="shared" si="111"/>
        <v>May</v>
      </c>
      <c r="P894" s="14">
        <f t="shared" si="108"/>
        <v>2010</v>
      </c>
      <c r="Q894" s="12">
        <f t="shared" si="105"/>
        <v>40360.208333333336</v>
      </c>
      <c r="R894" t="b">
        <v>0</v>
      </c>
      <c r="S894" t="b">
        <v>0</v>
      </c>
      <c r="T894" t="s">
        <v>206</v>
      </c>
      <c r="U894" t="str">
        <f t="shared" si="109"/>
        <v>publishing</v>
      </c>
      <c r="V894" t="str">
        <f t="shared" si="110"/>
        <v>translations</v>
      </c>
    </row>
    <row r="895" spans="1:22" hidden="1" x14ac:dyDescent="0.35">
      <c r="A895">
        <v>893</v>
      </c>
      <c r="B895" t="s">
        <v>1818</v>
      </c>
      <c r="C895" s="3" t="s">
        <v>1819</v>
      </c>
      <c r="D895" s="19">
        <v>8400</v>
      </c>
      <c r="E895" s="7">
        <v>10770</v>
      </c>
      <c r="F895" s="5">
        <f t="shared" si="106"/>
        <v>1.2821428571428573</v>
      </c>
      <c r="G895" t="s">
        <v>20</v>
      </c>
      <c r="H895" s="8">
        <f t="shared" si="107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104"/>
        <v>42170.208333333328</v>
      </c>
      <c r="O895" s="17" t="str">
        <f t="shared" si="111"/>
        <v>Jun</v>
      </c>
      <c r="P895" s="14">
        <f t="shared" si="108"/>
        <v>2015</v>
      </c>
      <c r="Q895" s="12">
        <f t="shared" si="105"/>
        <v>42174.208333333328</v>
      </c>
      <c r="R895" t="b">
        <v>0</v>
      </c>
      <c r="S895" t="b">
        <v>1</v>
      </c>
      <c r="T895" t="s">
        <v>42</v>
      </c>
      <c r="U895" t="str">
        <f t="shared" si="109"/>
        <v>film &amp; video</v>
      </c>
      <c r="V895" t="str">
        <f t="shared" si="110"/>
        <v>documentary</v>
      </c>
    </row>
    <row r="896" spans="1:22" hidden="1" x14ac:dyDescent="0.35">
      <c r="A896">
        <v>894</v>
      </c>
      <c r="B896" t="s">
        <v>1820</v>
      </c>
      <c r="C896" s="3" t="s">
        <v>1821</v>
      </c>
      <c r="D896" s="19">
        <v>1700</v>
      </c>
      <c r="E896" s="7">
        <v>3208</v>
      </c>
      <c r="F896" s="5">
        <f t="shared" si="106"/>
        <v>1.8870588235294117</v>
      </c>
      <c r="G896" t="s">
        <v>20</v>
      </c>
      <c r="H896" s="8">
        <f t="shared" si="107"/>
        <v>57.285714285714285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104"/>
        <v>41466.208333333336</v>
      </c>
      <c r="O896" s="17" t="str">
        <f t="shared" si="111"/>
        <v>Jul</v>
      </c>
      <c r="P896" s="14">
        <f t="shared" si="108"/>
        <v>2013</v>
      </c>
      <c r="Q896" s="12">
        <f t="shared" si="105"/>
        <v>41496.208333333336</v>
      </c>
      <c r="R896" t="b">
        <v>0</v>
      </c>
      <c r="S896" t="b">
        <v>1</v>
      </c>
      <c r="T896" t="s">
        <v>269</v>
      </c>
      <c r="U896" t="str">
        <f t="shared" si="109"/>
        <v>film &amp; video</v>
      </c>
      <c r="V896" t="str">
        <f t="shared" si="110"/>
        <v>television</v>
      </c>
    </row>
    <row r="897" spans="1:22" ht="31" x14ac:dyDescent="0.35">
      <c r="A897">
        <v>895</v>
      </c>
      <c r="B897" t="s">
        <v>1822</v>
      </c>
      <c r="C897" s="3" t="s">
        <v>1823</v>
      </c>
      <c r="D897" s="19">
        <v>159800</v>
      </c>
      <c r="E897" s="7">
        <v>11108</v>
      </c>
      <c r="F897" s="5">
        <f t="shared" si="106"/>
        <v>6.9511889862327911E-2</v>
      </c>
      <c r="G897" t="s">
        <v>14</v>
      </c>
      <c r="H897" s="8">
        <f t="shared" si="107"/>
        <v>103.81308411214954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104"/>
        <v>43134.25</v>
      </c>
      <c r="O897" s="17" t="str">
        <f t="shared" si="111"/>
        <v>Feb</v>
      </c>
      <c r="P897" s="14">
        <f t="shared" si="108"/>
        <v>2018</v>
      </c>
      <c r="Q897" s="12">
        <f t="shared" si="105"/>
        <v>43143.25</v>
      </c>
      <c r="R897" t="b">
        <v>0</v>
      </c>
      <c r="S897" t="b">
        <v>0</v>
      </c>
      <c r="T897" t="s">
        <v>33</v>
      </c>
      <c r="U897" t="str">
        <f t="shared" si="109"/>
        <v>theater</v>
      </c>
      <c r="V897" t="str">
        <f t="shared" si="110"/>
        <v>plays</v>
      </c>
    </row>
    <row r="898" spans="1:22" ht="31" hidden="1" x14ac:dyDescent="0.35">
      <c r="A898">
        <v>896</v>
      </c>
      <c r="B898" t="s">
        <v>1824</v>
      </c>
      <c r="C898" s="3" t="s">
        <v>1825</v>
      </c>
      <c r="D898" s="19">
        <v>19800</v>
      </c>
      <c r="E898" s="7">
        <v>153338</v>
      </c>
      <c r="F898" s="5">
        <f t="shared" si="106"/>
        <v>7.7443434343434348</v>
      </c>
      <c r="G898" t="s">
        <v>20</v>
      </c>
      <c r="H898" s="8">
        <f t="shared" si="107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ref="N898:N961" si="112">(((L898/60)/60)/24)+DATE(1970,1,1)</f>
        <v>40738.208333333336</v>
      </c>
      <c r="O898" s="17" t="str">
        <f t="shared" si="111"/>
        <v>Jul</v>
      </c>
      <c r="P898" s="14">
        <f t="shared" si="108"/>
        <v>2011</v>
      </c>
      <c r="Q898" s="12">
        <f t="shared" ref="Q898:Q961" si="113">(((M898/60)/60)/24)+DATE(1970,1,1)</f>
        <v>40741.208333333336</v>
      </c>
      <c r="R898" t="b">
        <v>0</v>
      </c>
      <c r="S898" t="b">
        <v>1</v>
      </c>
      <c r="T898" t="s">
        <v>17</v>
      </c>
      <c r="U898" t="str">
        <f t="shared" si="109"/>
        <v>food</v>
      </c>
      <c r="V898" t="str">
        <f t="shared" si="110"/>
        <v>food trucks</v>
      </c>
    </row>
    <row r="899" spans="1:22" x14ac:dyDescent="0.35">
      <c r="A899">
        <v>897</v>
      </c>
      <c r="B899" t="s">
        <v>1826</v>
      </c>
      <c r="C899" s="3" t="s">
        <v>1827</v>
      </c>
      <c r="D899" s="19">
        <v>8800</v>
      </c>
      <c r="E899" s="7">
        <v>2437</v>
      </c>
      <c r="F899" s="5">
        <f t="shared" ref="F899:F962" si="114">E899/D899</f>
        <v>0.27693181818181817</v>
      </c>
      <c r="G899" t="s">
        <v>14</v>
      </c>
      <c r="H899" s="8">
        <f t="shared" ref="H899:H962" si="115">E899/I899</f>
        <v>90.259259259259252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si="112"/>
        <v>43583.208333333328</v>
      </c>
      <c r="O899" s="17" t="str">
        <f t="shared" si="111"/>
        <v>Apr</v>
      </c>
      <c r="P899" s="14">
        <f t="shared" ref="P899:P962" si="116">YEAR(N899)</f>
        <v>2019</v>
      </c>
      <c r="Q899" s="12">
        <f t="shared" si="113"/>
        <v>43585.208333333328</v>
      </c>
      <c r="R899" t="b">
        <v>0</v>
      </c>
      <c r="S899" t="b">
        <v>0</v>
      </c>
      <c r="T899" t="s">
        <v>33</v>
      </c>
      <c r="U899" t="str">
        <f t="shared" ref="U899:U962" si="117">LEFT(T899, SEARCH("/",T899,1)-1)</f>
        <v>theater</v>
      </c>
      <c r="V899" t="str">
        <f t="shared" ref="V899:V962" si="118">RIGHT(T899,LEN(T899)-SEARCH("/",T899,SEARCH("/",T899)))</f>
        <v>plays</v>
      </c>
    </row>
    <row r="900" spans="1:22" x14ac:dyDescent="0.35">
      <c r="A900">
        <v>898</v>
      </c>
      <c r="B900" t="s">
        <v>1828</v>
      </c>
      <c r="C900" s="3" t="s">
        <v>1829</v>
      </c>
      <c r="D900" s="19">
        <v>179100</v>
      </c>
      <c r="E900" s="7">
        <v>93991</v>
      </c>
      <c r="F900" s="5">
        <f t="shared" si="114"/>
        <v>0.52479620323841425</v>
      </c>
      <c r="G900" t="s">
        <v>14</v>
      </c>
      <c r="H900" s="8">
        <f t="shared" si="115"/>
        <v>76.978705978705975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112"/>
        <v>43815.25</v>
      </c>
      <c r="O900" s="17" t="str">
        <f t="shared" ref="O900:O963" si="119">TEXT(N900,"mmm")</f>
        <v>Dec</v>
      </c>
      <c r="P900" s="14">
        <f t="shared" si="116"/>
        <v>2019</v>
      </c>
      <c r="Q900" s="12">
        <f t="shared" si="113"/>
        <v>43821.25</v>
      </c>
      <c r="R900" t="b">
        <v>0</v>
      </c>
      <c r="S900" t="b">
        <v>0</v>
      </c>
      <c r="T900" t="s">
        <v>42</v>
      </c>
      <c r="U900" t="str">
        <f t="shared" si="117"/>
        <v>film &amp; video</v>
      </c>
      <c r="V900" t="str">
        <f t="shared" si="118"/>
        <v>documentary</v>
      </c>
    </row>
    <row r="901" spans="1:22" hidden="1" x14ac:dyDescent="0.35">
      <c r="A901">
        <v>899</v>
      </c>
      <c r="B901" t="s">
        <v>1830</v>
      </c>
      <c r="C901" s="3" t="s">
        <v>1831</v>
      </c>
      <c r="D901" s="19">
        <v>3100</v>
      </c>
      <c r="E901" s="7">
        <v>12620</v>
      </c>
      <c r="F901" s="5">
        <f t="shared" si="114"/>
        <v>4.0709677419354842</v>
      </c>
      <c r="G901" t="s">
        <v>20</v>
      </c>
      <c r="H901" s="8">
        <f t="shared" si="115"/>
        <v>102.60162601626017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112"/>
        <v>41554.208333333336</v>
      </c>
      <c r="O901" s="17" t="str">
        <f t="shared" si="119"/>
        <v>Oct</v>
      </c>
      <c r="P901" s="14">
        <f t="shared" si="116"/>
        <v>2013</v>
      </c>
      <c r="Q901" s="12">
        <f t="shared" si="113"/>
        <v>41572.208333333336</v>
      </c>
      <c r="R901" t="b">
        <v>0</v>
      </c>
      <c r="S901" t="b">
        <v>0</v>
      </c>
      <c r="T901" t="s">
        <v>159</v>
      </c>
      <c r="U901" t="str">
        <f t="shared" si="117"/>
        <v>music</v>
      </c>
      <c r="V901" t="str">
        <f t="shared" si="118"/>
        <v>jazz</v>
      </c>
    </row>
    <row r="902" spans="1:22" x14ac:dyDescent="0.35">
      <c r="A902">
        <v>900</v>
      </c>
      <c r="B902" t="s">
        <v>1832</v>
      </c>
      <c r="C902" s="3" t="s">
        <v>1833</v>
      </c>
      <c r="D902" s="19">
        <v>100</v>
      </c>
      <c r="E902" s="7">
        <v>2</v>
      </c>
      <c r="F902" s="5">
        <f t="shared" si="114"/>
        <v>0.02</v>
      </c>
      <c r="G902" t="s">
        <v>14</v>
      </c>
      <c r="H902" s="8">
        <f t="shared" si="115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112"/>
        <v>41901.208333333336</v>
      </c>
      <c r="O902" s="17" t="str">
        <f t="shared" si="119"/>
        <v>Sep</v>
      </c>
      <c r="P902" s="14">
        <f t="shared" si="116"/>
        <v>2014</v>
      </c>
      <c r="Q902" s="12">
        <f t="shared" si="113"/>
        <v>41902.208333333336</v>
      </c>
      <c r="R902" t="b">
        <v>0</v>
      </c>
      <c r="S902" t="b">
        <v>1</v>
      </c>
      <c r="T902" t="s">
        <v>28</v>
      </c>
      <c r="U902" t="str">
        <f t="shared" si="117"/>
        <v>technology</v>
      </c>
      <c r="V902" t="str">
        <f t="shared" si="118"/>
        <v>web</v>
      </c>
    </row>
    <row r="903" spans="1:22" hidden="1" x14ac:dyDescent="0.35">
      <c r="A903">
        <v>901</v>
      </c>
      <c r="B903" t="s">
        <v>1834</v>
      </c>
      <c r="C903" s="3" t="s">
        <v>1835</v>
      </c>
      <c r="D903" s="19">
        <v>5600</v>
      </c>
      <c r="E903" s="7">
        <v>8746</v>
      </c>
      <c r="F903" s="5">
        <f t="shared" si="114"/>
        <v>1.5617857142857143</v>
      </c>
      <c r="G903" t="s">
        <v>20</v>
      </c>
      <c r="H903" s="8">
        <f t="shared" si="115"/>
        <v>55.0062893081761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112"/>
        <v>43298.208333333328</v>
      </c>
      <c r="O903" s="17" t="str">
        <f t="shared" si="119"/>
        <v>Jul</v>
      </c>
      <c r="P903" s="14">
        <f t="shared" si="116"/>
        <v>2018</v>
      </c>
      <c r="Q903" s="12">
        <f t="shared" si="113"/>
        <v>43331.208333333328</v>
      </c>
      <c r="R903" t="b">
        <v>0</v>
      </c>
      <c r="S903" t="b">
        <v>1</v>
      </c>
      <c r="T903" t="s">
        <v>23</v>
      </c>
      <c r="U903" t="str">
        <f t="shared" si="117"/>
        <v>music</v>
      </c>
      <c r="V903" t="str">
        <f t="shared" si="118"/>
        <v>rock</v>
      </c>
    </row>
    <row r="904" spans="1:22" hidden="1" x14ac:dyDescent="0.35">
      <c r="A904">
        <v>902</v>
      </c>
      <c r="B904" t="s">
        <v>1836</v>
      </c>
      <c r="C904" s="3" t="s">
        <v>1837</v>
      </c>
      <c r="D904" s="19">
        <v>1400</v>
      </c>
      <c r="E904" s="7">
        <v>3534</v>
      </c>
      <c r="F904" s="5">
        <f t="shared" si="114"/>
        <v>2.5242857142857145</v>
      </c>
      <c r="G904" t="s">
        <v>20</v>
      </c>
      <c r="H904" s="8">
        <f t="shared" si="115"/>
        <v>32.127272727272725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112"/>
        <v>42399.25</v>
      </c>
      <c r="O904" s="17" t="str">
        <f t="shared" si="119"/>
        <v>Jan</v>
      </c>
      <c r="P904" s="14">
        <f t="shared" si="116"/>
        <v>2016</v>
      </c>
      <c r="Q904" s="12">
        <f t="shared" si="113"/>
        <v>42441.25</v>
      </c>
      <c r="R904" t="b">
        <v>0</v>
      </c>
      <c r="S904" t="b">
        <v>0</v>
      </c>
      <c r="T904" t="s">
        <v>28</v>
      </c>
      <c r="U904" t="str">
        <f t="shared" si="117"/>
        <v>technology</v>
      </c>
      <c r="V904" t="str">
        <f t="shared" si="118"/>
        <v>web</v>
      </c>
    </row>
    <row r="905" spans="1:22" ht="31" hidden="1" x14ac:dyDescent="0.35">
      <c r="A905">
        <v>903</v>
      </c>
      <c r="B905" t="s">
        <v>1838</v>
      </c>
      <c r="C905" s="3" t="s">
        <v>1839</v>
      </c>
      <c r="D905" s="19">
        <v>41000</v>
      </c>
      <c r="E905" s="7">
        <v>709</v>
      </c>
      <c r="F905" s="5">
        <f t="shared" si="114"/>
        <v>1.729268292682927E-2</v>
      </c>
      <c r="G905" t="s">
        <v>47</v>
      </c>
      <c r="H905" s="8">
        <f t="shared" si="115"/>
        <v>50.642857142857146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112"/>
        <v>41034.208333333336</v>
      </c>
      <c r="O905" s="17" t="str">
        <f t="shared" si="119"/>
        <v>May</v>
      </c>
      <c r="P905" s="14">
        <f t="shared" si="116"/>
        <v>2012</v>
      </c>
      <c r="Q905" s="12">
        <f t="shared" si="113"/>
        <v>41049.208333333336</v>
      </c>
      <c r="R905" t="b">
        <v>0</v>
      </c>
      <c r="S905" t="b">
        <v>1</v>
      </c>
      <c r="T905" t="s">
        <v>68</v>
      </c>
      <c r="U905" t="str">
        <f t="shared" si="117"/>
        <v>publishing</v>
      </c>
      <c r="V905" t="str">
        <f t="shared" si="118"/>
        <v>nonfiction</v>
      </c>
    </row>
    <row r="906" spans="1:22" x14ac:dyDescent="0.35">
      <c r="A906">
        <v>904</v>
      </c>
      <c r="B906" t="s">
        <v>1840</v>
      </c>
      <c r="C906" s="3" t="s">
        <v>1841</v>
      </c>
      <c r="D906" s="19">
        <v>6500</v>
      </c>
      <c r="E906" s="7">
        <v>795</v>
      </c>
      <c r="F906" s="5">
        <f t="shared" si="114"/>
        <v>0.12230769230769231</v>
      </c>
      <c r="G906" t="s">
        <v>14</v>
      </c>
      <c r="H906" s="8">
        <f t="shared" si="115"/>
        <v>49.6875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112"/>
        <v>41186.208333333336</v>
      </c>
      <c r="O906" s="17" t="str">
        <f t="shared" si="119"/>
        <v>Oct</v>
      </c>
      <c r="P906" s="14">
        <f t="shared" si="116"/>
        <v>2012</v>
      </c>
      <c r="Q906" s="12">
        <f t="shared" si="113"/>
        <v>41190.208333333336</v>
      </c>
      <c r="R906" t="b">
        <v>0</v>
      </c>
      <c r="S906" t="b">
        <v>0</v>
      </c>
      <c r="T906" t="s">
        <v>133</v>
      </c>
      <c r="U906" t="str">
        <f t="shared" si="117"/>
        <v>publishing</v>
      </c>
      <c r="V906" t="str">
        <f t="shared" si="118"/>
        <v>radio &amp; podcasts</v>
      </c>
    </row>
    <row r="907" spans="1:22" hidden="1" x14ac:dyDescent="0.35">
      <c r="A907">
        <v>905</v>
      </c>
      <c r="B907" t="s">
        <v>1842</v>
      </c>
      <c r="C907" s="3" t="s">
        <v>1843</v>
      </c>
      <c r="D907" s="19">
        <v>7900</v>
      </c>
      <c r="E907" s="7">
        <v>12955</v>
      </c>
      <c r="F907" s="5">
        <f t="shared" si="114"/>
        <v>1.6398734177215191</v>
      </c>
      <c r="G907" t="s">
        <v>20</v>
      </c>
      <c r="H907" s="8">
        <f t="shared" si="115"/>
        <v>54.894067796610166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112"/>
        <v>41536.208333333336</v>
      </c>
      <c r="O907" s="17" t="str">
        <f t="shared" si="119"/>
        <v>Sep</v>
      </c>
      <c r="P907" s="14">
        <f t="shared" si="116"/>
        <v>2013</v>
      </c>
      <c r="Q907" s="12">
        <f t="shared" si="113"/>
        <v>41539.208333333336</v>
      </c>
      <c r="R907" t="b">
        <v>0</v>
      </c>
      <c r="S907" t="b">
        <v>0</v>
      </c>
      <c r="T907" t="s">
        <v>33</v>
      </c>
      <c r="U907" t="str">
        <f t="shared" si="117"/>
        <v>theater</v>
      </c>
      <c r="V907" t="str">
        <f t="shared" si="118"/>
        <v>plays</v>
      </c>
    </row>
    <row r="908" spans="1:22" ht="31" hidden="1" x14ac:dyDescent="0.35">
      <c r="A908">
        <v>906</v>
      </c>
      <c r="B908" t="s">
        <v>1844</v>
      </c>
      <c r="C908" s="3" t="s">
        <v>1845</v>
      </c>
      <c r="D908" s="19">
        <v>5500</v>
      </c>
      <c r="E908" s="7">
        <v>8964</v>
      </c>
      <c r="F908" s="5">
        <f t="shared" si="114"/>
        <v>1.6298181818181818</v>
      </c>
      <c r="G908" t="s">
        <v>20</v>
      </c>
      <c r="H908" s="8">
        <f t="shared" si="115"/>
        <v>46.931937172774866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112"/>
        <v>42868.208333333328</v>
      </c>
      <c r="O908" s="17" t="str">
        <f t="shared" si="119"/>
        <v>May</v>
      </c>
      <c r="P908" s="14">
        <f t="shared" si="116"/>
        <v>2017</v>
      </c>
      <c r="Q908" s="12">
        <f t="shared" si="113"/>
        <v>42904.208333333328</v>
      </c>
      <c r="R908" t="b">
        <v>1</v>
      </c>
      <c r="S908" t="b">
        <v>1</v>
      </c>
      <c r="T908" t="s">
        <v>42</v>
      </c>
      <c r="U908" t="str">
        <f t="shared" si="117"/>
        <v>film &amp; video</v>
      </c>
      <c r="V908" t="str">
        <f t="shared" si="118"/>
        <v>documentary</v>
      </c>
    </row>
    <row r="909" spans="1:22" x14ac:dyDescent="0.35">
      <c r="A909">
        <v>907</v>
      </c>
      <c r="B909" t="s">
        <v>1846</v>
      </c>
      <c r="C909" s="3" t="s">
        <v>1847</v>
      </c>
      <c r="D909" s="19">
        <v>9100</v>
      </c>
      <c r="E909" s="7">
        <v>1843</v>
      </c>
      <c r="F909" s="5">
        <f t="shared" si="114"/>
        <v>0.20252747252747252</v>
      </c>
      <c r="G909" t="s">
        <v>14</v>
      </c>
      <c r="H909" s="8">
        <f t="shared" si="115"/>
        <v>44.951219512195124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112"/>
        <v>40660.208333333336</v>
      </c>
      <c r="O909" s="17" t="str">
        <f t="shared" si="119"/>
        <v>Apr</v>
      </c>
      <c r="P909" s="14">
        <f t="shared" si="116"/>
        <v>2011</v>
      </c>
      <c r="Q909" s="12">
        <f t="shared" si="113"/>
        <v>40667.208333333336</v>
      </c>
      <c r="R909" t="b">
        <v>0</v>
      </c>
      <c r="S909" t="b">
        <v>0</v>
      </c>
      <c r="T909" t="s">
        <v>33</v>
      </c>
      <c r="U909" t="str">
        <f t="shared" si="117"/>
        <v>theater</v>
      </c>
      <c r="V909" t="str">
        <f t="shared" si="118"/>
        <v>plays</v>
      </c>
    </row>
    <row r="910" spans="1:22" hidden="1" x14ac:dyDescent="0.35">
      <c r="A910">
        <v>908</v>
      </c>
      <c r="B910" t="s">
        <v>1848</v>
      </c>
      <c r="C910" s="3" t="s">
        <v>1849</v>
      </c>
      <c r="D910" s="19">
        <v>38200</v>
      </c>
      <c r="E910" s="7">
        <v>121950</v>
      </c>
      <c r="F910" s="5">
        <f t="shared" si="114"/>
        <v>3.1924083769633507</v>
      </c>
      <c r="G910" t="s">
        <v>20</v>
      </c>
      <c r="H910" s="8">
        <f t="shared" si="115"/>
        <v>30.99898322318251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112"/>
        <v>41031.208333333336</v>
      </c>
      <c r="O910" s="17" t="str">
        <f t="shared" si="119"/>
        <v>May</v>
      </c>
      <c r="P910" s="14">
        <f t="shared" si="116"/>
        <v>2012</v>
      </c>
      <c r="Q910" s="12">
        <f t="shared" si="113"/>
        <v>41042.208333333336</v>
      </c>
      <c r="R910" t="b">
        <v>0</v>
      </c>
      <c r="S910" t="b">
        <v>0</v>
      </c>
      <c r="T910" t="s">
        <v>89</v>
      </c>
      <c r="U910" t="str">
        <f t="shared" si="117"/>
        <v>games</v>
      </c>
      <c r="V910" t="str">
        <f t="shared" si="118"/>
        <v>video games</v>
      </c>
    </row>
    <row r="911" spans="1:22" hidden="1" x14ac:dyDescent="0.35">
      <c r="A911">
        <v>909</v>
      </c>
      <c r="B911" t="s">
        <v>1850</v>
      </c>
      <c r="C911" s="3" t="s">
        <v>1851</v>
      </c>
      <c r="D911" s="19">
        <v>1800</v>
      </c>
      <c r="E911" s="7">
        <v>8621</v>
      </c>
      <c r="F911" s="5">
        <f t="shared" si="114"/>
        <v>4.7894444444444444</v>
      </c>
      <c r="G911" t="s">
        <v>20</v>
      </c>
      <c r="H911" s="8">
        <f t="shared" si="115"/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112"/>
        <v>43255.208333333328</v>
      </c>
      <c r="O911" s="17" t="str">
        <f t="shared" si="119"/>
        <v>Jun</v>
      </c>
      <c r="P911" s="14">
        <f t="shared" si="116"/>
        <v>2018</v>
      </c>
      <c r="Q911" s="12">
        <f t="shared" si="113"/>
        <v>43282.208333333328</v>
      </c>
      <c r="R911" t="b">
        <v>0</v>
      </c>
      <c r="S911" t="b">
        <v>1</v>
      </c>
      <c r="T911" t="s">
        <v>33</v>
      </c>
      <c r="U911" t="str">
        <f t="shared" si="117"/>
        <v>theater</v>
      </c>
      <c r="V911" t="str">
        <f t="shared" si="118"/>
        <v>plays</v>
      </c>
    </row>
    <row r="912" spans="1:22" hidden="1" x14ac:dyDescent="0.35">
      <c r="A912">
        <v>910</v>
      </c>
      <c r="B912" t="s">
        <v>1852</v>
      </c>
      <c r="C912" s="3" t="s">
        <v>1853</v>
      </c>
      <c r="D912" s="19">
        <v>154500</v>
      </c>
      <c r="E912" s="7">
        <v>30215</v>
      </c>
      <c r="F912" s="5">
        <f t="shared" si="114"/>
        <v>0.19556634304207121</v>
      </c>
      <c r="G912" t="s">
        <v>74</v>
      </c>
      <c r="H912" s="8">
        <f t="shared" si="115"/>
        <v>102.07770270270271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112"/>
        <v>42026.25</v>
      </c>
      <c r="O912" s="17" t="str">
        <f t="shared" si="119"/>
        <v>Jan</v>
      </c>
      <c r="P912" s="14">
        <f t="shared" si="116"/>
        <v>2015</v>
      </c>
      <c r="Q912" s="12">
        <f t="shared" si="113"/>
        <v>42027.25</v>
      </c>
      <c r="R912" t="b">
        <v>0</v>
      </c>
      <c r="S912" t="b">
        <v>0</v>
      </c>
      <c r="T912" t="s">
        <v>33</v>
      </c>
      <c r="U912" t="str">
        <f t="shared" si="117"/>
        <v>theater</v>
      </c>
      <c r="V912" t="str">
        <f t="shared" si="118"/>
        <v>plays</v>
      </c>
    </row>
    <row r="913" spans="1:22" hidden="1" x14ac:dyDescent="0.35">
      <c r="A913">
        <v>911</v>
      </c>
      <c r="B913" t="s">
        <v>1854</v>
      </c>
      <c r="C913" s="3" t="s">
        <v>1855</v>
      </c>
      <c r="D913" s="19">
        <v>5800</v>
      </c>
      <c r="E913" s="7">
        <v>11539</v>
      </c>
      <c r="F913" s="5">
        <f t="shared" si="114"/>
        <v>1.9894827586206896</v>
      </c>
      <c r="G913" t="s">
        <v>20</v>
      </c>
      <c r="H913" s="8">
        <f t="shared" si="115"/>
        <v>24.976190476190474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112"/>
        <v>43717.208333333328</v>
      </c>
      <c r="O913" s="17" t="str">
        <f t="shared" si="119"/>
        <v>Sep</v>
      </c>
      <c r="P913" s="14">
        <f t="shared" si="116"/>
        <v>2019</v>
      </c>
      <c r="Q913" s="12">
        <f t="shared" si="113"/>
        <v>43719.208333333328</v>
      </c>
      <c r="R913" t="b">
        <v>1</v>
      </c>
      <c r="S913" t="b">
        <v>0</v>
      </c>
      <c r="T913" t="s">
        <v>28</v>
      </c>
      <c r="U913" t="str">
        <f t="shared" si="117"/>
        <v>technology</v>
      </c>
      <c r="V913" t="str">
        <f t="shared" si="118"/>
        <v>web</v>
      </c>
    </row>
    <row r="914" spans="1:22" hidden="1" x14ac:dyDescent="0.35">
      <c r="A914">
        <v>912</v>
      </c>
      <c r="B914" t="s">
        <v>1856</v>
      </c>
      <c r="C914" s="3" t="s">
        <v>1857</v>
      </c>
      <c r="D914" s="19">
        <v>1800</v>
      </c>
      <c r="E914" s="7">
        <v>14310</v>
      </c>
      <c r="F914" s="5">
        <f t="shared" si="114"/>
        <v>7.95</v>
      </c>
      <c r="G914" t="s">
        <v>20</v>
      </c>
      <c r="H914" s="8">
        <f t="shared" si="115"/>
        <v>79.944134078212286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112"/>
        <v>41157.208333333336</v>
      </c>
      <c r="O914" s="17" t="str">
        <f t="shared" si="119"/>
        <v>Sep</v>
      </c>
      <c r="P914" s="14">
        <f t="shared" si="116"/>
        <v>2012</v>
      </c>
      <c r="Q914" s="12">
        <f t="shared" si="113"/>
        <v>41170.208333333336</v>
      </c>
      <c r="R914" t="b">
        <v>1</v>
      </c>
      <c r="S914" t="b">
        <v>0</v>
      </c>
      <c r="T914" t="s">
        <v>53</v>
      </c>
      <c r="U914" t="str">
        <f t="shared" si="117"/>
        <v>film &amp; video</v>
      </c>
      <c r="V914" t="str">
        <f t="shared" si="118"/>
        <v>drama</v>
      </c>
    </row>
    <row r="915" spans="1:22" x14ac:dyDescent="0.35">
      <c r="A915">
        <v>913</v>
      </c>
      <c r="B915" t="s">
        <v>1858</v>
      </c>
      <c r="C915" s="3" t="s">
        <v>1859</v>
      </c>
      <c r="D915" s="19">
        <v>70200</v>
      </c>
      <c r="E915" s="7">
        <v>35536</v>
      </c>
      <c r="F915" s="5">
        <f t="shared" si="114"/>
        <v>0.50621082621082625</v>
      </c>
      <c r="G915" t="s">
        <v>14</v>
      </c>
      <c r="H915" s="8">
        <f t="shared" si="115"/>
        <v>67.946462715105156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112"/>
        <v>43597.208333333328</v>
      </c>
      <c r="O915" s="17" t="str">
        <f t="shared" si="119"/>
        <v>May</v>
      </c>
      <c r="P915" s="14">
        <f t="shared" si="116"/>
        <v>2019</v>
      </c>
      <c r="Q915" s="12">
        <f t="shared" si="113"/>
        <v>43610.208333333328</v>
      </c>
      <c r="R915" t="b">
        <v>0</v>
      </c>
      <c r="S915" t="b">
        <v>0</v>
      </c>
      <c r="T915" t="s">
        <v>53</v>
      </c>
      <c r="U915" t="str">
        <f t="shared" si="117"/>
        <v>film &amp; video</v>
      </c>
      <c r="V915" t="str">
        <f t="shared" si="118"/>
        <v>drama</v>
      </c>
    </row>
    <row r="916" spans="1:22" x14ac:dyDescent="0.35">
      <c r="A916">
        <v>914</v>
      </c>
      <c r="B916" t="s">
        <v>1860</v>
      </c>
      <c r="C916" s="3" t="s">
        <v>1861</v>
      </c>
      <c r="D916" s="19">
        <v>6400</v>
      </c>
      <c r="E916" s="7">
        <v>3676</v>
      </c>
      <c r="F916" s="5">
        <f t="shared" si="114"/>
        <v>0.57437499999999997</v>
      </c>
      <c r="G916" t="s">
        <v>14</v>
      </c>
      <c r="H916" s="8">
        <f t="shared" si="115"/>
        <v>26.070921985815602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112"/>
        <v>41490.208333333336</v>
      </c>
      <c r="O916" s="17" t="str">
        <f t="shared" si="119"/>
        <v>Aug</v>
      </c>
      <c r="P916" s="14">
        <f t="shared" si="116"/>
        <v>2013</v>
      </c>
      <c r="Q916" s="12">
        <f t="shared" si="113"/>
        <v>41502.208333333336</v>
      </c>
      <c r="R916" t="b">
        <v>0</v>
      </c>
      <c r="S916" t="b">
        <v>0</v>
      </c>
      <c r="T916" t="s">
        <v>33</v>
      </c>
      <c r="U916" t="str">
        <f t="shared" si="117"/>
        <v>theater</v>
      </c>
      <c r="V916" t="str">
        <f t="shared" si="118"/>
        <v>plays</v>
      </c>
    </row>
    <row r="917" spans="1:22" hidden="1" x14ac:dyDescent="0.35">
      <c r="A917">
        <v>915</v>
      </c>
      <c r="B917" t="s">
        <v>1862</v>
      </c>
      <c r="C917" s="3" t="s">
        <v>1863</v>
      </c>
      <c r="D917" s="19">
        <v>125900</v>
      </c>
      <c r="E917" s="7">
        <v>195936</v>
      </c>
      <c r="F917" s="5">
        <f t="shared" si="114"/>
        <v>1.5562827640984909</v>
      </c>
      <c r="G917" t="s">
        <v>20</v>
      </c>
      <c r="H917" s="8">
        <f t="shared" si="115"/>
        <v>105.0032154340836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112"/>
        <v>42976.208333333328</v>
      </c>
      <c r="O917" s="17" t="str">
        <f t="shared" si="119"/>
        <v>Aug</v>
      </c>
      <c r="P917" s="14">
        <f t="shared" si="116"/>
        <v>2017</v>
      </c>
      <c r="Q917" s="12">
        <f t="shared" si="113"/>
        <v>42985.208333333328</v>
      </c>
      <c r="R917" t="b">
        <v>0</v>
      </c>
      <c r="S917" t="b">
        <v>0</v>
      </c>
      <c r="T917" t="s">
        <v>269</v>
      </c>
      <c r="U917" t="str">
        <f t="shared" si="117"/>
        <v>film &amp; video</v>
      </c>
      <c r="V917" t="str">
        <f t="shared" si="118"/>
        <v>television</v>
      </c>
    </row>
    <row r="918" spans="1:22" ht="31" x14ac:dyDescent="0.35">
      <c r="A918">
        <v>916</v>
      </c>
      <c r="B918" t="s">
        <v>1864</v>
      </c>
      <c r="C918" s="3" t="s">
        <v>1865</v>
      </c>
      <c r="D918" s="19">
        <v>3700</v>
      </c>
      <c r="E918" s="7">
        <v>1343</v>
      </c>
      <c r="F918" s="5">
        <f t="shared" si="114"/>
        <v>0.36297297297297298</v>
      </c>
      <c r="G918" t="s">
        <v>14</v>
      </c>
      <c r="H918" s="8">
        <f t="shared" si="115"/>
        <v>25.826923076923077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112"/>
        <v>41991.25</v>
      </c>
      <c r="O918" s="17" t="str">
        <f t="shared" si="119"/>
        <v>Dec</v>
      </c>
      <c r="P918" s="14">
        <f t="shared" si="116"/>
        <v>2014</v>
      </c>
      <c r="Q918" s="12">
        <f t="shared" si="113"/>
        <v>42000.25</v>
      </c>
      <c r="R918" t="b">
        <v>0</v>
      </c>
      <c r="S918" t="b">
        <v>0</v>
      </c>
      <c r="T918" t="s">
        <v>122</v>
      </c>
      <c r="U918" t="str">
        <f t="shared" si="117"/>
        <v>photography</v>
      </c>
      <c r="V918" t="str">
        <f t="shared" si="118"/>
        <v>photography books</v>
      </c>
    </row>
    <row r="919" spans="1:22" hidden="1" x14ac:dyDescent="0.35">
      <c r="A919">
        <v>917</v>
      </c>
      <c r="B919" t="s">
        <v>1866</v>
      </c>
      <c r="C919" s="3" t="s">
        <v>1867</v>
      </c>
      <c r="D919" s="19">
        <v>3600</v>
      </c>
      <c r="E919" s="7">
        <v>2097</v>
      </c>
      <c r="F919" s="5">
        <f t="shared" si="114"/>
        <v>0.58250000000000002</v>
      </c>
      <c r="G919" t="s">
        <v>47</v>
      </c>
      <c r="H919" s="8">
        <f t="shared" si="115"/>
        <v>77.666666666666671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112"/>
        <v>40722.208333333336</v>
      </c>
      <c r="O919" s="17" t="str">
        <f t="shared" si="119"/>
        <v>Jun</v>
      </c>
      <c r="P919" s="14">
        <f t="shared" si="116"/>
        <v>2011</v>
      </c>
      <c r="Q919" s="12">
        <f t="shared" si="113"/>
        <v>40746.208333333336</v>
      </c>
      <c r="R919" t="b">
        <v>0</v>
      </c>
      <c r="S919" t="b">
        <v>1</v>
      </c>
      <c r="T919" t="s">
        <v>100</v>
      </c>
      <c r="U919" t="str">
        <f t="shared" si="117"/>
        <v>film &amp; video</v>
      </c>
      <c r="V919" t="str">
        <f t="shared" si="118"/>
        <v>shorts</v>
      </c>
    </row>
    <row r="920" spans="1:22" hidden="1" x14ac:dyDescent="0.35">
      <c r="A920">
        <v>918</v>
      </c>
      <c r="B920" t="s">
        <v>1868</v>
      </c>
      <c r="C920" s="3" t="s">
        <v>1869</v>
      </c>
      <c r="D920" s="19">
        <v>3800</v>
      </c>
      <c r="E920" s="7">
        <v>9021</v>
      </c>
      <c r="F920" s="5">
        <f t="shared" si="114"/>
        <v>2.3739473684210526</v>
      </c>
      <c r="G920" t="s">
        <v>20</v>
      </c>
      <c r="H920" s="8">
        <f t="shared" si="115"/>
        <v>57.82692307692308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112"/>
        <v>41117.208333333336</v>
      </c>
      <c r="O920" s="17" t="str">
        <f t="shared" si="119"/>
        <v>Jul</v>
      </c>
      <c r="P920" s="14">
        <f t="shared" si="116"/>
        <v>2012</v>
      </c>
      <c r="Q920" s="12">
        <f t="shared" si="113"/>
        <v>41128.208333333336</v>
      </c>
      <c r="R920" t="b">
        <v>0</v>
      </c>
      <c r="S920" t="b">
        <v>0</v>
      </c>
      <c r="T920" t="s">
        <v>133</v>
      </c>
      <c r="U920" t="str">
        <f t="shared" si="117"/>
        <v>publishing</v>
      </c>
      <c r="V920" t="str">
        <f t="shared" si="118"/>
        <v>radio &amp; podcasts</v>
      </c>
    </row>
    <row r="921" spans="1:22" x14ac:dyDescent="0.35">
      <c r="A921">
        <v>919</v>
      </c>
      <c r="B921" t="s">
        <v>1870</v>
      </c>
      <c r="C921" s="3" t="s">
        <v>1871</v>
      </c>
      <c r="D921" s="19">
        <v>35600</v>
      </c>
      <c r="E921" s="7">
        <v>20915</v>
      </c>
      <c r="F921" s="5">
        <f t="shared" si="114"/>
        <v>0.58750000000000002</v>
      </c>
      <c r="G921" t="s">
        <v>14</v>
      </c>
      <c r="H921" s="8">
        <f t="shared" si="115"/>
        <v>92.955555555555549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112"/>
        <v>43022.208333333328</v>
      </c>
      <c r="O921" s="17" t="str">
        <f t="shared" si="119"/>
        <v>Oct</v>
      </c>
      <c r="P921" s="14">
        <f t="shared" si="116"/>
        <v>2017</v>
      </c>
      <c r="Q921" s="12">
        <f t="shared" si="113"/>
        <v>43054.25</v>
      </c>
      <c r="R921" t="b">
        <v>0</v>
      </c>
      <c r="S921" t="b">
        <v>1</v>
      </c>
      <c r="T921" t="s">
        <v>33</v>
      </c>
      <c r="U921" t="str">
        <f t="shared" si="117"/>
        <v>theater</v>
      </c>
      <c r="V921" t="str">
        <f t="shared" si="118"/>
        <v>plays</v>
      </c>
    </row>
    <row r="922" spans="1:22" hidden="1" x14ac:dyDescent="0.35">
      <c r="A922">
        <v>920</v>
      </c>
      <c r="B922" t="s">
        <v>1872</v>
      </c>
      <c r="C922" s="3" t="s">
        <v>1873</v>
      </c>
      <c r="D922" s="19">
        <v>5300</v>
      </c>
      <c r="E922" s="7">
        <v>9676</v>
      </c>
      <c r="F922" s="5">
        <f t="shared" si="114"/>
        <v>1.8256603773584905</v>
      </c>
      <c r="G922" t="s">
        <v>20</v>
      </c>
      <c r="H922" s="8">
        <f t="shared" si="115"/>
        <v>37.945098039215686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112"/>
        <v>43503.25</v>
      </c>
      <c r="O922" s="17" t="str">
        <f t="shared" si="119"/>
        <v>Feb</v>
      </c>
      <c r="P922" s="14">
        <f t="shared" si="116"/>
        <v>2019</v>
      </c>
      <c r="Q922" s="12">
        <f t="shared" si="113"/>
        <v>43523.25</v>
      </c>
      <c r="R922" t="b">
        <v>1</v>
      </c>
      <c r="S922" t="b">
        <v>0</v>
      </c>
      <c r="T922" t="s">
        <v>71</v>
      </c>
      <c r="U922" t="str">
        <f t="shared" si="117"/>
        <v>film &amp; video</v>
      </c>
      <c r="V922" t="str">
        <f t="shared" si="118"/>
        <v>animation</v>
      </c>
    </row>
    <row r="923" spans="1:22" x14ac:dyDescent="0.35">
      <c r="A923">
        <v>921</v>
      </c>
      <c r="B923" t="s">
        <v>1874</v>
      </c>
      <c r="C923" s="3" t="s">
        <v>1875</v>
      </c>
      <c r="D923" s="19">
        <v>160400</v>
      </c>
      <c r="E923" s="7">
        <v>1210</v>
      </c>
      <c r="F923" s="5">
        <f t="shared" si="114"/>
        <v>7.5436408977556111E-3</v>
      </c>
      <c r="G923" t="s">
        <v>14</v>
      </c>
      <c r="H923" s="8">
        <f t="shared" si="115"/>
        <v>31.842105263157894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112"/>
        <v>40951.25</v>
      </c>
      <c r="O923" s="17" t="str">
        <f t="shared" si="119"/>
        <v>Feb</v>
      </c>
      <c r="P923" s="14">
        <f t="shared" si="116"/>
        <v>2012</v>
      </c>
      <c r="Q923" s="12">
        <f t="shared" si="113"/>
        <v>40965.25</v>
      </c>
      <c r="R923" t="b">
        <v>0</v>
      </c>
      <c r="S923" t="b">
        <v>0</v>
      </c>
      <c r="T923" t="s">
        <v>28</v>
      </c>
      <c r="U923" t="str">
        <f t="shared" si="117"/>
        <v>technology</v>
      </c>
      <c r="V923" t="str">
        <f t="shared" si="118"/>
        <v>web</v>
      </c>
    </row>
    <row r="924" spans="1:22" hidden="1" x14ac:dyDescent="0.35">
      <c r="A924">
        <v>922</v>
      </c>
      <c r="B924" t="s">
        <v>1876</v>
      </c>
      <c r="C924" s="3" t="s">
        <v>1877</v>
      </c>
      <c r="D924" s="19">
        <v>51400</v>
      </c>
      <c r="E924" s="7">
        <v>90440</v>
      </c>
      <c r="F924" s="5">
        <f t="shared" si="114"/>
        <v>1.7595330739299611</v>
      </c>
      <c r="G924" t="s">
        <v>20</v>
      </c>
      <c r="H924" s="8">
        <f t="shared" si="115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112"/>
        <v>43443.25</v>
      </c>
      <c r="O924" s="17" t="str">
        <f t="shared" si="119"/>
        <v>Dec</v>
      </c>
      <c r="P924" s="14">
        <f t="shared" si="116"/>
        <v>2018</v>
      </c>
      <c r="Q924" s="12">
        <f t="shared" si="113"/>
        <v>43452.25</v>
      </c>
      <c r="R924" t="b">
        <v>0</v>
      </c>
      <c r="S924" t="b">
        <v>1</v>
      </c>
      <c r="T924" t="s">
        <v>319</v>
      </c>
      <c r="U924" t="str">
        <f t="shared" si="117"/>
        <v>music</v>
      </c>
      <c r="V924" t="str">
        <f t="shared" si="118"/>
        <v>world music</v>
      </c>
    </row>
    <row r="925" spans="1:22" hidden="1" x14ac:dyDescent="0.35">
      <c r="A925">
        <v>923</v>
      </c>
      <c r="B925" t="s">
        <v>1878</v>
      </c>
      <c r="C925" s="3" t="s">
        <v>1879</v>
      </c>
      <c r="D925" s="19">
        <v>1700</v>
      </c>
      <c r="E925" s="7">
        <v>4044</v>
      </c>
      <c r="F925" s="5">
        <f t="shared" si="114"/>
        <v>2.3788235294117648</v>
      </c>
      <c r="G925" t="s">
        <v>20</v>
      </c>
      <c r="H925" s="8">
        <f t="shared" si="115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112"/>
        <v>40373.208333333336</v>
      </c>
      <c r="O925" s="17" t="str">
        <f t="shared" si="119"/>
        <v>Jul</v>
      </c>
      <c r="P925" s="14">
        <f t="shared" si="116"/>
        <v>2010</v>
      </c>
      <c r="Q925" s="12">
        <f t="shared" si="113"/>
        <v>40374.208333333336</v>
      </c>
      <c r="R925" t="b">
        <v>0</v>
      </c>
      <c r="S925" t="b">
        <v>0</v>
      </c>
      <c r="T925" t="s">
        <v>33</v>
      </c>
      <c r="U925" t="str">
        <f t="shared" si="117"/>
        <v>theater</v>
      </c>
      <c r="V925" t="str">
        <f t="shared" si="118"/>
        <v>plays</v>
      </c>
    </row>
    <row r="926" spans="1:22" hidden="1" x14ac:dyDescent="0.35">
      <c r="A926">
        <v>924</v>
      </c>
      <c r="B926" t="s">
        <v>1880</v>
      </c>
      <c r="C926" s="3" t="s">
        <v>1881</v>
      </c>
      <c r="D926" s="19">
        <v>39400</v>
      </c>
      <c r="E926" s="7">
        <v>192292</v>
      </c>
      <c r="F926" s="5">
        <f t="shared" si="114"/>
        <v>4.8805076142131982</v>
      </c>
      <c r="G926" t="s">
        <v>20</v>
      </c>
      <c r="H926" s="8">
        <f t="shared" si="115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112"/>
        <v>43769.208333333328</v>
      </c>
      <c r="O926" s="17" t="str">
        <f t="shared" si="119"/>
        <v>Oct</v>
      </c>
      <c r="P926" s="14">
        <f t="shared" si="116"/>
        <v>2019</v>
      </c>
      <c r="Q926" s="12">
        <f t="shared" si="113"/>
        <v>43780.25</v>
      </c>
      <c r="R926" t="b">
        <v>0</v>
      </c>
      <c r="S926" t="b">
        <v>0</v>
      </c>
      <c r="T926" t="s">
        <v>33</v>
      </c>
      <c r="U926" t="str">
        <f t="shared" si="117"/>
        <v>theater</v>
      </c>
      <c r="V926" t="str">
        <f t="shared" si="118"/>
        <v>plays</v>
      </c>
    </row>
    <row r="927" spans="1:22" ht="31" hidden="1" x14ac:dyDescent="0.35">
      <c r="A927">
        <v>925</v>
      </c>
      <c r="B927" t="s">
        <v>1882</v>
      </c>
      <c r="C927" s="3" t="s">
        <v>1883</v>
      </c>
      <c r="D927" s="19">
        <v>3000</v>
      </c>
      <c r="E927" s="7">
        <v>6722</v>
      </c>
      <c r="F927" s="5">
        <f t="shared" si="114"/>
        <v>2.2406666666666668</v>
      </c>
      <c r="G927" t="s">
        <v>20</v>
      </c>
      <c r="H927" s="8">
        <f t="shared" si="115"/>
        <v>103.41538461538461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112"/>
        <v>43000.208333333328</v>
      </c>
      <c r="O927" s="17" t="str">
        <f t="shared" si="119"/>
        <v>Sep</v>
      </c>
      <c r="P927" s="14">
        <f t="shared" si="116"/>
        <v>2017</v>
      </c>
      <c r="Q927" s="12">
        <f t="shared" si="113"/>
        <v>43012.208333333328</v>
      </c>
      <c r="R927" t="b">
        <v>0</v>
      </c>
      <c r="S927" t="b">
        <v>0</v>
      </c>
      <c r="T927" t="s">
        <v>33</v>
      </c>
      <c r="U927" t="str">
        <f t="shared" si="117"/>
        <v>theater</v>
      </c>
      <c r="V927" t="str">
        <f t="shared" si="118"/>
        <v>plays</v>
      </c>
    </row>
    <row r="928" spans="1:22" x14ac:dyDescent="0.35">
      <c r="A928">
        <v>926</v>
      </c>
      <c r="B928" t="s">
        <v>1884</v>
      </c>
      <c r="C928" s="3" t="s">
        <v>1885</v>
      </c>
      <c r="D928" s="19">
        <v>8700</v>
      </c>
      <c r="E928" s="7">
        <v>1577</v>
      </c>
      <c r="F928" s="5">
        <f t="shared" si="114"/>
        <v>0.18126436781609195</v>
      </c>
      <c r="G928" t="s">
        <v>14</v>
      </c>
      <c r="H928" s="8">
        <f t="shared" si="115"/>
        <v>105.13333333333334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112"/>
        <v>42502.208333333328</v>
      </c>
      <c r="O928" s="17" t="str">
        <f t="shared" si="119"/>
        <v>May</v>
      </c>
      <c r="P928" s="14">
        <f t="shared" si="116"/>
        <v>2016</v>
      </c>
      <c r="Q928" s="12">
        <f t="shared" si="113"/>
        <v>42506.208333333328</v>
      </c>
      <c r="R928" t="b">
        <v>0</v>
      </c>
      <c r="S928" t="b">
        <v>0</v>
      </c>
      <c r="T928" t="s">
        <v>17</v>
      </c>
      <c r="U928" t="str">
        <f t="shared" si="117"/>
        <v>food</v>
      </c>
      <c r="V928" t="str">
        <f t="shared" si="118"/>
        <v>food trucks</v>
      </c>
    </row>
    <row r="929" spans="1:22" x14ac:dyDescent="0.35">
      <c r="A929">
        <v>927</v>
      </c>
      <c r="B929" t="s">
        <v>1886</v>
      </c>
      <c r="C929" s="3" t="s">
        <v>1887</v>
      </c>
      <c r="D929" s="19">
        <v>7200</v>
      </c>
      <c r="E929" s="7">
        <v>3301</v>
      </c>
      <c r="F929" s="5">
        <f t="shared" si="114"/>
        <v>0.45847222222222223</v>
      </c>
      <c r="G929" t="s">
        <v>14</v>
      </c>
      <c r="H929" s="8">
        <f t="shared" si="115"/>
        <v>89.21621621621621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112"/>
        <v>41102.208333333336</v>
      </c>
      <c r="O929" s="17" t="str">
        <f t="shared" si="119"/>
        <v>Jul</v>
      </c>
      <c r="P929" s="14">
        <f t="shared" si="116"/>
        <v>2012</v>
      </c>
      <c r="Q929" s="12">
        <f t="shared" si="113"/>
        <v>41131.208333333336</v>
      </c>
      <c r="R929" t="b">
        <v>0</v>
      </c>
      <c r="S929" t="b">
        <v>0</v>
      </c>
      <c r="T929" t="s">
        <v>33</v>
      </c>
      <c r="U929" t="str">
        <f t="shared" si="117"/>
        <v>theater</v>
      </c>
      <c r="V929" t="str">
        <f t="shared" si="118"/>
        <v>plays</v>
      </c>
    </row>
    <row r="930" spans="1:22" hidden="1" x14ac:dyDescent="0.35">
      <c r="A930">
        <v>928</v>
      </c>
      <c r="B930" t="s">
        <v>1888</v>
      </c>
      <c r="C930" s="3" t="s">
        <v>1889</v>
      </c>
      <c r="D930" s="19">
        <v>167400</v>
      </c>
      <c r="E930" s="7">
        <v>196386</v>
      </c>
      <c r="F930" s="5">
        <f t="shared" si="114"/>
        <v>1.1731541218637993</v>
      </c>
      <c r="G930" t="s">
        <v>20</v>
      </c>
      <c r="H930" s="8">
        <f t="shared" si="115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112"/>
        <v>41637.25</v>
      </c>
      <c r="O930" s="17" t="str">
        <f t="shared" si="119"/>
        <v>Dec</v>
      </c>
      <c r="P930" s="14">
        <f t="shared" si="116"/>
        <v>2013</v>
      </c>
      <c r="Q930" s="12">
        <f t="shared" si="113"/>
        <v>41646.25</v>
      </c>
      <c r="R930" t="b">
        <v>0</v>
      </c>
      <c r="S930" t="b">
        <v>0</v>
      </c>
      <c r="T930" t="s">
        <v>28</v>
      </c>
      <c r="U930" t="str">
        <f t="shared" si="117"/>
        <v>technology</v>
      </c>
      <c r="V930" t="str">
        <f t="shared" si="118"/>
        <v>web</v>
      </c>
    </row>
    <row r="931" spans="1:22" hidden="1" x14ac:dyDescent="0.35">
      <c r="A931">
        <v>929</v>
      </c>
      <c r="B931" t="s">
        <v>1890</v>
      </c>
      <c r="C931" s="3" t="s">
        <v>1891</v>
      </c>
      <c r="D931" s="19">
        <v>5500</v>
      </c>
      <c r="E931" s="7">
        <v>11952</v>
      </c>
      <c r="F931" s="5">
        <f t="shared" si="114"/>
        <v>2.173090909090909</v>
      </c>
      <c r="G931" t="s">
        <v>20</v>
      </c>
      <c r="H931" s="8">
        <f t="shared" si="115"/>
        <v>64.956521739130437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112"/>
        <v>42858.208333333328</v>
      </c>
      <c r="O931" s="17" t="str">
        <f t="shared" si="119"/>
        <v>May</v>
      </c>
      <c r="P931" s="14">
        <f t="shared" si="116"/>
        <v>2017</v>
      </c>
      <c r="Q931" s="12">
        <f t="shared" si="113"/>
        <v>42872.208333333328</v>
      </c>
      <c r="R931" t="b">
        <v>0</v>
      </c>
      <c r="S931" t="b">
        <v>0</v>
      </c>
      <c r="T931" t="s">
        <v>33</v>
      </c>
      <c r="U931" t="str">
        <f t="shared" si="117"/>
        <v>theater</v>
      </c>
      <c r="V931" t="str">
        <f t="shared" si="118"/>
        <v>plays</v>
      </c>
    </row>
    <row r="932" spans="1:22" hidden="1" x14ac:dyDescent="0.35">
      <c r="A932">
        <v>930</v>
      </c>
      <c r="B932" t="s">
        <v>1892</v>
      </c>
      <c r="C932" s="3" t="s">
        <v>1893</v>
      </c>
      <c r="D932" s="19">
        <v>3500</v>
      </c>
      <c r="E932" s="7">
        <v>3930</v>
      </c>
      <c r="F932" s="5">
        <f t="shared" si="114"/>
        <v>1.1228571428571428</v>
      </c>
      <c r="G932" t="s">
        <v>20</v>
      </c>
      <c r="H932" s="8">
        <f t="shared" si="115"/>
        <v>46.235294117647058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112"/>
        <v>42060.25</v>
      </c>
      <c r="O932" s="17" t="str">
        <f t="shared" si="119"/>
        <v>Feb</v>
      </c>
      <c r="P932" s="14">
        <f t="shared" si="116"/>
        <v>2015</v>
      </c>
      <c r="Q932" s="12">
        <f t="shared" si="113"/>
        <v>42067.25</v>
      </c>
      <c r="R932" t="b">
        <v>0</v>
      </c>
      <c r="S932" t="b">
        <v>1</v>
      </c>
      <c r="T932" t="s">
        <v>33</v>
      </c>
      <c r="U932" t="str">
        <f t="shared" si="117"/>
        <v>theater</v>
      </c>
      <c r="V932" t="str">
        <f t="shared" si="118"/>
        <v>plays</v>
      </c>
    </row>
    <row r="933" spans="1:22" x14ac:dyDescent="0.35">
      <c r="A933">
        <v>931</v>
      </c>
      <c r="B933" t="s">
        <v>1894</v>
      </c>
      <c r="C933" s="3" t="s">
        <v>1895</v>
      </c>
      <c r="D933" s="19">
        <v>7900</v>
      </c>
      <c r="E933" s="7">
        <v>5729</v>
      </c>
      <c r="F933" s="5">
        <f t="shared" si="114"/>
        <v>0.72518987341772156</v>
      </c>
      <c r="G933" t="s">
        <v>14</v>
      </c>
      <c r="H933" s="8">
        <f t="shared" si="115"/>
        <v>51.151785714285715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112"/>
        <v>41818.208333333336</v>
      </c>
      <c r="O933" s="17" t="str">
        <f t="shared" si="119"/>
        <v>Jun</v>
      </c>
      <c r="P933" s="14">
        <f t="shared" si="116"/>
        <v>2014</v>
      </c>
      <c r="Q933" s="12">
        <f t="shared" si="113"/>
        <v>41820.208333333336</v>
      </c>
      <c r="R933" t="b">
        <v>0</v>
      </c>
      <c r="S933" t="b">
        <v>1</v>
      </c>
      <c r="T933" t="s">
        <v>33</v>
      </c>
      <c r="U933" t="str">
        <f t="shared" si="117"/>
        <v>theater</v>
      </c>
      <c r="V933" t="str">
        <f t="shared" si="118"/>
        <v>plays</v>
      </c>
    </row>
    <row r="934" spans="1:22" hidden="1" x14ac:dyDescent="0.35">
      <c r="A934">
        <v>932</v>
      </c>
      <c r="B934" t="s">
        <v>1896</v>
      </c>
      <c r="C934" s="3" t="s">
        <v>1897</v>
      </c>
      <c r="D934" s="19">
        <v>2300</v>
      </c>
      <c r="E934" s="7">
        <v>4883</v>
      </c>
      <c r="F934" s="5">
        <f t="shared" si="114"/>
        <v>2.1230434782608696</v>
      </c>
      <c r="G934" t="s">
        <v>20</v>
      </c>
      <c r="H934" s="8">
        <f t="shared" si="115"/>
        <v>33.909722222222221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112"/>
        <v>41709.208333333336</v>
      </c>
      <c r="O934" s="17" t="str">
        <f t="shared" si="119"/>
        <v>Mar</v>
      </c>
      <c r="P934" s="14">
        <f t="shared" si="116"/>
        <v>2014</v>
      </c>
      <c r="Q934" s="12">
        <f t="shared" si="113"/>
        <v>41712.208333333336</v>
      </c>
      <c r="R934" t="b">
        <v>0</v>
      </c>
      <c r="S934" t="b">
        <v>0</v>
      </c>
      <c r="T934" t="s">
        <v>23</v>
      </c>
      <c r="U934" t="str">
        <f t="shared" si="117"/>
        <v>music</v>
      </c>
      <c r="V934" t="str">
        <f t="shared" si="118"/>
        <v>rock</v>
      </c>
    </row>
    <row r="935" spans="1:22" hidden="1" x14ac:dyDescent="0.35">
      <c r="A935">
        <v>933</v>
      </c>
      <c r="B935" t="s">
        <v>1898</v>
      </c>
      <c r="C935" s="3" t="s">
        <v>1899</v>
      </c>
      <c r="D935" s="19">
        <v>73000</v>
      </c>
      <c r="E935" s="7">
        <v>175015</v>
      </c>
      <c r="F935" s="5">
        <f t="shared" si="114"/>
        <v>2.3974657534246577</v>
      </c>
      <c r="G935" t="s">
        <v>20</v>
      </c>
      <c r="H935" s="8">
        <f t="shared" si="115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112"/>
        <v>41372.208333333336</v>
      </c>
      <c r="O935" s="17" t="str">
        <f t="shared" si="119"/>
        <v>Apr</v>
      </c>
      <c r="P935" s="14">
        <f t="shared" si="116"/>
        <v>2013</v>
      </c>
      <c r="Q935" s="12">
        <f t="shared" si="113"/>
        <v>41385.208333333336</v>
      </c>
      <c r="R935" t="b">
        <v>0</v>
      </c>
      <c r="S935" t="b">
        <v>0</v>
      </c>
      <c r="T935" t="s">
        <v>33</v>
      </c>
      <c r="U935" t="str">
        <f t="shared" si="117"/>
        <v>theater</v>
      </c>
      <c r="V935" t="str">
        <f t="shared" si="118"/>
        <v>plays</v>
      </c>
    </row>
    <row r="936" spans="1:22" hidden="1" x14ac:dyDescent="0.35">
      <c r="A936">
        <v>934</v>
      </c>
      <c r="B936" t="s">
        <v>1900</v>
      </c>
      <c r="C936" s="3" t="s">
        <v>1901</v>
      </c>
      <c r="D936" s="19">
        <v>6200</v>
      </c>
      <c r="E936" s="7">
        <v>11280</v>
      </c>
      <c r="F936" s="5">
        <f t="shared" si="114"/>
        <v>1.8193548387096774</v>
      </c>
      <c r="G936" t="s">
        <v>20</v>
      </c>
      <c r="H936" s="8">
        <f t="shared" si="115"/>
        <v>107.42857142857143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112"/>
        <v>42422.25</v>
      </c>
      <c r="O936" s="17" t="str">
        <f t="shared" si="119"/>
        <v>Feb</v>
      </c>
      <c r="P936" s="14">
        <f t="shared" si="116"/>
        <v>2016</v>
      </c>
      <c r="Q936" s="12">
        <f t="shared" si="113"/>
        <v>42428.25</v>
      </c>
      <c r="R936" t="b">
        <v>0</v>
      </c>
      <c r="S936" t="b">
        <v>0</v>
      </c>
      <c r="T936" t="s">
        <v>33</v>
      </c>
      <c r="U936" t="str">
        <f t="shared" si="117"/>
        <v>theater</v>
      </c>
      <c r="V936" t="str">
        <f t="shared" si="118"/>
        <v>plays</v>
      </c>
    </row>
    <row r="937" spans="1:22" ht="31" hidden="1" x14ac:dyDescent="0.35">
      <c r="A937">
        <v>935</v>
      </c>
      <c r="B937" t="s">
        <v>1902</v>
      </c>
      <c r="C937" s="3" t="s">
        <v>1903</v>
      </c>
      <c r="D937" s="19">
        <v>6100</v>
      </c>
      <c r="E937" s="7">
        <v>10012</v>
      </c>
      <c r="F937" s="5">
        <f t="shared" si="114"/>
        <v>1.6413114754098361</v>
      </c>
      <c r="G937" t="s">
        <v>20</v>
      </c>
      <c r="H937" s="8">
        <f t="shared" si="115"/>
        <v>75.848484848484844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112"/>
        <v>42209.208333333328</v>
      </c>
      <c r="O937" s="17" t="str">
        <f t="shared" si="119"/>
        <v>Jul</v>
      </c>
      <c r="P937" s="14">
        <f t="shared" si="116"/>
        <v>2015</v>
      </c>
      <c r="Q937" s="12">
        <f t="shared" si="113"/>
        <v>42216.208333333328</v>
      </c>
      <c r="R937" t="b">
        <v>0</v>
      </c>
      <c r="S937" t="b">
        <v>0</v>
      </c>
      <c r="T937" t="s">
        <v>33</v>
      </c>
      <c r="U937" t="str">
        <f t="shared" si="117"/>
        <v>theater</v>
      </c>
      <c r="V937" t="str">
        <f t="shared" si="118"/>
        <v>plays</v>
      </c>
    </row>
    <row r="938" spans="1:22" x14ac:dyDescent="0.35">
      <c r="A938">
        <v>936</v>
      </c>
      <c r="B938" t="s">
        <v>1246</v>
      </c>
      <c r="C938" s="3" t="s">
        <v>1904</v>
      </c>
      <c r="D938" s="19">
        <v>103200</v>
      </c>
      <c r="E938" s="7">
        <v>1690</v>
      </c>
      <c r="F938" s="5">
        <f t="shared" si="114"/>
        <v>1.6375968992248063E-2</v>
      </c>
      <c r="G938" t="s">
        <v>14</v>
      </c>
      <c r="H938" s="8">
        <f t="shared" si="115"/>
        <v>80.476190476190482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112"/>
        <v>43668.208333333328</v>
      </c>
      <c r="O938" s="17" t="str">
        <f t="shared" si="119"/>
        <v>Jul</v>
      </c>
      <c r="P938" s="14">
        <f t="shared" si="116"/>
        <v>2019</v>
      </c>
      <c r="Q938" s="12">
        <f t="shared" si="113"/>
        <v>43671.208333333328</v>
      </c>
      <c r="R938" t="b">
        <v>1</v>
      </c>
      <c r="S938" t="b">
        <v>0</v>
      </c>
      <c r="T938" t="s">
        <v>33</v>
      </c>
      <c r="U938" t="str">
        <f t="shared" si="117"/>
        <v>theater</v>
      </c>
      <c r="V938" t="str">
        <f t="shared" si="118"/>
        <v>plays</v>
      </c>
    </row>
    <row r="939" spans="1:22" hidden="1" x14ac:dyDescent="0.35">
      <c r="A939">
        <v>937</v>
      </c>
      <c r="B939" t="s">
        <v>1905</v>
      </c>
      <c r="C939" s="3" t="s">
        <v>1906</v>
      </c>
      <c r="D939" s="19">
        <v>171000</v>
      </c>
      <c r="E939" s="7">
        <v>84891</v>
      </c>
      <c r="F939" s="5">
        <f t="shared" si="114"/>
        <v>0.49643859649122807</v>
      </c>
      <c r="G939" t="s">
        <v>74</v>
      </c>
      <c r="H939" s="8">
        <f t="shared" si="115"/>
        <v>86.978483606557376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112"/>
        <v>42334.25</v>
      </c>
      <c r="O939" s="17" t="str">
        <f t="shared" si="119"/>
        <v>Nov</v>
      </c>
      <c r="P939" s="14">
        <f t="shared" si="116"/>
        <v>2015</v>
      </c>
      <c r="Q939" s="12">
        <f t="shared" si="113"/>
        <v>42343.25</v>
      </c>
      <c r="R939" t="b">
        <v>0</v>
      </c>
      <c r="S939" t="b">
        <v>0</v>
      </c>
      <c r="T939" t="s">
        <v>42</v>
      </c>
      <c r="U939" t="str">
        <f t="shared" si="117"/>
        <v>film &amp; video</v>
      </c>
      <c r="V939" t="str">
        <f t="shared" si="118"/>
        <v>documentary</v>
      </c>
    </row>
    <row r="940" spans="1:22" hidden="1" x14ac:dyDescent="0.35">
      <c r="A940">
        <v>938</v>
      </c>
      <c r="B940" t="s">
        <v>1907</v>
      </c>
      <c r="C940" s="3" t="s">
        <v>1908</v>
      </c>
      <c r="D940" s="19">
        <v>9200</v>
      </c>
      <c r="E940" s="7">
        <v>10093</v>
      </c>
      <c r="F940" s="5">
        <f t="shared" si="114"/>
        <v>1.0970652173913042</v>
      </c>
      <c r="G940" t="s">
        <v>20</v>
      </c>
      <c r="H940" s="8">
        <f t="shared" si="115"/>
        <v>105.13541666666667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112"/>
        <v>43263.208333333328</v>
      </c>
      <c r="O940" s="17" t="str">
        <f t="shared" si="119"/>
        <v>Jun</v>
      </c>
      <c r="P940" s="14">
        <f t="shared" si="116"/>
        <v>2018</v>
      </c>
      <c r="Q940" s="12">
        <f t="shared" si="113"/>
        <v>43299.208333333328</v>
      </c>
      <c r="R940" t="b">
        <v>0</v>
      </c>
      <c r="S940" t="b">
        <v>1</v>
      </c>
      <c r="T940" t="s">
        <v>119</v>
      </c>
      <c r="U940" t="str">
        <f t="shared" si="117"/>
        <v>publishing</v>
      </c>
      <c r="V940" t="str">
        <f t="shared" si="118"/>
        <v>fiction</v>
      </c>
    </row>
    <row r="941" spans="1:22" ht="31" x14ac:dyDescent="0.35">
      <c r="A941">
        <v>939</v>
      </c>
      <c r="B941" t="s">
        <v>1909</v>
      </c>
      <c r="C941" s="3" t="s">
        <v>1910</v>
      </c>
      <c r="D941" s="19">
        <v>7800</v>
      </c>
      <c r="E941" s="7">
        <v>3839</v>
      </c>
      <c r="F941" s="5">
        <f t="shared" si="114"/>
        <v>0.49217948717948717</v>
      </c>
      <c r="G941" t="s">
        <v>14</v>
      </c>
      <c r="H941" s="8">
        <f t="shared" si="115"/>
        <v>57.298507462686565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112"/>
        <v>40670.208333333336</v>
      </c>
      <c r="O941" s="17" t="str">
        <f t="shared" si="119"/>
        <v>May</v>
      </c>
      <c r="P941" s="14">
        <f t="shared" si="116"/>
        <v>2011</v>
      </c>
      <c r="Q941" s="12">
        <f t="shared" si="113"/>
        <v>40687.208333333336</v>
      </c>
      <c r="R941" t="b">
        <v>0</v>
      </c>
      <c r="S941" t="b">
        <v>1</v>
      </c>
      <c r="T941" t="s">
        <v>89</v>
      </c>
      <c r="U941" t="str">
        <f t="shared" si="117"/>
        <v>games</v>
      </c>
      <c r="V941" t="str">
        <f t="shared" si="118"/>
        <v>video games</v>
      </c>
    </row>
    <row r="942" spans="1:22" hidden="1" x14ac:dyDescent="0.35">
      <c r="A942">
        <v>940</v>
      </c>
      <c r="B942" t="s">
        <v>1911</v>
      </c>
      <c r="C942" s="3" t="s">
        <v>1912</v>
      </c>
      <c r="D942" s="19">
        <v>9900</v>
      </c>
      <c r="E942" s="7">
        <v>6161</v>
      </c>
      <c r="F942" s="5">
        <f t="shared" si="114"/>
        <v>0.62232323232323228</v>
      </c>
      <c r="G942" t="s">
        <v>47</v>
      </c>
      <c r="H942" s="8">
        <f t="shared" si="115"/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112"/>
        <v>41244.25</v>
      </c>
      <c r="O942" s="17" t="str">
        <f t="shared" si="119"/>
        <v>Dec</v>
      </c>
      <c r="P942" s="14">
        <f t="shared" si="116"/>
        <v>2012</v>
      </c>
      <c r="Q942" s="12">
        <f t="shared" si="113"/>
        <v>41266.25</v>
      </c>
      <c r="R942" t="b">
        <v>0</v>
      </c>
      <c r="S942" t="b">
        <v>0</v>
      </c>
      <c r="T942" t="s">
        <v>28</v>
      </c>
      <c r="U942" t="str">
        <f t="shared" si="117"/>
        <v>technology</v>
      </c>
      <c r="V942" t="str">
        <f t="shared" si="118"/>
        <v>web</v>
      </c>
    </row>
    <row r="943" spans="1:22" x14ac:dyDescent="0.35">
      <c r="A943">
        <v>941</v>
      </c>
      <c r="B943" t="s">
        <v>1913</v>
      </c>
      <c r="C943" s="3" t="s">
        <v>1914</v>
      </c>
      <c r="D943" s="19">
        <v>43000</v>
      </c>
      <c r="E943" s="7">
        <v>5615</v>
      </c>
      <c r="F943" s="5">
        <f t="shared" si="114"/>
        <v>0.1305813953488372</v>
      </c>
      <c r="G943" t="s">
        <v>14</v>
      </c>
      <c r="H943" s="8">
        <f t="shared" si="115"/>
        <v>71.987179487179489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112"/>
        <v>40552.25</v>
      </c>
      <c r="O943" s="17" t="str">
        <f t="shared" si="119"/>
        <v>Jan</v>
      </c>
      <c r="P943" s="14">
        <f t="shared" si="116"/>
        <v>2011</v>
      </c>
      <c r="Q943" s="12">
        <f t="shared" si="113"/>
        <v>40587.25</v>
      </c>
      <c r="R943" t="b">
        <v>1</v>
      </c>
      <c r="S943" t="b">
        <v>0</v>
      </c>
      <c r="T943" t="s">
        <v>33</v>
      </c>
      <c r="U943" t="str">
        <f t="shared" si="117"/>
        <v>theater</v>
      </c>
      <c r="V943" t="str">
        <f t="shared" si="118"/>
        <v>plays</v>
      </c>
    </row>
    <row r="944" spans="1:22" x14ac:dyDescent="0.35">
      <c r="A944">
        <v>942</v>
      </c>
      <c r="B944" t="s">
        <v>1907</v>
      </c>
      <c r="C944" s="3" t="s">
        <v>1915</v>
      </c>
      <c r="D944" s="19">
        <v>9600</v>
      </c>
      <c r="E944" s="7">
        <v>6205</v>
      </c>
      <c r="F944" s="5">
        <f t="shared" si="114"/>
        <v>0.64635416666666667</v>
      </c>
      <c r="G944" t="s">
        <v>14</v>
      </c>
      <c r="H944" s="8">
        <f t="shared" si="115"/>
        <v>92.611940298507463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112"/>
        <v>40568.25</v>
      </c>
      <c r="O944" s="17" t="str">
        <f t="shared" si="119"/>
        <v>Jan</v>
      </c>
      <c r="P944" s="14">
        <f t="shared" si="116"/>
        <v>2011</v>
      </c>
      <c r="Q944" s="12">
        <f t="shared" si="113"/>
        <v>40571.25</v>
      </c>
      <c r="R944" t="b">
        <v>0</v>
      </c>
      <c r="S944" t="b">
        <v>0</v>
      </c>
      <c r="T944" t="s">
        <v>33</v>
      </c>
      <c r="U944" t="str">
        <f t="shared" si="117"/>
        <v>theater</v>
      </c>
      <c r="V944" t="str">
        <f t="shared" si="118"/>
        <v>plays</v>
      </c>
    </row>
    <row r="945" spans="1:22" hidden="1" x14ac:dyDescent="0.35">
      <c r="A945">
        <v>943</v>
      </c>
      <c r="B945" t="s">
        <v>1916</v>
      </c>
      <c r="C945" s="3" t="s">
        <v>1917</v>
      </c>
      <c r="D945" s="19">
        <v>7500</v>
      </c>
      <c r="E945" s="7">
        <v>11969</v>
      </c>
      <c r="F945" s="5">
        <f t="shared" si="114"/>
        <v>1.5958666666666668</v>
      </c>
      <c r="G945" t="s">
        <v>20</v>
      </c>
      <c r="H945" s="8">
        <f t="shared" si="115"/>
        <v>104.99122807017544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112"/>
        <v>41906.208333333336</v>
      </c>
      <c r="O945" s="17" t="str">
        <f t="shared" si="119"/>
        <v>Sep</v>
      </c>
      <c r="P945" s="14">
        <f t="shared" si="116"/>
        <v>2014</v>
      </c>
      <c r="Q945" s="12">
        <f t="shared" si="113"/>
        <v>41941.208333333336</v>
      </c>
      <c r="R945" t="b">
        <v>0</v>
      </c>
      <c r="S945" t="b">
        <v>0</v>
      </c>
      <c r="T945" t="s">
        <v>17</v>
      </c>
      <c r="U945" t="str">
        <f t="shared" si="117"/>
        <v>food</v>
      </c>
      <c r="V945" t="str">
        <f t="shared" si="118"/>
        <v>food trucks</v>
      </c>
    </row>
    <row r="946" spans="1:22" x14ac:dyDescent="0.35">
      <c r="A946">
        <v>944</v>
      </c>
      <c r="B946" t="s">
        <v>1918</v>
      </c>
      <c r="C946" s="3" t="s">
        <v>1919</v>
      </c>
      <c r="D946" s="19">
        <v>10000</v>
      </c>
      <c r="E946" s="7">
        <v>8142</v>
      </c>
      <c r="F946" s="5">
        <f t="shared" si="114"/>
        <v>0.81420000000000003</v>
      </c>
      <c r="G946" t="s">
        <v>14</v>
      </c>
      <c r="H946" s="8">
        <f t="shared" si="115"/>
        <v>30.958174904942965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112"/>
        <v>42776.25</v>
      </c>
      <c r="O946" s="17" t="str">
        <f t="shared" si="119"/>
        <v>Feb</v>
      </c>
      <c r="P946" s="14">
        <f t="shared" si="116"/>
        <v>2017</v>
      </c>
      <c r="Q946" s="12">
        <f t="shared" si="113"/>
        <v>42795.25</v>
      </c>
      <c r="R946" t="b">
        <v>0</v>
      </c>
      <c r="S946" t="b">
        <v>0</v>
      </c>
      <c r="T946" t="s">
        <v>122</v>
      </c>
      <c r="U946" t="str">
        <f t="shared" si="117"/>
        <v>photography</v>
      </c>
      <c r="V946" t="str">
        <f t="shared" si="118"/>
        <v>photography books</v>
      </c>
    </row>
    <row r="947" spans="1:22" x14ac:dyDescent="0.35">
      <c r="A947">
        <v>945</v>
      </c>
      <c r="B947" t="s">
        <v>1920</v>
      </c>
      <c r="C947" s="3" t="s">
        <v>1921</v>
      </c>
      <c r="D947" s="19">
        <v>172000</v>
      </c>
      <c r="E947" s="7">
        <v>55805</v>
      </c>
      <c r="F947" s="5">
        <f t="shared" si="114"/>
        <v>0.32444767441860467</v>
      </c>
      <c r="G947" t="s">
        <v>14</v>
      </c>
      <c r="H947" s="8">
        <f t="shared" si="115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112"/>
        <v>41004.208333333336</v>
      </c>
      <c r="O947" s="17" t="str">
        <f t="shared" si="119"/>
        <v>Apr</v>
      </c>
      <c r="P947" s="14">
        <f t="shared" si="116"/>
        <v>2012</v>
      </c>
      <c r="Q947" s="12">
        <f t="shared" si="113"/>
        <v>41019.208333333336</v>
      </c>
      <c r="R947" t="b">
        <v>1</v>
      </c>
      <c r="S947" t="b">
        <v>0</v>
      </c>
      <c r="T947" t="s">
        <v>122</v>
      </c>
      <c r="U947" t="str">
        <f t="shared" si="117"/>
        <v>photography</v>
      </c>
      <c r="V947" t="str">
        <f t="shared" si="118"/>
        <v>photography books</v>
      </c>
    </row>
    <row r="948" spans="1:22" ht="31" x14ac:dyDescent="0.35">
      <c r="A948">
        <v>946</v>
      </c>
      <c r="B948" t="s">
        <v>1922</v>
      </c>
      <c r="C948" s="3" t="s">
        <v>1923</v>
      </c>
      <c r="D948" s="19">
        <v>153700</v>
      </c>
      <c r="E948" s="7">
        <v>15238</v>
      </c>
      <c r="F948" s="5">
        <f t="shared" si="114"/>
        <v>9.9141184124918666E-2</v>
      </c>
      <c r="G948" t="s">
        <v>14</v>
      </c>
      <c r="H948" s="8">
        <f t="shared" si="115"/>
        <v>84.187845303867405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112"/>
        <v>40710.208333333336</v>
      </c>
      <c r="O948" s="17" t="str">
        <f t="shared" si="119"/>
        <v>Jun</v>
      </c>
      <c r="P948" s="14">
        <f t="shared" si="116"/>
        <v>2011</v>
      </c>
      <c r="Q948" s="12">
        <f t="shared" si="113"/>
        <v>40712.208333333336</v>
      </c>
      <c r="R948" t="b">
        <v>0</v>
      </c>
      <c r="S948" t="b">
        <v>0</v>
      </c>
      <c r="T948" t="s">
        <v>33</v>
      </c>
      <c r="U948" t="str">
        <f t="shared" si="117"/>
        <v>theater</v>
      </c>
      <c r="V948" t="str">
        <f t="shared" si="118"/>
        <v>plays</v>
      </c>
    </row>
    <row r="949" spans="1:22" x14ac:dyDescent="0.35">
      <c r="A949">
        <v>947</v>
      </c>
      <c r="B949" t="s">
        <v>1924</v>
      </c>
      <c r="C949" s="3" t="s">
        <v>1925</v>
      </c>
      <c r="D949" s="19">
        <v>3600</v>
      </c>
      <c r="E949" s="7">
        <v>961</v>
      </c>
      <c r="F949" s="5">
        <f t="shared" si="114"/>
        <v>0.26694444444444443</v>
      </c>
      <c r="G949" t="s">
        <v>14</v>
      </c>
      <c r="H949" s="8">
        <f t="shared" si="115"/>
        <v>73.92307692307692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112"/>
        <v>41908.208333333336</v>
      </c>
      <c r="O949" s="17" t="str">
        <f t="shared" si="119"/>
        <v>Sep</v>
      </c>
      <c r="P949" s="14">
        <f t="shared" si="116"/>
        <v>2014</v>
      </c>
      <c r="Q949" s="12">
        <f t="shared" si="113"/>
        <v>41915.208333333336</v>
      </c>
      <c r="R949" t="b">
        <v>0</v>
      </c>
      <c r="S949" t="b">
        <v>0</v>
      </c>
      <c r="T949" t="s">
        <v>33</v>
      </c>
      <c r="U949" t="str">
        <f t="shared" si="117"/>
        <v>theater</v>
      </c>
      <c r="V949" t="str">
        <f t="shared" si="118"/>
        <v>plays</v>
      </c>
    </row>
    <row r="950" spans="1:22" hidden="1" x14ac:dyDescent="0.35">
      <c r="A950">
        <v>948</v>
      </c>
      <c r="B950" t="s">
        <v>1926</v>
      </c>
      <c r="C950" s="3" t="s">
        <v>1927</v>
      </c>
      <c r="D950" s="19">
        <v>9400</v>
      </c>
      <c r="E950" s="7">
        <v>5918</v>
      </c>
      <c r="F950" s="5">
        <f t="shared" si="114"/>
        <v>0.62957446808510642</v>
      </c>
      <c r="G950" t="s">
        <v>74</v>
      </c>
      <c r="H950" s="8">
        <f t="shared" si="115"/>
        <v>36.987499999999997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112"/>
        <v>41985.25</v>
      </c>
      <c r="O950" s="17" t="str">
        <f t="shared" si="119"/>
        <v>Dec</v>
      </c>
      <c r="P950" s="14">
        <f t="shared" si="116"/>
        <v>2014</v>
      </c>
      <c r="Q950" s="12">
        <f t="shared" si="113"/>
        <v>41995.25</v>
      </c>
      <c r="R950" t="b">
        <v>1</v>
      </c>
      <c r="S950" t="b">
        <v>1</v>
      </c>
      <c r="T950" t="s">
        <v>42</v>
      </c>
      <c r="U950" t="str">
        <f t="shared" si="117"/>
        <v>film &amp; video</v>
      </c>
      <c r="V950" t="str">
        <f t="shared" si="118"/>
        <v>documentary</v>
      </c>
    </row>
    <row r="951" spans="1:22" ht="31" hidden="1" x14ac:dyDescent="0.35">
      <c r="A951">
        <v>949</v>
      </c>
      <c r="B951" t="s">
        <v>1928</v>
      </c>
      <c r="C951" s="3" t="s">
        <v>1929</v>
      </c>
      <c r="D951" s="19">
        <v>5900</v>
      </c>
      <c r="E951" s="7">
        <v>9520</v>
      </c>
      <c r="F951" s="5">
        <f t="shared" si="114"/>
        <v>1.6135593220338984</v>
      </c>
      <c r="G951" t="s">
        <v>20</v>
      </c>
      <c r="H951" s="8">
        <f t="shared" si="115"/>
        <v>46.896551724137929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112"/>
        <v>42112.208333333328</v>
      </c>
      <c r="O951" s="17" t="str">
        <f t="shared" si="119"/>
        <v>Apr</v>
      </c>
      <c r="P951" s="14">
        <f t="shared" si="116"/>
        <v>2015</v>
      </c>
      <c r="Q951" s="12">
        <f t="shared" si="113"/>
        <v>42131.208333333328</v>
      </c>
      <c r="R951" t="b">
        <v>0</v>
      </c>
      <c r="S951" t="b">
        <v>0</v>
      </c>
      <c r="T951" t="s">
        <v>28</v>
      </c>
      <c r="U951" t="str">
        <f t="shared" si="117"/>
        <v>technology</v>
      </c>
      <c r="V951" t="str">
        <f t="shared" si="118"/>
        <v>web</v>
      </c>
    </row>
    <row r="952" spans="1:22" x14ac:dyDescent="0.35">
      <c r="A952">
        <v>950</v>
      </c>
      <c r="B952" t="s">
        <v>1930</v>
      </c>
      <c r="C952" s="3" t="s">
        <v>1931</v>
      </c>
      <c r="D952" s="19">
        <v>100</v>
      </c>
      <c r="E952" s="7">
        <v>5</v>
      </c>
      <c r="F952" s="5">
        <f t="shared" si="114"/>
        <v>0.05</v>
      </c>
      <c r="G952" t="s">
        <v>14</v>
      </c>
      <c r="H952" s="8">
        <f t="shared" si="115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112"/>
        <v>43571.208333333328</v>
      </c>
      <c r="O952" s="17" t="str">
        <f t="shared" si="119"/>
        <v>Apr</v>
      </c>
      <c r="P952" s="14">
        <f t="shared" si="116"/>
        <v>2019</v>
      </c>
      <c r="Q952" s="12">
        <f t="shared" si="113"/>
        <v>43576.208333333328</v>
      </c>
      <c r="R952" t="b">
        <v>0</v>
      </c>
      <c r="S952" t="b">
        <v>1</v>
      </c>
      <c r="T952" t="s">
        <v>33</v>
      </c>
      <c r="U952" t="str">
        <f t="shared" si="117"/>
        <v>theater</v>
      </c>
      <c r="V952" t="str">
        <f t="shared" si="118"/>
        <v>plays</v>
      </c>
    </row>
    <row r="953" spans="1:22" hidden="1" x14ac:dyDescent="0.35">
      <c r="A953">
        <v>951</v>
      </c>
      <c r="B953" t="s">
        <v>1932</v>
      </c>
      <c r="C953" s="3" t="s">
        <v>1933</v>
      </c>
      <c r="D953" s="19">
        <v>14500</v>
      </c>
      <c r="E953" s="7">
        <v>159056</v>
      </c>
      <c r="F953" s="5">
        <f t="shared" si="114"/>
        <v>10.969379310344827</v>
      </c>
      <c r="G953" t="s">
        <v>20</v>
      </c>
      <c r="H953" s="8">
        <f t="shared" si="115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112"/>
        <v>42730.25</v>
      </c>
      <c r="O953" s="17" t="str">
        <f t="shared" si="119"/>
        <v>Dec</v>
      </c>
      <c r="P953" s="14">
        <f t="shared" si="116"/>
        <v>2016</v>
      </c>
      <c r="Q953" s="12">
        <f t="shared" si="113"/>
        <v>42731.25</v>
      </c>
      <c r="R953" t="b">
        <v>0</v>
      </c>
      <c r="S953" t="b">
        <v>1</v>
      </c>
      <c r="T953" t="s">
        <v>23</v>
      </c>
      <c r="U953" t="str">
        <f t="shared" si="117"/>
        <v>music</v>
      </c>
      <c r="V953" t="str">
        <f t="shared" si="118"/>
        <v>rock</v>
      </c>
    </row>
    <row r="954" spans="1:22" hidden="1" x14ac:dyDescent="0.35">
      <c r="A954">
        <v>952</v>
      </c>
      <c r="B954" t="s">
        <v>1934</v>
      </c>
      <c r="C954" s="3" t="s">
        <v>1935</v>
      </c>
      <c r="D954" s="19">
        <v>145500</v>
      </c>
      <c r="E954" s="7">
        <v>101987</v>
      </c>
      <c r="F954" s="5">
        <f t="shared" si="114"/>
        <v>0.70094158075601376</v>
      </c>
      <c r="G954" t="s">
        <v>74</v>
      </c>
      <c r="H954" s="8">
        <f t="shared" si="115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112"/>
        <v>42591.208333333328</v>
      </c>
      <c r="O954" s="17" t="str">
        <f t="shared" si="119"/>
        <v>Aug</v>
      </c>
      <c r="P954" s="14">
        <f t="shared" si="116"/>
        <v>2016</v>
      </c>
      <c r="Q954" s="12">
        <f t="shared" si="113"/>
        <v>42605.208333333328</v>
      </c>
      <c r="R954" t="b">
        <v>0</v>
      </c>
      <c r="S954" t="b">
        <v>0</v>
      </c>
      <c r="T954" t="s">
        <v>42</v>
      </c>
      <c r="U954" t="str">
        <f t="shared" si="117"/>
        <v>film &amp; video</v>
      </c>
      <c r="V954" t="str">
        <f t="shared" si="118"/>
        <v>documentary</v>
      </c>
    </row>
    <row r="955" spans="1:22" ht="31" x14ac:dyDescent="0.35">
      <c r="A955">
        <v>953</v>
      </c>
      <c r="B955" t="s">
        <v>1936</v>
      </c>
      <c r="C955" s="3" t="s">
        <v>1937</v>
      </c>
      <c r="D955" s="19">
        <v>3300</v>
      </c>
      <c r="E955" s="7">
        <v>1980</v>
      </c>
      <c r="F955" s="5">
        <f t="shared" si="114"/>
        <v>0.6</v>
      </c>
      <c r="G955" t="s">
        <v>14</v>
      </c>
      <c r="H955" s="8">
        <f t="shared" si="115"/>
        <v>94.285714285714292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112"/>
        <v>42358.25</v>
      </c>
      <c r="O955" s="17" t="str">
        <f t="shared" si="119"/>
        <v>Dec</v>
      </c>
      <c r="P955" s="14">
        <f t="shared" si="116"/>
        <v>2015</v>
      </c>
      <c r="Q955" s="12">
        <f t="shared" si="113"/>
        <v>42394.25</v>
      </c>
      <c r="R955" t="b">
        <v>0</v>
      </c>
      <c r="S955" t="b">
        <v>1</v>
      </c>
      <c r="T955" t="s">
        <v>474</v>
      </c>
      <c r="U955" t="str">
        <f t="shared" si="117"/>
        <v>film &amp; video</v>
      </c>
      <c r="V955" t="str">
        <f t="shared" si="118"/>
        <v>science fiction</v>
      </c>
    </row>
    <row r="956" spans="1:22" hidden="1" x14ac:dyDescent="0.35">
      <c r="A956">
        <v>954</v>
      </c>
      <c r="B956" t="s">
        <v>1938</v>
      </c>
      <c r="C956" s="3" t="s">
        <v>1939</v>
      </c>
      <c r="D956" s="19">
        <v>42600</v>
      </c>
      <c r="E956" s="7">
        <v>156384</v>
      </c>
      <c r="F956" s="5">
        <f t="shared" si="114"/>
        <v>3.6709859154929578</v>
      </c>
      <c r="G956" t="s">
        <v>20</v>
      </c>
      <c r="H956" s="8">
        <f t="shared" si="115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112"/>
        <v>41174.208333333336</v>
      </c>
      <c r="O956" s="17" t="str">
        <f t="shared" si="119"/>
        <v>Sep</v>
      </c>
      <c r="P956" s="14">
        <f t="shared" si="116"/>
        <v>2012</v>
      </c>
      <c r="Q956" s="12">
        <f t="shared" si="113"/>
        <v>41198.208333333336</v>
      </c>
      <c r="R956" t="b">
        <v>0</v>
      </c>
      <c r="S956" t="b">
        <v>0</v>
      </c>
      <c r="T956" t="s">
        <v>28</v>
      </c>
      <c r="U956" t="str">
        <f t="shared" si="117"/>
        <v>technology</v>
      </c>
      <c r="V956" t="str">
        <f t="shared" si="118"/>
        <v>web</v>
      </c>
    </row>
    <row r="957" spans="1:22" ht="31" hidden="1" x14ac:dyDescent="0.35">
      <c r="A957">
        <v>955</v>
      </c>
      <c r="B957" t="s">
        <v>1940</v>
      </c>
      <c r="C957" s="3" t="s">
        <v>1941</v>
      </c>
      <c r="D957" s="19">
        <v>700</v>
      </c>
      <c r="E957" s="7">
        <v>7763</v>
      </c>
      <c r="F957" s="5">
        <f t="shared" si="114"/>
        <v>11.09</v>
      </c>
      <c r="G957" t="s">
        <v>20</v>
      </c>
      <c r="H957" s="8">
        <f t="shared" si="115"/>
        <v>97.037499999999994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112"/>
        <v>41238.25</v>
      </c>
      <c r="O957" s="17" t="str">
        <f t="shared" si="119"/>
        <v>Nov</v>
      </c>
      <c r="P957" s="14">
        <f t="shared" si="116"/>
        <v>2012</v>
      </c>
      <c r="Q957" s="12">
        <f t="shared" si="113"/>
        <v>41240.25</v>
      </c>
      <c r="R957" t="b">
        <v>0</v>
      </c>
      <c r="S957" t="b">
        <v>0</v>
      </c>
      <c r="T957" t="s">
        <v>33</v>
      </c>
      <c r="U957" t="str">
        <f t="shared" si="117"/>
        <v>theater</v>
      </c>
      <c r="V957" t="str">
        <f t="shared" si="118"/>
        <v>plays</v>
      </c>
    </row>
    <row r="958" spans="1:22" x14ac:dyDescent="0.35">
      <c r="A958">
        <v>956</v>
      </c>
      <c r="B958" t="s">
        <v>1942</v>
      </c>
      <c r="C958" s="3" t="s">
        <v>1943</v>
      </c>
      <c r="D958" s="19">
        <v>187600</v>
      </c>
      <c r="E958" s="7">
        <v>35698</v>
      </c>
      <c r="F958" s="5">
        <f t="shared" si="114"/>
        <v>0.19028784648187633</v>
      </c>
      <c r="G958" t="s">
        <v>14</v>
      </c>
      <c r="H958" s="8">
        <f t="shared" si="115"/>
        <v>43.00963855421687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112"/>
        <v>42360.25</v>
      </c>
      <c r="O958" s="17" t="str">
        <f t="shared" si="119"/>
        <v>Dec</v>
      </c>
      <c r="P958" s="14">
        <f t="shared" si="116"/>
        <v>2015</v>
      </c>
      <c r="Q958" s="12">
        <f t="shared" si="113"/>
        <v>42364.25</v>
      </c>
      <c r="R958" t="b">
        <v>0</v>
      </c>
      <c r="S958" t="b">
        <v>0</v>
      </c>
      <c r="T958" t="s">
        <v>474</v>
      </c>
      <c r="U958" t="str">
        <f t="shared" si="117"/>
        <v>film &amp; video</v>
      </c>
      <c r="V958" t="str">
        <f t="shared" si="118"/>
        <v>science fiction</v>
      </c>
    </row>
    <row r="959" spans="1:22" hidden="1" x14ac:dyDescent="0.35">
      <c r="A959">
        <v>957</v>
      </c>
      <c r="B959" t="s">
        <v>1944</v>
      </c>
      <c r="C959" s="3" t="s">
        <v>1945</v>
      </c>
      <c r="D959" s="19">
        <v>9800</v>
      </c>
      <c r="E959" s="7">
        <v>12434</v>
      </c>
      <c r="F959" s="5">
        <f t="shared" si="114"/>
        <v>1.2687755102040816</v>
      </c>
      <c r="G959" t="s">
        <v>20</v>
      </c>
      <c r="H959" s="8">
        <f t="shared" si="115"/>
        <v>94.916030534351151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112"/>
        <v>40955.25</v>
      </c>
      <c r="O959" s="17" t="str">
        <f t="shared" si="119"/>
        <v>Feb</v>
      </c>
      <c r="P959" s="14">
        <f t="shared" si="116"/>
        <v>2012</v>
      </c>
      <c r="Q959" s="12">
        <f t="shared" si="113"/>
        <v>40958.25</v>
      </c>
      <c r="R959" t="b">
        <v>0</v>
      </c>
      <c r="S959" t="b">
        <v>0</v>
      </c>
      <c r="T959" t="s">
        <v>33</v>
      </c>
      <c r="U959" t="str">
        <f t="shared" si="117"/>
        <v>theater</v>
      </c>
      <c r="V959" t="str">
        <f t="shared" si="118"/>
        <v>plays</v>
      </c>
    </row>
    <row r="960" spans="1:22" ht="31" hidden="1" x14ac:dyDescent="0.35">
      <c r="A960">
        <v>958</v>
      </c>
      <c r="B960" t="s">
        <v>1946</v>
      </c>
      <c r="C960" s="3" t="s">
        <v>1947</v>
      </c>
      <c r="D960" s="19">
        <v>1100</v>
      </c>
      <c r="E960" s="7">
        <v>8081</v>
      </c>
      <c r="F960" s="5">
        <f t="shared" si="114"/>
        <v>7.3463636363636367</v>
      </c>
      <c r="G960" t="s">
        <v>20</v>
      </c>
      <c r="H960" s="8">
        <f t="shared" si="115"/>
        <v>72.151785714285708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112"/>
        <v>40350.208333333336</v>
      </c>
      <c r="O960" s="17" t="str">
        <f t="shared" si="119"/>
        <v>Jun</v>
      </c>
      <c r="P960" s="14">
        <f t="shared" si="116"/>
        <v>2010</v>
      </c>
      <c r="Q960" s="12">
        <f t="shared" si="113"/>
        <v>40372.208333333336</v>
      </c>
      <c r="R960" t="b">
        <v>0</v>
      </c>
      <c r="S960" t="b">
        <v>0</v>
      </c>
      <c r="T960" t="s">
        <v>71</v>
      </c>
      <c r="U960" t="str">
        <f t="shared" si="117"/>
        <v>film &amp; video</v>
      </c>
      <c r="V960" t="str">
        <f t="shared" si="118"/>
        <v>animation</v>
      </c>
    </row>
    <row r="961" spans="1:22" x14ac:dyDescent="0.35">
      <c r="A961">
        <v>959</v>
      </c>
      <c r="B961" t="s">
        <v>1948</v>
      </c>
      <c r="C961" s="3" t="s">
        <v>1949</v>
      </c>
      <c r="D961" s="19">
        <v>145000</v>
      </c>
      <c r="E961" s="7">
        <v>6631</v>
      </c>
      <c r="F961" s="5">
        <f t="shared" si="114"/>
        <v>4.5731034482758622E-2</v>
      </c>
      <c r="G961" t="s">
        <v>14</v>
      </c>
      <c r="H961" s="8">
        <f t="shared" si="115"/>
        <v>51.007692307692309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112"/>
        <v>40357.208333333336</v>
      </c>
      <c r="O961" s="17" t="str">
        <f t="shared" si="119"/>
        <v>Jun</v>
      </c>
      <c r="P961" s="14">
        <f t="shared" si="116"/>
        <v>2010</v>
      </c>
      <c r="Q961" s="12">
        <f t="shared" si="113"/>
        <v>40385.208333333336</v>
      </c>
      <c r="R961" t="b">
        <v>0</v>
      </c>
      <c r="S961" t="b">
        <v>0</v>
      </c>
      <c r="T961" t="s">
        <v>206</v>
      </c>
      <c r="U961" t="str">
        <f t="shared" si="117"/>
        <v>publishing</v>
      </c>
      <c r="V961" t="str">
        <f t="shared" si="118"/>
        <v>translations</v>
      </c>
    </row>
    <row r="962" spans="1:22" x14ac:dyDescent="0.35">
      <c r="A962">
        <v>960</v>
      </c>
      <c r="B962" t="s">
        <v>1950</v>
      </c>
      <c r="C962" s="3" t="s">
        <v>1951</v>
      </c>
      <c r="D962" s="19">
        <v>5500</v>
      </c>
      <c r="E962" s="7">
        <v>4678</v>
      </c>
      <c r="F962" s="5">
        <f t="shared" si="114"/>
        <v>0.85054545454545449</v>
      </c>
      <c r="G962" t="s">
        <v>14</v>
      </c>
      <c r="H962" s="8">
        <f t="shared" si="115"/>
        <v>85.054545454545448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ref="N962:N1001" si="120">(((L962/60)/60)/24)+DATE(1970,1,1)</f>
        <v>42408.25</v>
      </c>
      <c r="O962" s="17" t="str">
        <f t="shared" si="119"/>
        <v>Feb</v>
      </c>
      <c r="P962" s="14">
        <f t="shared" si="116"/>
        <v>2016</v>
      </c>
      <c r="Q962" s="12">
        <f t="shared" ref="Q962:Q1001" si="121">(((M962/60)/60)/24)+DATE(1970,1,1)</f>
        <v>42445.208333333328</v>
      </c>
      <c r="R962" t="b">
        <v>0</v>
      </c>
      <c r="S962" t="b">
        <v>0</v>
      </c>
      <c r="T962" t="s">
        <v>28</v>
      </c>
      <c r="U962" t="str">
        <f t="shared" si="117"/>
        <v>technology</v>
      </c>
      <c r="V962" t="str">
        <f t="shared" si="118"/>
        <v>web</v>
      </c>
    </row>
    <row r="963" spans="1:22" ht="31" hidden="1" x14ac:dyDescent="0.35">
      <c r="A963">
        <v>961</v>
      </c>
      <c r="B963" t="s">
        <v>1952</v>
      </c>
      <c r="C963" s="3" t="s">
        <v>1953</v>
      </c>
      <c r="D963" s="19">
        <v>5700</v>
      </c>
      <c r="E963" s="7">
        <v>6800</v>
      </c>
      <c r="F963" s="5">
        <f t="shared" ref="F963:F1001" si="122">E963/D963</f>
        <v>1.1929824561403508</v>
      </c>
      <c r="G963" t="s">
        <v>20</v>
      </c>
      <c r="H963" s="8">
        <f t="shared" ref="H963:H1001" si="123">E963/I963</f>
        <v>43.87096774193548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si="120"/>
        <v>40591.25</v>
      </c>
      <c r="O963" s="17" t="str">
        <f t="shared" si="119"/>
        <v>Feb</v>
      </c>
      <c r="P963" s="14">
        <f t="shared" ref="P963:P1001" si="124">YEAR(N963)</f>
        <v>2011</v>
      </c>
      <c r="Q963" s="12">
        <f t="shared" si="121"/>
        <v>40595.25</v>
      </c>
      <c r="R963" t="b">
        <v>0</v>
      </c>
      <c r="S963" t="b">
        <v>0</v>
      </c>
      <c r="T963" t="s">
        <v>206</v>
      </c>
      <c r="U963" t="str">
        <f t="shared" ref="U963:U1001" si="125">LEFT(T963, SEARCH("/",T963,1)-1)</f>
        <v>publishing</v>
      </c>
      <c r="V963" t="str">
        <f t="shared" ref="V963:V1001" si="126">RIGHT(T963,LEN(T963)-SEARCH("/",T963,SEARCH("/",T963)))</f>
        <v>translations</v>
      </c>
    </row>
    <row r="964" spans="1:22" hidden="1" x14ac:dyDescent="0.35">
      <c r="A964">
        <v>962</v>
      </c>
      <c r="B964" t="s">
        <v>1954</v>
      </c>
      <c r="C964" s="3" t="s">
        <v>1955</v>
      </c>
      <c r="D964" s="19">
        <v>3600</v>
      </c>
      <c r="E964" s="7">
        <v>10657</v>
      </c>
      <c r="F964" s="5">
        <f t="shared" si="122"/>
        <v>2.9602777777777778</v>
      </c>
      <c r="G964" t="s">
        <v>20</v>
      </c>
      <c r="H964" s="8">
        <f t="shared" si="123"/>
        <v>40.063909774436091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120"/>
        <v>41592.25</v>
      </c>
      <c r="O964" s="17" t="str">
        <f t="shared" ref="O964:O1001" si="127">TEXT(N964,"mmm")</f>
        <v>Nov</v>
      </c>
      <c r="P964" s="14">
        <f t="shared" si="124"/>
        <v>2013</v>
      </c>
      <c r="Q964" s="12">
        <f t="shared" si="121"/>
        <v>41613.25</v>
      </c>
      <c r="R964" t="b">
        <v>0</v>
      </c>
      <c r="S964" t="b">
        <v>0</v>
      </c>
      <c r="T964" t="s">
        <v>17</v>
      </c>
      <c r="U964" t="str">
        <f t="shared" si="125"/>
        <v>food</v>
      </c>
      <c r="V964" t="str">
        <f t="shared" si="126"/>
        <v>food trucks</v>
      </c>
    </row>
    <row r="965" spans="1:22" x14ac:dyDescent="0.35">
      <c r="A965">
        <v>963</v>
      </c>
      <c r="B965" t="s">
        <v>1956</v>
      </c>
      <c r="C965" s="3" t="s">
        <v>1957</v>
      </c>
      <c r="D965" s="19">
        <v>5900</v>
      </c>
      <c r="E965" s="7">
        <v>4997</v>
      </c>
      <c r="F965" s="5">
        <f t="shared" si="122"/>
        <v>0.84694915254237291</v>
      </c>
      <c r="G965" t="s">
        <v>14</v>
      </c>
      <c r="H965" s="8">
        <f t="shared" si="123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120"/>
        <v>40607.25</v>
      </c>
      <c r="O965" s="17" t="str">
        <f t="shared" si="127"/>
        <v>Mar</v>
      </c>
      <c r="P965" s="14">
        <f t="shared" si="124"/>
        <v>2011</v>
      </c>
      <c r="Q965" s="12">
        <f t="shared" si="121"/>
        <v>40613.25</v>
      </c>
      <c r="R965" t="b">
        <v>0</v>
      </c>
      <c r="S965" t="b">
        <v>1</v>
      </c>
      <c r="T965" t="s">
        <v>122</v>
      </c>
      <c r="U965" t="str">
        <f t="shared" si="125"/>
        <v>photography</v>
      </c>
      <c r="V965" t="str">
        <f t="shared" si="126"/>
        <v>photography books</v>
      </c>
    </row>
    <row r="966" spans="1:22" hidden="1" x14ac:dyDescent="0.35">
      <c r="A966">
        <v>964</v>
      </c>
      <c r="B966" t="s">
        <v>1958</v>
      </c>
      <c r="C966" s="3" t="s">
        <v>1959</v>
      </c>
      <c r="D966" s="19">
        <v>3700</v>
      </c>
      <c r="E966" s="7">
        <v>13164</v>
      </c>
      <c r="F966" s="5">
        <f t="shared" si="122"/>
        <v>3.5578378378378379</v>
      </c>
      <c r="G966" t="s">
        <v>20</v>
      </c>
      <c r="H966" s="8">
        <f t="shared" si="123"/>
        <v>84.92903225806451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120"/>
        <v>42135.208333333328</v>
      </c>
      <c r="O966" s="17" t="str">
        <f t="shared" si="127"/>
        <v>May</v>
      </c>
      <c r="P966" s="14">
        <f t="shared" si="124"/>
        <v>2015</v>
      </c>
      <c r="Q966" s="12">
        <f t="shared" si="121"/>
        <v>42140.208333333328</v>
      </c>
      <c r="R966" t="b">
        <v>0</v>
      </c>
      <c r="S966" t="b">
        <v>0</v>
      </c>
      <c r="T966" t="s">
        <v>33</v>
      </c>
      <c r="U966" t="str">
        <f t="shared" si="125"/>
        <v>theater</v>
      </c>
      <c r="V966" t="str">
        <f t="shared" si="126"/>
        <v>plays</v>
      </c>
    </row>
    <row r="967" spans="1:22" hidden="1" x14ac:dyDescent="0.35">
      <c r="A967">
        <v>965</v>
      </c>
      <c r="B967" t="s">
        <v>1960</v>
      </c>
      <c r="C967" s="3" t="s">
        <v>1961</v>
      </c>
      <c r="D967" s="19">
        <v>2200</v>
      </c>
      <c r="E967" s="7">
        <v>8501</v>
      </c>
      <c r="F967" s="5">
        <f t="shared" si="122"/>
        <v>3.8640909090909092</v>
      </c>
      <c r="G967" t="s">
        <v>20</v>
      </c>
      <c r="H967" s="8">
        <f t="shared" si="123"/>
        <v>41.067632850241544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120"/>
        <v>40203.25</v>
      </c>
      <c r="O967" s="17" t="str">
        <f t="shared" si="127"/>
        <v>Jan</v>
      </c>
      <c r="P967" s="14">
        <f t="shared" si="124"/>
        <v>2010</v>
      </c>
      <c r="Q967" s="12">
        <f t="shared" si="121"/>
        <v>40243.25</v>
      </c>
      <c r="R967" t="b">
        <v>0</v>
      </c>
      <c r="S967" t="b">
        <v>0</v>
      </c>
      <c r="T967" t="s">
        <v>23</v>
      </c>
      <c r="U967" t="str">
        <f t="shared" si="125"/>
        <v>music</v>
      </c>
      <c r="V967" t="str">
        <f t="shared" si="126"/>
        <v>rock</v>
      </c>
    </row>
    <row r="968" spans="1:22" hidden="1" x14ac:dyDescent="0.35">
      <c r="A968">
        <v>966</v>
      </c>
      <c r="B968" t="s">
        <v>878</v>
      </c>
      <c r="C968" s="3" t="s">
        <v>1962</v>
      </c>
      <c r="D968" s="19">
        <v>1700</v>
      </c>
      <c r="E968" s="7">
        <v>13468</v>
      </c>
      <c r="F968" s="5">
        <f t="shared" si="122"/>
        <v>7.9223529411764702</v>
      </c>
      <c r="G968" t="s">
        <v>20</v>
      </c>
      <c r="H968" s="8">
        <f t="shared" si="123"/>
        <v>54.971428571428568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120"/>
        <v>42901.208333333328</v>
      </c>
      <c r="O968" s="17" t="str">
        <f t="shared" si="127"/>
        <v>Jun</v>
      </c>
      <c r="P968" s="14">
        <f t="shared" si="124"/>
        <v>2017</v>
      </c>
      <c r="Q968" s="12">
        <f t="shared" si="121"/>
        <v>42903.208333333328</v>
      </c>
      <c r="R968" t="b">
        <v>0</v>
      </c>
      <c r="S968" t="b">
        <v>0</v>
      </c>
      <c r="T968" t="s">
        <v>33</v>
      </c>
      <c r="U968" t="str">
        <f t="shared" si="125"/>
        <v>theater</v>
      </c>
      <c r="V968" t="str">
        <f t="shared" si="126"/>
        <v>plays</v>
      </c>
    </row>
    <row r="969" spans="1:22" hidden="1" x14ac:dyDescent="0.35">
      <c r="A969">
        <v>967</v>
      </c>
      <c r="B969" t="s">
        <v>1963</v>
      </c>
      <c r="C969" s="3" t="s">
        <v>1964</v>
      </c>
      <c r="D969" s="19">
        <v>88400</v>
      </c>
      <c r="E969" s="7">
        <v>121138</v>
      </c>
      <c r="F969" s="5">
        <f t="shared" si="122"/>
        <v>1.3703393665158372</v>
      </c>
      <c r="G969" t="s">
        <v>20</v>
      </c>
      <c r="H969" s="8">
        <f t="shared" si="123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120"/>
        <v>41005.208333333336</v>
      </c>
      <c r="O969" s="17" t="str">
        <f t="shared" si="127"/>
        <v>Apr</v>
      </c>
      <c r="P969" s="14">
        <f t="shared" si="124"/>
        <v>2012</v>
      </c>
      <c r="Q969" s="12">
        <f t="shared" si="121"/>
        <v>41042.208333333336</v>
      </c>
      <c r="R969" t="b">
        <v>0</v>
      </c>
      <c r="S969" t="b">
        <v>0</v>
      </c>
      <c r="T969" t="s">
        <v>319</v>
      </c>
      <c r="U969" t="str">
        <f t="shared" si="125"/>
        <v>music</v>
      </c>
      <c r="V969" t="str">
        <f t="shared" si="126"/>
        <v>world music</v>
      </c>
    </row>
    <row r="970" spans="1:22" ht="31" hidden="1" x14ac:dyDescent="0.35">
      <c r="A970">
        <v>968</v>
      </c>
      <c r="B970" t="s">
        <v>1965</v>
      </c>
      <c r="C970" s="3" t="s">
        <v>1966</v>
      </c>
      <c r="D970" s="19">
        <v>2400</v>
      </c>
      <c r="E970" s="7">
        <v>8117</v>
      </c>
      <c r="F970" s="5">
        <f t="shared" si="122"/>
        <v>3.3820833333333336</v>
      </c>
      <c r="G970" t="s">
        <v>20</v>
      </c>
      <c r="H970" s="8">
        <f t="shared" si="123"/>
        <v>71.201754385964918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120"/>
        <v>40544.25</v>
      </c>
      <c r="O970" s="17" t="str">
        <f t="shared" si="127"/>
        <v>Jan</v>
      </c>
      <c r="P970" s="14">
        <f t="shared" si="124"/>
        <v>2011</v>
      </c>
      <c r="Q970" s="12">
        <f t="shared" si="121"/>
        <v>40559.25</v>
      </c>
      <c r="R970" t="b">
        <v>0</v>
      </c>
      <c r="S970" t="b">
        <v>0</v>
      </c>
      <c r="T970" t="s">
        <v>17</v>
      </c>
      <c r="U970" t="str">
        <f t="shared" si="125"/>
        <v>food</v>
      </c>
      <c r="V970" t="str">
        <f t="shared" si="126"/>
        <v>food trucks</v>
      </c>
    </row>
    <row r="971" spans="1:22" hidden="1" x14ac:dyDescent="0.35">
      <c r="A971">
        <v>969</v>
      </c>
      <c r="B971" t="s">
        <v>1967</v>
      </c>
      <c r="C971" s="3" t="s">
        <v>1968</v>
      </c>
      <c r="D971" s="19">
        <v>7900</v>
      </c>
      <c r="E971" s="7">
        <v>8550</v>
      </c>
      <c r="F971" s="5">
        <f t="shared" si="122"/>
        <v>1.0822784810126582</v>
      </c>
      <c r="G971" t="s">
        <v>20</v>
      </c>
      <c r="H971" s="8">
        <f t="shared" si="123"/>
        <v>91.935483870967744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120"/>
        <v>43821.25</v>
      </c>
      <c r="O971" s="17" t="str">
        <f t="shared" si="127"/>
        <v>Dec</v>
      </c>
      <c r="P971" s="14">
        <f t="shared" si="124"/>
        <v>2019</v>
      </c>
      <c r="Q971" s="12">
        <f t="shared" si="121"/>
        <v>43828.25</v>
      </c>
      <c r="R971" t="b">
        <v>0</v>
      </c>
      <c r="S971" t="b">
        <v>0</v>
      </c>
      <c r="T971" t="s">
        <v>33</v>
      </c>
      <c r="U971" t="str">
        <f t="shared" si="125"/>
        <v>theater</v>
      </c>
      <c r="V971" t="str">
        <f t="shared" si="126"/>
        <v>plays</v>
      </c>
    </row>
    <row r="972" spans="1:22" ht="31" x14ac:dyDescent="0.35">
      <c r="A972">
        <v>970</v>
      </c>
      <c r="B972" t="s">
        <v>1969</v>
      </c>
      <c r="C972" s="3" t="s">
        <v>1970</v>
      </c>
      <c r="D972" s="19">
        <v>94900</v>
      </c>
      <c r="E972" s="7">
        <v>57659</v>
      </c>
      <c r="F972" s="5">
        <f t="shared" si="122"/>
        <v>0.60757639620653314</v>
      </c>
      <c r="G972" t="s">
        <v>14</v>
      </c>
      <c r="H972" s="8">
        <f t="shared" si="123"/>
        <v>97.069023569023571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120"/>
        <v>40672.208333333336</v>
      </c>
      <c r="O972" s="17" t="str">
        <f t="shared" si="127"/>
        <v>May</v>
      </c>
      <c r="P972" s="14">
        <f t="shared" si="124"/>
        <v>2011</v>
      </c>
      <c r="Q972" s="12">
        <f t="shared" si="121"/>
        <v>40673.208333333336</v>
      </c>
      <c r="R972" t="b">
        <v>0</v>
      </c>
      <c r="S972" t="b">
        <v>0</v>
      </c>
      <c r="T972" t="s">
        <v>33</v>
      </c>
      <c r="U972" t="str">
        <f t="shared" si="125"/>
        <v>theater</v>
      </c>
      <c r="V972" t="str">
        <f t="shared" si="126"/>
        <v>plays</v>
      </c>
    </row>
    <row r="973" spans="1:22" x14ac:dyDescent="0.35">
      <c r="A973">
        <v>971</v>
      </c>
      <c r="B973" t="s">
        <v>1971</v>
      </c>
      <c r="C973" s="3" t="s">
        <v>1972</v>
      </c>
      <c r="D973" s="19">
        <v>5100</v>
      </c>
      <c r="E973" s="7">
        <v>1414</v>
      </c>
      <c r="F973" s="5">
        <f t="shared" si="122"/>
        <v>0.27725490196078434</v>
      </c>
      <c r="G973" t="s">
        <v>14</v>
      </c>
      <c r="H973" s="8">
        <f t="shared" si="123"/>
        <v>58.916666666666664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120"/>
        <v>41555.208333333336</v>
      </c>
      <c r="O973" s="17" t="str">
        <f t="shared" si="127"/>
        <v>Oct</v>
      </c>
      <c r="P973" s="14">
        <f t="shared" si="124"/>
        <v>2013</v>
      </c>
      <c r="Q973" s="12">
        <f t="shared" si="121"/>
        <v>41561.208333333336</v>
      </c>
      <c r="R973" t="b">
        <v>0</v>
      </c>
      <c r="S973" t="b">
        <v>0</v>
      </c>
      <c r="T973" t="s">
        <v>269</v>
      </c>
      <c r="U973" t="str">
        <f t="shared" si="125"/>
        <v>film &amp; video</v>
      </c>
      <c r="V973" t="str">
        <f t="shared" si="126"/>
        <v>television</v>
      </c>
    </row>
    <row r="974" spans="1:22" ht="31" hidden="1" x14ac:dyDescent="0.35">
      <c r="A974">
        <v>972</v>
      </c>
      <c r="B974" t="s">
        <v>1973</v>
      </c>
      <c r="C974" s="3" t="s">
        <v>1974</v>
      </c>
      <c r="D974" s="19">
        <v>42700</v>
      </c>
      <c r="E974" s="7">
        <v>97524</v>
      </c>
      <c r="F974" s="5">
        <f t="shared" si="122"/>
        <v>2.283934426229508</v>
      </c>
      <c r="G974" t="s">
        <v>20</v>
      </c>
      <c r="H974" s="8">
        <f t="shared" si="123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120"/>
        <v>41792.208333333336</v>
      </c>
      <c r="O974" s="17" t="str">
        <f t="shared" si="127"/>
        <v>Jun</v>
      </c>
      <c r="P974" s="14">
        <f t="shared" si="124"/>
        <v>2014</v>
      </c>
      <c r="Q974" s="12">
        <f t="shared" si="121"/>
        <v>41801.208333333336</v>
      </c>
      <c r="R974" t="b">
        <v>0</v>
      </c>
      <c r="S974" t="b">
        <v>1</v>
      </c>
      <c r="T974" t="s">
        <v>28</v>
      </c>
      <c r="U974" t="str">
        <f t="shared" si="125"/>
        <v>technology</v>
      </c>
      <c r="V974" t="str">
        <f t="shared" si="126"/>
        <v>web</v>
      </c>
    </row>
    <row r="975" spans="1:22" x14ac:dyDescent="0.35">
      <c r="A975">
        <v>973</v>
      </c>
      <c r="B975" t="s">
        <v>1975</v>
      </c>
      <c r="C975" s="3" t="s">
        <v>1976</v>
      </c>
      <c r="D975" s="19">
        <v>121100</v>
      </c>
      <c r="E975" s="7">
        <v>26176</v>
      </c>
      <c r="F975" s="5">
        <f t="shared" si="122"/>
        <v>0.21615194054500414</v>
      </c>
      <c r="G975" t="s">
        <v>14</v>
      </c>
      <c r="H975" s="8">
        <f t="shared" si="123"/>
        <v>103.87301587301587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120"/>
        <v>40522.25</v>
      </c>
      <c r="O975" s="17" t="str">
        <f t="shared" si="127"/>
        <v>Dec</v>
      </c>
      <c r="P975" s="14">
        <f t="shared" si="124"/>
        <v>2010</v>
      </c>
      <c r="Q975" s="12">
        <f t="shared" si="121"/>
        <v>40524.25</v>
      </c>
      <c r="R975" t="b">
        <v>0</v>
      </c>
      <c r="S975" t="b">
        <v>1</v>
      </c>
      <c r="T975" t="s">
        <v>33</v>
      </c>
      <c r="U975" t="str">
        <f t="shared" si="125"/>
        <v>theater</v>
      </c>
      <c r="V975" t="str">
        <f t="shared" si="126"/>
        <v>plays</v>
      </c>
    </row>
    <row r="976" spans="1:22" hidden="1" x14ac:dyDescent="0.35">
      <c r="A976">
        <v>974</v>
      </c>
      <c r="B976" t="s">
        <v>1977</v>
      </c>
      <c r="C976" s="3" t="s">
        <v>1978</v>
      </c>
      <c r="D976" s="19">
        <v>800</v>
      </c>
      <c r="E976" s="7">
        <v>2991</v>
      </c>
      <c r="F976" s="5">
        <f t="shared" si="122"/>
        <v>3.73875</v>
      </c>
      <c r="G976" t="s">
        <v>20</v>
      </c>
      <c r="H976" s="8">
        <f t="shared" si="123"/>
        <v>93.46875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120"/>
        <v>41412.208333333336</v>
      </c>
      <c r="O976" s="17" t="str">
        <f t="shared" si="127"/>
        <v>May</v>
      </c>
      <c r="P976" s="14">
        <f t="shared" si="124"/>
        <v>2013</v>
      </c>
      <c r="Q976" s="12">
        <f t="shared" si="121"/>
        <v>41413.208333333336</v>
      </c>
      <c r="R976" t="b">
        <v>0</v>
      </c>
      <c r="S976" t="b">
        <v>0</v>
      </c>
      <c r="T976" t="s">
        <v>60</v>
      </c>
      <c r="U976" t="str">
        <f t="shared" si="125"/>
        <v>music</v>
      </c>
      <c r="V976" t="str">
        <f t="shared" si="126"/>
        <v>indie rock</v>
      </c>
    </row>
    <row r="977" spans="1:22" hidden="1" x14ac:dyDescent="0.35">
      <c r="A977">
        <v>975</v>
      </c>
      <c r="B977" t="s">
        <v>1979</v>
      </c>
      <c r="C977" s="3" t="s">
        <v>1980</v>
      </c>
      <c r="D977" s="19">
        <v>5400</v>
      </c>
      <c r="E977" s="7">
        <v>8366</v>
      </c>
      <c r="F977" s="5">
        <f t="shared" si="122"/>
        <v>1.5492592592592593</v>
      </c>
      <c r="G977" t="s">
        <v>20</v>
      </c>
      <c r="H977" s="8">
        <f t="shared" si="123"/>
        <v>61.970370370370368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120"/>
        <v>42337.25</v>
      </c>
      <c r="O977" s="17" t="str">
        <f t="shared" si="127"/>
        <v>Nov</v>
      </c>
      <c r="P977" s="14">
        <f t="shared" si="124"/>
        <v>2015</v>
      </c>
      <c r="Q977" s="12">
        <f t="shared" si="121"/>
        <v>42376.25</v>
      </c>
      <c r="R977" t="b">
        <v>0</v>
      </c>
      <c r="S977" t="b">
        <v>1</v>
      </c>
      <c r="T977" t="s">
        <v>33</v>
      </c>
      <c r="U977" t="str">
        <f t="shared" si="125"/>
        <v>theater</v>
      </c>
      <c r="V977" t="str">
        <f t="shared" si="126"/>
        <v>plays</v>
      </c>
    </row>
    <row r="978" spans="1:22" ht="31" hidden="1" x14ac:dyDescent="0.35">
      <c r="A978">
        <v>976</v>
      </c>
      <c r="B978" t="s">
        <v>1981</v>
      </c>
      <c r="C978" s="3" t="s">
        <v>1982</v>
      </c>
      <c r="D978" s="19">
        <v>4000</v>
      </c>
      <c r="E978" s="7">
        <v>12886</v>
      </c>
      <c r="F978" s="5">
        <f t="shared" si="122"/>
        <v>3.2214999999999998</v>
      </c>
      <c r="G978" t="s">
        <v>20</v>
      </c>
      <c r="H978" s="8">
        <f t="shared" si="123"/>
        <v>92.042857142857144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120"/>
        <v>40571.25</v>
      </c>
      <c r="O978" s="17" t="str">
        <f t="shared" si="127"/>
        <v>Jan</v>
      </c>
      <c r="P978" s="14">
        <f t="shared" si="124"/>
        <v>2011</v>
      </c>
      <c r="Q978" s="12">
        <f t="shared" si="121"/>
        <v>40577.25</v>
      </c>
      <c r="R978" t="b">
        <v>0</v>
      </c>
      <c r="S978" t="b">
        <v>1</v>
      </c>
      <c r="T978" t="s">
        <v>33</v>
      </c>
      <c r="U978" t="str">
        <f t="shared" si="125"/>
        <v>theater</v>
      </c>
      <c r="V978" t="str">
        <f t="shared" si="126"/>
        <v>plays</v>
      </c>
    </row>
    <row r="979" spans="1:22" x14ac:dyDescent="0.35">
      <c r="A979">
        <v>977</v>
      </c>
      <c r="B979" t="s">
        <v>1258</v>
      </c>
      <c r="C979" s="3" t="s">
        <v>1983</v>
      </c>
      <c r="D979" s="19">
        <v>7000</v>
      </c>
      <c r="E979" s="7">
        <v>5177</v>
      </c>
      <c r="F979" s="5">
        <f t="shared" si="122"/>
        <v>0.73957142857142855</v>
      </c>
      <c r="G979" t="s">
        <v>14</v>
      </c>
      <c r="H979" s="8">
        <f t="shared" si="123"/>
        <v>77.268656716417908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120"/>
        <v>43138.25</v>
      </c>
      <c r="O979" s="17" t="str">
        <f t="shared" si="127"/>
        <v>Feb</v>
      </c>
      <c r="P979" s="14">
        <f t="shared" si="124"/>
        <v>2018</v>
      </c>
      <c r="Q979" s="12">
        <f t="shared" si="121"/>
        <v>43170.25</v>
      </c>
      <c r="R979" t="b">
        <v>0</v>
      </c>
      <c r="S979" t="b">
        <v>0</v>
      </c>
      <c r="T979" t="s">
        <v>17</v>
      </c>
      <c r="U979" t="str">
        <f t="shared" si="125"/>
        <v>food</v>
      </c>
      <c r="V979" t="str">
        <f t="shared" si="126"/>
        <v>food trucks</v>
      </c>
    </row>
    <row r="980" spans="1:22" hidden="1" x14ac:dyDescent="0.35">
      <c r="A980">
        <v>978</v>
      </c>
      <c r="B980" t="s">
        <v>1984</v>
      </c>
      <c r="C980" s="3" t="s">
        <v>1985</v>
      </c>
      <c r="D980" s="19">
        <v>1000</v>
      </c>
      <c r="E980" s="7">
        <v>8641</v>
      </c>
      <c r="F980" s="5">
        <f t="shared" si="122"/>
        <v>8.641</v>
      </c>
      <c r="G980" t="s">
        <v>20</v>
      </c>
      <c r="H980" s="8">
        <f t="shared" si="123"/>
        <v>93.923913043478265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120"/>
        <v>42686.25</v>
      </c>
      <c r="O980" s="17" t="str">
        <f t="shared" si="127"/>
        <v>Nov</v>
      </c>
      <c r="P980" s="14">
        <f t="shared" si="124"/>
        <v>2016</v>
      </c>
      <c r="Q980" s="12">
        <f t="shared" si="121"/>
        <v>42708.25</v>
      </c>
      <c r="R980" t="b">
        <v>0</v>
      </c>
      <c r="S980" t="b">
        <v>0</v>
      </c>
      <c r="T980" t="s">
        <v>89</v>
      </c>
      <c r="U980" t="str">
        <f t="shared" si="125"/>
        <v>games</v>
      </c>
      <c r="V980" t="str">
        <f t="shared" si="126"/>
        <v>video games</v>
      </c>
    </row>
    <row r="981" spans="1:22" hidden="1" x14ac:dyDescent="0.35">
      <c r="A981">
        <v>979</v>
      </c>
      <c r="B981" t="s">
        <v>1986</v>
      </c>
      <c r="C981" s="3" t="s">
        <v>1987</v>
      </c>
      <c r="D981" s="19">
        <v>60200</v>
      </c>
      <c r="E981" s="7">
        <v>86244</v>
      </c>
      <c r="F981" s="5">
        <f t="shared" si="122"/>
        <v>1.432624584717608</v>
      </c>
      <c r="G981" t="s">
        <v>20</v>
      </c>
      <c r="H981" s="8">
        <f t="shared" si="123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120"/>
        <v>42078.208333333328</v>
      </c>
      <c r="O981" s="17" t="str">
        <f t="shared" si="127"/>
        <v>Mar</v>
      </c>
      <c r="P981" s="14">
        <f t="shared" si="124"/>
        <v>2015</v>
      </c>
      <c r="Q981" s="12">
        <f t="shared" si="121"/>
        <v>42084.208333333328</v>
      </c>
      <c r="R981" t="b">
        <v>0</v>
      </c>
      <c r="S981" t="b">
        <v>0</v>
      </c>
      <c r="T981" t="s">
        <v>33</v>
      </c>
      <c r="U981" t="str">
        <f t="shared" si="125"/>
        <v>theater</v>
      </c>
      <c r="V981" t="str">
        <f t="shared" si="126"/>
        <v>plays</v>
      </c>
    </row>
    <row r="982" spans="1:22" x14ac:dyDescent="0.35">
      <c r="A982">
        <v>980</v>
      </c>
      <c r="B982" t="s">
        <v>1988</v>
      </c>
      <c r="C982" s="3" t="s">
        <v>1989</v>
      </c>
      <c r="D982" s="19">
        <v>195200</v>
      </c>
      <c r="E982" s="7">
        <v>78630</v>
      </c>
      <c r="F982" s="5">
        <f t="shared" si="122"/>
        <v>0.40281762295081969</v>
      </c>
      <c r="G982" t="s">
        <v>14</v>
      </c>
      <c r="H982" s="8">
        <f t="shared" si="123"/>
        <v>105.97035040431267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120"/>
        <v>42307.208333333328</v>
      </c>
      <c r="O982" s="17" t="str">
        <f t="shared" si="127"/>
        <v>Oct</v>
      </c>
      <c r="P982" s="14">
        <f t="shared" si="124"/>
        <v>2015</v>
      </c>
      <c r="Q982" s="12">
        <f t="shared" si="121"/>
        <v>42312.25</v>
      </c>
      <c r="R982" t="b">
        <v>1</v>
      </c>
      <c r="S982" t="b">
        <v>0</v>
      </c>
      <c r="T982" t="s">
        <v>68</v>
      </c>
      <c r="U982" t="str">
        <f t="shared" si="125"/>
        <v>publishing</v>
      </c>
      <c r="V982" t="str">
        <f t="shared" si="126"/>
        <v>nonfiction</v>
      </c>
    </row>
    <row r="983" spans="1:22" hidden="1" x14ac:dyDescent="0.35">
      <c r="A983">
        <v>981</v>
      </c>
      <c r="B983" t="s">
        <v>1990</v>
      </c>
      <c r="C983" s="3" t="s">
        <v>1991</v>
      </c>
      <c r="D983" s="19">
        <v>6700</v>
      </c>
      <c r="E983" s="7">
        <v>11941</v>
      </c>
      <c r="F983" s="5">
        <f t="shared" si="122"/>
        <v>1.7822388059701493</v>
      </c>
      <c r="G983" t="s">
        <v>20</v>
      </c>
      <c r="H983" s="8">
        <f t="shared" si="123"/>
        <v>36.969040247678016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120"/>
        <v>43094.25</v>
      </c>
      <c r="O983" s="17" t="str">
        <f t="shared" si="127"/>
        <v>Dec</v>
      </c>
      <c r="P983" s="14">
        <f t="shared" si="124"/>
        <v>2017</v>
      </c>
      <c r="Q983" s="12">
        <f t="shared" si="121"/>
        <v>43127.25</v>
      </c>
      <c r="R983" t="b">
        <v>0</v>
      </c>
      <c r="S983" t="b">
        <v>0</v>
      </c>
      <c r="T983" t="s">
        <v>28</v>
      </c>
      <c r="U983" t="str">
        <f t="shared" si="125"/>
        <v>technology</v>
      </c>
      <c r="V983" t="str">
        <f t="shared" si="126"/>
        <v>web</v>
      </c>
    </row>
    <row r="984" spans="1:22" x14ac:dyDescent="0.35">
      <c r="A984">
        <v>982</v>
      </c>
      <c r="B984" t="s">
        <v>1992</v>
      </c>
      <c r="C984" s="3" t="s">
        <v>1993</v>
      </c>
      <c r="D984" s="19">
        <v>7200</v>
      </c>
      <c r="E984" s="7">
        <v>6115</v>
      </c>
      <c r="F984" s="5">
        <f t="shared" si="122"/>
        <v>0.84930555555555554</v>
      </c>
      <c r="G984" t="s">
        <v>14</v>
      </c>
      <c r="H984" s="8">
        <f t="shared" si="123"/>
        <v>81.533333333333331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120"/>
        <v>40743.208333333336</v>
      </c>
      <c r="O984" s="17" t="str">
        <f t="shared" si="127"/>
        <v>Jul</v>
      </c>
      <c r="P984" s="14">
        <f t="shared" si="124"/>
        <v>2011</v>
      </c>
      <c r="Q984" s="12">
        <f t="shared" si="121"/>
        <v>40745.208333333336</v>
      </c>
      <c r="R984" t="b">
        <v>0</v>
      </c>
      <c r="S984" t="b">
        <v>1</v>
      </c>
      <c r="T984" t="s">
        <v>42</v>
      </c>
      <c r="U984" t="str">
        <f t="shared" si="125"/>
        <v>film &amp; video</v>
      </c>
      <c r="V984" t="str">
        <f t="shared" si="126"/>
        <v>documentary</v>
      </c>
    </row>
    <row r="985" spans="1:22" hidden="1" x14ac:dyDescent="0.35">
      <c r="A985">
        <v>983</v>
      </c>
      <c r="B985" t="s">
        <v>1994</v>
      </c>
      <c r="C985" s="3" t="s">
        <v>1995</v>
      </c>
      <c r="D985" s="19">
        <v>129100</v>
      </c>
      <c r="E985" s="7">
        <v>188404</v>
      </c>
      <c r="F985" s="5">
        <f t="shared" si="122"/>
        <v>1.4593648334624323</v>
      </c>
      <c r="G985" t="s">
        <v>20</v>
      </c>
      <c r="H985" s="8">
        <f t="shared" si="123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120"/>
        <v>43681.208333333328</v>
      </c>
      <c r="O985" s="17" t="str">
        <f t="shared" si="127"/>
        <v>Aug</v>
      </c>
      <c r="P985" s="14">
        <f t="shared" si="124"/>
        <v>2019</v>
      </c>
      <c r="Q985" s="12">
        <f t="shared" si="121"/>
        <v>43696.208333333328</v>
      </c>
      <c r="R985" t="b">
        <v>0</v>
      </c>
      <c r="S985" t="b">
        <v>0</v>
      </c>
      <c r="T985" t="s">
        <v>42</v>
      </c>
      <c r="U985" t="str">
        <f t="shared" si="125"/>
        <v>film &amp; video</v>
      </c>
      <c r="V985" t="str">
        <f t="shared" si="126"/>
        <v>documentary</v>
      </c>
    </row>
    <row r="986" spans="1:22" ht="31" hidden="1" x14ac:dyDescent="0.35">
      <c r="A986">
        <v>984</v>
      </c>
      <c r="B986" t="s">
        <v>1996</v>
      </c>
      <c r="C986" s="3" t="s">
        <v>1997</v>
      </c>
      <c r="D986" s="19">
        <v>6500</v>
      </c>
      <c r="E986" s="7">
        <v>9910</v>
      </c>
      <c r="F986" s="5">
        <f t="shared" si="122"/>
        <v>1.5246153846153847</v>
      </c>
      <c r="G986" t="s">
        <v>20</v>
      </c>
      <c r="H986" s="8">
        <f t="shared" si="123"/>
        <v>26.010498687664043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120"/>
        <v>43716.208333333328</v>
      </c>
      <c r="O986" s="17" t="str">
        <f t="shared" si="127"/>
        <v>Sep</v>
      </c>
      <c r="P986" s="14">
        <f t="shared" si="124"/>
        <v>2019</v>
      </c>
      <c r="Q986" s="12">
        <f t="shared" si="121"/>
        <v>43742.208333333328</v>
      </c>
      <c r="R986" t="b">
        <v>0</v>
      </c>
      <c r="S986" t="b">
        <v>0</v>
      </c>
      <c r="T986" t="s">
        <v>33</v>
      </c>
      <c r="U986" t="str">
        <f t="shared" si="125"/>
        <v>theater</v>
      </c>
      <c r="V986" t="str">
        <f t="shared" si="126"/>
        <v>plays</v>
      </c>
    </row>
    <row r="987" spans="1:22" x14ac:dyDescent="0.35">
      <c r="A987">
        <v>985</v>
      </c>
      <c r="B987" t="s">
        <v>1998</v>
      </c>
      <c r="C987" s="3" t="s">
        <v>1999</v>
      </c>
      <c r="D987" s="19">
        <v>170600</v>
      </c>
      <c r="E987" s="7">
        <v>114523</v>
      </c>
      <c r="F987" s="5">
        <f t="shared" si="122"/>
        <v>0.67129542790152408</v>
      </c>
      <c r="G987" t="s">
        <v>14</v>
      </c>
      <c r="H987" s="8">
        <f t="shared" si="123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120"/>
        <v>41614.25</v>
      </c>
      <c r="O987" s="17" t="str">
        <f t="shared" si="127"/>
        <v>Dec</v>
      </c>
      <c r="P987" s="14">
        <f t="shared" si="124"/>
        <v>2013</v>
      </c>
      <c r="Q987" s="12">
        <f t="shared" si="121"/>
        <v>41640.25</v>
      </c>
      <c r="R987" t="b">
        <v>0</v>
      </c>
      <c r="S987" t="b">
        <v>1</v>
      </c>
      <c r="T987" t="s">
        <v>23</v>
      </c>
      <c r="U987" t="str">
        <f t="shared" si="125"/>
        <v>music</v>
      </c>
      <c r="V987" t="str">
        <f t="shared" si="126"/>
        <v>rock</v>
      </c>
    </row>
    <row r="988" spans="1:22" ht="31" x14ac:dyDescent="0.35">
      <c r="A988">
        <v>986</v>
      </c>
      <c r="B988" t="s">
        <v>2000</v>
      </c>
      <c r="C988" s="3" t="s">
        <v>2001</v>
      </c>
      <c r="D988" s="19">
        <v>7800</v>
      </c>
      <c r="E988" s="7">
        <v>3144</v>
      </c>
      <c r="F988" s="5">
        <f t="shared" si="122"/>
        <v>0.40307692307692305</v>
      </c>
      <c r="G988" t="s">
        <v>14</v>
      </c>
      <c r="H988" s="8">
        <f t="shared" si="123"/>
        <v>34.173913043478258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120"/>
        <v>40638.208333333336</v>
      </c>
      <c r="O988" s="17" t="str">
        <f t="shared" si="127"/>
        <v>Apr</v>
      </c>
      <c r="P988" s="14">
        <f t="shared" si="124"/>
        <v>2011</v>
      </c>
      <c r="Q988" s="12">
        <f t="shared" si="121"/>
        <v>40652.208333333336</v>
      </c>
      <c r="R988" t="b">
        <v>0</v>
      </c>
      <c r="S988" t="b">
        <v>0</v>
      </c>
      <c r="T988" t="s">
        <v>23</v>
      </c>
      <c r="U988" t="str">
        <f t="shared" si="125"/>
        <v>music</v>
      </c>
      <c r="V988" t="str">
        <f t="shared" si="126"/>
        <v>rock</v>
      </c>
    </row>
    <row r="989" spans="1:22" hidden="1" x14ac:dyDescent="0.35">
      <c r="A989">
        <v>987</v>
      </c>
      <c r="B989" t="s">
        <v>2002</v>
      </c>
      <c r="C989" s="3" t="s">
        <v>2003</v>
      </c>
      <c r="D989" s="19">
        <v>6200</v>
      </c>
      <c r="E989" s="7">
        <v>13441</v>
      </c>
      <c r="F989" s="5">
        <f t="shared" si="122"/>
        <v>2.1679032258064517</v>
      </c>
      <c r="G989" t="s">
        <v>20</v>
      </c>
      <c r="H989" s="8">
        <f t="shared" si="123"/>
        <v>28.002083333333335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120"/>
        <v>42852.208333333328</v>
      </c>
      <c r="O989" s="17" t="str">
        <f t="shared" si="127"/>
        <v>Apr</v>
      </c>
      <c r="P989" s="14">
        <f t="shared" si="124"/>
        <v>2017</v>
      </c>
      <c r="Q989" s="12">
        <f t="shared" si="121"/>
        <v>42866.208333333328</v>
      </c>
      <c r="R989" t="b">
        <v>0</v>
      </c>
      <c r="S989" t="b">
        <v>0</v>
      </c>
      <c r="T989" t="s">
        <v>42</v>
      </c>
      <c r="U989" t="str">
        <f t="shared" si="125"/>
        <v>film &amp; video</v>
      </c>
      <c r="V989" t="str">
        <f t="shared" si="126"/>
        <v>documentary</v>
      </c>
    </row>
    <row r="990" spans="1:22" x14ac:dyDescent="0.35">
      <c r="A990">
        <v>988</v>
      </c>
      <c r="B990" t="s">
        <v>2004</v>
      </c>
      <c r="C990" s="3" t="s">
        <v>2005</v>
      </c>
      <c r="D990" s="19">
        <v>9400</v>
      </c>
      <c r="E990" s="7">
        <v>4899</v>
      </c>
      <c r="F990" s="5">
        <f t="shared" si="122"/>
        <v>0.52117021276595743</v>
      </c>
      <c r="G990" t="s">
        <v>14</v>
      </c>
      <c r="H990" s="8">
        <f t="shared" si="123"/>
        <v>76.546875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120"/>
        <v>42686.25</v>
      </c>
      <c r="O990" s="17" t="str">
        <f t="shared" si="127"/>
        <v>Nov</v>
      </c>
      <c r="P990" s="14">
        <f t="shared" si="124"/>
        <v>2016</v>
      </c>
      <c r="Q990" s="12">
        <f t="shared" si="121"/>
        <v>42707.25</v>
      </c>
      <c r="R990" t="b">
        <v>0</v>
      </c>
      <c r="S990" t="b">
        <v>0</v>
      </c>
      <c r="T990" t="s">
        <v>133</v>
      </c>
      <c r="U990" t="str">
        <f t="shared" si="125"/>
        <v>publishing</v>
      </c>
      <c r="V990" t="str">
        <f t="shared" si="126"/>
        <v>radio &amp; podcasts</v>
      </c>
    </row>
    <row r="991" spans="1:22" hidden="1" x14ac:dyDescent="0.35">
      <c r="A991">
        <v>989</v>
      </c>
      <c r="B991" t="s">
        <v>2006</v>
      </c>
      <c r="C991" s="3" t="s">
        <v>2007</v>
      </c>
      <c r="D991" s="19">
        <v>2400</v>
      </c>
      <c r="E991" s="7">
        <v>11990</v>
      </c>
      <c r="F991" s="5">
        <f t="shared" si="122"/>
        <v>4.9958333333333336</v>
      </c>
      <c r="G991" t="s">
        <v>20</v>
      </c>
      <c r="H991" s="8">
        <f t="shared" si="123"/>
        <v>53.053097345132741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120"/>
        <v>43571.208333333328</v>
      </c>
      <c r="O991" s="17" t="str">
        <f t="shared" si="127"/>
        <v>Apr</v>
      </c>
      <c r="P991" s="14">
        <f t="shared" si="124"/>
        <v>2019</v>
      </c>
      <c r="Q991" s="12">
        <f t="shared" si="121"/>
        <v>43576.208333333328</v>
      </c>
      <c r="R991" t="b">
        <v>0</v>
      </c>
      <c r="S991" t="b">
        <v>0</v>
      </c>
      <c r="T991" t="s">
        <v>206</v>
      </c>
      <c r="U991" t="str">
        <f t="shared" si="125"/>
        <v>publishing</v>
      </c>
      <c r="V991" t="str">
        <f t="shared" si="126"/>
        <v>translations</v>
      </c>
    </row>
    <row r="992" spans="1:22" x14ac:dyDescent="0.35">
      <c r="A992">
        <v>990</v>
      </c>
      <c r="B992" t="s">
        <v>2008</v>
      </c>
      <c r="C992" s="3" t="s">
        <v>2009</v>
      </c>
      <c r="D992" s="19">
        <v>7800</v>
      </c>
      <c r="E992" s="7">
        <v>6839</v>
      </c>
      <c r="F992" s="5">
        <f t="shared" si="122"/>
        <v>0.87679487179487181</v>
      </c>
      <c r="G992" t="s">
        <v>14</v>
      </c>
      <c r="H992" s="8">
        <f t="shared" si="123"/>
        <v>106.859375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120"/>
        <v>42432.25</v>
      </c>
      <c r="O992" s="17" t="str">
        <f t="shared" si="127"/>
        <v>Mar</v>
      </c>
      <c r="P992" s="14">
        <f t="shared" si="124"/>
        <v>2016</v>
      </c>
      <c r="Q992" s="12">
        <f t="shared" si="121"/>
        <v>42454.208333333328</v>
      </c>
      <c r="R992" t="b">
        <v>0</v>
      </c>
      <c r="S992" t="b">
        <v>1</v>
      </c>
      <c r="T992" t="s">
        <v>53</v>
      </c>
      <c r="U992" t="str">
        <f t="shared" si="125"/>
        <v>film &amp; video</v>
      </c>
      <c r="V992" t="str">
        <f t="shared" si="126"/>
        <v>drama</v>
      </c>
    </row>
    <row r="993" spans="1:22" hidden="1" x14ac:dyDescent="0.35">
      <c r="A993">
        <v>991</v>
      </c>
      <c r="B993" t="s">
        <v>1080</v>
      </c>
      <c r="C993" s="3" t="s">
        <v>2010</v>
      </c>
      <c r="D993" s="19">
        <v>9800</v>
      </c>
      <c r="E993" s="7">
        <v>11091</v>
      </c>
      <c r="F993" s="5">
        <f t="shared" si="122"/>
        <v>1.131734693877551</v>
      </c>
      <c r="G993" t="s">
        <v>20</v>
      </c>
      <c r="H993" s="8">
        <f t="shared" si="123"/>
        <v>46.020746887966808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120"/>
        <v>41907.208333333336</v>
      </c>
      <c r="O993" s="17" t="str">
        <f t="shared" si="127"/>
        <v>Sep</v>
      </c>
      <c r="P993" s="14">
        <f t="shared" si="124"/>
        <v>2014</v>
      </c>
      <c r="Q993" s="12">
        <f t="shared" si="121"/>
        <v>41911.208333333336</v>
      </c>
      <c r="R993" t="b">
        <v>0</v>
      </c>
      <c r="S993" t="b">
        <v>1</v>
      </c>
      <c r="T993" t="s">
        <v>23</v>
      </c>
      <c r="U993" t="str">
        <f t="shared" si="125"/>
        <v>music</v>
      </c>
      <c r="V993" t="str">
        <f t="shared" si="126"/>
        <v>rock</v>
      </c>
    </row>
    <row r="994" spans="1:22" hidden="1" x14ac:dyDescent="0.35">
      <c r="A994">
        <v>992</v>
      </c>
      <c r="B994" t="s">
        <v>2011</v>
      </c>
      <c r="C994" s="3" t="s">
        <v>2012</v>
      </c>
      <c r="D994" s="19">
        <v>3100</v>
      </c>
      <c r="E994" s="7">
        <v>13223</v>
      </c>
      <c r="F994" s="5">
        <f t="shared" si="122"/>
        <v>4.2654838709677421</v>
      </c>
      <c r="G994" t="s">
        <v>20</v>
      </c>
      <c r="H994" s="8">
        <f t="shared" si="123"/>
        <v>100.17424242424242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120"/>
        <v>43227.208333333328</v>
      </c>
      <c r="O994" s="17" t="str">
        <f t="shared" si="127"/>
        <v>May</v>
      </c>
      <c r="P994" s="14">
        <f t="shared" si="124"/>
        <v>2018</v>
      </c>
      <c r="Q994" s="12">
        <f t="shared" si="121"/>
        <v>43241.208333333328</v>
      </c>
      <c r="R994" t="b">
        <v>0</v>
      </c>
      <c r="S994" t="b">
        <v>1</v>
      </c>
      <c r="T994" t="s">
        <v>53</v>
      </c>
      <c r="U994" t="str">
        <f t="shared" si="125"/>
        <v>film &amp; video</v>
      </c>
      <c r="V994" t="str">
        <f t="shared" si="126"/>
        <v>drama</v>
      </c>
    </row>
    <row r="995" spans="1:22" hidden="1" x14ac:dyDescent="0.35">
      <c r="A995">
        <v>993</v>
      </c>
      <c r="B995" t="s">
        <v>2013</v>
      </c>
      <c r="C995" s="3" t="s">
        <v>2014</v>
      </c>
      <c r="D995" s="19">
        <v>9800</v>
      </c>
      <c r="E995" s="7">
        <v>7608</v>
      </c>
      <c r="F995" s="5">
        <f t="shared" si="122"/>
        <v>0.77632653061224488</v>
      </c>
      <c r="G995" t="s">
        <v>74</v>
      </c>
      <c r="H995" s="8">
        <f t="shared" si="123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120"/>
        <v>42362.25</v>
      </c>
      <c r="O995" s="17" t="str">
        <f t="shared" si="127"/>
        <v>Dec</v>
      </c>
      <c r="P995" s="14">
        <f t="shared" si="124"/>
        <v>2015</v>
      </c>
      <c r="Q995" s="12">
        <f t="shared" si="121"/>
        <v>42379.25</v>
      </c>
      <c r="R995" t="b">
        <v>0</v>
      </c>
      <c r="S995" t="b">
        <v>1</v>
      </c>
      <c r="T995" t="s">
        <v>122</v>
      </c>
      <c r="U995" t="str">
        <f t="shared" si="125"/>
        <v>photography</v>
      </c>
      <c r="V995" t="str">
        <f t="shared" si="126"/>
        <v>photography books</v>
      </c>
    </row>
    <row r="996" spans="1:22" x14ac:dyDescent="0.35">
      <c r="A996">
        <v>994</v>
      </c>
      <c r="B996" t="s">
        <v>2015</v>
      </c>
      <c r="C996" s="3" t="s">
        <v>2016</v>
      </c>
      <c r="D996" s="19">
        <v>141100</v>
      </c>
      <c r="E996" s="7">
        <v>74073</v>
      </c>
      <c r="F996" s="5">
        <f t="shared" si="122"/>
        <v>0.52496810772501767</v>
      </c>
      <c r="G996" t="s">
        <v>14</v>
      </c>
      <c r="H996" s="8">
        <f t="shared" si="123"/>
        <v>87.972684085510693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120"/>
        <v>41929.208333333336</v>
      </c>
      <c r="O996" s="17" t="str">
        <f t="shared" si="127"/>
        <v>Oct</v>
      </c>
      <c r="P996" s="14">
        <f t="shared" si="124"/>
        <v>2014</v>
      </c>
      <c r="Q996" s="12">
        <f t="shared" si="121"/>
        <v>41935.208333333336</v>
      </c>
      <c r="R996" t="b">
        <v>0</v>
      </c>
      <c r="S996" t="b">
        <v>1</v>
      </c>
      <c r="T996" t="s">
        <v>206</v>
      </c>
      <c r="U996" t="str">
        <f t="shared" si="125"/>
        <v>publishing</v>
      </c>
      <c r="V996" t="str">
        <f t="shared" si="126"/>
        <v>translations</v>
      </c>
    </row>
    <row r="997" spans="1:22" hidden="1" x14ac:dyDescent="0.35">
      <c r="A997">
        <v>995</v>
      </c>
      <c r="B997" t="s">
        <v>2017</v>
      </c>
      <c r="C997" s="3" t="s">
        <v>2018</v>
      </c>
      <c r="D997" s="19">
        <v>97300</v>
      </c>
      <c r="E997" s="7">
        <v>153216</v>
      </c>
      <c r="F997" s="5">
        <f t="shared" si="122"/>
        <v>1.5746762589928058</v>
      </c>
      <c r="G997" t="s">
        <v>20</v>
      </c>
      <c r="H997" s="8">
        <f t="shared" si="123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120"/>
        <v>43408.208333333328</v>
      </c>
      <c r="O997" s="17" t="str">
        <f t="shared" si="127"/>
        <v>Nov</v>
      </c>
      <c r="P997" s="14">
        <f t="shared" si="124"/>
        <v>2018</v>
      </c>
      <c r="Q997" s="12">
        <f t="shared" si="121"/>
        <v>43437.25</v>
      </c>
      <c r="R997" t="b">
        <v>0</v>
      </c>
      <c r="S997" t="b">
        <v>1</v>
      </c>
      <c r="T997" t="s">
        <v>17</v>
      </c>
      <c r="U997" t="str">
        <f t="shared" si="125"/>
        <v>food</v>
      </c>
      <c r="V997" t="str">
        <f t="shared" si="126"/>
        <v>food trucks</v>
      </c>
    </row>
    <row r="998" spans="1:22" ht="31" x14ac:dyDescent="0.35">
      <c r="A998">
        <v>996</v>
      </c>
      <c r="B998" t="s">
        <v>2019</v>
      </c>
      <c r="C998" s="3" t="s">
        <v>2020</v>
      </c>
      <c r="D998" s="19">
        <v>6600</v>
      </c>
      <c r="E998" s="7">
        <v>4814</v>
      </c>
      <c r="F998" s="5">
        <f t="shared" si="122"/>
        <v>0.72939393939393937</v>
      </c>
      <c r="G998" t="s">
        <v>14</v>
      </c>
      <c r="H998" s="8">
        <f t="shared" si="123"/>
        <v>42.982142857142854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120"/>
        <v>41276.25</v>
      </c>
      <c r="O998" s="17" t="str">
        <f t="shared" si="127"/>
        <v>Jan</v>
      </c>
      <c r="P998" s="14">
        <f t="shared" si="124"/>
        <v>2013</v>
      </c>
      <c r="Q998" s="12">
        <f t="shared" si="121"/>
        <v>41306.25</v>
      </c>
      <c r="R998" t="b">
        <v>0</v>
      </c>
      <c r="S998" t="b">
        <v>0</v>
      </c>
      <c r="T998" t="s">
        <v>33</v>
      </c>
      <c r="U998" t="str">
        <f t="shared" si="125"/>
        <v>theater</v>
      </c>
      <c r="V998" t="str">
        <f t="shared" si="126"/>
        <v>plays</v>
      </c>
    </row>
    <row r="999" spans="1:22" hidden="1" x14ac:dyDescent="0.35">
      <c r="A999">
        <v>997</v>
      </c>
      <c r="B999" t="s">
        <v>2021</v>
      </c>
      <c r="C999" s="3" t="s">
        <v>2022</v>
      </c>
      <c r="D999" s="19">
        <v>7600</v>
      </c>
      <c r="E999" s="7">
        <v>4603</v>
      </c>
      <c r="F999" s="5">
        <f t="shared" si="122"/>
        <v>0.60565789473684206</v>
      </c>
      <c r="G999" t="s">
        <v>74</v>
      </c>
      <c r="H999" s="8">
        <f t="shared" si="123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120"/>
        <v>41659.25</v>
      </c>
      <c r="O999" s="17" t="str">
        <f t="shared" si="127"/>
        <v>Jan</v>
      </c>
      <c r="P999" s="14">
        <f t="shared" si="124"/>
        <v>2014</v>
      </c>
      <c r="Q999" s="12">
        <f t="shared" si="121"/>
        <v>41664.25</v>
      </c>
      <c r="R999" t="b">
        <v>0</v>
      </c>
      <c r="S999" t="b">
        <v>0</v>
      </c>
      <c r="T999" t="s">
        <v>33</v>
      </c>
      <c r="U999" t="str">
        <f t="shared" si="125"/>
        <v>theater</v>
      </c>
      <c r="V999" t="str">
        <f t="shared" si="126"/>
        <v>plays</v>
      </c>
    </row>
    <row r="1000" spans="1:22" x14ac:dyDescent="0.35">
      <c r="A1000">
        <v>998</v>
      </c>
      <c r="B1000" t="s">
        <v>2023</v>
      </c>
      <c r="C1000" s="3" t="s">
        <v>2024</v>
      </c>
      <c r="D1000" s="19">
        <v>66600</v>
      </c>
      <c r="E1000" s="7">
        <v>37823</v>
      </c>
      <c r="F1000" s="5">
        <f t="shared" si="122"/>
        <v>0.5679129129129129</v>
      </c>
      <c r="G1000" t="s">
        <v>14</v>
      </c>
      <c r="H1000" s="8">
        <f t="shared" si="123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120"/>
        <v>40220.25</v>
      </c>
      <c r="O1000" s="17" t="str">
        <f t="shared" si="127"/>
        <v>Feb</v>
      </c>
      <c r="P1000" s="14">
        <f t="shared" si="124"/>
        <v>2010</v>
      </c>
      <c r="Q1000" s="12">
        <f t="shared" si="121"/>
        <v>40234.25</v>
      </c>
      <c r="R1000" t="b">
        <v>0</v>
      </c>
      <c r="S1000" t="b">
        <v>1</v>
      </c>
      <c r="T1000" t="s">
        <v>60</v>
      </c>
      <c r="U1000" t="str">
        <f t="shared" si="125"/>
        <v>music</v>
      </c>
      <c r="V1000" t="str">
        <f t="shared" si="126"/>
        <v>indie rock</v>
      </c>
    </row>
    <row r="1001" spans="1:22" hidden="1" x14ac:dyDescent="0.35">
      <c r="A1001">
        <v>999</v>
      </c>
      <c r="B1001" t="s">
        <v>2025</v>
      </c>
      <c r="C1001" s="3" t="s">
        <v>2026</v>
      </c>
      <c r="D1001" s="19">
        <v>111100</v>
      </c>
      <c r="E1001" s="7">
        <v>62819</v>
      </c>
      <c r="F1001" s="5">
        <f t="shared" si="122"/>
        <v>0.56542754275427543</v>
      </c>
      <c r="G1001" t="s">
        <v>74</v>
      </c>
      <c r="H1001" s="8">
        <f t="shared" si="123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120"/>
        <v>42550.208333333328</v>
      </c>
      <c r="O1001" s="17" t="str">
        <f t="shared" si="127"/>
        <v>Jun</v>
      </c>
      <c r="P1001" s="14">
        <f t="shared" si="124"/>
        <v>2016</v>
      </c>
      <c r="Q1001" s="12">
        <f t="shared" si="121"/>
        <v>42557.208333333328</v>
      </c>
      <c r="R1001" t="b">
        <v>0</v>
      </c>
      <c r="S1001" t="b">
        <v>0</v>
      </c>
      <c r="T1001" t="s">
        <v>17</v>
      </c>
      <c r="U1001" t="str">
        <f t="shared" si="125"/>
        <v>food</v>
      </c>
      <c r="V1001" t="str">
        <f t="shared" si="126"/>
        <v>food trucks</v>
      </c>
    </row>
  </sheetData>
  <autoFilter ref="A1:V1001" xr:uid="{00000000-0001-0000-0000-000000000000}">
    <filterColumn colId="6">
      <filters>
        <filter val="failed"/>
      </filters>
    </filterColumn>
  </autoFilter>
  <conditionalFormatting sqref="G1:H1001">
    <cfRule type="containsText" dxfId="11" priority="5" operator="containsText" text="live">
      <formula>NOT(ISERROR(SEARCH("live",G1)))</formula>
    </cfRule>
    <cfRule type="containsText" dxfId="10" priority="6" operator="containsText" text="canceled">
      <formula>NOT(ISERROR(SEARCH("canceled",G1)))</formula>
    </cfRule>
    <cfRule type="containsText" dxfId="9" priority="7" operator="containsText" text="failed">
      <formula>NOT(ISERROR(SEARCH("failed",G1)))</formula>
    </cfRule>
    <cfRule type="containsText" dxfId="8" priority="8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5F4E-17B5-45F4-B4B7-DF2DF213F1C0}">
  <sheetPr codeName="Sheet3"/>
  <dimension ref="A2:F15"/>
  <sheetViews>
    <sheetView topLeftCell="A2" workbookViewId="0">
      <selection activeCell="C12" sqref="C12"/>
    </sheetView>
  </sheetViews>
  <sheetFormatPr defaultRowHeight="15.5" x14ac:dyDescent="0.35"/>
  <cols>
    <col min="1" max="1" width="16.1640625" bestFit="1" customWidth="1"/>
    <col min="2" max="2" width="15.1640625" bestFit="1" customWidth="1"/>
    <col min="3" max="3" width="5.58203125" bestFit="1" customWidth="1"/>
    <col min="4" max="4" width="3.83203125" bestFit="1" customWidth="1"/>
    <col min="5" max="5" width="9.1640625" bestFit="1" customWidth="1"/>
    <col min="6" max="6" width="10.9140625" bestFit="1" customWidth="1"/>
    <col min="7" max="7" width="14.1640625" bestFit="1" customWidth="1"/>
    <col min="8" max="8" width="17.4140625" bestFit="1" customWidth="1"/>
    <col min="9" max="9" width="24.6640625" bestFit="1" customWidth="1"/>
    <col min="10" max="10" width="27.9140625" bestFit="1" customWidth="1"/>
    <col min="11" max="11" width="25.1640625" bestFit="1" customWidth="1"/>
    <col min="12" max="12" width="28.1640625" bestFit="1" customWidth="1"/>
    <col min="13" max="13" width="14.6640625" bestFit="1" customWidth="1"/>
    <col min="14" max="14" width="17.6640625" bestFit="1" customWidth="1"/>
    <col min="15" max="15" width="19.1640625" bestFit="1" customWidth="1"/>
    <col min="16" max="16" width="22.1640625" bestFit="1" customWidth="1"/>
    <col min="17" max="18" width="9.83203125" bestFit="1" customWidth="1"/>
    <col min="19" max="19" width="13" bestFit="1" customWidth="1"/>
    <col min="20" max="20" width="12.4140625" bestFit="1" customWidth="1"/>
    <col min="21" max="21" width="15.58203125" bestFit="1" customWidth="1"/>
    <col min="22" max="22" width="12.1640625" bestFit="1" customWidth="1"/>
    <col min="23" max="23" width="15.4140625" bestFit="1" customWidth="1"/>
    <col min="24" max="24" width="16.9140625" bestFit="1" customWidth="1"/>
    <col min="25" max="25" width="20" bestFit="1" customWidth="1"/>
    <col min="26" max="26" width="14.1640625" bestFit="1" customWidth="1"/>
    <col min="27" max="27" width="17.5" bestFit="1" customWidth="1"/>
    <col min="28" max="28" width="19" bestFit="1" customWidth="1"/>
    <col min="29" max="29" width="22.1640625" bestFit="1" customWidth="1"/>
    <col min="30" max="30" width="16.6640625" bestFit="1" customWidth="1"/>
    <col min="31" max="31" width="19.6640625" bestFit="1" customWidth="1"/>
    <col min="32" max="32" width="13.9140625" bestFit="1" customWidth="1"/>
    <col min="33" max="33" width="17.1640625" bestFit="1" customWidth="1"/>
    <col min="34" max="34" width="27.1640625" bestFit="1" customWidth="1"/>
    <col min="35" max="35" width="30.4140625" bestFit="1" customWidth="1"/>
    <col min="36" max="36" width="26.5" bestFit="1" customWidth="1"/>
    <col min="37" max="37" width="29.6640625" bestFit="1" customWidth="1"/>
    <col min="38" max="38" width="18.1640625" bestFit="1" customWidth="1"/>
    <col min="39" max="39" width="21.5" bestFit="1" customWidth="1"/>
    <col min="40" max="40" width="16" bestFit="1" customWidth="1"/>
    <col min="41" max="41" width="19.1640625" bestFit="1" customWidth="1"/>
    <col min="42" max="42" width="16.1640625" bestFit="1" customWidth="1"/>
    <col min="43" max="43" width="19.4140625" bestFit="1" customWidth="1"/>
    <col min="44" max="44" width="15" bestFit="1" customWidth="1"/>
    <col min="45" max="45" width="18.1640625" bestFit="1" customWidth="1"/>
    <col min="46" max="46" width="21.4140625" bestFit="1" customWidth="1"/>
    <col min="47" max="47" width="24.58203125" bestFit="1" customWidth="1"/>
    <col min="48" max="48" width="23.33203125" bestFit="1" customWidth="1"/>
    <col min="49" max="49" width="26.5" bestFit="1" customWidth="1"/>
    <col min="50" max="50" width="23.83203125" bestFit="1" customWidth="1"/>
    <col min="51" max="51" width="27" bestFit="1" customWidth="1"/>
    <col min="52" max="52" width="21.1640625" bestFit="1" customWidth="1"/>
    <col min="53" max="53" width="24.1640625" bestFit="1" customWidth="1"/>
    <col min="54" max="54" width="12" bestFit="1" customWidth="1"/>
    <col min="55" max="55" width="15.1640625" bestFit="1" customWidth="1"/>
    <col min="56" max="56" width="13.1640625" bestFit="1" customWidth="1"/>
    <col min="57" max="57" width="16.1640625" bestFit="1" customWidth="1"/>
    <col min="58" max="58" width="13" bestFit="1" customWidth="1"/>
    <col min="59" max="59" width="16.1640625" bestFit="1" customWidth="1"/>
    <col min="60" max="60" width="25.6640625" bestFit="1" customWidth="1"/>
    <col min="61" max="61" width="28.9140625" bestFit="1" customWidth="1"/>
    <col min="62" max="62" width="15.83203125" bestFit="1" customWidth="1"/>
    <col min="63" max="63" width="19" bestFit="1" customWidth="1"/>
    <col min="64" max="64" width="11.1640625" bestFit="1" customWidth="1"/>
    <col min="65" max="65" width="14.1640625" bestFit="1" customWidth="1"/>
    <col min="66" max="66" width="27" bestFit="1" customWidth="1"/>
    <col min="67" max="67" width="30.1640625" bestFit="1" customWidth="1"/>
    <col min="68" max="68" width="13" bestFit="1" customWidth="1"/>
    <col min="69" max="69" width="16.1640625" bestFit="1" customWidth="1"/>
    <col min="70" max="70" width="10.5" bestFit="1" customWidth="1"/>
    <col min="71" max="71" width="13.6640625" bestFit="1" customWidth="1"/>
    <col min="72" max="72" width="23.33203125" bestFit="1" customWidth="1"/>
    <col min="73" max="73" width="26.5" bestFit="1" customWidth="1"/>
    <col min="74" max="74" width="24.9140625" bestFit="1" customWidth="1"/>
    <col min="75" max="75" width="28.08203125" bestFit="1" customWidth="1"/>
    <col min="76" max="76" width="14" bestFit="1" customWidth="1"/>
    <col min="77" max="77" width="17.1640625" bestFit="1" customWidth="1"/>
    <col min="78" max="78" width="13.58203125" bestFit="1" customWidth="1"/>
    <col min="79" max="79" width="16.6640625" bestFit="1" customWidth="1"/>
    <col min="80" max="80" width="25.4140625" bestFit="1" customWidth="1"/>
    <col min="81" max="81" width="28.58203125" bestFit="1" customWidth="1"/>
    <col min="82" max="82" width="8.9140625" bestFit="1" customWidth="1"/>
    <col min="83" max="83" width="12" bestFit="1" customWidth="1"/>
    <col min="84" max="84" width="11.33203125" bestFit="1" customWidth="1"/>
    <col min="85" max="85" width="14.5" bestFit="1" customWidth="1"/>
    <col min="86" max="86" width="11" bestFit="1" customWidth="1"/>
    <col min="87" max="87" width="14.1640625" bestFit="1" customWidth="1"/>
    <col min="88" max="88" width="23.4140625" bestFit="1" customWidth="1"/>
    <col min="89" max="89" width="26.58203125" bestFit="1" customWidth="1"/>
    <col min="90" max="90" width="16.1640625" bestFit="1" customWidth="1"/>
    <col min="91" max="91" width="19.4140625" bestFit="1" customWidth="1"/>
    <col min="92" max="92" width="17.1640625" bestFit="1" customWidth="1"/>
    <col min="93" max="93" width="20.1640625" bestFit="1" customWidth="1"/>
    <col min="94" max="94" width="11.4140625" bestFit="1" customWidth="1"/>
    <col min="95" max="95" width="14.58203125" bestFit="1" customWidth="1"/>
    <col min="96" max="96" width="12" bestFit="1" customWidth="1"/>
    <col min="97" max="97" width="15.1640625" bestFit="1" customWidth="1"/>
    <col min="98" max="98" width="12.83203125" bestFit="1" customWidth="1"/>
    <col min="99" max="99" width="16" bestFit="1" customWidth="1"/>
    <col min="100" max="100" width="14.6640625" bestFit="1" customWidth="1"/>
    <col min="101" max="101" width="17.9140625" bestFit="1" customWidth="1"/>
    <col min="102" max="102" width="28.5" bestFit="1" customWidth="1"/>
    <col min="103" max="103" width="31.6640625" bestFit="1" customWidth="1"/>
    <col min="104" max="104" width="22.1640625" bestFit="1" customWidth="1"/>
    <col min="105" max="105" width="25.4140625" bestFit="1" customWidth="1"/>
    <col min="106" max="106" width="13" bestFit="1" customWidth="1"/>
    <col min="107" max="107" width="16.1640625" bestFit="1" customWidth="1"/>
    <col min="108" max="108" width="12.5" bestFit="1" customWidth="1"/>
    <col min="109" max="109" width="15.6640625" bestFit="1" customWidth="1"/>
    <col min="110" max="110" width="12.6640625" bestFit="1" customWidth="1"/>
    <col min="111" max="111" width="15.9140625" bestFit="1" customWidth="1"/>
    <col min="112" max="112" width="9.1640625" bestFit="1" customWidth="1"/>
    <col min="113" max="113" width="12.1640625" bestFit="1" customWidth="1"/>
    <col min="114" max="114" width="26.4140625" bestFit="1" customWidth="1"/>
    <col min="115" max="115" width="29.6640625" bestFit="1" customWidth="1"/>
    <col min="116" max="116" width="20.5" bestFit="1" customWidth="1"/>
    <col min="117" max="117" width="23.6640625" bestFit="1" customWidth="1"/>
    <col min="118" max="118" width="27.4140625" bestFit="1" customWidth="1"/>
    <col min="119" max="119" width="30.58203125" bestFit="1" customWidth="1"/>
    <col min="120" max="120" width="17.5" bestFit="1" customWidth="1"/>
    <col min="121" max="121" width="20.6640625" bestFit="1" customWidth="1"/>
    <col min="122" max="122" width="27.9140625" bestFit="1" customWidth="1"/>
    <col min="123" max="123" width="31.08203125" bestFit="1" customWidth="1"/>
    <col min="124" max="124" width="12.4140625" bestFit="1" customWidth="1"/>
    <col min="125" max="125" width="15.58203125" bestFit="1" customWidth="1"/>
    <col min="126" max="126" width="14.1640625" bestFit="1" customWidth="1"/>
    <col min="127" max="127" width="17.4140625" bestFit="1" customWidth="1"/>
    <col min="128" max="128" width="17.08203125" bestFit="1" customWidth="1"/>
    <col min="129" max="129" width="20.1640625" bestFit="1" customWidth="1"/>
    <col min="130" max="130" width="22.33203125" bestFit="1" customWidth="1"/>
    <col min="131" max="131" width="25.58203125" bestFit="1" customWidth="1"/>
    <col min="132" max="132" width="23.1640625" bestFit="1" customWidth="1"/>
    <col min="133" max="133" width="26.4140625" bestFit="1" customWidth="1"/>
    <col min="134" max="134" width="12" bestFit="1" customWidth="1"/>
    <col min="135" max="135" width="15.1640625" bestFit="1" customWidth="1"/>
    <col min="136" max="136" width="29.5" bestFit="1" customWidth="1"/>
    <col min="137" max="137" width="32.6640625" bestFit="1" customWidth="1"/>
    <col min="138" max="138" width="14.33203125" bestFit="1" customWidth="1"/>
    <col min="139" max="139" width="17.58203125" bestFit="1" customWidth="1"/>
    <col min="140" max="140" width="12.1640625" bestFit="1" customWidth="1"/>
    <col min="141" max="141" width="15.4140625" bestFit="1" customWidth="1"/>
    <col min="142" max="142" width="9.33203125" bestFit="1" customWidth="1"/>
    <col min="143" max="143" width="12.4140625" bestFit="1" customWidth="1"/>
    <col min="144" max="144" width="22.6640625" bestFit="1" customWidth="1"/>
    <col min="145" max="145" width="25.9140625" bestFit="1" customWidth="1"/>
    <col min="146" max="146" width="22.5" bestFit="1" customWidth="1"/>
    <col min="147" max="147" width="25.6640625" bestFit="1" customWidth="1"/>
    <col min="148" max="148" width="26.5" bestFit="1" customWidth="1"/>
    <col min="149" max="149" width="29.6640625" bestFit="1" customWidth="1"/>
    <col min="150" max="150" width="24.1640625" bestFit="1" customWidth="1"/>
    <col min="151" max="151" width="27.4140625" bestFit="1" customWidth="1"/>
    <col min="152" max="152" width="25.6640625" bestFit="1" customWidth="1"/>
    <col min="153" max="153" width="28.6640625" bestFit="1" customWidth="1"/>
    <col min="154" max="154" width="10.33203125" bestFit="1" customWidth="1"/>
    <col min="155" max="155" width="13.5" bestFit="1" customWidth="1"/>
    <col min="156" max="156" width="14.4140625" bestFit="1" customWidth="1"/>
    <col min="157" max="157" width="17.6640625" bestFit="1" customWidth="1"/>
    <col min="158" max="158" width="23" bestFit="1" customWidth="1"/>
    <col min="159" max="159" width="26.1640625" bestFit="1" customWidth="1"/>
    <col min="160" max="160" width="26.83203125" bestFit="1" customWidth="1"/>
    <col min="161" max="161" width="30.08203125" bestFit="1" customWidth="1"/>
    <col min="162" max="162" width="25.33203125" bestFit="1" customWidth="1"/>
    <col min="163" max="163" width="28.5" bestFit="1" customWidth="1"/>
    <col min="164" max="164" width="10.5" bestFit="1" customWidth="1"/>
    <col min="165" max="165" width="13.6640625" bestFit="1" customWidth="1"/>
    <col min="166" max="166" width="26.6640625" bestFit="1" customWidth="1"/>
    <col min="167" max="167" width="29.9140625" bestFit="1" customWidth="1"/>
    <col min="168" max="168" width="24.1640625" bestFit="1" customWidth="1"/>
    <col min="169" max="169" width="27.1640625" bestFit="1" customWidth="1"/>
    <col min="170" max="170" width="11.1640625" bestFit="1" customWidth="1"/>
    <col min="171" max="171" width="14.1640625" bestFit="1" customWidth="1"/>
    <col min="172" max="172" width="24.6640625" bestFit="1" customWidth="1"/>
    <col min="173" max="173" width="27.9140625" bestFit="1" customWidth="1"/>
    <col min="174" max="174" width="11" bestFit="1" customWidth="1"/>
    <col min="175" max="175" width="14.1640625" bestFit="1" customWidth="1"/>
    <col min="176" max="176" width="15.83203125" bestFit="1" customWidth="1"/>
    <col min="177" max="177" width="19" bestFit="1" customWidth="1"/>
    <col min="178" max="178" width="24.4140625" bestFit="1" customWidth="1"/>
    <col min="179" max="179" width="27.58203125" bestFit="1" customWidth="1"/>
    <col min="180" max="180" width="17.4140625" bestFit="1" customWidth="1"/>
    <col min="181" max="181" width="20.58203125" bestFit="1" customWidth="1"/>
    <col min="182" max="182" width="16.33203125" bestFit="1" customWidth="1"/>
    <col min="183" max="183" width="19.5" bestFit="1" customWidth="1"/>
    <col min="184" max="184" width="13.9140625" bestFit="1" customWidth="1"/>
    <col min="185" max="185" width="17.1640625" bestFit="1" customWidth="1"/>
    <col min="186" max="186" width="11" bestFit="1" customWidth="1"/>
    <col min="187" max="187" width="14.1640625" bestFit="1" customWidth="1"/>
    <col min="188" max="189" width="11.1640625" bestFit="1" customWidth="1"/>
    <col min="190" max="190" width="14.4140625" bestFit="1" customWidth="1"/>
    <col min="191" max="191" width="26" bestFit="1" customWidth="1"/>
    <col min="192" max="192" width="29.1640625" bestFit="1" customWidth="1"/>
    <col min="193" max="193" width="25.6640625" bestFit="1" customWidth="1"/>
    <col min="194" max="194" width="28.6640625" bestFit="1" customWidth="1"/>
    <col min="195" max="195" width="23.5" bestFit="1" customWidth="1"/>
    <col min="196" max="196" width="26.6640625" bestFit="1" customWidth="1"/>
    <col min="197" max="197" width="23.4140625" bestFit="1" customWidth="1"/>
    <col min="198" max="198" width="26.58203125" bestFit="1" customWidth="1"/>
    <col min="199" max="199" width="14.1640625" bestFit="1" customWidth="1"/>
    <col min="200" max="200" width="17.5" bestFit="1" customWidth="1"/>
    <col min="201" max="201" width="14.83203125" bestFit="1" customWidth="1"/>
    <col min="202" max="202" width="18" bestFit="1" customWidth="1"/>
    <col min="203" max="203" width="14.1640625" bestFit="1" customWidth="1"/>
    <col min="204" max="204" width="17.5" bestFit="1" customWidth="1"/>
    <col min="205" max="205" width="13.6640625" bestFit="1" customWidth="1"/>
    <col min="206" max="206" width="16.9140625" bestFit="1" customWidth="1"/>
    <col min="207" max="207" width="14.1640625" bestFit="1" customWidth="1"/>
    <col min="208" max="208" width="17.5" bestFit="1" customWidth="1"/>
    <col min="209" max="209" width="12.9140625" bestFit="1" customWidth="1"/>
    <col min="210" max="210" width="16.08203125" bestFit="1" customWidth="1"/>
    <col min="211" max="211" width="12.9140625" bestFit="1" customWidth="1"/>
    <col min="212" max="212" width="16.08203125" bestFit="1" customWidth="1"/>
    <col min="213" max="213" width="16" bestFit="1" customWidth="1"/>
    <col min="214" max="214" width="19.1640625" bestFit="1" customWidth="1"/>
    <col min="215" max="215" width="13.1640625" bestFit="1" customWidth="1"/>
    <col min="216" max="216" width="16.1640625" bestFit="1" customWidth="1"/>
    <col min="217" max="217" width="13" bestFit="1" customWidth="1"/>
    <col min="218" max="218" width="16.1640625" bestFit="1" customWidth="1"/>
    <col min="219" max="219" width="11.5" bestFit="1" customWidth="1"/>
    <col min="220" max="220" width="14.6640625" bestFit="1" customWidth="1"/>
    <col min="221" max="221" width="14.9140625" bestFit="1" customWidth="1"/>
    <col min="222" max="222" width="18.08203125" bestFit="1" customWidth="1"/>
    <col min="223" max="223" width="14.1640625" bestFit="1" customWidth="1"/>
    <col min="224" max="224" width="17.4140625" bestFit="1" customWidth="1"/>
    <col min="225" max="225" width="14.4140625" bestFit="1" customWidth="1"/>
    <col min="226" max="226" width="17.6640625" bestFit="1" customWidth="1"/>
    <col min="227" max="227" width="16" bestFit="1" customWidth="1"/>
    <col min="228" max="228" width="19.1640625" bestFit="1" customWidth="1"/>
    <col min="229" max="229" width="10.9140625" bestFit="1" customWidth="1"/>
    <col min="230" max="230" width="14.08203125" bestFit="1" customWidth="1"/>
    <col min="231" max="231" width="25.6640625" bestFit="1" customWidth="1"/>
    <col min="232" max="232" width="28.6640625" bestFit="1" customWidth="1"/>
    <col min="233" max="233" width="11.83203125" bestFit="1" customWidth="1"/>
    <col min="234" max="234" width="15" bestFit="1" customWidth="1"/>
    <col min="235" max="235" width="12.1640625" bestFit="1" customWidth="1"/>
    <col min="236" max="236" width="15.4140625" bestFit="1" customWidth="1"/>
    <col min="237" max="237" width="27.6640625" bestFit="1" customWidth="1"/>
    <col min="238" max="238" width="30.6640625" bestFit="1" customWidth="1"/>
    <col min="239" max="239" width="13" bestFit="1" customWidth="1"/>
    <col min="240" max="240" width="16.1640625" bestFit="1" customWidth="1"/>
    <col min="241" max="241" width="13.33203125" bestFit="1" customWidth="1"/>
    <col min="242" max="242" width="16.5" bestFit="1" customWidth="1"/>
    <col min="243" max="243" width="29.6640625" bestFit="1" customWidth="1"/>
    <col min="244" max="244" width="32.9140625" bestFit="1" customWidth="1"/>
    <col min="245" max="245" width="24.6640625" bestFit="1" customWidth="1"/>
    <col min="246" max="246" width="27.6640625" bestFit="1" customWidth="1"/>
    <col min="247" max="247" width="16.4140625" bestFit="1" customWidth="1"/>
    <col min="248" max="248" width="19.58203125" bestFit="1" customWidth="1"/>
    <col min="249" max="249" width="27.33203125" bestFit="1" customWidth="1"/>
    <col min="250" max="250" width="30.5" bestFit="1" customWidth="1"/>
    <col min="251" max="251" width="28.5" bestFit="1" customWidth="1"/>
    <col min="252" max="252" width="31.6640625" bestFit="1" customWidth="1"/>
    <col min="253" max="253" width="29.6640625" bestFit="1" customWidth="1"/>
    <col min="254" max="254" width="32.6640625" bestFit="1" customWidth="1"/>
    <col min="255" max="255" width="11.83203125" bestFit="1" customWidth="1"/>
    <col min="256" max="256" width="15" bestFit="1" customWidth="1"/>
    <col min="257" max="257" width="24" bestFit="1" customWidth="1"/>
    <col min="258" max="258" width="27.1640625" bestFit="1" customWidth="1"/>
    <col min="259" max="259" width="18.83203125" bestFit="1" customWidth="1"/>
    <col min="260" max="260" width="22" bestFit="1" customWidth="1"/>
    <col min="261" max="261" width="17.1640625" bestFit="1" customWidth="1"/>
    <col min="262" max="262" width="20.4140625" bestFit="1" customWidth="1"/>
    <col min="263" max="263" width="11.9140625" bestFit="1" customWidth="1"/>
    <col min="264" max="264" width="15.08203125" bestFit="1" customWidth="1"/>
    <col min="265" max="265" width="21.83203125" bestFit="1" customWidth="1"/>
    <col min="266" max="266" width="25" bestFit="1" customWidth="1"/>
    <col min="267" max="267" width="15.4140625" bestFit="1" customWidth="1"/>
    <col min="268" max="268" width="18.58203125" bestFit="1" customWidth="1"/>
    <col min="269" max="269" width="9.6640625" bestFit="1" customWidth="1"/>
    <col min="270" max="270" width="12.6640625" bestFit="1" customWidth="1"/>
    <col min="271" max="271" width="12" bestFit="1" customWidth="1"/>
    <col min="272" max="272" width="15.1640625" bestFit="1" customWidth="1"/>
    <col min="273" max="273" width="14.1640625" bestFit="1" customWidth="1"/>
    <col min="274" max="274" width="17.4140625" bestFit="1" customWidth="1"/>
    <col min="275" max="275" width="29.9140625" bestFit="1" customWidth="1"/>
    <col min="276" max="276" width="33.08203125" bestFit="1" customWidth="1"/>
    <col min="277" max="277" width="15.33203125" bestFit="1" customWidth="1"/>
    <col min="278" max="278" width="18.5" bestFit="1" customWidth="1"/>
    <col min="279" max="279" width="11.6640625" bestFit="1" customWidth="1"/>
    <col min="280" max="280" width="14.9140625" bestFit="1" customWidth="1"/>
    <col min="281" max="281" width="16.5" bestFit="1" customWidth="1"/>
    <col min="282" max="282" width="19.6640625" bestFit="1" customWidth="1"/>
    <col min="283" max="283" width="25.4140625" bestFit="1" customWidth="1"/>
    <col min="284" max="284" width="28.58203125" bestFit="1" customWidth="1"/>
    <col min="285" max="285" width="24.33203125" bestFit="1" customWidth="1"/>
    <col min="286" max="286" width="27.5" bestFit="1" customWidth="1"/>
    <col min="287" max="287" width="23.6640625" bestFit="1" customWidth="1"/>
    <col min="288" max="288" width="26.9140625" bestFit="1" customWidth="1"/>
    <col min="289" max="289" width="25.5" bestFit="1" customWidth="1"/>
    <col min="290" max="290" width="28.6640625" bestFit="1" customWidth="1"/>
    <col min="291" max="291" width="24.83203125" bestFit="1" customWidth="1"/>
    <col min="292" max="292" width="28" bestFit="1" customWidth="1"/>
    <col min="293" max="293" width="14.9140625" bestFit="1" customWidth="1"/>
    <col min="294" max="294" width="18.08203125" bestFit="1" customWidth="1"/>
    <col min="295" max="295" width="12.83203125" bestFit="1" customWidth="1"/>
    <col min="296" max="296" width="16" bestFit="1" customWidth="1"/>
    <col min="297" max="297" width="16.1640625" bestFit="1" customWidth="1"/>
    <col min="298" max="298" width="19.4140625" bestFit="1" customWidth="1"/>
    <col min="299" max="299" width="15.1640625" bestFit="1" customWidth="1"/>
    <col min="300" max="300" width="18.1640625" bestFit="1" customWidth="1"/>
    <col min="301" max="301" width="12.6640625" bestFit="1" customWidth="1"/>
    <col min="302" max="302" width="15.9140625" bestFit="1" customWidth="1"/>
    <col min="303" max="303" width="9.83203125" bestFit="1" customWidth="1"/>
    <col min="304" max="304" width="13" bestFit="1" customWidth="1"/>
    <col min="305" max="305" width="29.33203125" bestFit="1" customWidth="1"/>
    <col min="306" max="306" width="32.5" bestFit="1" customWidth="1"/>
    <col min="307" max="307" width="15" bestFit="1" customWidth="1"/>
    <col min="308" max="308" width="18.1640625" bestFit="1" customWidth="1"/>
    <col min="309" max="309" width="13.6640625" bestFit="1" customWidth="1"/>
    <col min="310" max="310" width="16.6640625" bestFit="1" customWidth="1"/>
    <col min="311" max="311" width="12.83203125" bestFit="1" customWidth="1"/>
    <col min="312" max="312" width="16" bestFit="1" customWidth="1"/>
    <col min="313" max="313" width="24.33203125" bestFit="1" customWidth="1"/>
    <col min="314" max="314" width="27.5" bestFit="1" customWidth="1"/>
    <col min="315" max="315" width="16.33203125" bestFit="1" customWidth="1"/>
    <col min="316" max="316" width="19.5" bestFit="1" customWidth="1"/>
    <col min="317" max="317" width="13.5" bestFit="1" customWidth="1"/>
    <col min="318" max="318" width="16.6640625" bestFit="1" customWidth="1"/>
    <col min="319" max="319" width="25.83203125" bestFit="1" customWidth="1"/>
    <col min="320" max="320" width="29" bestFit="1" customWidth="1"/>
    <col min="321" max="321" width="12.6640625" bestFit="1" customWidth="1"/>
    <col min="322" max="322" width="15.6640625" bestFit="1" customWidth="1"/>
    <col min="323" max="323" width="16.5" bestFit="1" customWidth="1"/>
    <col min="324" max="324" width="19.6640625" bestFit="1" customWidth="1"/>
    <col min="325" max="325" width="9.5" bestFit="1" customWidth="1"/>
    <col min="326" max="326" width="12.58203125" bestFit="1" customWidth="1"/>
    <col min="327" max="327" width="29.33203125" bestFit="1" customWidth="1"/>
    <col min="328" max="328" width="32.5" bestFit="1" customWidth="1"/>
    <col min="329" max="329" width="23.83203125" bestFit="1" customWidth="1"/>
    <col min="330" max="330" width="27" bestFit="1" customWidth="1"/>
    <col min="331" max="331" width="24.4140625" bestFit="1" customWidth="1"/>
    <col min="332" max="332" width="27.58203125" bestFit="1" customWidth="1"/>
    <col min="333" max="333" width="21.6640625" bestFit="1" customWidth="1"/>
    <col min="334" max="334" width="24.6640625" bestFit="1" customWidth="1"/>
    <col min="335" max="335" width="10.9140625" bestFit="1" customWidth="1"/>
    <col min="336" max="336" width="14.08203125" bestFit="1" customWidth="1"/>
    <col min="337" max="337" width="11.1640625" bestFit="1" customWidth="1"/>
    <col min="338" max="338" width="14.4140625" bestFit="1" customWidth="1"/>
    <col min="339" max="339" width="11.4140625" bestFit="1" customWidth="1"/>
    <col min="340" max="340" width="14.58203125" bestFit="1" customWidth="1"/>
    <col min="341" max="341" width="17.1640625" bestFit="1" customWidth="1"/>
    <col min="342" max="342" width="20.4140625" bestFit="1" customWidth="1"/>
    <col min="343" max="343" width="16.4140625" bestFit="1" customWidth="1"/>
    <col min="344" max="344" width="19.58203125" bestFit="1" customWidth="1"/>
    <col min="345" max="345" width="10.1640625" bestFit="1" customWidth="1"/>
    <col min="346" max="346" width="13.1640625" bestFit="1" customWidth="1"/>
    <col min="347" max="347" width="11.4140625" bestFit="1" customWidth="1"/>
    <col min="348" max="348" width="14.58203125" bestFit="1" customWidth="1"/>
    <col min="349" max="349" width="11.6640625" bestFit="1" customWidth="1"/>
    <col min="350" max="350" width="14.6640625" bestFit="1" customWidth="1"/>
    <col min="351" max="351" width="11.6640625" bestFit="1" customWidth="1"/>
    <col min="352" max="352" width="14.6640625" bestFit="1" customWidth="1"/>
    <col min="353" max="353" width="11.9140625" bestFit="1" customWidth="1"/>
    <col min="354" max="354" width="15.08203125" bestFit="1" customWidth="1"/>
    <col min="355" max="355" width="25.83203125" bestFit="1" customWidth="1"/>
    <col min="356" max="356" width="29" bestFit="1" customWidth="1"/>
    <col min="357" max="357" width="12.6640625" bestFit="1" customWidth="1"/>
    <col min="358" max="358" width="15.9140625" bestFit="1" customWidth="1"/>
    <col min="359" max="359" width="24.4140625" bestFit="1" customWidth="1"/>
    <col min="360" max="360" width="27.58203125" bestFit="1" customWidth="1"/>
    <col min="361" max="361" width="15.6640625" bestFit="1" customWidth="1"/>
    <col min="362" max="362" width="18.6640625" bestFit="1" customWidth="1"/>
    <col min="363" max="363" width="11.5" bestFit="1" customWidth="1"/>
    <col min="364" max="364" width="14.6640625" bestFit="1" customWidth="1"/>
    <col min="365" max="365" width="8.9140625" bestFit="1" customWidth="1"/>
    <col min="366" max="366" width="12" bestFit="1" customWidth="1"/>
    <col min="367" max="367" width="20.4140625" bestFit="1" customWidth="1"/>
    <col min="368" max="368" width="23.58203125" bestFit="1" customWidth="1"/>
    <col min="369" max="369" width="16.4140625" bestFit="1" customWidth="1"/>
    <col min="370" max="370" width="19.58203125" bestFit="1" customWidth="1"/>
    <col min="371" max="371" width="9.4140625" bestFit="1" customWidth="1"/>
    <col min="372" max="372" width="12.5" bestFit="1" customWidth="1"/>
    <col min="373" max="373" width="20.6640625" bestFit="1" customWidth="1"/>
    <col min="374" max="374" width="23.9140625" bestFit="1" customWidth="1"/>
    <col min="375" max="375" width="11.5" bestFit="1" customWidth="1"/>
    <col min="376" max="376" width="14.6640625" bestFit="1" customWidth="1"/>
    <col min="377" max="377" width="16" bestFit="1" customWidth="1"/>
    <col min="378" max="378" width="19.1640625" bestFit="1" customWidth="1"/>
    <col min="379" max="379" width="14.1640625" bestFit="1" customWidth="1"/>
    <col min="380" max="380" width="17.5" bestFit="1" customWidth="1"/>
    <col min="381" max="381" width="17" bestFit="1" customWidth="1"/>
    <col min="382" max="382" width="20.1640625" bestFit="1" customWidth="1"/>
    <col min="383" max="383" width="13" bestFit="1" customWidth="1"/>
    <col min="384" max="384" width="16.1640625" bestFit="1" customWidth="1"/>
    <col min="385" max="385" width="12.6640625" bestFit="1" customWidth="1"/>
    <col min="386" max="386" width="15.6640625" bestFit="1" customWidth="1"/>
    <col min="387" max="387" width="22.33203125" bestFit="1" customWidth="1"/>
    <col min="388" max="388" width="25.58203125" bestFit="1" customWidth="1"/>
    <col min="389" max="389" width="12.33203125" bestFit="1" customWidth="1"/>
    <col min="390" max="390" width="15.5" bestFit="1" customWidth="1"/>
    <col min="391" max="391" width="26.1640625" bestFit="1" customWidth="1"/>
    <col min="392" max="392" width="29.4140625" bestFit="1" customWidth="1"/>
    <col min="393" max="394" width="15.33203125" bestFit="1" customWidth="1"/>
    <col min="395" max="395" width="18.5" bestFit="1" customWidth="1"/>
    <col min="396" max="396" width="10.33203125" bestFit="1" customWidth="1"/>
    <col min="397" max="397" width="13.5" bestFit="1" customWidth="1"/>
    <col min="398" max="399" width="10.1640625" bestFit="1" customWidth="1"/>
    <col min="400" max="400" width="13.4140625" bestFit="1" customWidth="1"/>
    <col min="401" max="401" width="18.4140625" bestFit="1" customWidth="1"/>
    <col min="402" max="402" width="21.6640625" bestFit="1" customWidth="1"/>
    <col min="403" max="403" width="25.1640625" bestFit="1" customWidth="1"/>
    <col min="404" max="404" width="28.4140625" bestFit="1" customWidth="1"/>
    <col min="405" max="405" width="12" bestFit="1" customWidth="1"/>
    <col min="406" max="406" width="15.1640625" bestFit="1" customWidth="1"/>
    <col min="407" max="407" width="14.6640625" bestFit="1" customWidth="1"/>
    <col min="408" max="408" width="17.9140625" bestFit="1" customWidth="1"/>
    <col min="409" max="409" width="15.4140625" bestFit="1" customWidth="1"/>
    <col min="410" max="410" width="18.58203125" bestFit="1" customWidth="1"/>
    <col min="411" max="411" width="14.83203125" bestFit="1" customWidth="1"/>
    <col min="412" max="412" width="18" bestFit="1" customWidth="1"/>
    <col min="413" max="413" width="14.33203125" bestFit="1" customWidth="1"/>
    <col min="414" max="414" width="17.58203125" bestFit="1" customWidth="1"/>
    <col min="415" max="415" width="16.1640625" bestFit="1" customWidth="1"/>
    <col min="416" max="416" width="19.1640625" bestFit="1" customWidth="1"/>
    <col min="417" max="417" width="12.5" bestFit="1" customWidth="1"/>
    <col min="418" max="418" width="15.6640625" bestFit="1" customWidth="1"/>
    <col min="419" max="419" width="15.33203125" bestFit="1" customWidth="1"/>
    <col min="420" max="420" width="18.5" bestFit="1" customWidth="1"/>
    <col min="421" max="421" width="25.5" bestFit="1" customWidth="1"/>
    <col min="422" max="422" width="28.6640625" bestFit="1" customWidth="1"/>
    <col min="423" max="423" width="14.1640625" bestFit="1" customWidth="1"/>
    <col min="424" max="424" width="17.4140625" bestFit="1" customWidth="1"/>
    <col min="425" max="425" width="21.4140625" bestFit="1" customWidth="1"/>
    <col min="426" max="426" width="24.58203125" bestFit="1" customWidth="1"/>
    <col min="427" max="427" width="11.33203125" bestFit="1" customWidth="1"/>
    <col min="428" max="428" width="14.5" bestFit="1" customWidth="1"/>
    <col min="429" max="429" width="16.83203125" bestFit="1" customWidth="1"/>
    <col min="430" max="430" width="20" bestFit="1" customWidth="1"/>
    <col min="431" max="431" width="16.9140625" bestFit="1" customWidth="1"/>
    <col min="432" max="432" width="20.08203125" bestFit="1" customWidth="1"/>
    <col min="433" max="433" width="12.1640625" bestFit="1" customWidth="1"/>
    <col min="434" max="434" width="15.1640625" bestFit="1" customWidth="1"/>
    <col min="435" max="435" width="11" bestFit="1" customWidth="1"/>
    <col min="436" max="436" width="14.1640625" bestFit="1" customWidth="1"/>
    <col min="437" max="437" width="22.5" bestFit="1" customWidth="1"/>
    <col min="438" max="438" width="25.6640625" bestFit="1" customWidth="1"/>
    <col min="439" max="439" width="18.5" bestFit="1" customWidth="1"/>
    <col min="440" max="440" width="21.6640625" bestFit="1" customWidth="1"/>
    <col min="441" max="441" width="26.33203125" bestFit="1" customWidth="1"/>
    <col min="442" max="442" width="29.58203125" bestFit="1" customWidth="1"/>
    <col min="443" max="443" width="12.5" bestFit="1" customWidth="1"/>
    <col min="444" max="444" width="15.6640625" bestFit="1" customWidth="1"/>
    <col min="445" max="445" width="11.1640625" bestFit="1" customWidth="1"/>
    <col min="446" max="446" width="14.1640625" bestFit="1" customWidth="1"/>
    <col min="447" max="447" width="27.9140625" bestFit="1" customWidth="1"/>
    <col min="448" max="448" width="31.08203125" bestFit="1" customWidth="1"/>
    <col min="449" max="449" width="24.5" bestFit="1" customWidth="1"/>
    <col min="450" max="450" width="27.6640625" bestFit="1" customWidth="1"/>
    <col min="451" max="451" width="9.4140625" bestFit="1" customWidth="1"/>
    <col min="452" max="452" width="12.5" bestFit="1" customWidth="1"/>
    <col min="453" max="453" width="13" bestFit="1" customWidth="1"/>
    <col min="454" max="454" width="16.1640625" bestFit="1" customWidth="1"/>
    <col min="455" max="455" width="14.6640625" bestFit="1" customWidth="1"/>
    <col min="456" max="456" width="17.9140625" bestFit="1" customWidth="1"/>
    <col min="457" max="457" width="15.1640625" bestFit="1" customWidth="1"/>
    <col min="458" max="458" width="18.1640625" bestFit="1" customWidth="1"/>
    <col min="459" max="459" width="25" bestFit="1" customWidth="1"/>
    <col min="460" max="460" width="28.1640625" bestFit="1" customWidth="1"/>
    <col min="461" max="461" width="11.6640625" bestFit="1" customWidth="1"/>
    <col min="462" max="462" width="14.6640625" bestFit="1" customWidth="1"/>
    <col min="463" max="463" width="18.9140625" bestFit="1" customWidth="1"/>
    <col min="464" max="464" width="22.08203125" bestFit="1" customWidth="1"/>
    <col min="465" max="465" width="16" bestFit="1" customWidth="1"/>
    <col min="466" max="466" width="19.08203125" bestFit="1" customWidth="1"/>
    <col min="467" max="467" width="15.9140625" bestFit="1" customWidth="1"/>
    <col min="468" max="468" width="19.08203125" bestFit="1" customWidth="1"/>
    <col min="469" max="469" width="14.83203125" bestFit="1" customWidth="1"/>
    <col min="470" max="470" width="18" bestFit="1" customWidth="1"/>
    <col min="471" max="471" width="13.1640625" bestFit="1" customWidth="1"/>
    <col min="472" max="472" width="16.4140625" bestFit="1" customWidth="1"/>
    <col min="473" max="473" width="12.6640625" bestFit="1" customWidth="1"/>
    <col min="474" max="474" width="15.9140625" bestFit="1" customWidth="1"/>
    <col min="475" max="475" width="14.1640625" bestFit="1" customWidth="1"/>
    <col min="476" max="476" width="17.5" bestFit="1" customWidth="1"/>
    <col min="477" max="477" width="16.1640625" bestFit="1" customWidth="1"/>
    <col min="478" max="478" width="19.1640625" bestFit="1" customWidth="1"/>
    <col min="479" max="479" width="13.6640625" bestFit="1" customWidth="1"/>
    <col min="480" max="480" width="16.9140625" bestFit="1" customWidth="1"/>
    <col min="481" max="481" width="25.6640625" bestFit="1" customWidth="1"/>
    <col min="482" max="482" width="28.9140625" bestFit="1" customWidth="1"/>
    <col min="483" max="483" width="27.4140625" bestFit="1" customWidth="1"/>
    <col min="484" max="484" width="30.58203125" bestFit="1" customWidth="1"/>
    <col min="485" max="485" width="10.5" bestFit="1" customWidth="1"/>
    <col min="486" max="487" width="13.6640625" bestFit="1" customWidth="1"/>
    <col min="488" max="488" width="16.6640625" bestFit="1" customWidth="1"/>
    <col min="489" max="489" width="12.9140625" bestFit="1" customWidth="1"/>
    <col min="490" max="490" width="16.08203125" bestFit="1" customWidth="1"/>
    <col min="491" max="491" width="25.33203125" bestFit="1" customWidth="1"/>
    <col min="492" max="492" width="28.5" bestFit="1" customWidth="1"/>
    <col min="493" max="493" width="25.1640625" bestFit="1" customWidth="1"/>
    <col min="494" max="494" width="28.4140625" bestFit="1" customWidth="1"/>
    <col min="495" max="495" width="16.6640625" bestFit="1" customWidth="1"/>
    <col min="496" max="496" width="19.6640625" bestFit="1" customWidth="1"/>
    <col min="497" max="497" width="14.1640625" bestFit="1" customWidth="1"/>
    <col min="498" max="498" width="17.5" bestFit="1" customWidth="1"/>
    <col min="499" max="499" width="29" bestFit="1" customWidth="1"/>
    <col min="500" max="500" width="32.1640625" bestFit="1" customWidth="1"/>
    <col min="501" max="501" width="14.83203125" bestFit="1" customWidth="1"/>
    <col min="502" max="502" width="18" bestFit="1" customWidth="1"/>
    <col min="503" max="503" width="11.1640625" bestFit="1" customWidth="1"/>
    <col min="504" max="504" width="14.1640625" bestFit="1" customWidth="1"/>
    <col min="505" max="505" width="25" bestFit="1" customWidth="1"/>
    <col min="506" max="506" width="28.1640625" bestFit="1" customWidth="1"/>
    <col min="507" max="507" width="15.1640625" bestFit="1" customWidth="1"/>
    <col min="508" max="508" width="18.4140625" bestFit="1" customWidth="1"/>
    <col min="509" max="509" width="17.33203125" bestFit="1" customWidth="1"/>
    <col min="510" max="510" width="20.5" bestFit="1" customWidth="1"/>
    <col min="511" max="511" width="11.5" bestFit="1" customWidth="1"/>
    <col min="512" max="512" width="14.6640625" bestFit="1" customWidth="1"/>
    <col min="513" max="513" width="10.6640625" bestFit="1" customWidth="1"/>
    <col min="514" max="514" width="13.9140625" bestFit="1" customWidth="1"/>
    <col min="515" max="515" width="9.6640625" bestFit="1" customWidth="1"/>
    <col min="516" max="516" width="12.6640625" bestFit="1" customWidth="1"/>
    <col min="517" max="517" width="13.6640625" bestFit="1" customWidth="1"/>
    <col min="518" max="518" width="16.9140625" bestFit="1" customWidth="1"/>
    <col min="519" max="519" width="11.33203125" bestFit="1" customWidth="1"/>
    <col min="520" max="520" width="14.5" bestFit="1" customWidth="1"/>
    <col min="521" max="521" width="8.6640625" bestFit="1" customWidth="1"/>
    <col min="522" max="522" width="11.6640625" bestFit="1" customWidth="1"/>
    <col min="523" max="523" width="11.33203125" bestFit="1" customWidth="1"/>
    <col min="524" max="524" width="14.5" bestFit="1" customWidth="1"/>
    <col min="525" max="525" width="13.33203125" bestFit="1" customWidth="1"/>
    <col min="526" max="526" width="16.5" bestFit="1" customWidth="1"/>
    <col min="527" max="527" width="12.33203125" bestFit="1" customWidth="1"/>
    <col min="528" max="528" width="15.5" bestFit="1" customWidth="1"/>
    <col min="529" max="529" width="24.33203125" bestFit="1" customWidth="1"/>
    <col min="530" max="530" width="27.5" bestFit="1" customWidth="1"/>
    <col min="531" max="531" width="27.6640625" bestFit="1" customWidth="1"/>
    <col min="532" max="532" width="30.9140625" bestFit="1" customWidth="1"/>
    <col min="533" max="533" width="18.1640625" bestFit="1" customWidth="1"/>
    <col min="534" max="534" width="21.5" bestFit="1" customWidth="1"/>
    <col min="535" max="535" width="16.1640625" bestFit="1" customWidth="1"/>
    <col min="536" max="536" width="19.4140625" bestFit="1" customWidth="1"/>
    <col min="537" max="537" width="21.4140625" bestFit="1" customWidth="1"/>
    <col min="538" max="538" width="24.58203125" bestFit="1" customWidth="1"/>
    <col min="539" max="539" width="12.4140625" bestFit="1" customWidth="1"/>
    <col min="540" max="540" width="15.58203125" bestFit="1" customWidth="1"/>
    <col min="541" max="541" width="12.6640625" bestFit="1" customWidth="1"/>
    <col min="542" max="542" width="15.6640625" bestFit="1" customWidth="1"/>
    <col min="543" max="543" width="27.5" bestFit="1" customWidth="1"/>
    <col min="544" max="544" width="30.6640625" bestFit="1" customWidth="1"/>
    <col min="545" max="545" width="14.83203125" bestFit="1" customWidth="1"/>
    <col min="546" max="546" width="18" bestFit="1" customWidth="1"/>
    <col min="547" max="548" width="13.6640625" bestFit="1" customWidth="1"/>
    <col min="549" max="549" width="16.9140625" bestFit="1" customWidth="1"/>
    <col min="550" max="550" width="10.83203125" bestFit="1" customWidth="1"/>
    <col min="551" max="551" width="14" bestFit="1" customWidth="1"/>
    <col min="552" max="553" width="11" bestFit="1" customWidth="1"/>
    <col min="554" max="554" width="14.1640625" bestFit="1" customWidth="1"/>
    <col min="555" max="555" width="11.4140625" bestFit="1" customWidth="1"/>
    <col min="556" max="556" width="14.58203125" bestFit="1" customWidth="1"/>
    <col min="557" max="557" width="27.4140625" bestFit="1" customWidth="1"/>
    <col min="558" max="558" width="30.58203125" bestFit="1" customWidth="1"/>
    <col min="559" max="559" width="23.5" bestFit="1" customWidth="1"/>
    <col min="560" max="560" width="26.6640625" bestFit="1" customWidth="1"/>
    <col min="561" max="561" width="15.4140625" bestFit="1" customWidth="1"/>
    <col min="562" max="562" width="18.58203125" bestFit="1" customWidth="1"/>
    <col min="563" max="563" width="12.4140625" bestFit="1" customWidth="1"/>
    <col min="564" max="564" width="15.58203125" bestFit="1" customWidth="1"/>
    <col min="565" max="565" width="27" bestFit="1" customWidth="1"/>
    <col min="566" max="566" width="30.1640625" bestFit="1" customWidth="1"/>
    <col min="567" max="567" width="16.6640625" bestFit="1" customWidth="1"/>
    <col min="568" max="568" width="19.6640625" bestFit="1" customWidth="1"/>
    <col min="569" max="569" width="13" bestFit="1" customWidth="1"/>
    <col min="570" max="570" width="16.1640625" bestFit="1" customWidth="1"/>
    <col min="571" max="571" width="13.5" bestFit="1" customWidth="1"/>
    <col min="572" max="572" width="16.6640625" bestFit="1" customWidth="1"/>
    <col min="573" max="573" width="10.9140625" bestFit="1" customWidth="1"/>
    <col min="574" max="574" width="14.08203125" bestFit="1" customWidth="1"/>
    <col min="575" max="575" width="23.1640625" bestFit="1" customWidth="1"/>
    <col min="576" max="576" width="26.1640625" bestFit="1" customWidth="1"/>
    <col min="577" max="577" width="18.33203125" bestFit="1" customWidth="1"/>
    <col min="578" max="578" width="21.58203125" bestFit="1" customWidth="1"/>
    <col min="579" max="579" width="12.1640625" bestFit="1" customWidth="1"/>
    <col min="580" max="580" width="15.1640625" bestFit="1" customWidth="1"/>
    <col min="581" max="581" width="12.5" bestFit="1" customWidth="1"/>
    <col min="582" max="582" width="15.6640625" bestFit="1" customWidth="1"/>
    <col min="583" max="583" width="21.9140625" bestFit="1" customWidth="1"/>
    <col min="584" max="584" width="25.08203125" bestFit="1" customWidth="1"/>
    <col min="585" max="585" width="26.1640625" bestFit="1" customWidth="1"/>
    <col min="586" max="586" width="29.5" bestFit="1" customWidth="1"/>
    <col min="587" max="587" width="14.5" bestFit="1" customWidth="1"/>
    <col min="588" max="588" width="17.6640625" bestFit="1" customWidth="1"/>
    <col min="589" max="589" width="11.6640625" bestFit="1" customWidth="1"/>
    <col min="590" max="590" width="14.6640625" bestFit="1" customWidth="1"/>
    <col min="591" max="591" width="23.9140625" bestFit="1" customWidth="1"/>
    <col min="592" max="592" width="27.08203125" bestFit="1" customWidth="1"/>
    <col min="593" max="593" width="29.1640625" bestFit="1" customWidth="1"/>
    <col min="594" max="594" width="32.4140625" bestFit="1" customWidth="1"/>
    <col min="595" max="595" width="16.6640625" bestFit="1" customWidth="1"/>
    <col min="596" max="596" width="19.9140625" bestFit="1" customWidth="1"/>
    <col min="597" max="597" width="18.4140625" bestFit="1" customWidth="1"/>
    <col min="598" max="598" width="21.6640625" bestFit="1" customWidth="1"/>
    <col min="599" max="599" width="17.6640625" bestFit="1" customWidth="1"/>
    <col min="600" max="600" width="20.9140625" bestFit="1" customWidth="1"/>
    <col min="601" max="601" width="15.5" bestFit="1" customWidth="1"/>
    <col min="602" max="602" width="18.6640625" bestFit="1" customWidth="1"/>
    <col min="603" max="603" width="16" bestFit="1" customWidth="1"/>
    <col min="604" max="604" width="19.1640625" bestFit="1" customWidth="1"/>
    <col min="605" max="605" width="12.5" bestFit="1" customWidth="1"/>
    <col min="606" max="606" width="15.6640625" bestFit="1" customWidth="1"/>
    <col min="607" max="607" width="28.33203125" bestFit="1" customWidth="1"/>
    <col min="608" max="608" width="31.5" bestFit="1" customWidth="1"/>
    <col min="609" max="609" width="11.6640625" bestFit="1" customWidth="1"/>
    <col min="610" max="610" width="14.6640625" bestFit="1" customWidth="1"/>
    <col min="611" max="611" width="13.33203125" bestFit="1" customWidth="1"/>
    <col min="612" max="612" width="16.5" bestFit="1" customWidth="1"/>
    <col min="613" max="613" width="10.83203125" bestFit="1" customWidth="1"/>
    <col min="614" max="614" width="14" bestFit="1" customWidth="1"/>
    <col min="615" max="615" width="24.83203125" bestFit="1" customWidth="1"/>
    <col min="616" max="616" width="28" bestFit="1" customWidth="1"/>
    <col min="617" max="617" width="23.5" bestFit="1" customWidth="1"/>
    <col min="618" max="618" width="26.6640625" bestFit="1" customWidth="1"/>
    <col min="619" max="619" width="11.83203125" bestFit="1" customWidth="1"/>
    <col min="620" max="620" width="15" bestFit="1" customWidth="1"/>
    <col min="621" max="621" width="22.33203125" bestFit="1" customWidth="1"/>
    <col min="622" max="622" width="25.58203125" bestFit="1" customWidth="1"/>
    <col min="623" max="623" width="15.5" bestFit="1" customWidth="1"/>
    <col min="624" max="624" width="18.6640625" bestFit="1" customWidth="1"/>
    <col min="625" max="625" width="25.1640625" bestFit="1" customWidth="1"/>
    <col min="626" max="626" width="28.4140625" bestFit="1" customWidth="1"/>
    <col min="627" max="627" width="10.83203125" bestFit="1" customWidth="1"/>
    <col min="628" max="628" width="14" bestFit="1" customWidth="1"/>
    <col min="629" max="629" width="27" bestFit="1" customWidth="1"/>
    <col min="630" max="630" width="30.1640625" bestFit="1" customWidth="1"/>
    <col min="631" max="631" width="16.1640625" bestFit="1" customWidth="1"/>
    <col min="632" max="632" width="19.4140625" bestFit="1" customWidth="1"/>
    <col min="633" max="633" width="15.4140625" bestFit="1" customWidth="1"/>
    <col min="634" max="634" width="18.58203125" bestFit="1" customWidth="1"/>
    <col min="635" max="635" width="24.9140625" bestFit="1" customWidth="1"/>
    <col min="636" max="636" width="28.08203125" bestFit="1" customWidth="1"/>
    <col min="637" max="637" width="12" bestFit="1" customWidth="1"/>
    <col min="638" max="638" width="15.1640625" bestFit="1" customWidth="1"/>
    <col min="639" max="639" width="14" bestFit="1" customWidth="1"/>
    <col min="640" max="640" width="17.1640625" bestFit="1" customWidth="1"/>
    <col min="641" max="641" width="25.83203125" bestFit="1" customWidth="1"/>
    <col min="642" max="642" width="29" bestFit="1" customWidth="1"/>
    <col min="643" max="643" width="23.6640625" bestFit="1" customWidth="1"/>
    <col min="644" max="644" width="26.9140625" bestFit="1" customWidth="1"/>
    <col min="645" max="645" width="13.6640625" bestFit="1" customWidth="1"/>
    <col min="646" max="646" width="16.6640625" bestFit="1" customWidth="1"/>
    <col min="647" max="647" width="27.6640625" bestFit="1" customWidth="1"/>
    <col min="648" max="648" width="30.6640625" bestFit="1" customWidth="1"/>
    <col min="649" max="649" width="23.6640625" bestFit="1" customWidth="1"/>
    <col min="650" max="650" width="26.6640625" bestFit="1" customWidth="1"/>
    <col min="651" max="651" width="14.83203125" bestFit="1" customWidth="1"/>
    <col min="652" max="652" width="18" bestFit="1" customWidth="1"/>
    <col min="653" max="653" width="15" bestFit="1" customWidth="1"/>
    <col min="654" max="654" width="18.1640625" bestFit="1" customWidth="1"/>
    <col min="655" max="655" width="11.9140625" bestFit="1" customWidth="1"/>
    <col min="656" max="656" width="15.08203125" bestFit="1" customWidth="1"/>
    <col min="657" max="657" width="13.83203125" bestFit="1" customWidth="1"/>
    <col min="658" max="658" width="17.08203125" bestFit="1" customWidth="1"/>
    <col min="659" max="659" width="13.33203125" bestFit="1" customWidth="1"/>
    <col min="660" max="660" width="16.5" bestFit="1" customWidth="1"/>
    <col min="661" max="661" width="17.1640625" bestFit="1" customWidth="1"/>
    <col min="662" max="662" width="20.1640625" bestFit="1" customWidth="1"/>
    <col min="663" max="663" width="13.83203125" bestFit="1" customWidth="1"/>
    <col min="664" max="664" width="17.08203125" bestFit="1" customWidth="1"/>
    <col min="665" max="665" width="13.5" bestFit="1" customWidth="1"/>
    <col min="666" max="666" width="16.6640625" bestFit="1" customWidth="1"/>
    <col min="667" max="667" width="18.1640625" bestFit="1" customWidth="1"/>
    <col min="668" max="668" width="21.5" bestFit="1" customWidth="1"/>
    <col min="669" max="669" width="13.4140625" bestFit="1" customWidth="1"/>
    <col min="670" max="670" width="16.58203125" bestFit="1" customWidth="1"/>
    <col min="671" max="671" width="10.5" bestFit="1" customWidth="1"/>
    <col min="672" max="672" width="13.6640625" bestFit="1" customWidth="1"/>
    <col min="673" max="673" width="21.33203125" bestFit="1" customWidth="1"/>
    <col min="674" max="674" width="24.5" bestFit="1" customWidth="1"/>
    <col min="675" max="675" width="26.33203125" bestFit="1" customWidth="1"/>
    <col min="676" max="676" width="29.58203125" bestFit="1" customWidth="1"/>
    <col min="677" max="677" width="25.6640625" bestFit="1" customWidth="1"/>
    <col min="678" max="678" width="28.9140625" bestFit="1" customWidth="1"/>
    <col min="679" max="679" width="14.33203125" bestFit="1" customWidth="1"/>
    <col min="680" max="680" width="17.58203125" bestFit="1" customWidth="1"/>
    <col min="681" max="681" width="15.5" bestFit="1" customWidth="1"/>
    <col min="682" max="682" width="18.6640625" bestFit="1" customWidth="1"/>
    <col min="683" max="683" width="30" bestFit="1" customWidth="1"/>
    <col min="684" max="684" width="33.1640625" bestFit="1" customWidth="1"/>
    <col min="685" max="685" width="16.6640625" bestFit="1" customWidth="1"/>
    <col min="686" max="686" width="19.6640625" bestFit="1" customWidth="1"/>
    <col min="687" max="687" width="12.6640625" bestFit="1" customWidth="1"/>
    <col min="688" max="688" width="15.6640625" bestFit="1" customWidth="1"/>
    <col min="689" max="689" width="11.83203125" bestFit="1" customWidth="1"/>
    <col min="690" max="690" width="15" bestFit="1" customWidth="1"/>
    <col min="691" max="691" width="12.1640625" bestFit="1" customWidth="1"/>
    <col min="692" max="692" width="15.1640625" bestFit="1" customWidth="1"/>
    <col min="693" max="693" width="26.1640625" bestFit="1" customWidth="1"/>
    <col min="694" max="694" width="29.4140625" bestFit="1" customWidth="1"/>
    <col min="695" max="695" width="13.4140625" bestFit="1" customWidth="1"/>
    <col min="696" max="696" width="16.58203125" bestFit="1" customWidth="1"/>
    <col min="697" max="697" width="12.1640625" bestFit="1" customWidth="1"/>
    <col min="698" max="698" width="15.4140625" bestFit="1" customWidth="1"/>
    <col min="699" max="699" width="16.6640625" bestFit="1" customWidth="1"/>
    <col min="700" max="700" width="19.6640625" bestFit="1" customWidth="1"/>
    <col min="701" max="701" width="14.1640625" bestFit="1" customWidth="1"/>
    <col min="702" max="702" width="17.5" bestFit="1" customWidth="1"/>
    <col min="703" max="703" width="15" bestFit="1" customWidth="1"/>
    <col min="704" max="704" width="18.1640625" bestFit="1" customWidth="1"/>
    <col min="705" max="705" width="26.4140625" bestFit="1" customWidth="1"/>
    <col min="706" max="706" width="29.6640625" bestFit="1" customWidth="1"/>
    <col min="707" max="708" width="12.33203125" bestFit="1" customWidth="1"/>
    <col min="709" max="709" width="15.5" bestFit="1" customWidth="1"/>
    <col min="710" max="710" width="12.5" bestFit="1" customWidth="1"/>
    <col min="711" max="711" width="15.6640625" bestFit="1" customWidth="1"/>
    <col min="712" max="712" width="17.6640625" bestFit="1" customWidth="1"/>
    <col min="713" max="713" width="20.6640625" bestFit="1" customWidth="1"/>
    <col min="714" max="714" width="14.6640625" bestFit="1" customWidth="1"/>
    <col min="715" max="715" width="17.9140625" bestFit="1" customWidth="1"/>
    <col min="716" max="716" width="28.33203125" bestFit="1" customWidth="1"/>
    <col min="717" max="717" width="31.5" bestFit="1" customWidth="1"/>
    <col min="718" max="718" width="29.9140625" bestFit="1" customWidth="1"/>
    <col min="719" max="719" width="33.08203125" bestFit="1" customWidth="1"/>
    <col min="720" max="720" width="18.33203125" bestFit="1" customWidth="1"/>
    <col min="721" max="721" width="21.58203125" bestFit="1" customWidth="1"/>
    <col min="722" max="722" width="21.9140625" bestFit="1" customWidth="1"/>
    <col min="723" max="723" width="25.08203125" bestFit="1" customWidth="1"/>
    <col min="724" max="724" width="25" bestFit="1" customWidth="1"/>
    <col min="725" max="725" width="28.1640625" bestFit="1" customWidth="1"/>
    <col min="726" max="726" width="15.5" bestFit="1" customWidth="1"/>
    <col min="727" max="727" width="18.6640625" bestFit="1" customWidth="1"/>
    <col min="728" max="728" width="14.4140625" bestFit="1" customWidth="1"/>
    <col min="729" max="729" width="17.6640625" bestFit="1" customWidth="1"/>
    <col min="730" max="730" width="21.1640625" bestFit="1" customWidth="1"/>
    <col min="731" max="731" width="24.4140625" bestFit="1" customWidth="1"/>
    <col min="732" max="732" width="24.5" bestFit="1" customWidth="1"/>
    <col min="733" max="733" width="27.6640625" bestFit="1" customWidth="1"/>
    <col min="734" max="734" width="25.6640625" bestFit="1" customWidth="1"/>
    <col min="735" max="735" width="28.6640625" bestFit="1" customWidth="1"/>
    <col min="736" max="736" width="21.83203125" bestFit="1" customWidth="1"/>
    <col min="737" max="737" width="25" bestFit="1" customWidth="1"/>
    <col min="738" max="738" width="23" bestFit="1" customWidth="1"/>
    <col min="739" max="739" width="26.1640625" bestFit="1" customWidth="1"/>
    <col min="740" max="740" width="10.1640625" bestFit="1" customWidth="1"/>
    <col min="741" max="741" width="13.4140625" bestFit="1" customWidth="1"/>
    <col min="742" max="742" width="9.1640625" bestFit="1" customWidth="1"/>
    <col min="743" max="743" width="11.1640625" bestFit="1" customWidth="1"/>
    <col min="744" max="744" width="21.6640625" bestFit="1" customWidth="1"/>
    <col min="745" max="745" width="24.9140625" bestFit="1" customWidth="1"/>
    <col min="746" max="746" width="23.1640625" bestFit="1" customWidth="1"/>
    <col min="747" max="747" width="26.1640625" bestFit="1" customWidth="1"/>
    <col min="748" max="748" width="17.33203125" bestFit="1" customWidth="1"/>
    <col min="749" max="749" width="20.5" bestFit="1" customWidth="1"/>
    <col min="750" max="750" width="13.83203125" bestFit="1" customWidth="1"/>
    <col min="751" max="751" width="17.08203125" bestFit="1" customWidth="1"/>
    <col min="752" max="752" width="11.1640625" bestFit="1" customWidth="1"/>
    <col min="753" max="753" width="14.1640625" bestFit="1" customWidth="1"/>
    <col min="754" max="754" width="24" bestFit="1" customWidth="1"/>
    <col min="755" max="755" width="27.1640625" bestFit="1" customWidth="1"/>
    <col min="756" max="756" width="10.6640625" bestFit="1" customWidth="1"/>
    <col min="757" max="757" width="13.6640625" bestFit="1" customWidth="1"/>
    <col min="758" max="758" width="26.1640625" bestFit="1" customWidth="1"/>
    <col min="759" max="759" width="29.4140625" bestFit="1" customWidth="1"/>
    <col min="760" max="760" width="12.4140625" bestFit="1" customWidth="1"/>
    <col min="761" max="761" width="15.58203125" bestFit="1" customWidth="1"/>
    <col min="762" max="762" width="25.4140625" bestFit="1" customWidth="1"/>
    <col min="763" max="763" width="28.58203125" bestFit="1" customWidth="1"/>
    <col min="764" max="764" width="25.5" bestFit="1" customWidth="1"/>
    <col min="765" max="765" width="28.6640625" bestFit="1" customWidth="1"/>
    <col min="766" max="766" width="18.1640625" bestFit="1" customWidth="1"/>
    <col min="767" max="767" width="21.5" bestFit="1" customWidth="1"/>
    <col min="768" max="768" width="26.1640625" bestFit="1" customWidth="1"/>
    <col min="769" max="769" width="29.4140625" bestFit="1" customWidth="1"/>
    <col min="770" max="770" width="26.5" bestFit="1" customWidth="1"/>
    <col min="771" max="771" width="29.6640625" bestFit="1" customWidth="1"/>
    <col min="772" max="772" width="12.4140625" bestFit="1" customWidth="1"/>
    <col min="773" max="773" width="15.58203125" bestFit="1" customWidth="1"/>
    <col min="774" max="774" width="26" bestFit="1" customWidth="1"/>
    <col min="775" max="775" width="29.1640625" bestFit="1" customWidth="1"/>
    <col min="776" max="776" width="16.6640625" bestFit="1" customWidth="1"/>
    <col min="777" max="777" width="19.9140625" bestFit="1" customWidth="1"/>
    <col min="778" max="778" width="16.6640625" bestFit="1" customWidth="1"/>
    <col min="779" max="779" width="19.9140625" bestFit="1" customWidth="1"/>
    <col min="780" max="780" width="24" bestFit="1" customWidth="1"/>
    <col min="781" max="781" width="27.1640625" bestFit="1" customWidth="1"/>
    <col min="782" max="782" width="17.9140625" bestFit="1" customWidth="1"/>
    <col min="783" max="783" width="21.1640625" bestFit="1" customWidth="1"/>
    <col min="784" max="784" width="16.1640625" bestFit="1" customWidth="1"/>
    <col min="785" max="785" width="19.1640625" bestFit="1" customWidth="1"/>
    <col min="786" max="786" width="28.83203125" bestFit="1" customWidth="1"/>
    <col min="787" max="787" width="32" bestFit="1" customWidth="1"/>
    <col min="788" max="788" width="9.4140625" bestFit="1" customWidth="1"/>
    <col min="789" max="789" width="12.5" bestFit="1" customWidth="1"/>
    <col min="790" max="790" width="13.83203125" bestFit="1" customWidth="1"/>
    <col min="791" max="791" width="17.08203125" bestFit="1" customWidth="1"/>
    <col min="792" max="792" width="11.6640625" bestFit="1" customWidth="1"/>
    <col min="793" max="793" width="14.9140625" bestFit="1" customWidth="1"/>
    <col min="794" max="794" width="29.33203125" bestFit="1" customWidth="1"/>
    <col min="795" max="795" width="32.5" bestFit="1" customWidth="1"/>
    <col min="796" max="796" width="23.83203125" bestFit="1" customWidth="1"/>
    <col min="797" max="797" width="27" bestFit="1" customWidth="1"/>
    <col min="798" max="798" width="12.6640625" bestFit="1" customWidth="1"/>
    <col min="799" max="799" width="15.6640625" bestFit="1" customWidth="1"/>
    <col min="800" max="800" width="10" bestFit="1" customWidth="1"/>
    <col min="801" max="801" width="13.1640625" bestFit="1" customWidth="1"/>
    <col min="802" max="802" width="22.5" bestFit="1" customWidth="1"/>
    <col min="803" max="803" width="25.6640625" bestFit="1" customWidth="1"/>
    <col min="804" max="804" width="14" bestFit="1" customWidth="1"/>
    <col min="805" max="805" width="17.1640625" bestFit="1" customWidth="1"/>
    <col min="806" max="806" width="24.6640625" bestFit="1" customWidth="1"/>
    <col min="807" max="807" width="27.9140625" bestFit="1" customWidth="1"/>
    <col min="808" max="808" width="12" bestFit="1" customWidth="1"/>
    <col min="809" max="809" width="15.1640625" bestFit="1" customWidth="1"/>
    <col min="810" max="810" width="12.33203125" bestFit="1" customWidth="1"/>
    <col min="811" max="811" width="15.5" bestFit="1" customWidth="1"/>
    <col min="812" max="812" width="12.6640625" bestFit="1" customWidth="1"/>
    <col min="813" max="813" width="15.6640625" bestFit="1" customWidth="1"/>
    <col min="814" max="814" width="25.1640625" bestFit="1" customWidth="1"/>
    <col min="815" max="815" width="28.1640625" bestFit="1" customWidth="1"/>
    <col min="816" max="816" width="15.33203125" bestFit="1" customWidth="1"/>
    <col min="817" max="817" width="18.5" bestFit="1" customWidth="1"/>
    <col min="818" max="818" width="14.33203125" bestFit="1" customWidth="1"/>
    <col min="819" max="819" width="17.58203125" bestFit="1" customWidth="1"/>
    <col min="820" max="820" width="15.4140625" bestFit="1" customWidth="1"/>
    <col min="821" max="821" width="18.58203125" bestFit="1" customWidth="1"/>
    <col min="822" max="822" width="11.5" bestFit="1" customWidth="1"/>
    <col min="823" max="823" width="14.6640625" bestFit="1" customWidth="1"/>
    <col min="824" max="824" width="14.4140625" bestFit="1" customWidth="1"/>
    <col min="825" max="825" width="17.6640625" bestFit="1" customWidth="1"/>
    <col min="826" max="826" width="14.5" bestFit="1" customWidth="1"/>
    <col min="827" max="827" width="17.6640625" bestFit="1" customWidth="1"/>
    <col min="828" max="828" width="10.9140625" bestFit="1" customWidth="1"/>
    <col min="829" max="829" width="14.08203125" bestFit="1" customWidth="1"/>
    <col min="830" max="831" width="15.5" bestFit="1" customWidth="1"/>
    <col min="832" max="832" width="18.6640625" bestFit="1" customWidth="1"/>
    <col min="833" max="833" width="12.5" bestFit="1" customWidth="1"/>
    <col min="834" max="834" width="15.6640625" bestFit="1" customWidth="1"/>
    <col min="835" max="835" width="12.83203125" bestFit="1" customWidth="1"/>
    <col min="836" max="836" width="16" bestFit="1" customWidth="1"/>
    <col min="837" max="837" width="30.1640625" bestFit="1" customWidth="1"/>
    <col min="838" max="838" width="33.5" bestFit="1" customWidth="1"/>
    <col min="839" max="839" width="29.33203125" bestFit="1" customWidth="1"/>
    <col min="840" max="840" width="32.5" bestFit="1" customWidth="1"/>
    <col min="841" max="841" width="26.6640625" bestFit="1" customWidth="1"/>
    <col min="842" max="842" width="30" bestFit="1" customWidth="1"/>
    <col min="843" max="843" width="31.1640625" bestFit="1" customWidth="1"/>
    <col min="844" max="844" width="34.1640625" bestFit="1" customWidth="1"/>
    <col min="845" max="845" width="26.33203125" bestFit="1" customWidth="1"/>
    <col min="846" max="846" width="29.58203125" bestFit="1" customWidth="1"/>
    <col min="847" max="847" width="18.5" bestFit="1" customWidth="1"/>
    <col min="848" max="848" width="21.6640625" bestFit="1" customWidth="1"/>
    <col min="849" max="849" width="15.4140625" bestFit="1" customWidth="1"/>
    <col min="850" max="850" width="18.58203125" bestFit="1" customWidth="1"/>
    <col min="851" max="851" width="13" bestFit="1" customWidth="1"/>
    <col min="852" max="852" width="16.1640625" bestFit="1" customWidth="1"/>
    <col min="853" max="853" width="17.1640625" bestFit="1" customWidth="1"/>
    <col min="854" max="854" width="20.1640625" bestFit="1" customWidth="1"/>
    <col min="855" max="855" width="14.1640625" bestFit="1" customWidth="1"/>
    <col min="856" max="856" width="17.4140625" bestFit="1" customWidth="1"/>
    <col min="857" max="857" width="14.6640625" bestFit="1" customWidth="1"/>
    <col min="858" max="858" width="17.9140625" bestFit="1" customWidth="1"/>
    <col min="859" max="859" width="10.83203125" bestFit="1" customWidth="1"/>
    <col min="860" max="860" width="14" bestFit="1" customWidth="1"/>
    <col min="861" max="861" width="22.1640625" bestFit="1" customWidth="1"/>
    <col min="862" max="862" width="25.5" bestFit="1" customWidth="1"/>
    <col min="863" max="863" width="27.5" bestFit="1" customWidth="1"/>
    <col min="864" max="864" width="30.6640625" bestFit="1" customWidth="1"/>
    <col min="865" max="865" width="23.6640625" bestFit="1" customWidth="1"/>
    <col min="866" max="866" width="26.6640625" bestFit="1" customWidth="1"/>
    <col min="867" max="867" width="24.33203125" bestFit="1" customWidth="1"/>
    <col min="868" max="868" width="27.5" bestFit="1" customWidth="1"/>
    <col min="869" max="869" width="15.6640625" bestFit="1" customWidth="1"/>
    <col min="870" max="870" width="18.6640625" bestFit="1" customWidth="1"/>
    <col min="871" max="871" width="13.6640625" bestFit="1" customWidth="1"/>
    <col min="872" max="872" width="16.6640625" bestFit="1" customWidth="1"/>
    <col min="873" max="873" width="13.1640625" bestFit="1" customWidth="1"/>
    <col min="874" max="874" width="16.4140625" bestFit="1" customWidth="1"/>
    <col min="875" max="875" width="13.1640625" bestFit="1" customWidth="1"/>
    <col min="876" max="876" width="16.4140625" bestFit="1" customWidth="1"/>
    <col min="877" max="877" width="12" bestFit="1" customWidth="1"/>
    <col min="878" max="878" width="15.1640625" bestFit="1" customWidth="1"/>
    <col min="879" max="879" width="14.4140625" bestFit="1" customWidth="1"/>
    <col min="880" max="880" width="17.6640625" bestFit="1" customWidth="1"/>
    <col min="881" max="881" width="25.33203125" bestFit="1" customWidth="1"/>
    <col min="882" max="882" width="28.5" bestFit="1" customWidth="1"/>
    <col min="883" max="883" width="14.5" bestFit="1" customWidth="1"/>
    <col min="884" max="884" width="17.6640625" bestFit="1" customWidth="1"/>
    <col min="885" max="885" width="14.83203125" bestFit="1" customWidth="1"/>
    <col min="886" max="886" width="18" bestFit="1" customWidth="1"/>
    <col min="887" max="887" width="13.9140625" bestFit="1" customWidth="1"/>
    <col min="888" max="888" width="17.1640625" bestFit="1" customWidth="1"/>
    <col min="889" max="889" width="11.6640625" bestFit="1" customWidth="1"/>
    <col min="890" max="890" width="14.6640625" bestFit="1" customWidth="1"/>
    <col min="891" max="891" width="10.6640625" bestFit="1" customWidth="1"/>
    <col min="892" max="892" width="13.6640625" bestFit="1" customWidth="1"/>
    <col min="893" max="893" width="22.1640625" bestFit="1" customWidth="1"/>
    <col min="894" max="894" width="25.5" bestFit="1" customWidth="1"/>
    <col min="895" max="895" width="23.9140625" bestFit="1" customWidth="1"/>
    <col min="896" max="896" width="27.08203125" bestFit="1" customWidth="1"/>
    <col min="897" max="897" width="26.4140625" bestFit="1" customWidth="1"/>
    <col min="898" max="898" width="29.6640625" bestFit="1" customWidth="1"/>
    <col min="899" max="899" width="10.1640625" bestFit="1" customWidth="1"/>
    <col min="900" max="900" width="13.1640625" bestFit="1" customWidth="1"/>
    <col min="901" max="901" width="12.1640625" bestFit="1" customWidth="1"/>
    <col min="902" max="902" width="15.1640625" bestFit="1" customWidth="1"/>
    <col min="903" max="903" width="15.5" bestFit="1" customWidth="1"/>
    <col min="904" max="904" width="18.6640625" bestFit="1" customWidth="1"/>
    <col min="905" max="905" width="8.9140625" bestFit="1" customWidth="1"/>
    <col min="906" max="906" width="12" bestFit="1" customWidth="1"/>
    <col min="907" max="907" width="9.83203125" bestFit="1" customWidth="1"/>
    <col min="908" max="908" width="13" bestFit="1" customWidth="1"/>
    <col min="909" max="909" width="9.1640625" bestFit="1" customWidth="1"/>
    <col min="910" max="910" width="12.1640625" bestFit="1" customWidth="1"/>
    <col min="911" max="911" width="9.4140625" bestFit="1" customWidth="1"/>
    <col min="912" max="912" width="12.5" bestFit="1" customWidth="1"/>
    <col min="913" max="913" width="9.33203125" bestFit="1" customWidth="1"/>
    <col min="914" max="914" width="12.4140625" bestFit="1" customWidth="1"/>
    <col min="915" max="915" width="12.33203125" bestFit="1" customWidth="1"/>
    <col min="916" max="916" width="15.5" bestFit="1" customWidth="1"/>
    <col min="917" max="917" width="13.1640625" bestFit="1" customWidth="1"/>
    <col min="918" max="918" width="16.1640625" bestFit="1" customWidth="1"/>
    <col min="919" max="919" width="25" bestFit="1" customWidth="1"/>
    <col min="920" max="920" width="28.1640625" bestFit="1" customWidth="1"/>
    <col min="921" max="921" width="13.1640625" bestFit="1" customWidth="1"/>
    <col min="922" max="922" width="16.4140625" bestFit="1" customWidth="1"/>
    <col min="923" max="923" width="14.5" bestFit="1" customWidth="1"/>
    <col min="924" max="924" width="17.6640625" bestFit="1" customWidth="1"/>
    <col min="925" max="925" width="10" bestFit="1" customWidth="1"/>
    <col min="926" max="926" width="13.1640625" bestFit="1" customWidth="1"/>
    <col min="927" max="927" width="14.33203125" bestFit="1" customWidth="1"/>
    <col min="928" max="928" width="17.58203125" bestFit="1" customWidth="1"/>
    <col min="929" max="929" width="14.4140625" bestFit="1" customWidth="1"/>
    <col min="930" max="930" width="17.6640625" bestFit="1" customWidth="1"/>
    <col min="931" max="931" width="14" bestFit="1" customWidth="1"/>
    <col min="932" max="932" width="17.1640625" bestFit="1" customWidth="1"/>
    <col min="933" max="933" width="11.1640625" bestFit="1" customWidth="1"/>
    <col min="934" max="934" width="14.1640625" bestFit="1" customWidth="1"/>
    <col min="935" max="935" width="24.1640625" bestFit="1" customWidth="1"/>
    <col min="936" max="936" width="27.1640625" bestFit="1" customWidth="1"/>
    <col min="937" max="937" width="12.6640625" bestFit="1" customWidth="1"/>
    <col min="938" max="938" width="15.9140625" bestFit="1" customWidth="1"/>
    <col min="939" max="939" width="13.9140625" bestFit="1" customWidth="1"/>
    <col min="940" max="940" width="17.1640625" bestFit="1" customWidth="1"/>
    <col min="941" max="941" width="12.9140625" bestFit="1" customWidth="1"/>
    <col min="942" max="942" width="16.08203125" bestFit="1" customWidth="1"/>
    <col min="943" max="943" width="16.4140625" bestFit="1" customWidth="1"/>
    <col min="944" max="944" width="19.58203125" bestFit="1" customWidth="1"/>
    <col min="945" max="945" width="17.1640625" bestFit="1" customWidth="1"/>
    <col min="946" max="946" width="20.1640625" bestFit="1" customWidth="1"/>
    <col min="947" max="947" width="20.4140625" bestFit="1" customWidth="1"/>
    <col min="948" max="948" width="23.58203125" bestFit="1" customWidth="1"/>
    <col min="949" max="949" width="20.33203125" bestFit="1" customWidth="1"/>
    <col min="950" max="950" width="23.5" bestFit="1" customWidth="1"/>
    <col min="951" max="951" width="15.4140625" bestFit="1" customWidth="1"/>
    <col min="952" max="952" width="18.58203125" bestFit="1" customWidth="1"/>
    <col min="953" max="953" width="13.5" bestFit="1" customWidth="1"/>
    <col min="954" max="954" width="16.6640625" bestFit="1" customWidth="1"/>
    <col min="955" max="955" width="8.6640625" bestFit="1" customWidth="1"/>
    <col min="956" max="956" width="11.6640625" bestFit="1" customWidth="1"/>
    <col min="957" max="957" width="9.1640625" bestFit="1" customWidth="1"/>
    <col min="958" max="958" width="12" bestFit="1" customWidth="1"/>
    <col min="959" max="959" width="19.9140625" bestFit="1" customWidth="1"/>
    <col min="960" max="960" width="23.08203125" bestFit="1" customWidth="1"/>
    <col min="961" max="961" width="23.33203125" bestFit="1" customWidth="1"/>
    <col min="962" max="962" width="26.5" bestFit="1" customWidth="1"/>
    <col min="963" max="963" width="10.4140625" bestFit="1" customWidth="1"/>
    <col min="964" max="964" width="13.58203125" bestFit="1" customWidth="1"/>
    <col min="965" max="965" width="16.5" bestFit="1" customWidth="1"/>
    <col min="966" max="966" width="19.6640625" bestFit="1" customWidth="1"/>
    <col min="967" max="967" width="13.83203125" bestFit="1" customWidth="1"/>
    <col min="968" max="968" width="17.08203125" bestFit="1" customWidth="1"/>
    <col min="969" max="969" width="28.33203125" bestFit="1" customWidth="1"/>
    <col min="970" max="970" width="31.5" bestFit="1" customWidth="1"/>
    <col min="971" max="971" width="15.4140625" bestFit="1" customWidth="1"/>
    <col min="972" max="972" width="18.58203125" bestFit="1" customWidth="1"/>
    <col min="973" max="973" width="22.9140625" bestFit="1" customWidth="1"/>
    <col min="974" max="974" width="26.08203125" bestFit="1" customWidth="1"/>
    <col min="975" max="975" width="15.6640625" bestFit="1" customWidth="1"/>
    <col min="976" max="976" width="18.6640625" bestFit="1" customWidth="1"/>
    <col min="977" max="977" width="9.9140625" bestFit="1" customWidth="1"/>
    <col min="978" max="978" width="13.08203125" bestFit="1" customWidth="1"/>
    <col min="979" max="979" width="12.6640625" bestFit="1" customWidth="1"/>
    <col min="980" max="980" width="15.9140625" bestFit="1" customWidth="1"/>
    <col min="981" max="981" width="24.33203125" bestFit="1" customWidth="1"/>
    <col min="982" max="982" width="27.5" bestFit="1" customWidth="1"/>
    <col min="983" max="983" width="13" bestFit="1" customWidth="1"/>
    <col min="984" max="984" width="16.1640625" bestFit="1" customWidth="1"/>
    <col min="985" max="985" width="15.33203125" bestFit="1" customWidth="1"/>
    <col min="986" max="986" width="18.5" bestFit="1" customWidth="1"/>
    <col min="987" max="987" width="25.33203125" bestFit="1" customWidth="1"/>
    <col min="988" max="988" width="28.5" bestFit="1" customWidth="1"/>
    <col min="989" max="989" width="13.1640625" bestFit="1" customWidth="1"/>
    <col min="990" max="990" width="16.4140625" bestFit="1" customWidth="1"/>
    <col min="991" max="991" width="15.6640625" bestFit="1" customWidth="1"/>
    <col min="992" max="992" width="18.6640625" bestFit="1" customWidth="1"/>
    <col min="993" max="993" width="10.33203125" bestFit="1" customWidth="1"/>
    <col min="994" max="994" width="13.5" bestFit="1" customWidth="1"/>
    <col min="995" max="995" width="25.6640625" bestFit="1" customWidth="1"/>
    <col min="996" max="996" width="28.6640625" bestFit="1" customWidth="1"/>
    <col min="997" max="997" width="23.6640625" bestFit="1" customWidth="1"/>
    <col min="998" max="998" width="26.6640625" bestFit="1" customWidth="1"/>
    <col min="999" max="999" width="11.6640625" bestFit="1" customWidth="1"/>
    <col min="1000" max="1000" width="14.6640625" bestFit="1" customWidth="1"/>
    <col min="1001" max="1001" width="14.4140625" bestFit="1" customWidth="1"/>
    <col min="1002" max="1002" width="17.6640625" bestFit="1" customWidth="1"/>
    <col min="1003" max="1003" width="24.1640625" bestFit="1" customWidth="1"/>
    <col min="1004" max="1004" width="27.4140625" bestFit="1" customWidth="1"/>
    <col min="1005" max="1005" width="21.6640625" bestFit="1" customWidth="1"/>
    <col min="1006" max="1006" width="24.6640625" bestFit="1" customWidth="1"/>
    <col min="1007" max="1007" width="13.9140625" bestFit="1" customWidth="1"/>
    <col min="1008" max="1008" width="17.1640625" bestFit="1" customWidth="1"/>
    <col min="1009" max="1009" width="13.9140625" bestFit="1" customWidth="1"/>
    <col min="1010" max="1010" width="17.1640625" bestFit="1" customWidth="1"/>
    <col min="1011" max="1011" width="23.1640625" bestFit="1" customWidth="1"/>
    <col min="1012" max="1012" width="26.1640625" bestFit="1" customWidth="1"/>
    <col min="1013" max="1013" width="12.4140625" bestFit="1" customWidth="1"/>
    <col min="1014" max="1014" width="15.58203125" bestFit="1" customWidth="1"/>
    <col min="1015" max="1015" width="11.83203125" bestFit="1" customWidth="1"/>
    <col min="1016" max="1016" width="15" bestFit="1" customWidth="1"/>
    <col min="1017" max="1017" width="10.4140625" bestFit="1" customWidth="1"/>
    <col min="1018" max="1018" width="13.58203125" bestFit="1" customWidth="1"/>
    <col min="1019" max="1019" width="10.1640625" bestFit="1" customWidth="1"/>
    <col min="1020" max="1020" width="13.4140625" bestFit="1" customWidth="1"/>
    <col min="1021" max="1021" width="10.5" bestFit="1" customWidth="1"/>
    <col min="1022" max="1022" width="13.6640625" bestFit="1" customWidth="1"/>
    <col min="1023" max="1023" width="11.33203125" bestFit="1" customWidth="1"/>
    <col min="1024" max="1024" width="14.5" bestFit="1" customWidth="1"/>
    <col min="1025" max="1025" width="10.1640625" bestFit="1" customWidth="1"/>
    <col min="1026" max="1026" width="13.4140625" bestFit="1" customWidth="1"/>
    <col min="1027" max="1027" width="26.1640625" bestFit="1" customWidth="1"/>
    <col min="1028" max="1028" width="29.5" bestFit="1" customWidth="1"/>
    <col min="1029" max="1029" width="20.6640625" bestFit="1" customWidth="1"/>
    <col min="1030" max="1030" width="23.6640625" bestFit="1" customWidth="1"/>
    <col min="1031" max="1031" width="20.6640625" bestFit="1" customWidth="1"/>
    <col min="1032" max="1032" width="23.9140625" bestFit="1" customWidth="1"/>
    <col min="1033" max="1033" width="18.5" bestFit="1" customWidth="1"/>
    <col min="1034" max="1034" width="21.6640625" bestFit="1" customWidth="1"/>
    <col min="1035" max="1035" width="10.9140625" bestFit="1" customWidth="1"/>
    <col min="1036" max="1036" width="14.08203125" bestFit="1" customWidth="1"/>
    <col min="1037" max="1037" width="14.1640625" bestFit="1" customWidth="1"/>
    <col min="1038" max="1038" width="17.4140625" bestFit="1" customWidth="1"/>
    <col min="1039" max="1039" width="12.83203125" bestFit="1" customWidth="1"/>
    <col min="1040" max="1041" width="16" bestFit="1" customWidth="1"/>
    <col min="1042" max="1042" width="19.1640625" bestFit="1" customWidth="1"/>
    <col min="1043" max="1043" width="25.9140625" bestFit="1" customWidth="1"/>
    <col min="1044" max="1044" width="29.08203125" bestFit="1" customWidth="1"/>
    <col min="1045" max="1045" width="22.1640625" bestFit="1" customWidth="1"/>
    <col min="1046" max="1047" width="25.4140625" bestFit="1" customWidth="1"/>
    <col min="1048" max="1048" width="28.58203125" bestFit="1" customWidth="1"/>
    <col min="1049" max="1049" width="24.5" bestFit="1" customWidth="1"/>
    <col min="1050" max="1050" width="27.6640625" bestFit="1" customWidth="1"/>
    <col min="1051" max="1051" width="23.33203125" bestFit="1" customWidth="1"/>
    <col min="1052" max="1052" width="26.5" bestFit="1" customWidth="1"/>
    <col min="1053" max="1053" width="24.4140625" bestFit="1" customWidth="1"/>
    <col min="1054" max="1054" width="27.58203125" bestFit="1" customWidth="1"/>
    <col min="1055" max="1055" width="13" bestFit="1" customWidth="1"/>
    <col min="1056" max="1056" width="16.1640625" bestFit="1" customWidth="1"/>
    <col min="1057" max="1057" width="13.33203125" bestFit="1" customWidth="1"/>
    <col min="1058" max="1058" width="16.5" bestFit="1" customWidth="1"/>
    <col min="1059" max="1059" width="13.1640625" bestFit="1" customWidth="1"/>
    <col min="1060" max="1060" width="16.4140625" bestFit="1" customWidth="1"/>
    <col min="1061" max="1061" width="13.6640625" bestFit="1" customWidth="1"/>
    <col min="1062" max="1062" width="16.6640625" bestFit="1" customWidth="1"/>
    <col min="1063" max="1063" width="25.6640625" bestFit="1" customWidth="1"/>
    <col min="1064" max="1064" width="28.6640625" bestFit="1" customWidth="1"/>
    <col min="1065" max="1065" width="27.1640625" bestFit="1" customWidth="1"/>
    <col min="1066" max="1066" width="30.4140625" bestFit="1" customWidth="1"/>
    <col min="1067" max="1067" width="17.83203125" bestFit="1" customWidth="1"/>
    <col min="1068" max="1068" width="21" bestFit="1" customWidth="1"/>
    <col min="1069" max="1069" width="16.1640625" bestFit="1" customWidth="1"/>
    <col min="1070" max="1070" width="19.1640625" bestFit="1" customWidth="1"/>
    <col min="1071" max="1071" width="14" bestFit="1" customWidth="1"/>
    <col min="1072" max="1072" width="17.1640625" bestFit="1" customWidth="1"/>
    <col min="1073" max="1073" width="16.33203125" bestFit="1" customWidth="1"/>
    <col min="1074" max="1074" width="19.5" bestFit="1" customWidth="1"/>
    <col min="1075" max="1075" width="21.1640625" bestFit="1" customWidth="1"/>
    <col min="1076" max="1076" width="24.4140625" bestFit="1" customWidth="1"/>
    <col min="1077" max="1077" width="15.6640625" bestFit="1" customWidth="1"/>
    <col min="1078" max="1078" width="18.6640625" bestFit="1" customWidth="1"/>
    <col min="1079" max="1079" width="13.6640625" bestFit="1" customWidth="1"/>
    <col min="1080" max="1080" width="16.9140625" bestFit="1" customWidth="1"/>
    <col min="1081" max="1081" width="23.5" bestFit="1" customWidth="1"/>
    <col min="1082" max="1082" width="26.6640625" bestFit="1" customWidth="1"/>
    <col min="1083" max="1083" width="17.4140625" bestFit="1" customWidth="1"/>
    <col min="1084" max="1084" width="20.58203125" bestFit="1" customWidth="1"/>
    <col min="1085" max="1085" width="14.33203125" bestFit="1" customWidth="1"/>
    <col min="1086" max="1086" width="17.58203125" bestFit="1" customWidth="1"/>
    <col min="1087" max="1087" width="17.08203125" bestFit="1" customWidth="1"/>
    <col min="1088" max="1088" width="20.1640625" bestFit="1" customWidth="1"/>
    <col min="1089" max="1089" width="10.1640625" bestFit="1" customWidth="1"/>
    <col min="1090" max="1090" width="13.4140625" bestFit="1" customWidth="1"/>
    <col min="1091" max="1091" width="13" bestFit="1" customWidth="1"/>
    <col min="1092" max="1092" width="16.1640625" bestFit="1" customWidth="1"/>
    <col min="1093" max="1093" width="11.5" bestFit="1" customWidth="1"/>
    <col min="1094" max="1094" width="14.6640625" bestFit="1" customWidth="1"/>
    <col min="1095" max="1095" width="12.1640625" bestFit="1" customWidth="1"/>
    <col min="1096" max="1096" width="15.4140625" bestFit="1" customWidth="1"/>
    <col min="1097" max="1097" width="12.4140625" bestFit="1" customWidth="1"/>
    <col min="1098" max="1098" width="15.58203125" bestFit="1" customWidth="1"/>
    <col min="1099" max="1099" width="11" bestFit="1" customWidth="1"/>
    <col min="1100" max="1100" width="14.1640625" bestFit="1" customWidth="1"/>
    <col min="1101" max="1101" width="28" bestFit="1" customWidth="1"/>
    <col min="1102" max="1102" width="31.1640625" bestFit="1" customWidth="1"/>
    <col min="1103" max="1103" width="13.83203125" bestFit="1" customWidth="1"/>
    <col min="1104" max="1104" width="17.08203125" bestFit="1" customWidth="1"/>
    <col min="1105" max="1105" width="11.5" bestFit="1" customWidth="1"/>
    <col min="1106" max="1106" width="14.6640625" bestFit="1" customWidth="1"/>
    <col min="1107" max="1107" width="18.4140625" bestFit="1" customWidth="1"/>
    <col min="1108" max="1108" width="21.6640625" bestFit="1" customWidth="1"/>
    <col min="1109" max="1109" width="16.1640625" bestFit="1" customWidth="1"/>
    <col min="1110" max="1110" width="19.4140625" bestFit="1" customWidth="1"/>
    <col min="1111" max="1111" width="25.6640625" bestFit="1" customWidth="1"/>
    <col min="1112" max="1112" width="28.9140625" bestFit="1" customWidth="1"/>
    <col min="1113" max="1113" width="16.6640625" bestFit="1" customWidth="1"/>
    <col min="1114" max="1114" width="19.6640625" bestFit="1" customWidth="1"/>
    <col min="1115" max="1115" width="29.33203125" bestFit="1" customWidth="1"/>
    <col min="1116" max="1116" width="32.5" bestFit="1" customWidth="1"/>
    <col min="1117" max="1117" width="12.6640625" bestFit="1" customWidth="1"/>
    <col min="1118" max="1118" width="15.6640625" bestFit="1" customWidth="1"/>
    <col min="1119" max="1119" width="21.1640625" bestFit="1" customWidth="1"/>
    <col min="1120" max="1120" width="24.1640625" bestFit="1" customWidth="1"/>
    <col min="1121" max="1121" width="13.4140625" bestFit="1" customWidth="1"/>
    <col min="1122" max="1122" width="16.5" bestFit="1" customWidth="1"/>
    <col min="1123" max="1123" width="29.33203125" bestFit="1" customWidth="1"/>
    <col min="1124" max="1124" width="32.5" bestFit="1" customWidth="1"/>
    <col min="1125" max="1125" width="15.33203125" bestFit="1" customWidth="1"/>
    <col min="1126" max="1126" width="18.5" bestFit="1" customWidth="1"/>
    <col min="1127" max="1127" width="10.6640625" bestFit="1" customWidth="1"/>
    <col min="1128" max="1128" width="13.6640625" bestFit="1" customWidth="1"/>
    <col min="1129" max="1129" width="23.6640625" bestFit="1" customWidth="1"/>
    <col min="1130" max="1130" width="26.9140625" bestFit="1" customWidth="1"/>
    <col min="1131" max="1131" width="15.6640625" bestFit="1" customWidth="1"/>
    <col min="1132" max="1132" width="18.6640625" bestFit="1" customWidth="1"/>
    <col min="1133" max="1133" width="12.4140625" bestFit="1" customWidth="1"/>
    <col min="1134" max="1134" width="15.58203125" bestFit="1" customWidth="1"/>
    <col min="1135" max="1135" width="12.4140625" bestFit="1" customWidth="1"/>
    <col min="1136" max="1136" width="15.58203125" bestFit="1" customWidth="1"/>
    <col min="1137" max="1137" width="12.9140625" bestFit="1" customWidth="1"/>
    <col min="1138" max="1138" width="16.08203125" bestFit="1" customWidth="1"/>
    <col min="1139" max="1139" width="12.4140625" bestFit="1" customWidth="1"/>
    <col min="1140" max="1140" width="15.58203125" bestFit="1" customWidth="1"/>
    <col min="1141" max="1141" width="22.1640625" bestFit="1" customWidth="1"/>
    <col min="1142" max="1142" width="25.5" bestFit="1" customWidth="1"/>
    <col min="1143" max="1143" width="10.33203125" bestFit="1" customWidth="1"/>
    <col min="1144" max="1144" width="13.5" bestFit="1" customWidth="1"/>
    <col min="1145" max="1145" width="22.9140625" bestFit="1" customWidth="1"/>
    <col min="1146" max="1146" width="26.08203125" bestFit="1" customWidth="1"/>
    <col min="1147" max="1147" width="25.4140625" bestFit="1" customWidth="1"/>
    <col min="1148" max="1148" width="28.58203125" bestFit="1" customWidth="1"/>
    <col min="1149" max="1149" width="28.83203125" bestFit="1" customWidth="1"/>
    <col min="1150" max="1150" width="32" bestFit="1" customWidth="1"/>
    <col min="1151" max="1151" width="17.6640625" bestFit="1" customWidth="1"/>
    <col min="1152" max="1152" width="20.6640625" bestFit="1" customWidth="1"/>
    <col min="1153" max="1153" width="12.83203125" bestFit="1" customWidth="1"/>
    <col min="1154" max="1154" width="16" bestFit="1" customWidth="1"/>
    <col min="1155" max="1155" width="31.1640625" bestFit="1" customWidth="1"/>
    <col min="1156" max="1156" width="34.4140625" bestFit="1" customWidth="1"/>
    <col min="1157" max="1157" width="19.6640625" bestFit="1" customWidth="1"/>
    <col min="1158" max="1158" width="22.6640625" bestFit="1" customWidth="1"/>
    <col min="1159" max="1159" width="14" bestFit="1" customWidth="1"/>
    <col min="1160" max="1160" width="17.1640625" bestFit="1" customWidth="1"/>
    <col min="1161" max="1161" width="23.6640625" bestFit="1" customWidth="1"/>
    <col min="1162" max="1162" width="26.9140625" bestFit="1" customWidth="1"/>
    <col min="1163" max="1163" width="26.33203125" bestFit="1" customWidth="1"/>
    <col min="1164" max="1164" width="29.58203125" bestFit="1" customWidth="1"/>
    <col min="1165" max="1165" width="23.33203125" bestFit="1" customWidth="1"/>
    <col min="1166" max="1166" width="26.5" bestFit="1" customWidth="1"/>
    <col min="1167" max="1167" width="14" bestFit="1" customWidth="1"/>
    <col min="1168" max="1168" width="17.1640625" bestFit="1" customWidth="1"/>
    <col min="1169" max="1169" width="15.33203125" bestFit="1" customWidth="1"/>
    <col min="1170" max="1170" width="18.5" bestFit="1" customWidth="1"/>
    <col min="1171" max="1171" width="17.9140625" bestFit="1" customWidth="1"/>
    <col min="1172" max="1172" width="21.1640625" bestFit="1" customWidth="1"/>
    <col min="1173" max="1173" width="16.4140625" bestFit="1" customWidth="1"/>
    <col min="1174" max="1174" width="19.58203125" bestFit="1" customWidth="1"/>
    <col min="1175" max="1175" width="12.4140625" bestFit="1" customWidth="1"/>
    <col min="1176" max="1176" width="15.58203125" bestFit="1" customWidth="1"/>
    <col min="1177" max="1177" width="15.6640625" bestFit="1" customWidth="1"/>
    <col min="1178" max="1178" width="18.6640625" bestFit="1" customWidth="1"/>
    <col min="1179" max="1179" width="16" bestFit="1" customWidth="1"/>
    <col min="1180" max="1180" width="19.1640625" bestFit="1" customWidth="1"/>
    <col min="1181" max="1181" width="17.33203125" bestFit="1" customWidth="1"/>
    <col min="1182" max="1182" width="20.5" bestFit="1" customWidth="1"/>
    <col min="1183" max="1183" width="16.1640625" bestFit="1" customWidth="1"/>
    <col min="1184" max="1184" width="19.1640625" bestFit="1" customWidth="1"/>
    <col min="1185" max="1185" width="13.9140625" bestFit="1" customWidth="1"/>
    <col min="1186" max="1186" width="17.1640625" bestFit="1" customWidth="1"/>
    <col min="1187" max="1187" width="20.33203125" bestFit="1" customWidth="1"/>
    <col min="1188" max="1188" width="23.5" bestFit="1" customWidth="1"/>
    <col min="1189" max="1189" width="12.33203125" bestFit="1" customWidth="1"/>
    <col min="1190" max="1190" width="15.5" bestFit="1" customWidth="1"/>
    <col min="1191" max="1191" width="25.9140625" bestFit="1" customWidth="1"/>
    <col min="1192" max="1192" width="29.08203125" bestFit="1" customWidth="1"/>
    <col min="1193" max="1193" width="13" bestFit="1" customWidth="1"/>
    <col min="1194" max="1194" width="16.08203125" bestFit="1" customWidth="1"/>
    <col min="1195" max="1195" width="15.1640625" bestFit="1" customWidth="1"/>
    <col min="1196" max="1196" width="18.1640625" bestFit="1" customWidth="1"/>
    <col min="1197" max="1197" width="25.4140625" bestFit="1" customWidth="1"/>
    <col min="1198" max="1198" width="28.58203125" bestFit="1" customWidth="1"/>
    <col min="1199" max="1199" width="14.58203125" bestFit="1" customWidth="1"/>
    <col min="1200" max="1200" width="17.6640625" bestFit="1" customWidth="1"/>
    <col min="1201" max="1201" width="13.4140625" bestFit="1" customWidth="1"/>
    <col min="1202" max="1202" width="16.58203125" bestFit="1" customWidth="1"/>
    <col min="1203" max="1203" width="16.6640625" bestFit="1" customWidth="1"/>
    <col min="1204" max="1204" width="19.6640625" bestFit="1" customWidth="1"/>
    <col min="1205" max="1205" width="22.4140625" bestFit="1" customWidth="1"/>
    <col min="1206" max="1206" width="25.6640625" bestFit="1" customWidth="1"/>
    <col min="1207" max="1207" width="18" bestFit="1" customWidth="1"/>
    <col min="1208" max="1208" width="21.1640625" bestFit="1" customWidth="1"/>
    <col min="1209" max="1209" width="12.4140625" bestFit="1" customWidth="1"/>
    <col min="1210" max="1210" width="15.58203125" bestFit="1" customWidth="1"/>
    <col min="1211" max="1211" width="12.6640625" bestFit="1" customWidth="1"/>
    <col min="1212" max="1212" width="15.9140625" bestFit="1" customWidth="1"/>
    <col min="1213" max="1213" width="15.1640625" bestFit="1" customWidth="1"/>
    <col min="1214" max="1214" width="18.4140625" bestFit="1" customWidth="1"/>
    <col min="1215" max="1215" width="12.6640625" bestFit="1" customWidth="1"/>
    <col min="1216" max="1216" width="15.9140625" bestFit="1" customWidth="1"/>
    <col min="1217" max="1217" width="11.83203125" bestFit="1" customWidth="1"/>
    <col min="1218" max="1218" width="15" bestFit="1" customWidth="1"/>
    <col min="1219" max="1219" width="10.9140625" bestFit="1" customWidth="1"/>
    <col min="1220" max="1220" width="14.08203125" bestFit="1" customWidth="1"/>
    <col min="1221" max="1221" width="17.5" bestFit="1" customWidth="1"/>
    <col min="1222" max="1222" width="20.6640625" bestFit="1" customWidth="1"/>
    <col min="1223" max="1223" width="25.4140625" bestFit="1" customWidth="1"/>
    <col min="1224" max="1224" width="28.58203125" bestFit="1" customWidth="1"/>
    <col min="1225" max="1225" width="14.6640625" bestFit="1" customWidth="1"/>
    <col min="1226" max="1226" width="17.9140625" bestFit="1" customWidth="1"/>
    <col min="1227" max="1227" width="17.1640625" bestFit="1" customWidth="1"/>
    <col min="1228" max="1228" width="20.1640625" bestFit="1" customWidth="1"/>
    <col min="1229" max="1229" width="11.83203125" bestFit="1" customWidth="1"/>
    <col min="1230" max="1230" width="15" bestFit="1" customWidth="1"/>
    <col min="1231" max="1231" width="11.83203125" bestFit="1" customWidth="1"/>
    <col min="1232" max="1232" width="15" bestFit="1" customWidth="1"/>
    <col min="1233" max="1233" width="10.4140625" bestFit="1" customWidth="1"/>
    <col min="1234" max="1234" width="13.58203125" bestFit="1" customWidth="1"/>
    <col min="1235" max="1235" width="13.1640625" bestFit="1" customWidth="1"/>
    <col min="1236" max="1236" width="16.4140625" bestFit="1" customWidth="1"/>
    <col min="1237" max="1237" width="24.6640625" bestFit="1" customWidth="1"/>
    <col min="1238" max="1238" width="27.6640625" bestFit="1" customWidth="1"/>
    <col min="1239" max="1239" width="10.83203125" bestFit="1" customWidth="1"/>
    <col min="1240" max="1240" width="14" bestFit="1" customWidth="1"/>
    <col min="1241" max="1241" width="12.1640625" bestFit="1" customWidth="1"/>
    <col min="1242" max="1242" width="15.1640625" bestFit="1" customWidth="1"/>
    <col min="1243" max="1244" width="15.6640625" bestFit="1" customWidth="1"/>
    <col min="1245" max="1245" width="18.9140625" bestFit="1" customWidth="1"/>
    <col min="1246" max="1246" width="16.6640625" bestFit="1" customWidth="1"/>
    <col min="1247" max="1247" width="19.6640625" bestFit="1" customWidth="1"/>
    <col min="1248" max="1248" width="15.1640625" bestFit="1" customWidth="1"/>
    <col min="1249" max="1249" width="18.4140625" bestFit="1" customWidth="1"/>
    <col min="1250" max="1250" width="10.6640625" bestFit="1" customWidth="1"/>
    <col min="1251" max="1251" width="13.9140625" bestFit="1" customWidth="1"/>
    <col min="1252" max="1252" width="23.83203125" bestFit="1" customWidth="1"/>
    <col min="1253" max="1253" width="27" bestFit="1" customWidth="1"/>
    <col min="1254" max="1254" width="12.1640625" bestFit="1" customWidth="1"/>
    <col min="1255" max="1255" width="15.1640625" bestFit="1" customWidth="1"/>
    <col min="1256" max="1256" width="13.83203125" bestFit="1" customWidth="1"/>
    <col min="1257" max="1257" width="17.08203125" bestFit="1" customWidth="1"/>
    <col min="1258" max="1258" width="11.5" bestFit="1" customWidth="1"/>
    <col min="1259" max="1259" width="14.6640625" bestFit="1" customWidth="1"/>
    <col min="1260" max="1260" width="9.6640625" bestFit="1" customWidth="1"/>
    <col min="1261" max="1261" width="12.6640625" bestFit="1" customWidth="1"/>
    <col min="1262" max="1262" width="26.4140625" bestFit="1" customWidth="1"/>
    <col min="1263" max="1263" width="29.6640625" bestFit="1" customWidth="1"/>
    <col min="1264" max="1264" width="27.1640625" bestFit="1" customWidth="1"/>
    <col min="1265" max="1265" width="30.1640625" bestFit="1" customWidth="1"/>
    <col min="1266" max="1266" width="13.83203125" bestFit="1" customWidth="1"/>
    <col min="1267" max="1267" width="17.08203125" bestFit="1" customWidth="1"/>
    <col min="1268" max="1268" width="25.6640625" bestFit="1" customWidth="1"/>
    <col min="1269" max="1269" width="28.9140625" bestFit="1" customWidth="1"/>
    <col min="1270" max="1270" width="24.83203125" bestFit="1" customWidth="1"/>
    <col min="1271" max="1271" width="28" bestFit="1" customWidth="1"/>
    <col min="1272" max="1272" width="10.83203125" bestFit="1" customWidth="1"/>
    <col min="1273" max="1273" width="14" bestFit="1" customWidth="1"/>
    <col min="1274" max="1274" width="26" bestFit="1" customWidth="1"/>
    <col min="1275" max="1275" width="29.1640625" bestFit="1" customWidth="1"/>
    <col min="1276" max="1276" width="27.4140625" bestFit="1" customWidth="1"/>
    <col min="1277" max="1277" width="30.58203125" bestFit="1" customWidth="1"/>
    <col min="1278" max="1278" width="14.1640625" bestFit="1" customWidth="1"/>
    <col min="1279" max="1279" width="17.5" bestFit="1" customWidth="1"/>
    <col min="1280" max="1280" width="20.1640625" bestFit="1" customWidth="1"/>
    <col min="1281" max="1281" width="23.1640625" bestFit="1" customWidth="1"/>
    <col min="1282" max="1282" width="11.4140625" bestFit="1" customWidth="1"/>
    <col min="1283" max="1283" width="14.58203125" bestFit="1" customWidth="1"/>
    <col min="1284" max="1284" width="11.6640625" bestFit="1" customWidth="1"/>
    <col min="1285" max="1285" width="14.6640625" bestFit="1" customWidth="1"/>
    <col min="1286" max="1286" width="13.9140625" bestFit="1" customWidth="1"/>
    <col min="1287" max="1287" width="17.1640625" bestFit="1" customWidth="1"/>
    <col min="1288" max="1288" width="11.33203125" bestFit="1" customWidth="1"/>
    <col min="1289" max="1289" width="14.5" bestFit="1" customWidth="1"/>
    <col min="1290" max="1290" width="11.6640625" bestFit="1" customWidth="1"/>
    <col min="1291" max="1291" width="14.6640625" bestFit="1" customWidth="1"/>
    <col min="1292" max="1292" width="23.5" bestFit="1" customWidth="1"/>
    <col min="1293" max="1293" width="26.6640625" bestFit="1" customWidth="1"/>
    <col min="1294" max="1294" width="14.33203125" bestFit="1" customWidth="1"/>
    <col min="1295" max="1295" width="17.5" bestFit="1" customWidth="1"/>
    <col min="1296" max="1296" width="15.4140625" bestFit="1" customWidth="1"/>
    <col min="1297" max="1297" width="18.58203125" bestFit="1" customWidth="1"/>
    <col min="1298" max="1298" width="26.6640625" bestFit="1" customWidth="1"/>
    <col min="1299" max="1299" width="29.9140625" bestFit="1" customWidth="1"/>
    <col min="1300" max="1300" width="18.5" bestFit="1" customWidth="1"/>
    <col min="1301" max="1301" width="21.6640625" bestFit="1" customWidth="1"/>
    <col min="1302" max="1302" width="25.9140625" bestFit="1" customWidth="1"/>
    <col min="1303" max="1303" width="29.08203125" bestFit="1" customWidth="1"/>
    <col min="1304" max="1304" width="23" bestFit="1" customWidth="1"/>
    <col min="1305" max="1305" width="26.1640625" bestFit="1" customWidth="1"/>
    <col min="1306" max="1306" width="22.6640625" bestFit="1" customWidth="1"/>
    <col min="1307" max="1307" width="26" bestFit="1" customWidth="1"/>
    <col min="1308" max="1308" width="13" bestFit="1" customWidth="1"/>
    <col min="1309" max="1309" width="16.1640625" bestFit="1" customWidth="1"/>
    <col min="1310" max="1310" width="10.6640625" bestFit="1" customWidth="1"/>
    <col min="1311" max="1311" width="13.9140625" bestFit="1" customWidth="1"/>
    <col min="1312" max="1312" width="24.33203125" bestFit="1" customWidth="1"/>
    <col min="1313" max="1313" width="27.5" bestFit="1" customWidth="1"/>
    <col min="1314" max="1314" width="23" bestFit="1" customWidth="1"/>
    <col min="1315" max="1315" width="26.1640625" bestFit="1" customWidth="1"/>
    <col min="1316" max="1316" width="26.6640625" bestFit="1" customWidth="1"/>
    <col min="1317" max="1317" width="29.9140625" bestFit="1" customWidth="1"/>
    <col min="1318" max="1318" width="19.6640625" bestFit="1" customWidth="1"/>
    <col min="1319" max="1319" width="22.6640625" bestFit="1" customWidth="1"/>
    <col min="1320" max="1320" width="11.6640625" bestFit="1" customWidth="1"/>
    <col min="1321" max="1321" width="14.9140625" bestFit="1" customWidth="1"/>
    <col min="1322" max="1322" width="15.1640625" bestFit="1" customWidth="1"/>
    <col min="1323" max="1323" width="18.4140625" bestFit="1" customWidth="1"/>
    <col min="1324" max="1324" width="10.5" bestFit="1" customWidth="1"/>
    <col min="1325" max="1325" width="13.6640625" bestFit="1" customWidth="1"/>
    <col min="1326" max="1326" width="18.1640625" bestFit="1" customWidth="1"/>
    <col min="1327" max="1327" width="21.5" bestFit="1" customWidth="1"/>
    <col min="1328" max="1328" width="19.1640625" bestFit="1" customWidth="1"/>
    <col min="1329" max="1329" width="22.1640625" bestFit="1" customWidth="1"/>
    <col min="1330" max="1330" width="14.33203125" bestFit="1" customWidth="1"/>
    <col min="1331" max="1331" width="17.58203125" bestFit="1" customWidth="1"/>
    <col min="1332" max="1332" width="13.1640625" bestFit="1" customWidth="1"/>
    <col min="1333" max="1333" width="16.4140625" bestFit="1" customWidth="1"/>
    <col min="1334" max="1334" width="13.6640625" bestFit="1" customWidth="1"/>
    <col min="1335" max="1335" width="16.6640625" bestFit="1" customWidth="1"/>
    <col min="1336" max="1336" width="29.1640625" bestFit="1" customWidth="1"/>
    <col min="1337" max="1337" width="32.1640625" bestFit="1" customWidth="1"/>
    <col min="1338" max="1338" width="29.9140625" bestFit="1" customWidth="1"/>
    <col min="1339" max="1339" width="33.08203125" bestFit="1" customWidth="1"/>
    <col min="1340" max="1340" width="21.1640625" bestFit="1" customWidth="1"/>
    <col min="1341" max="1341" width="24.1640625" bestFit="1" customWidth="1"/>
    <col min="1342" max="1342" width="15.1640625" bestFit="1" customWidth="1"/>
    <col min="1343" max="1343" width="18.1640625" bestFit="1" customWidth="1"/>
    <col min="1344" max="1344" width="14.1640625" bestFit="1" customWidth="1"/>
    <col min="1345" max="1345" width="17.5" bestFit="1" customWidth="1"/>
    <col min="1346" max="1346" width="11.5" bestFit="1" customWidth="1"/>
    <col min="1347" max="1347" width="14.6640625" bestFit="1" customWidth="1"/>
    <col min="1348" max="1348" width="11.1640625" bestFit="1" customWidth="1"/>
    <col min="1349" max="1349" width="14.4140625" bestFit="1" customWidth="1"/>
    <col min="1350" max="1350" width="14.5" bestFit="1" customWidth="1"/>
    <col min="1351" max="1351" width="17.6640625" bestFit="1" customWidth="1"/>
    <col min="1352" max="1352" width="12.9140625" bestFit="1" customWidth="1"/>
    <col min="1353" max="1353" width="16.08203125" bestFit="1" customWidth="1"/>
    <col min="1354" max="1354" width="25.1640625" bestFit="1" customWidth="1"/>
    <col min="1355" max="1355" width="28.4140625" bestFit="1" customWidth="1"/>
    <col min="1356" max="1356" width="16.5" bestFit="1" customWidth="1"/>
    <col min="1357" max="1357" width="19.6640625" bestFit="1" customWidth="1"/>
    <col min="1358" max="1358" width="25.1640625" bestFit="1" customWidth="1"/>
    <col min="1359" max="1359" width="28.1640625" bestFit="1" customWidth="1"/>
    <col min="1360" max="1360" width="10" bestFit="1" customWidth="1"/>
    <col min="1361" max="1361" width="13.1640625" bestFit="1" customWidth="1"/>
    <col min="1362" max="1362" width="14.9140625" bestFit="1" customWidth="1"/>
    <col min="1363" max="1363" width="18.08203125" bestFit="1" customWidth="1"/>
    <col min="1364" max="1364" width="15.6640625" bestFit="1" customWidth="1"/>
    <col min="1365" max="1365" width="18.9140625" bestFit="1" customWidth="1"/>
    <col min="1366" max="1366" width="10" bestFit="1" customWidth="1"/>
    <col min="1367" max="1367" width="13.1640625" bestFit="1" customWidth="1"/>
    <col min="1368" max="1368" width="23.6640625" bestFit="1" customWidth="1"/>
    <col min="1369" max="1369" width="26.9140625" bestFit="1" customWidth="1"/>
    <col min="1370" max="1370" width="15.1640625" bestFit="1" customWidth="1"/>
    <col min="1371" max="1371" width="18.4140625" bestFit="1" customWidth="1"/>
    <col min="1372" max="1372" width="12.58203125" bestFit="1" customWidth="1"/>
    <col min="1373" max="1373" width="15.6640625" bestFit="1" customWidth="1"/>
    <col min="1374" max="1374" width="26.6640625" bestFit="1" customWidth="1"/>
    <col min="1375" max="1375" width="30" bestFit="1" customWidth="1"/>
    <col min="1376" max="1376" width="17.6640625" bestFit="1" customWidth="1"/>
    <col min="1377" max="1377" width="20.6640625" bestFit="1" customWidth="1"/>
    <col min="1378" max="1378" width="15.33203125" bestFit="1" customWidth="1"/>
    <col min="1379" max="1379" width="18.33203125" bestFit="1" customWidth="1"/>
    <col min="1380" max="1380" width="16.4140625" bestFit="1" customWidth="1"/>
    <col min="1381" max="1381" width="19.58203125" bestFit="1" customWidth="1"/>
    <col min="1382" max="1382" width="25" bestFit="1" customWidth="1"/>
    <col min="1383" max="1383" width="28.1640625" bestFit="1" customWidth="1"/>
    <col min="1384" max="1384" width="15.6640625" bestFit="1" customWidth="1"/>
    <col min="1385" max="1385" width="18.9140625" bestFit="1" customWidth="1"/>
    <col min="1386" max="1386" width="17.1640625" bestFit="1" customWidth="1"/>
    <col min="1387" max="1387" width="20.4140625" bestFit="1" customWidth="1"/>
    <col min="1388" max="1388" width="21.9140625" bestFit="1" customWidth="1"/>
    <col min="1389" max="1389" width="25.08203125" bestFit="1" customWidth="1"/>
    <col min="1390" max="1390" width="13.4140625" bestFit="1" customWidth="1"/>
    <col min="1391" max="1391" width="16.58203125" bestFit="1" customWidth="1"/>
    <col min="1392" max="1392" width="32.33203125" bestFit="1" customWidth="1"/>
    <col min="1393" max="1393" width="35.5" bestFit="1" customWidth="1"/>
    <col min="1394" max="1394" width="21.33203125" bestFit="1" customWidth="1"/>
    <col min="1395" max="1395" width="24.5" bestFit="1" customWidth="1"/>
    <col min="1396" max="1396" width="10.1640625" bestFit="1" customWidth="1"/>
    <col min="1397" max="1397" width="13.1640625" bestFit="1" customWidth="1"/>
    <col min="1398" max="1398" width="16.6640625" bestFit="1" customWidth="1"/>
    <col min="1399" max="1399" width="19.6640625" bestFit="1" customWidth="1"/>
    <col min="1400" max="1400" width="25.6640625" bestFit="1" customWidth="1"/>
    <col min="1401" max="1401" width="28.9140625" bestFit="1" customWidth="1"/>
    <col min="1402" max="1402" width="10.9140625" bestFit="1" customWidth="1"/>
    <col min="1403" max="1403" width="14.08203125" bestFit="1" customWidth="1"/>
    <col min="1404" max="1404" width="12.1640625" bestFit="1" customWidth="1"/>
    <col min="1405" max="1405" width="15.1640625" bestFit="1" customWidth="1"/>
    <col min="1406" max="1406" width="21.1640625" bestFit="1" customWidth="1"/>
    <col min="1407" max="1407" width="24.4140625" bestFit="1" customWidth="1"/>
    <col min="1408" max="1408" width="28.1640625" bestFit="1" customWidth="1"/>
    <col min="1409" max="1409" width="31.4140625" bestFit="1" customWidth="1"/>
    <col min="1410" max="1410" width="14.9140625" bestFit="1" customWidth="1"/>
    <col min="1411" max="1411" width="18.08203125" bestFit="1" customWidth="1"/>
    <col min="1412" max="1412" width="14.9140625" bestFit="1" customWidth="1"/>
    <col min="1413" max="1413" width="18.08203125" bestFit="1" customWidth="1"/>
    <col min="1414" max="1414" width="33.33203125" bestFit="1" customWidth="1"/>
    <col min="1415" max="1415" width="36.5" bestFit="1" customWidth="1"/>
    <col min="1416" max="1416" width="12.6640625" bestFit="1" customWidth="1"/>
    <col min="1417" max="1417" width="15.6640625" bestFit="1" customWidth="1"/>
    <col min="1418" max="1418" width="25.83203125" bestFit="1" customWidth="1"/>
    <col min="1419" max="1419" width="29" bestFit="1" customWidth="1"/>
    <col min="1420" max="1420" width="10.83203125" bestFit="1" customWidth="1"/>
    <col min="1421" max="1421" width="14" bestFit="1" customWidth="1"/>
    <col min="1422" max="1422" width="15.33203125" bestFit="1" customWidth="1"/>
    <col min="1423" max="1423" width="18.5" bestFit="1" customWidth="1"/>
    <col min="1424" max="1424" width="17.6640625" bestFit="1" customWidth="1"/>
    <col min="1425" max="1425" width="20.6640625" bestFit="1" customWidth="1"/>
    <col min="1426" max="1426" width="15.33203125" bestFit="1" customWidth="1"/>
    <col min="1427" max="1427" width="18.5" bestFit="1" customWidth="1"/>
    <col min="1428" max="1428" width="17.33203125" bestFit="1" customWidth="1"/>
    <col min="1429" max="1429" width="20.5" bestFit="1" customWidth="1"/>
    <col min="1430" max="1430" width="15" bestFit="1" customWidth="1"/>
    <col min="1431" max="1431" width="18.1640625" bestFit="1" customWidth="1"/>
    <col min="1432" max="1432" width="27.6640625" bestFit="1" customWidth="1"/>
    <col min="1433" max="1433" width="30.9140625" bestFit="1" customWidth="1"/>
    <col min="1434" max="1435" width="16.4140625" bestFit="1" customWidth="1"/>
    <col min="1436" max="1436" width="19.58203125" bestFit="1" customWidth="1"/>
    <col min="1437" max="1437" width="30.83203125" bestFit="1" customWidth="1"/>
    <col min="1438" max="1438" width="34.08203125" bestFit="1" customWidth="1"/>
    <col min="1439" max="1439" width="15.1640625" bestFit="1" customWidth="1"/>
    <col min="1440" max="1440" width="18.4140625" bestFit="1" customWidth="1"/>
    <col min="1441" max="1441" width="11.33203125" bestFit="1" customWidth="1"/>
    <col min="1442" max="1442" width="14.5" bestFit="1" customWidth="1"/>
    <col min="1443" max="1443" width="24.4140625" bestFit="1" customWidth="1"/>
    <col min="1444" max="1444" width="27.58203125" bestFit="1" customWidth="1"/>
    <col min="1445" max="1445" width="15.4140625" bestFit="1" customWidth="1"/>
    <col min="1446" max="1446" width="18.58203125" bestFit="1" customWidth="1"/>
    <col min="1447" max="1447" width="14.4140625" bestFit="1" customWidth="1"/>
    <col min="1448" max="1448" width="17.6640625" bestFit="1" customWidth="1"/>
    <col min="1449" max="1449" width="29.9140625" bestFit="1" customWidth="1"/>
    <col min="1450" max="1450" width="33.08203125" bestFit="1" customWidth="1"/>
    <col min="1451" max="1451" width="27.9140625" bestFit="1" customWidth="1"/>
    <col min="1452" max="1452" width="31.08203125" bestFit="1" customWidth="1"/>
    <col min="1453" max="1453" width="30" bestFit="1" customWidth="1"/>
    <col min="1454" max="1454" width="33.1640625" bestFit="1" customWidth="1"/>
    <col min="1455" max="1455" width="27" bestFit="1" customWidth="1"/>
    <col min="1456" max="1456" width="30.1640625" bestFit="1" customWidth="1"/>
    <col min="1457" max="1457" width="17.1640625" bestFit="1" customWidth="1"/>
    <col min="1458" max="1458" width="20.1640625" bestFit="1" customWidth="1"/>
    <col min="1459" max="1459" width="17.9140625" bestFit="1" customWidth="1"/>
    <col min="1460" max="1460" width="21.1640625" bestFit="1" customWidth="1"/>
    <col min="1461" max="1461" width="19.9140625" bestFit="1" customWidth="1"/>
    <col min="1462" max="1462" width="23.08203125" bestFit="1" customWidth="1"/>
    <col min="1463" max="1463" width="19.6640625" bestFit="1" customWidth="1"/>
    <col min="1464" max="1464" width="22.6640625" bestFit="1" customWidth="1"/>
    <col min="1465" max="1465" width="15.83203125" bestFit="1" customWidth="1"/>
    <col min="1466" max="1466" width="19" bestFit="1" customWidth="1"/>
    <col min="1467" max="1467" width="15.9140625" bestFit="1" customWidth="1"/>
    <col min="1468" max="1468" width="19.08203125" bestFit="1" customWidth="1"/>
    <col min="1469" max="1469" width="25.9140625" bestFit="1" customWidth="1"/>
    <col min="1470" max="1470" width="29.08203125" bestFit="1" customWidth="1"/>
    <col min="1471" max="1471" width="25.6640625" bestFit="1" customWidth="1"/>
    <col min="1472" max="1472" width="28.9140625" bestFit="1" customWidth="1"/>
    <col min="1473" max="1473" width="17.4140625" bestFit="1" customWidth="1"/>
    <col min="1474" max="1474" width="20.58203125" bestFit="1" customWidth="1"/>
    <col min="1475" max="1475" width="17.33203125" bestFit="1" customWidth="1"/>
    <col min="1476" max="1476" width="20.4140625" bestFit="1" customWidth="1"/>
    <col min="1477" max="1477" width="12.1640625" bestFit="1" customWidth="1"/>
    <col min="1478" max="1478" width="15.1640625" bestFit="1" customWidth="1"/>
    <col min="1479" max="1479" width="27.1640625" bestFit="1" customWidth="1"/>
    <col min="1480" max="1480" width="30.1640625" bestFit="1" customWidth="1"/>
    <col min="1481" max="1481" width="14.33203125" bestFit="1" customWidth="1"/>
    <col min="1482" max="1482" width="17.58203125" bestFit="1" customWidth="1"/>
    <col min="1483" max="1483" width="11.9140625" bestFit="1" customWidth="1"/>
    <col min="1484" max="1484" width="15.08203125" bestFit="1" customWidth="1"/>
    <col min="1485" max="1485" width="11" bestFit="1" customWidth="1"/>
    <col min="1486" max="1486" width="14.1640625" bestFit="1" customWidth="1"/>
    <col min="1487" max="1487" width="12.1640625" bestFit="1" customWidth="1"/>
    <col min="1488" max="1488" width="15.4140625" bestFit="1" customWidth="1"/>
    <col min="1489" max="1489" width="21.33203125" bestFit="1" customWidth="1"/>
    <col min="1490" max="1490" width="24.5" bestFit="1" customWidth="1"/>
    <col min="1491" max="1491" width="12.83203125" bestFit="1" customWidth="1"/>
    <col min="1492" max="1492" width="16" bestFit="1" customWidth="1"/>
    <col min="1493" max="1493" width="13.5" bestFit="1" customWidth="1"/>
    <col min="1494" max="1494" width="16.6640625" bestFit="1" customWidth="1"/>
    <col min="1495" max="1495" width="9.1640625" bestFit="1" customWidth="1"/>
    <col min="1496" max="1496" width="12.1640625" bestFit="1" customWidth="1"/>
    <col min="1497" max="1497" width="24.6640625" bestFit="1" customWidth="1"/>
    <col min="1498" max="1498" width="27.6640625" bestFit="1" customWidth="1"/>
    <col min="1499" max="1499" width="19.6640625" bestFit="1" customWidth="1"/>
    <col min="1500" max="1500" width="22.6640625" bestFit="1" customWidth="1"/>
    <col min="1501" max="1501" width="13.5" bestFit="1" customWidth="1"/>
    <col min="1502" max="1502" width="16.6640625" bestFit="1" customWidth="1"/>
    <col min="1503" max="1503" width="16" bestFit="1" customWidth="1"/>
    <col min="1504" max="1504" width="19.1640625" bestFit="1" customWidth="1"/>
    <col min="1505" max="1505" width="21.4140625" bestFit="1" customWidth="1"/>
    <col min="1506" max="1506" width="24.58203125" bestFit="1" customWidth="1"/>
    <col min="1507" max="1507" width="15.6640625" bestFit="1" customWidth="1"/>
    <col min="1508" max="1508" width="18.9140625" bestFit="1" customWidth="1"/>
    <col min="1509" max="1509" width="14.1640625" bestFit="1" customWidth="1"/>
    <col min="1510" max="1510" width="17.4140625" bestFit="1" customWidth="1"/>
    <col min="1511" max="1511" width="12.5" bestFit="1" customWidth="1"/>
    <col min="1512" max="1512" width="15.6640625" bestFit="1" customWidth="1"/>
    <col min="1513" max="1513" width="12.4140625" bestFit="1" customWidth="1"/>
    <col min="1514" max="1514" width="15.58203125" bestFit="1" customWidth="1"/>
    <col min="1515" max="1515" width="26.1640625" bestFit="1" customWidth="1"/>
    <col min="1516" max="1516" width="29.4140625" bestFit="1" customWidth="1"/>
    <col min="1517" max="1517" width="25" bestFit="1" customWidth="1"/>
    <col min="1518" max="1518" width="28.1640625" bestFit="1" customWidth="1"/>
    <col min="1519" max="1519" width="16.5" bestFit="1" customWidth="1"/>
    <col min="1520" max="1520" width="19.6640625" bestFit="1" customWidth="1"/>
    <col min="1521" max="1521" width="16.6640625" bestFit="1" customWidth="1"/>
    <col min="1522" max="1522" width="19.6640625" bestFit="1" customWidth="1"/>
    <col min="1523" max="1523" width="12.4140625" bestFit="1" customWidth="1"/>
    <col min="1524" max="1524" width="15.58203125" bestFit="1" customWidth="1"/>
    <col min="1525" max="1525" width="27.1640625" bestFit="1" customWidth="1"/>
    <col min="1526" max="1526" width="30.1640625" bestFit="1" customWidth="1"/>
    <col min="1527" max="1527" width="14.1640625" bestFit="1" customWidth="1"/>
    <col min="1528" max="1528" width="17.4140625" bestFit="1" customWidth="1"/>
    <col min="1529" max="1529" width="16.1640625" bestFit="1" customWidth="1"/>
    <col min="1530" max="1530" width="19.1640625" bestFit="1" customWidth="1"/>
    <col min="1531" max="1531" width="16.6640625" bestFit="1" customWidth="1"/>
    <col min="1532" max="1532" width="19.6640625" bestFit="1" customWidth="1"/>
    <col min="1533" max="1533" width="16.1640625" bestFit="1" customWidth="1"/>
    <col min="1534" max="1534" width="19.1640625" bestFit="1" customWidth="1"/>
    <col min="1535" max="1535" width="14" bestFit="1" customWidth="1"/>
    <col min="1536" max="1536" width="17.1640625" bestFit="1" customWidth="1"/>
    <col min="1537" max="1537" width="21.1640625" bestFit="1" customWidth="1"/>
    <col min="1538" max="1538" width="24.1640625" bestFit="1" customWidth="1"/>
    <col min="1539" max="1539" width="25.6640625" bestFit="1" customWidth="1"/>
    <col min="1540" max="1540" width="28.9140625" bestFit="1" customWidth="1"/>
    <col min="1541" max="1541" width="26.4140625" bestFit="1" customWidth="1"/>
    <col min="1542" max="1542" width="29.6640625" bestFit="1" customWidth="1"/>
    <col min="1543" max="1543" width="14" bestFit="1" customWidth="1"/>
    <col min="1544" max="1544" width="17.1640625" bestFit="1" customWidth="1"/>
    <col min="1545" max="1545" width="16.1640625" bestFit="1" customWidth="1"/>
    <col min="1546" max="1546" width="19.4140625" bestFit="1" customWidth="1"/>
    <col min="1547" max="1547" width="13.4140625" bestFit="1" customWidth="1"/>
    <col min="1548" max="1548" width="16.58203125" bestFit="1" customWidth="1"/>
    <col min="1549" max="1549" width="27.4140625" bestFit="1" customWidth="1"/>
    <col min="1550" max="1550" width="30.58203125" bestFit="1" customWidth="1"/>
    <col min="1551" max="1551" width="15.83203125" bestFit="1" customWidth="1"/>
    <col min="1552" max="1552" width="19" bestFit="1" customWidth="1"/>
    <col min="1553" max="1553" width="17.4140625" bestFit="1" customWidth="1"/>
    <col min="1554" max="1554" width="20.58203125" bestFit="1" customWidth="1"/>
    <col min="1555" max="1555" width="14.1640625" bestFit="1" customWidth="1"/>
    <col min="1556" max="1556" width="17.4140625" bestFit="1" customWidth="1"/>
    <col min="1557" max="1557" width="11.4140625" bestFit="1" customWidth="1"/>
    <col min="1558" max="1558" width="14.58203125" bestFit="1" customWidth="1"/>
    <col min="1559" max="1559" width="23.83203125" bestFit="1" customWidth="1"/>
    <col min="1560" max="1560" width="27" bestFit="1" customWidth="1"/>
    <col min="1561" max="1561" width="25.83203125" bestFit="1" customWidth="1"/>
    <col min="1562" max="1562" width="29" bestFit="1" customWidth="1"/>
    <col min="1563" max="1563" width="28.6640625" bestFit="1" customWidth="1"/>
    <col min="1564" max="1564" width="31.9140625" bestFit="1" customWidth="1"/>
    <col min="1565" max="1565" width="15" bestFit="1" customWidth="1"/>
    <col min="1566" max="1566" width="18.08203125" bestFit="1" customWidth="1"/>
    <col min="1567" max="1567" width="13.1640625" bestFit="1" customWidth="1"/>
    <col min="1568" max="1568" width="16.1640625" bestFit="1" customWidth="1"/>
    <col min="1569" max="1569" width="15.6640625" bestFit="1" customWidth="1"/>
    <col min="1570" max="1570" width="18.6640625" bestFit="1" customWidth="1"/>
    <col min="1571" max="1571" width="10.1640625" bestFit="1" customWidth="1"/>
    <col min="1572" max="1572" width="13.4140625" bestFit="1" customWidth="1"/>
    <col min="1573" max="1573" width="26.83203125" bestFit="1" customWidth="1"/>
    <col min="1574" max="1574" width="30.08203125" bestFit="1" customWidth="1"/>
    <col min="1575" max="1575" width="23.6640625" bestFit="1" customWidth="1"/>
    <col min="1576" max="1576" width="26.6640625" bestFit="1" customWidth="1"/>
    <col min="1577" max="1577" width="14.1640625" bestFit="1" customWidth="1"/>
    <col min="1578" max="1578" width="17.5" bestFit="1" customWidth="1"/>
    <col min="1579" max="1579" width="18.6640625" bestFit="1" customWidth="1"/>
    <col min="1580" max="1580" width="21.6640625" bestFit="1" customWidth="1"/>
    <col min="1581" max="1581" width="18.6640625" bestFit="1" customWidth="1"/>
    <col min="1582" max="1582" width="21.6640625" bestFit="1" customWidth="1"/>
    <col min="1583" max="1583" width="11.6640625" bestFit="1" customWidth="1"/>
    <col min="1584" max="1584" width="14.9140625" bestFit="1" customWidth="1"/>
    <col min="1585" max="1585" width="13.5" bestFit="1" customWidth="1"/>
    <col min="1586" max="1586" width="16.6640625" bestFit="1" customWidth="1"/>
    <col min="1587" max="1587" width="12.4140625" bestFit="1" customWidth="1"/>
    <col min="1588" max="1588" width="15.58203125" bestFit="1" customWidth="1"/>
    <col min="1589" max="1589" width="14.33203125" bestFit="1" customWidth="1"/>
    <col min="1590" max="1590" width="17.58203125" bestFit="1" customWidth="1"/>
    <col min="1591" max="1591" width="15.6640625" bestFit="1" customWidth="1"/>
    <col min="1592" max="1592" width="18.6640625" bestFit="1" customWidth="1"/>
    <col min="1593" max="1593" width="13.1640625" bestFit="1" customWidth="1"/>
    <col min="1594" max="1594" width="16.4140625" bestFit="1" customWidth="1"/>
    <col min="1595" max="1595" width="22.9140625" bestFit="1" customWidth="1"/>
    <col min="1596" max="1596" width="26.08203125" bestFit="1" customWidth="1"/>
    <col min="1597" max="1597" width="25.83203125" bestFit="1" customWidth="1"/>
    <col min="1598" max="1598" width="29" bestFit="1" customWidth="1"/>
    <col min="1599" max="1599" width="21.4140625" bestFit="1" customWidth="1"/>
    <col min="1600" max="1600" width="24.58203125" bestFit="1" customWidth="1"/>
    <col min="1601" max="1601" width="24.6640625" bestFit="1" customWidth="1"/>
    <col min="1602" max="1602" width="27.6640625" bestFit="1" customWidth="1"/>
    <col min="1603" max="1603" width="25.4140625" bestFit="1" customWidth="1"/>
    <col min="1604" max="1604" width="28.58203125" bestFit="1" customWidth="1"/>
    <col min="1605" max="1605" width="23.83203125" bestFit="1" customWidth="1"/>
    <col min="1606" max="1606" width="27" bestFit="1" customWidth="1"/>
    <col min="1607" max="1607" width="13.5" bestFit="1" customWidth="1"/>
    <col min="1608" max="1608" width="16.6640625" bestFit="1" customWidth="1"/>
    <col min="1609" max="1609" width="15.6640625" bestFit="1" customWidth="1"/>
    <col min="1610" max="1610" width="18.9140625" bestFit="1" customWidth="1"/>
    <col min="1611" max="1611" width="11.9140625" bestFit="1" customWidth="1"/>
    <col min="1612" max="1612" width="15.08203125" bestFit="1" customWidth="1"/>
    <col min="1613" max="1613" width="10.83203125" bestFit="1" customWidth="1"/>
    <col min="1614" max="1614" width="14" bestFit="1" customWidth="1"/>
    <col min="1615" max="1615" width="14.1640625" bestFit="1" customWidth="1"/>
    <col min="1616" max="1616" width="17.5" bestFit="1" customWidth="1"/>
    <col min="1617" max="1617" width="12.6640625" bestFit="1" customWidth="1"/>
    <col min="1618" max="1618" width="15.9140625" bestFit="1" customWidth="1"/>
    <col min="1619" max="1619" width="15.4140625" bestFit="1" customWidth="1"/>
    <col min="1620" max="1620" width="18.58203125" bestFit="1" customWidth="1"/>
    <col min="1621" max="1621" width="12.9140625" bestFit="1" customWidth="1"/>
    <col min="1622" max="1622" width="16.08203125" bestFit="1" customWidth="1"/>
    <col min="1623" max="1623" width="14.1640625" bestFit="1" customWidth="1"/>
    <col min="1624" max="1624" width="17.5" bestFit="1" customWidth="1"/>
    <col min="1625" max="1625" width="14.33203125" bestFit="1" customWidth="1"/>
    <col min="1626" max="1626" width="17.58203125" bestFit="1" customWidth="1"/>
    <col min="1627" max="1627" width="13.6640625" bestFit="1" customWidth="1"/>
    <col min="1628" max="1628" width="16.9140625" bestFit="1" customWidth="1"/>
    <col min="1629" max="1629" width="13.6640625" bestFit="1" customWidth="1"/>
    <col min="1630" max="1630" width="16.6640625" bestFit="1" customWidth="1"/>
    <col min="1631" max="1631" width="11.6640625" bestFit="1" customWidth="1"/>
    <col min="1632" max="1632" width="14.9140625" bestFit="1" customWidth="1"/>
    <col min="1633" max="1633" width="14.83203125" bestFit="1" customWidth="1"/>
    <col min="1634" max="1634" width="18" bestFit="1" customWidth="1"/>
    <col min="1635" max="1635" width="12.83203125" bestFit="1" customWidth="1"/>
    <col min="1636" max="1636" width="16" bestFit="1" customWidth="1"/>
    <col min="1637" max="1637" width="13.5" bestFit="1" customWidth="1"/>
    <col min="1638" max="1638" width="16.6640625" bestFit="1" customWidth="1"/>
    <col min="1639" max="1639" width="14.6640625" bestFit="1" customWidth="1"/>
    <col min="1640" max="1640" width="17.9140625" bestFit="1" customWidth="1"/>
    <col min="1641" max="1641" width="13.5" bestFit="1" customWidth="1"/>
    <col min="1642" max="1642" width="16.6640625" bestFit="1" customWidth="1"/>
    <col min="1643" max="1643" width="9.6640625" bestFit="1" customWidth="1"/>
    <col min="1644" max="1644" width="12.6640625" bestFit="1" customWidth="1"/>
    <col min="1645" max="1645" width="14.1640625" bestFit="1" customWidth="1"/>
    <col min="1646" max="1646" width="17.5" bestFit="1" customWidth="1"/>
    <col min="1647" max="1647" width="13" bestFit="1" customWidth="1"/>
    <col min="1648" max="1648" width="16.1640625" bestFit="1" customWidth="1"/>
    <col min="1649" max="1649" width="24.5" bestFit="1" customWidth="1"/>
    <col min="1650" max="1650" width="27.6640625" bestFit="1" customWidth="1"/>
    <col min="1651" max="1651" width="14.4140625" bestFit="1" customWidth="1"/>
    <col min="1652" max="1652" width="17.6640625" bestFit="1" customWidth="1"/>
    <col min="1653" max="1653" width="15.5" bestFit="1" customWidth="1"/>
    <col min="1654" max="1654" width="18.6640625" bestFit="1" customWidth="1"/>
    <col min="1655" max="1655" width="26.6640625" bestFit="1" customWidth="1"/>
    <col min="1656" max="1656" width="29.9140625" bestFit="1" customWidth="1"/>
    <col min="1657" max="1657" width="26.83203125" bestFit="1" customWidth="1"/>
    <col min="1658" max="1658" width="30.08203125" bestFit="1" customWidth="1"/>
    <col min="1659" max="1659" width="11.9140625" bestFit="1" customWidth="1"/>
    <col min="1660" max="1660" width="15.08203125" bestFit="1" customWidth="1"/>
    <col min="1661" max="1661" width="14.83203125" bestFit="1" customWidth="1"/>
    <col min="1662" max="1662" width="18" bestFit="1" customWidth="1"/>
    <col min="1663" max="1663" width="20.9140625" bestFit="1" customWidth="1"/>
    <col min="1664" max="1664" width="24.08203125" bestFit="1" customWidth="1"/>
    <col min="1665" max="1665" width="17.33203125" bestFit="1" customWidth="1"/>
    <col min="1666" max="1666" width="20.5" bestFit="1" customWidth="1"/>
    <col min="1667" max="1667" width="12" bestFit="1" customWidth="1"/>
    <col min="1668" max="1668" width="15.1640625" bestFit="1" customWidth="1"/>
    <col min="1669" max="1670" width="12.33203125" bestFit="1" customWidth="1"/>
    <col min="1671" max="1671" width="15.5" bestFit="1" customWidth="1"/>
    <col min="1672" max="1672" width="17.1640625" bestFit="1" customWidth="1"/>
    <col min="1673" max="1673" width="20.4140625" bestFit="1" customWidth="1"/>
    <col min="1674" max="1674" width="10.9140625" bestFit="1" customWidth="1"/>
    <col min="1675" max="1675" width="14.08203125" bestFit="1" customWidth="1"/>
    <col min="1676" max="1676" width="13.9140625" bestFit="1" customWidth="1"/>
    <col min="1677" max="1677" width="17.1640625" bestFit="1" customWidth="1"/>
    <col min="1678" max="1678" width="16.83203125" bestFit="1" customWidth="1"/>
    <col min="1679" max="1679" width="20" bestFit="1" customWidth="1"/>
    <col min="1680" max="1680" width="15" bestFit="1" customWidth="1"/>
    <col min="1681" max="1681" width="18.1640625" bestFit="1" customWidth="1"/>
    <col min="1682" max="1682" width="24.1640625" bestFit="1" customWidth="1"/>
    <col min="1683" max="1683" width="27.4140625" bestFit="1" customWidth="1"/>
    <col min="1684" max="1684" width="13.83203125" bestFit="1" customWidth="1"/>
    <col min="1685" max="1685" width="17.08203125" bestFit="1" customWidth="1"/>
    <col min="1686" max="1686" width="27.1640625" bestFit="1" customWidth="1"/>
    <col min="1687" max="1687" width="30.4140625" bestFit="1" customWidth="1"/>
    <col min="1688" max="1688" width="11.6640625" bestFit="1" customWidth="1"/>
    <col min="1689" max="1689" width="14.9140625" bestFit="1" customWidth="1"/>
    <col min="1690" max="1690" width="25.1640625" bestFit="1" customWidth="1"/>
    <col min="1691" max="1691" width="28.4140625" bestFit="1" customWidth="1"/>
    <col min="1692" max="1692" width="26.1640625" bestFit="1" customWidth="1"/>
    <col min="1693" max="1693" width="29.5" bestFit="1" customWidth="1"/>
    <col min="1694" max="1694" width="23.1640625" bestFit="1" customWidth="1"/>
    <col min="1695" max="1695" width="26.4140625" bestFit="1" customWidth="1"/>
    <col min="1696" max="1696" width="25.83203125" bestFit="1" customWidth="1"/>
    <col min="1697" max="1697" width="29" bestFit="1" customWidth="1"/>
    <col min="1698" max="1698" width="20.6640625" bestFit="1" customWidth="1"/>
    <col min="1699" max="1699" width="23.9140625" bestFit="1" customWidth="1"/>
    <col min="1700" max="1700" width="10.6640625" bestFit="1" customWidth="1"/>
    <col min="1701" max="1701" width="13.9140625" bestFit="1" customWidth="1"/>
    <col min="1702" max="1703" width="11.33203125" bestFit="1" customWidth="1"/>
    <col min="1704" max="1704" width="14.5" bestFit="1" customWidth="1"/>
    <col min="1705" max="1705" width="27.1640625" bestFit="1" customWidth="1"/>
    <col min="1706" max="1706" width="30.1640625" bestFit="1" customWidth="1"/>
    <col min="1707" max="1707" width="29.5" bestFit="1" customWidth="1"/>
    <col min="1708" max="1708" width="32.6640625" bestFit="1" customWidth="1"/>
    <col min="1709" max="1709" width="25.5" bestFit="1" customWidth="1"/>
    <col min="1710" max="1710" width="28.6640625" bestFit="1" customWidth="1"/>
    <col min="1711" max="1711" width="23.6640625" bestFit="1" customWidth="1"/>
    <col min="1712" max="1712" width="26.6640625" bestFit="1" customWidth="1"/>
    <col min="1713" max="1713" width="13.1640625" bestFit="1" customWidth="1"/>
    <col min="1714" max="1714" width="16.1640625" bestFit="1" customWidth="1"/>
    <col min="1715" max="1715" width="13.33203125" bestFit="1" customWidth="1"/>
    <col min="1716" max="1716" width="16.5" bestFit="1" customWidth="1"/>
    <col min="1717" max="1717" width="17.4140625" bestFit="1" customWidth="1"/>
    <col min="1718" max="1718" width="20.58203125" bestFit="1" customWidth="1"/>
    <col min="1719" max="1719" width="12.33203125" bestFit="1" customWidth="1"/>
    <col min="1720" max="1720" width="15.5" bestFit="1" customWidth="1"/>
    <col min="1721" max="1721" width="26" bestFit="1" customWidth="1"/>
    <col min="1722" max="1722" width="29.1640625" bestFit="1" customWidth="1"/>
    <col min="1723" max="1723" width="26.6640625" bestFit="1" customWidth="1"/>
    <col min="1724" max="1724" width="30" bestFit="1" customWidth="1"/>
    <col min="1725" max="1725" width="14.6640625" bestFit="1" customWidth="1"/>
    <col min="1726" max="1726" width="17.9140625" bestFit="1" customWidth="1"/>
    <col min="1727" max="1727" width="17.58203125" bestFit="1" customWidth="1"/>
    <col min="1728" max="1728" width="20.6640625" bestFit="1" customWidth="1"/>
    <col min="1729" max="1729" width="14.83203125" bestFit="1" customWidth="1"/>
    <col min="1730" max="1730" width="18" bestFit="1" customWidth="1"/>
    <col min="1731" max="1731" width="16.83203125" bestFit="1" customWidth="1"/>
    <col min="1732" max="1732" width="20" bestFit="1" customWidth="1"/>
    <col min="1733" max="1733" width="19" bestFit="1" customWidth="1"/>
    <col min="1734" max="1734" width="22.1640625" bestFit="1" customWidth="1"/>
    <col min="1735" max="1735" width="24.6640625" bestFit="1" customWidth="1"/>
    <col min="1736" max="1736" width="27.9140625" bestFit="1" customWidth="1"/>
    <col min="1737" max="1737" width="14.4140625" bestFit="1" customWidth="1"/>
    <col min="1738" max="1738" width="17.6640625" bestFit="1" customWidth="1"/>
    <col min="1739" max="1739" width="9.6640625" bestFit="1" customWidth="1"/>
    <col min="1740" max="1740" width="12.6640625" bestFit="1" customWidth="1"/>
    <col min="1741" max="1741" width="22.6640625" bestFit="1" customWidth="1"/>
    <col min="1742" max="1742" width="26" bestFit="1" customWidth="1"/>
    <col min="1743" max="1743" width="21.6640625" bestFit="1" customWidth="1"/>
    <col min="1744" max="1744" width="24.6640625" bestFit="1" customWidth="1"/>
    <col min="1745" max="1745" width="26.4140625" bestFit="1" customWidth="1"/>
    <col min="1746" max="1746" width="29.6640625" bestFit="1" customWidth="1"/>
    <col min="1747" max="1747" width="24.1640625" bestFit="1" customWidth="1"/>
    <col min="1748" max="1748" width="27.1640625" bestFit="1" customWidth="1"/>
    <col min="1749" max="1749" width="24.4140625" bestFit="1" customWidth="1"/>
    <col min="1750" max="1750" width="27.58203125" bestFit="1" customWidth="1"/>
    <col min="1751" max="1751" width="23.6640625" bestFit="1" customWidth="1"/>
    <col min="1752" max="1752" width="26.6640625" bestFit="1" customWidth="1"/>
    <col min="1753" max="1753" width="24.5" bestFit="1" customWidth="1"/>
    <col min="1754" max="1754" width="27.6640625" bestFit="1" customWidth="1"/>
    <col min="1755" max="1755" width="13.33203125" bestFit="1" customWidth="1"/>
    <col min="1756" max="1756" width="16.5" bestFit="1" customWidth="1"/>
    <col min="1757" max="1757" width="14.1640625" bestFit="1" customWidth="1"/>
    <col min="1758" max="1758" width="17.5" bestFit="1" customWidth="1"/>
    <col min="1759" max="1759" width="28" bestFit="1" customWidth="1"/>
    <col min="1760" max="1760" width="31.1640625" bestFit="1" customWidth="1"/>
    <col min="1761" max="1761" width="11.33203125" bestFit="1" customWidth="1"/>
    <col min="1762" max="1762" width="14.5" bestFit="1" customWidth="1"/>
    <col min="1763" max="1763" width="26.1640625" bestFit="1" customWidth="1"/>
    <col min="1764" max="1764" width="29.5" bestFit="1" customWidth="1"/>
    <col min="1765" max="1765" width="13.1640625" bestFit="1" customWidth="1"/>
    <col min="1766" max="1766" width="16.4140625" bestFit="1" customWidth="1"/>
    <col min="1767" max="1767" width="30.6640625" bestFit="1" customWidth="1"/>
    <col min="1768" max="1768" width="33.9140625" bestFit="1" customWidth="1"/>
    <col min="1769" max="1769" width="16.83203125" bestFit="1" customWidth="1"/>
    <col min="1770" max="1770" width="20" bestFit="1" customWidth="1"/>
    <col min="1771" max="1771" width="13.83203125" bestFit="1" customWidth="1"/>
    <col min="1772" max="1772" width="17.08203125" bestFit="1" customWidth="1"/>
    <col min="1773" max="1773" width="24.6640625" bestFit="1" customWidth="1"/>
    <col min="1774" max="1774" width="27.6640625" bestFit="1" customWidth="1"/>
    <col min="1775" max="1775" width="11.9140625" bestFit="1" customWidth="1"/>
    <col min="1776" max="1776" width="15.08203125" bestFit="1" customWidth="1"/>
    <col min="1777" max="1777" width="12.5" bestFit="1" customWidth="1"/>
    <col min="1778" max="1778" width="15.6640625" bestFit="1" customWidth="1"/>
    <col min="1779" max="1779" width="25.9140625" bestFit="1" customWidth="1"/>
    <col min="1780" max="1780" width="29.08203125" bestFit="1" customWidth="1"/>
    <col min="1781" max="1781" width="24.83203125" bestFit="1" customWidth="1"/>
    <col min="1782" max="1782" width="28" bestFit="1" customWidth="1"/>
    <col min="1783" max="1783" width="12.5" bestFit="1" customWidth="1"/>
    <col min="1784" max="1784" width="15.6640625" bestFit="1" customWidth="1"/>
    <col min="1785" max="1785" width="22.1640625" bestFit="1" customWidth="1"/>
    <col min="1786" max="1786" width="25.5" bestFit="1" customWidth="1"/>
    <col min="1787" max="1787" width="24.9140625" bestFit="1" customWidth="1"/>
    <col min="1788" max="1788" width="28.08203125" bestFit="1" customWidth="1"/>
    <col min="1789" max="1789" width="32.1640625" bestFit="1" customWidth="1"/>
    <col min="1790" max="1790" width="35.1640625" bestFit="1" customWidth="1"/>
    <col min="1791" max="1791" width="12.5" bestFit="1" customWidth="1"/>
    <col min="1792" max="1792" width="15.6640625" bestFit="1" customWidth="1"/>
    <col min="1793" max="1793" width="11.6640625" bestFit="1" customWidth="1"/>
    <col min="1794" max="1794" width="14.9140625" bestFit="1" customWidth="1"/>
    <col min="1795" max="1795" width="27.1640625" bestFit="1" customWidth="1"/>
    <col min="1796" max="1796" width="30.4140625" bestFit="1" customWidth="1"/>
    <col min="1797" max="1797" width="26.6640625" bestFit="1" customWidth="1"/>
    <col min="1798" max="1798" width="30" bestFit="1" customWidth="1"/>
    <col min="1799" max="1799" width="14.4140625" bestFit="1" customWidth="1"/>
    <col min="1800" max="1800" width="17.6640625" bestFit="1" customWidth="1"/>
    <col min="1801" max="1801" width="12.4140625" bestFit="1" customWidth="1"/>
    <col min="1802" max="1802" width="15.58203125" bestFit="1" customWidth="1"/>
    <col min="1803" max="1803" width="13.4140625" bestFit="1" customWidth="1"/>
    <col min="1804" max="1804" width="16.58203125" bestFit="1" customWidth="1"/>
    <col min="1805" max="1805" width="11.1640625" bestFit="1" customWidth="1"/>
    <col min="1806" max="1806" width="14.4140625" bestFit="1" customWidth="1"/>
    <col min="1807" max="1807" width="15" bestFit="1" customWidth="1"/>
    <col min="1808" max="1808" width="18.1640625" bestFit="1" customWidth="1"/>
    <col min="1809" max="1809" width="23.4140625" bestFit="1" customWidth="1"/>
    <col min="1810" max="1810" width="26.58203125" bestFit="1" customWidth="1"/>
    <col min="1811" max="1811" width="25.1640625" bestFit="1" customWidth="1"/>
    <col min="1812" max="1812" width="28.4140625" bestFit="1" customWidth="1"/>
    <col min="1813" max="1813" width="20.4140625" bestFit="1" customWidth="1"/>
    <col min="1814" max="1814" width="23.58203125" bestFit="1" customWidth="1"/>
    <col min="1815" max="1815" width="16.4140625" bestFit="1" customWidth="1"/>
    <col min="1816" max="1816" width="19.58203125" bestFit="1" customWidth="1"/>
    <col min="1817" max="1817" width="10.6640625" bestFit="1" customWidth="1"/>
    <col min="1818" max="1818" width="13.9140625" bestFit="1" customWidth="1"/>
    <col min="1819" max="1819" width="24.1640625" bestFit="1" customWidth="1"/>
    <col min="1820" max="1820" width="27.4140625" bestFit="1" customWidth="1"/>
    <col min="1821" max="1821" width="12" bestFit="1" customWidth="1"/>
    <col min="1822" max="1822" width="15.08203125" bestFit="1" customWidth="1"/>
    <col min="1823" max="1823" width="12" bestFit="1" customWidth="1"/>
    <col min="1824" max="1824" width="15.1640625" bestFit="1" customWidth="1"/>
    <col min="1825" max="1825" width="16.83203125" bestFit="1" customWidth="1"/>
    <col min="1826" max="1826" width="20" bestFit="1" customWidth="1"/>
    <col min="1827" max="1827" width="16.83203125" bestFit="1" customWidth="1"/>
    <col min="1828" max="1828" width="20" bestFit="1" customWidth="1"/>
    <col min="1829" max="1829" width="12.6640625" bestFit="1" customWidth="1"/>
    <col min="1830" max="1830" width="15.6640625" bestFit="1" customWidth="1"/>
    <col min="1831" max="1831" width="16.5" bestFit="1" customWidth="1"/>
    <col min="1832" max="1832" width="19.6640625" bestFit="1" customWidth="1"/>
    <col min="1833" max="1833" width="13.4140625" bestFit="1" customWidth="1"/>
    <col min="1834" max="1834" width="16.58203125" bestFit="1" customWidth="1"/>
    <col min="1835" max="1835" width="12.1640625" bestFit="1" customWidth="1"/>
    <col min="1836" max="1836" width="15.1640625" bestFit="1" customWidth="1"/>
    <col min="1837" max="1837" width="17.1640625" bestFit="1" customWidth="1"/>
    <col min="1838" max="1838" width="20.1640625" bestFit="1" customWidth="1"/>
    <col min="1839" max="1839" width="13.4140625" bestFit="1" customWidth="1"/>
    <col min="1840" max="1840" width="16.58203125" bestFit="1" customWidth="1"/>
    <col min="1841" max="1841" width="13" bestFit="1" customWidth="1"/>
    <col min="1842" max="1842" width="16.1640625" bestFit="1" customWidth="1"/>
    <col min="1843" max="1843" width="11.1640625" bestFit="1" customWidth="1"/>
    <col min="1844" max="1844" width="14.1640625" bestFit="1" customWidth="1"/>
    <col min="1845" max="1845" width="10.6640625" bestFit="1" customWidth="1"/>
    <col min="1846" max="1846" width="13.9140625" bestFit="1" customWidth="1"/>
    <col min="1847" max="1847" width="15.1640625" bestFit="1" customWidth="1"/>
    <col min="1848" max="1848" width="18.1640625" bestFit="1" customWidth="1"/>
    <col min="1849" max="1849" width="13.9140625" bestFit="1" customWidth="1"/>
    <col min="1850" max="1850" width="17.1640625" bestFit="1" customWidth="1"/>
    <col min="1851" max="1851" width="28.83203125" bestFit="1" customWidth="1"/>
    <col min="1852" max="1852" width="32" bestFit="1" customWidth="1"/>
    <col min="1853" max="1854" width="10.9140625" bestFit="1" customWidth="1"/>
    <col min="1855" max="1855" width="14.08203125" bestFit="1" customWidth="1"/>
    <col min="1856" max="1856" width="24.4140625" bestFit="1" customWidth="1"/>
    <col min="1857" max="1857" width="27.58203125" bestFit="1" customWidth="1"/>
    <col min="1858" max="1858" width="24.4140625" bestFit="1" customWidth="1"/>
    <col min="1859" max="1859" width="27.58203125" bestFit="1" customWidth="1"/>
    <col min="1860" max="1860" width="28.5" bestFit="1" customWidth="1"/>
    <col min="1861" max="1861" width="31.6640625" bestFit="1" customWidth="1"/>
    <col min="1862" max="1862" width="31.33203125" bestFit="1" customWidth="1"/>
    <col min="1863" max="1863" width="34.5" bestFit="1" customWidth="1"/>
    <col min="1864" max="1864" width="24.1640625" bestFit="1" customWidth="1"/>
    <col min="1865" max="1865" width="27.4140625" bestFit="1" customWidth="1"/>
    <col min="1866" max="1866" width="26.6640625" bestFit="1" customWidth="1"/>
    <col min="1867" max="1867" width="30" bestFit="1" customWidth="1"/>
    <col min="1868" max="1868" width="14.1640625" bestFit="1" customWidth="1"/>
    <col min="1869" max="1869" width="17.4140625" bestFit="1" customWidth="1"/>
    <col min="1870" max="1870" width="14.6640625" bestFit="1" customWidth="1"/>
    <col min="1871" max="1871" width="17.9140625" bestFit="1" customWidth="1"/>
    <col min="1872" max="1872" width="12.1640625" bestFit="1" customWidth="1"/>
    <col min="1873" max="1873" width="15.4140625" bestFit="1" customWidth="1"/>
    <col min="1874" max="1875" width="18" bestFit="1" customWidth="1"/>
    <col min="1876" max="1876" width="21.1640625" bestFit="1" customWidth="1"/>
    <col min="1877" max="1877" width="12.6640625" bestFit="1" customWidth="1"/>
    <col min="1878" max="1878" width="15.9140625" bestFit="1" customWidth="1"/>
    <col min="1879" max="1879" width="13" bestFit="1" customWidth="1"/>
    <col min="1880" max="1880" width="16.1640625" bestFit="1" customWidth="1"/>
    <col min="1881" max="1881" width="28.1640625" bestFit="1" customWidth="1"/>
    <col min="1882" max="1882" width="31.4140625" bestFit="1" customWidth="1"/>
    <col min="1883" max="1883" width="30.33203125" bestFit="1" customWidth="1"/>
    <col min="1884" max="1884" width="33.58203125" bestFit="1" customWidth="1"/>
    <col min="1885" max="1885" width="26.33203125" bestFit="1" customWidth="1"/>
    <col min="1886" max="1886" width="29.58203125" bestFit="1" customWidth="1"/>
    <col min="1887" max="1887" width="27.1640625" bestFit="1" customWidth="1"/>
    <col min="1888" max="1888" width="30.1640625" bestFit="1" customWidth="1"/>
    <col min="1889" max="1889" width="26.33203125" bestFit="1" customWidth="1"/>
    <col min="1890" max="1890" width="29.58203125" bestFit="1" customWidth="1"/>
    <col min="1891" max="1891" width="24.9140625" bestFit="1" customWidth="1"/>
    <col min="1892" max="1892" width="28.08203125" bestFit="1" customWidth="1"/>
    <col min="1893" max="1893" width="15.1640625" bestFit="1" customWidth="1"/>
    <col min="1894" max="1894" width="18.4140625" bestFit="1" customWidth="1"/>
    <col min="1895" max="1895" width="17.4140625" bestFit="1" customWidth="1"/>
    <col min="1896" max="1896" width="20.4140625" bestFit="1" customWidth="1"/>
    <col min="1897" max="1897" width="16.1640625" bestFit="1" customWidth="1"/>
    <col min="1898" max="1898" width="19.1640625" bestFit="1" customWidth="1"/>
    <col min="1899" max="1899" width="15.6640625" bestFit="1" customWidth="1"/>
    <col min="1900" max="1900" width="18.9140625" bestFit="1" customWidth="1"/>
    <col min="1901" max="1901" width="15.4140625" bestFit="1" customWidth="1"/>
    <col min="1902" max="1902" width="18.58203125" bestFit="1" customWidth="1"/>
    <col min="1903" max="1903" width="16.6640625" bestFit="1" customWidth="1"/>
    <col min="1904" max="1904" width="19.6640625" bestFit="1" customWidth="1"/>
    <col min="1905" max="1905" width="14.1640625" bestFit="1" customWidth="1"/>
    <col min="1906" max="1906" width="17.5" bestFit="1" customWidth="1"/>
    <col min="1907" max="1907" width="11.5" bestFit="1" customWidth="1"/>
    <col min="1908" max="1908" width="14.6640625" bestFit="1" customWidth="1"/>
    <col min="1909" max="1909" width="24" bestFit="1" customWidth="1"/>
    <col min="1910" max="1910" width="27.1640625" bestFit="1" customWidth="1"/>
    <col min="1911" max="1911" width="24.4140625" bestFit="1" customWidth="1"/>
    <col min="1912" max="1912" width="27.58203125" bestFit="1" customWidth="1"/>
    <col min="1913" max="1913" width="29.6640625" bestFit="1" customWidth="1"/>
    <col min="1914" max="1914" width="32.9140625" bestFit="1" customWidth="1"/>
    <col min="1915" max="1915" width="25.5" bestFit="1" customWidth="1"/>
    <col min="1916" max="1916" width="28.6640625" bestFit="1" customWidth="1"/>
    <col min="1917" max="1917" width="14.9140625" bestFit="1" customWidth="1"/>
    <col min="1918" max="1918" width="18.08203125" bestFit="1" customWidth="1"/>
    <col min="1919" max="1919" width="25.4140625" bestFit="1" customWidth="1"/>
    <col min="1920" max="1920" width="28.58203125" bestFit="1" customWidth="1"/>
    <col min="1921" max="1921" width="14.1640625" bestFit="1" customWidth="1"/>
    <col min="1922" max="1922" width="17.4140625" bestFit="1" customWidth="1"/>
    <col min="1923" max="1923" width="10.6640625" bestFit="1" customWidth="1"/>
    <col min="1924" max="1924" width="13.6640625" bestFit="1" customWidth="1"/>
    <col min="1925" max="1925" width="24.1640625" bestFit="1" customWidth="1"/>
    <col min="1926" max="1926" width="27.1640625" bestFit="1" customWidth="1"/>
    <col min="1927" max="1927" width="11.4140625" bestFit="1" customWidth="1"/>
    <col min="1928" max="1928" width="14.58203125" bestFit="1" customWidth="1"/>
    <col min="1929" max="1929" width="13.4140625" bestFit="1" customWidth="1"/>
    <col min="1930" max="1930" width="16.58203125" bestFit="1" customWidth="1"/>
    <col min="1931" max="1931" width="11.5" bestFit="1" customWidth="1"/>
    <col min="1932" max="1932" width="14.6640625" bestFit="1" customWidth="1"/>
    <col min="1933" max="1933" width="27.33203125" bestFit="1" customWidth="1"/>
    <col min="1934" max="1934" width="30.5" bestFit="1" customWidth="1"/>
    <col min="1935" max="1935" width="21.83203125" bestFit="1" customWidth="1"/>
    <col min="1936" max="1936" width="25" bestFit="1" customWidth="1"/>
    <col min="1937" max="1937" width="23.33203125" bestFit="1" customWidth="1"/>
    <col min="1938" max="1938" width="26.5" bestFit="1" customWidth="1"/>
    <col min="1939" max="1939" width="22.6640625" bestFit="1" customWidth="1"/>
    <col min="1940" max="1940" width="25.9140625" bestFit="1" customWidth="1"/>
    <col min="1941" max="1941" width="14.4140625" bestFit="1" customWidth="1"/>
    <col min="1942" max="1942" width="17.6640625" bestFit="1" customWidth="1"/>
    <col min="1943" max="1943" width="14.83203125" bestFit="1" customWidth="1"/>
    <col min="1944" max="1944" width="18" bestFit="1" customWidth="1"/>
    <col min="1945" max="1945" width="20.1640625" bestFit="1" customWidth="1"/>
    <col min="1946" max="1946" width="23.1640625" bestFit="1" customWidth="1"/>
    <col min="1947" max="1947" width="10.83203125" bestFit="1" customWidth="1"/>
    <col min="1948" max="1948" width="14" bestFit="1" customWidth="1"/>
    <col min="1949" max="1949" width="16" bestFit="1" customWidth="1"/>
    <col min="1950" max="1950" width="19.1640625" bestFit="1" customWidth="1"/>
    <col min="1951" max="1951" width="11" bestFit="1" customWidth="1"/>
    <col min="1952" max="1952" width="14.1640625" bestFit="1" customWidth="1"/>
    <col min="1953" max="1954" width="11.33203125" bestFit="1" customWidth="1"/>
    <col min="1955" max="1955" width="14.5" bestFit="1" customWidth="1"/>
    <col min="1956" max="1956" width="25.6640625" bestFit="1" customWidth="1"/>
    <col min="1957" max="1957" width="28.6640625" bestFit="1" customWidth="1"/>
    <col min="1958" max="1958" width="21" bestFit="1" customWidth="1"/>
    <col min="1959" max="1959" width="24.1640625" bestFit="1" customWidth="1"/>
    <col min="1960" max="1960" width="25.4140625" bestFit="1" customWidth="1"/>
    <col min="1961" max="1961" width="28.58203125" bestFit="1" customWidth="1"/>
    <col min="1962" max="1962" width="12.83203125" bestFit="1" customWidth="1"/>
    <col min="1963" max="1963" width="16" bestFit="1" customWidth="1"/>
    <col min="1964" max="1964" width="10.9140625" bestFit="1" customWidth="1"/>
  </cols>
  <sheetData>
    <row r="2" spans="1:6" x14ac:dyDescent="0.35">
      <c r="A2" s="9" t="s">
        <v>6</v>
      </c>
      <c r="B2" t="s">
        <v>2045</v>
      </c>
    </row>
    <row r="4" spans="1:6" x14ac:dyDescent="0.35">
      <c r="A4" s="9" t="s">
        <v>2035</v>
      </c>
      <c r="B4" s="9" t="s">
        <v>2034</v>
      </c>
    </row>
    <row r="5" spans="1:6" x14ac:dyDescent="0.35">
      <c r="A5" s="9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35">
      <c r="A6" s="10" t="s">
        <v>2036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5">
      <c r="A7" s="10" t="s">
        <v>2037</v>
      </c>
      <c r="B7">
        <v>4</v>
      </c>
      <c r="C7">
        <v>20</v>
      </c>
      <c r="E7">
        <v>22</v>
      </c>
      <c r="F7">
        <v>46</v>
      </c>
    </row>
    <row r="8" spans="1:6" x14ac:dyDescent="0.35">
      <c r="A8" s="10" t="s">
        <v>2038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5">
      <c r="A9" s="10" t="s">
        <v>2039</v>
      </c>
      <c r="E9">
        <v>4</v>
      </c>
      <c r="F9">
        <v>4</v>
      </c>
    </row>
    <row r="10" spans="1:6" x14ac:dyDescent="0.35">
      <c r="A10" s="10" t="s">
        <v>2040</v>
      </c>
      <c r="B10">
        <v>10</v>
      </c>
      <c r="C10">
        <v>66</v>
      </c>
      <c r="E10">
        <v>99</v>
      </c>
      <c r="F10">
        <v>175</v>
      </c>
    </row>
    <row r="11" spans="1:6" x14ac:dyDescent="0.35">
      <c r="A11" s="10" t="s">
        <v>2041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5">
      <c r="A12" s="10" t="s">
        <v>2042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5">
      <c r="A13" s="10" t="s">
        <v>2043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5">
      <c r="A14" s="10" t="s">
        <v>2044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5">
      <c r="A15" s="10" t="s">
        <v>2033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EC9B0-CFD9-48D1-BCBF-D3BE7615A97C}">
  <sheetPr codeName="Sheet4"/>
  <dimension ref="A2:F30"/>
  <sheetViews>
    <sheetView workbookViewId="0">
      <selection activeCell="K5" sqref="K5:K24"/>
    </sheetView>
  </sheetViews>
  <sheetFormatPr defaultRowHeight="15.5" x14ac:dyDescent="0.35"/>
  <cols>
    <col min="1" max="1" width="17.4140625" bestFit="1" customWidth="1"/>
    <col min="2" max="2" width="15.1640625" bestFit="1" customWidth="1"/>
    <col min="3" max="3" width="5.58203125" bestFit="1" customWidth="1"/>
    <col min="4" max="4" width="3.83203125" bestFit="1" customWidth="1"/>
    <col min="5" max="5" width="9.1640625" bestFit="1" customWidth="1"/>
    <col min="6" max="6" width="10.9140625" bestFit="1" customWidth="1"/>
  </cols>
  <sheetData>
    <row r="2" spans="1:6" x14ac:dyDescent="0.35">
      <c r="A2" s="9" t="s">
        <v>6</v>
      </c>
      <c r="B2" t="s">
        <v>2045</v>
      </c>
    </row>
    <row r="4" spans="1:6" x14ac:dyDescent="0.35">
      <c r="A4" s="9" t="s">
        <v>2035</v>
      </c>
      <c r="B4" s="9" t="s">
        <v>2034</v>
      </c>
    </row>
    <row r="5" spans="1:6" x14ac:dyDescent="0.35">
      <c r="A5" s="9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35">
      <c r="A6" s="10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10" t="s">
        <v>2055</v>
      </c>
      <c r="E7">
        <v>4</v>
      </c>
      <c r="F7">
        <v>4</v>
      </c>
    </row>
    <row r="8" spans="1:6" x14ac:dyDescent="0.35">
      <c r="A8" s="10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0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10" t="s">
        <v>2056</v>
      </c>
      <c r="C10">
        <v>8</v>
      </c>
      <c r="E10">
        <v>10</v>
      </c>
      <c r="F10">
        <v>18</v>
      </c>
    </row>
    <row r="11" spans="1:6" x14ac:dyDescent="0.35">
      <c r="A11" s="10" t="s">
        <v>2063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10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10" t="s">
        <v>2057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10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10" t="s">
        <v>2059</v>
      </c>
      <c r="C15">
        <v>3</v>
      </c>
      <c r="E15">
        <v>4</v>
      </c>
      <c r="F15">
        <v>7</v>
      </c>
    </row>
    <row r="16" spans="1:6" x14ac:dyDescent="0.35">
      <c r="A16" s="10" t="s">
        <v>2053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10" t="s">
        <v>2064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10" t="s">
        <v>2062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10" t="s">
        <v>2069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10" t="s">
        <v>2065</v>
      </c>
      <c r="C20">
        <v>4</v>
      </c>
      <c r="E20">
        <v>4</v>
      </c>
      <c r="F20">
        <v>8</v>
      </c>
    </row>
    <row r="21" spans="1:6" x14ac:dyDescent="0.35">
      <c r="A21" s="10" t="s">
        <v>2060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10" t="s">
        <v>2049</v>
      </c>
      <c r="C22">
        <v>9</v>
      </c>
      <c r="E22">
        <v>5</v>
      </c>
      <c r="F22">
        <v>14</v>
      </c>
    </row>
    <row r="23" spans="1:6" x14ac:dyDescent="0.35">
      <c r="A23" s="10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0" t="s">
        <v>2051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10" t="s">
        <v>2066</v>
      </c>
      <c r="C25">
        <v>7</v>
      </c>
      <c r="E25">
        <v>14</v>
      </c>
      <c r="F25">
        <v>21</v>
      </c>
    </row>
    <row r="26" spans="1:6" x14ac:dyDescent="0.35">
      <c r="A26" s="10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10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10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10" t="s">
        <v>2061</v>
      </c>
      <c r="E29">
        <v>3</v>
      </c>
      <c r="F29">
        <v>3</v>
      </c>
    </row>
    <row r="30" spans="1:6" x14ac:dyDescent="0.35">
      <c r="A30" s="10" t="s">
        <v>2033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3CB4C-6E37-4BDE-9886-9E29DA767F67}">
  <sheetPr codeName="Sheet5"/>
  <dimension ref="A2:F30"/>
  <sheetViews>
    <sheetView topLeftCell="B7" workbookViewId="0">
      <selection activeCell="C32" sqref="C32"/>
    </sheetView>
  </sheetViews>
  <sheetFormatPr defaultRowHeight="15.5" x14ac:dyDescent="0.35"/>
  <cols>
    <col min="1" max="1" width="17.4140625" bestFit="1" customWidth="1"/>
    <col min="2" max="2" width="15.1640625" bestFit="1" customWidth="1"/>
    <col min="3" max="3" width="5.58203125" bestFit="1" customWidth="1"/>
    <col min="4" max="4" width="3.83203125" bestFit="1" customWidth="1"/>
    <col min="5" max="5" width="9.1640625" bestFit="1" customWidth="1"/>
    <col min="6" max="6" width="10.9140625" bestFit="1" customWidth="1"/>
  </cols>
  <sheetData>
    <row r="2" spans="1:6" x14ac:dyDescent="0.35">
      <c r="A2" s="9" t="s">
        <v>6</v>
      </c>
      <c r="B2" t="s">
        <v>2045</v>
      </c>
    </row>
    <row r="4" spans="1:6" x14ac:dyDescent="0.35">
      <c r="A4" s="9" t="s">
        <v>2035</v>
      </c>
      <c r="B4" s="9" t="s">
        <v>2034</v>
      </c>
    </row>
    <row r="5" spans="1:6" x14ac:dyDescent="0.35">
      <c r="A5" s="9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35">
      <c r="A6" s="10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10" t="s">
        <v>2055</v>
      </c>
      <c r="E7">
        <v>4</v>
      </c>
      <c r="F7">
        <v>4</v>
      </c>
    </row>
    <row r="8" spans="1:6" x14ac:dyDescent="0.35">
      <c r="A8" s="10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0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10" t="s">
        <v>2056</v>
      </c>
      <c r="C10">
        <v>8</v>
      </c>
      <c r="E10">
        <v>10</v>
      </c>
      <c r="F10">
        <v>18</v>
      </c>
    </row>
    <row r="11" spans="1:6" x14ac:dyDescent="0.35">
      <c r="A11" s="10" t="s">
        <v>2063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10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10" t="s">
        <v>2057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10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10" t="s">
        <v>2059</v>
      </c>
      <c r="C15">
        <v>3</v>
      </c>
      <c r="E15">
        <v>4</v>
      </c>
      <c r="F15">
        <v>7</v>
      </c>
    </row>
    <row r="16" spans="1:6" x14ac:dyDescent="0.35">
      <c r="A16" s="10" t="s">
        <v>2053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10" t="s">
        <v>2064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10" t="s">
        <v>2062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10" t="s">
        <v>2069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10" t="s">
        <v>2065</v>
      </c>
      <c r="C20">
        <v>4</v>
      </c>
      <c r="E20">
        <v>4</v>
      </c>
      <c r="F20">
        <v>8</v>
      </c>
    </row>
    <row r="21" spans="1:6" x14ac:dyDescent="0.35">
      <c r="A21" s="10" t="s">
        <v>2060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10" t="s">
        <v>2049</v>
      </c>
      <c r="C22">
        <v>9</v>
      </c>
      <c r="E22">
        <v>5</v>
      </c>
      <c r="F22">
        <v>14</v>
      </c>
    </row>
    <row r="23" spans="1:6" x14ac:dyDescent="0.35">
      <c r="A23" s="10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0" t="s">
        <v>2051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10" t="s">
        <v>2066</v>
      </c>
      <c r="C25">
        <v>7</v>
      </c>
      <c r="E25">
        <v>14</v>
      </c>
      <c r="F25">
        <v>21</v>
      </c>
    </row>
    <row r="26" spans="1:6" x14ac:dyDescent="0.35">
      <c r="A26" s="10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10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10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10" t="s">
        <v>2061</v>
      </c>
      <c r="E29">
        <v>3</v>
      </c>
      <c r="F29">
        <v>3</v>
      </c>
    </row>
    <row r="30" spans="1:6" x14ac:dyDescent="0.35">
      <c r="A30" s="10" t="s">
        <v>2033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283C-2FF0-474A-963A-1E2AA56738DC}">
  <sheetPr codeName="Sheet6"/>
  <dimension ref="A2:F30"/>
  <sheetViews>
    <sheetView topLeftCell="B7" workbookViewId="0">
      <selection activeCell="N30" sqref="N30"/>
    </sheetView>
  </sheetViews>
  <sheetFormatPr defaultRowHeight="15.5" x14ac:dyDescent="0.35"/>
  <cols>
    <col min="1" max="1" width="17.4140625" bestFit="1" customWidth="1"/>
    <col min="2" max="2" width="15.1640625" bestFit="1" customWidth="1"/>
    <col min="3" max="3" width="5.58203125" bestFit="1" customWidth="1"/>
    <col min="4" max="4" width="3.83203125" bestFit="1" customWidth="1"/>
    <col min="5" max="5" width="9.1640625" bestFit="1" customWidth="1"/>
    <col min="6" max="6" width="10.9140625" bestFit="1" customWidth="1"/>
  </cols>
  <sheetData>
    <row r="2" spans="1:6" x14ac:dyDescent="0.35">
      <c r="A2" s="9" t="s">
        <v>6</v>
      </c>
      <c r="B2" t="s">
        <v>2045</v>
      </c>
    </row>
    <row r="4" spans="1:6" x14ac:dyDescent="0.35">
      <c r="A4" s="9" t="s">
        <v>2035</v>
      </c>
      <c r="B4" s="9" t="s">
        <v>2034</v>
      </c>
    </row>
    <row r="5" spans="1:6" x14ac:dyDescent="0.35">
      <c r="A5" s="9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35">
      <c r="A6" s="10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10" t="s">
        <v>2055</v>
      </c>
      <c r="E7">
        <v>4</v>
      </c>
      <c r="F7">
        <v>4</v>
      </c>
    </row>
    <row r="8" spans="1:6" x14ac:dyDescent="0.35">
      <c r="A8" s="10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0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10" t="s">
        <v>2056</v>
      </c>
      <c r="C10">
        <v>8</v>
      </c>
      <c r="E10">
        <v>10</v>
      </c>
      <c r="F10">
        <v>18</v>
      </c>
    </row>
    <row r="11" spans="1:6" x14ac:dyDescent="0.35">
      <c r="A11" s="10" t="s">
        <v>2063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10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10" t="s">
        <v>2057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10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10" t="s">
        <v>2059</v>
      </c>
      <c r="C15">
        <v>3</v>
      </c>
      <c r="E15">
        <v>4</v>
      </c>
      <c r="F15">
        <v>7</v>
      </c>
    </row>
    <row r="16" spans="1:6" x14ac:dyDescent="0.35">
      <c r="A16" s="10" t="s">
        <v>2053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10" t="s">
        <v>2064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10" t="s">
        <v>2062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10" t="s">
        <v>2069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10" t="s">
        <v>2065</v>
      </c>
      <c r="C20">
        <v>4</v>
      </c>
      <c r="E20">
        <v>4</v>
      </c>
      <c r="F20">
        <v>8</v>
      </c>
    </row>
    <row r="21" spans="1:6" x14ac:dyDescent="0.35">
      <c r="A21" s="10" t="s">
        <v>2060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10" t="s">
        <v>2049</v>
      </c>
      <c r="C22">
        <v>9</v>
      </c>
      <c r="E22">
        <v>5</v>
      </c>
      <c r="F22">
        <v>14</v>
      </c>
    </row>
    <row r="23" spans="1:6" x14ac:dyDescent="0.35">
      <c r="A23" s="10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0" t="s">
        <v>2051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10" t="s">
        <v>2066</v>
      </c>
      <c r="C25">
        <v>7</v>
      </c>
      <c r="E25">
        <v>14</v>
      </c>
      <c r="F25">
        <v>21</v>
      </c>
    </row>
    <row r="26" spans="1:6" x14ac:dyDescent="0.35">
      <c r="A26" s="10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10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10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10" t="s">
        <v>2061</v>
      </c>
      <c r="E29">
        <v>3</v>
      </c>
      <c r="F29">
        <v>3</v>
      </c>
    </row>
    <row r="30" spans="1:6" x14ac:dyDescent="0.35">
      <c r="A30" s="10" t="s">
        <v>2033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55B4-7391-4C7E-B4B1-C80607877645}">
  <sheetPr codeName="Sheet7"/>
  <dimension ref="A1:F18"/>
  <sheetViews>
    <sheetView topLeftCell="A7" workbookViewId="0">
      <selection activeCell="F24" sqref="F24"/>
    </sheetView>
  </sheetViews>
  <sheetFormatPr defaultRowHeight="15.5" x14ac:dyDescent="0.35"/>
  <cols>
    <col min="1" max="1" width="16.1640625" bestFit="1" customWidth="1"/>
    <col min="2" max="2" width="15.1640625" bestFit="1" customWidth="1"/>
    <col min="3" max="3" width="5.58203125" bestFit="1" customWidth="1"/>
    <col min="4" max="4" width="3.83203125" bestFit="1" customWidth="1"/>
    <col min="5" max="5" width="9.1640625" bestFit="1" customWidth="1"/>
    <col min="6" max="6" width="10.9140625" bestFit="1" customWidth="1"/>
  </cols>
  <sheetData>
    <row r="1" spans="1:6" x14ac:dyDescent="0.35">
      <c r="A1" s="9" t="s">
        <v>2070</v>
      </c>
      <c r="B1" t="s">
        <v>2045</v>
      </c>
    </row>
    <row r="2" spans="1:6" x14ac:dyDescent="0.35">
      <c r="A2" s="9" t="s">
        <v>2074</v>
      </c>
      <c r="B2" t="s">
        <v>2045</v>
      </c>
    </row>
    <row r="4" spans="1:6" x14ac:dyDescent="0.35">
      <c r="A4" s="9" t="s">
        <v>2035</v>
      </c>
      <c r="B4" s="9" t="s">
        <v>2034</v>
      </c>
    </row>
    <row r="5" spans="1:6" x14ac:dyDescent="0.35">
      <c r="A5" s="9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35">
      <c r="A6" s="15" t="s">
        <v>2076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15" t="s">
        <v>2077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15" t="s">
        <v>2078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15" t="s">
        <v>2079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15" t="s">
        <v>2080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15" t="s">
        <v>2081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15" t="s">
        <v>2082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15" t="s">
        <v>2083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15" t="s">
        <v>2084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15" t="s">
        <v>2085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15" t="s">
        <v>2086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15" t="s">
        <v>2087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15" t="s">
        <v>2033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D451-3C91-45F2-862A-3059E1213034}">
  <sheetPr codeName="Sheet2"/>
  <dimension ref="A1:H13"/>
  <sheetViews>
    <sheetView zoomScale="80" zoomScaleNormal="80" workbookViewId="0">
      <selection activeCell="H18" sqref="H18"/>
    </sheetView>
  </sheetViews>
  <sheetFormatPr defaultRowHeight="15.5" x14ac:dyDescent="0.35"/>
  <cols>
    <col min="1" max="1" width="27.4140625" bestFit="1" customWidth="1"/>
    <col min="2" max="2" width="16.6640625" bestFit="1" customWidth="1"/>
    <col min="3" max="3" width="13.33203125" bestFit="1" customWidth="1"/>
    <col min="4" max="4" width="15.9140625" bestFit="1" customWidth="1"/>
    <col min="5" max="5" width="12.33203125" bestFit="1" customWidth="1"/>
    <col min="6" max="6" width="19.1640625" style="5" bestFit="1" customWidth="1"/>
    <col min="7" max="7" width="15.6640625" style="5" bestFit="1" customWidth="1"/>
    <col min="8" max="8" width="18.9140625" style="5" bestFit="1" customWidth="1"/>
  </cols>
  <sheetData>
    <row r="1" spans="1:8" x14ac:dyDescent="0.35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s="5" t="s">
        <v>2093</v>
      </c>
      <c r="G1" s="5" t="s">
        <v>2094</v>
      </c>
      <c r="H1" s="5" t="s">
        <v>2095</v>
      </c>
    </row>
    <row r="2" spans="1:8" x14ac:dyDescent="0.35">
      <c r="A2" t="s">
        <v>2096</v>
      </c>
      <c r="B2">
        <f>COUNTIFS(outcome,"successful",
goal, "&lt;1000")</f>
        <v>30</v>
      </c>
      <c r="C2">
        <f>COUNTIFS(outcome,"failed",
goal, "&lt;1000")</f>
        <v>20</v>
      </c>
      <c r="D2">
        <f>COUNTIFS(outcome,"canceled",
goal, "&lt;1000")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5">
      <c r="A3" t="s">
        <v>2097</v>
      </c>
      <c r="B3">
        <f>COUNTIFS(outcome,"successful",
goal,"&gt;=1000",
goal,"&lt;=4999")</f>
        <v>191</v>
      </c>
      <c r="C3">
        <f>COUNTIFS(outcome,"failed",
goal,"&gt;=1000",
goal,"&lt;=4999")</f>
        <v>38</v>
      </c>
      <c r="D3">
        <f>COUNTIFS(outcome,"canceled",
goal,"&gt;=1000",
goal,"&lt;=4999")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35">
      <c r="A4" t="s">
        <v>2098</v>
      </c>
      <c r="B4">
        <f>COUNTIFS(outcome,"successful",
goal,"&gt;=5000",
goal,"&lt;=9999")</f>
        <v>164</v>
      </c>
      <c r="C4">
        <f>COUNTIFS(outcome,"failed",
goal,"&gt;=5000",
goal,"&lt;=9999")</f>
        <v>126</v>
      </c>
      <c r="D4">
        <f>COUNTIFS(outcome,"canceled",
goal,"&gt;=5000",
goal,"&lt;=9999")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5">
      <c r="A5" t="s">
        <v>2099</v>
      </c>
      <c r="B5">
        <f>COUNTIFS(outcome,"successful",
goal,"&gt;=10000",
goal,"&lt;=14999")</f>
        <v>4</v>
      </c>
      <c r="C5">
        <f>COUNTIFS(outcome,"failed",
goal,"&gt;=10000",
goal,"&lt;=14999")</f>
        <v>5</v>
      </c>
      <c r="D5">
        <f>COUNTIFS(outcome,"canceled",
goal,"&gt;=10000",
goal,"&lt;=14999")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5">
      <c r="A6" t="s">
        <v>2100</v>
      </c>
      <c r="B6">
        <f>COUNTIFS(outcome,"successful",
goal,"&gt;=15000",
goal,"&lt;=19999")</f>
        <v>10</v>
      </c>
      <c r="C6">
        <f>COUNTIFS(outcome,"failed",
goal,"&gt;=15000",
goal,"&lt;=19999")</f>
        <v>0</v>
      </c>
      <c r="D6">
        <f>COUNTIFS(outcome,"canceled",
goal,"&gt;=15000",
goal,"&lt;=19999")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5">
      <c r="A7" t="s">
        <v>2101</v>
      </c>
      <c r="B7">
        <f>COUNTIFS(outcome,"successful",
goal,"&gt;=20000",
goal,"&lt;=24999")</f>
        <v>7</v>
      </c>
      <c r="C7">
        <f>COUNTIFS(outcome,"failed",
goal,"&gt;=20000",
goal,"&lt;=24999")</f>
        <v>0</v>
      </c>
      <c r="D7">
        <f>COUNTIFS(outcome,"canceled",
goal,"&gt;=20000",
goal,"&lt;=24999")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5">
      <c r="A8" t="s">
        <v>2102</v>
      </c>
      <c r="B8">
        <f>COUNTIFS(outcome,"successful",
goal,"&gt;=25000",
goal,"&lt;=29999")</f>
        <v>11</v>
      </c>
      <c r="C8">
        <f>COUNTIFS(outcome,"failed",
goal,"&gt;=25000",
goal,"&lt;=29999")</f>
        <v>3</v>
      </c>
      <c r="D8">
        <f>COUNTIFS(outcome,"canceled",
goal,"&gt;=25000",
goal,"&lt;=29999")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5">
      <c r="A9" t="s">
        <v>2103</v>
      </c>
      <c r="B9">
        <f>COUNTIFS(outcome,"successful",
goal,"&gt;=30000",
goal,"&lt;=34999")</f>
        <v>7</v>
      </c>
      <c r="C9">
        <f>COUNTIFS(outcome,"failed",
goal,"&gt;=30000",
goal,"&lt;=34999")</f>
        <v>0</v>
      </c>
      <c r="D9">
        <f>COUNTIFS(outcome,"canceled",
goal,"&gt;=30000",
goal,"&lt;=34999")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35">
      <c r="A10" t="s">
        <v>2104</v>
      </c>
      <c r="B10">
        <f>COUNTIFS(outcome,"successful",
goal,"&gt;=35000",
goal,"&lt;=39999")</f>
        <v>8</v>
      </c>
      <c r="C10">
        <f>COUNTIFS(outcome,"failed",
goal,"&gt;=35000",
goal,"&lt;=39999")</f>
        <v>3</v>
      </c>
      <c r="D10">
        <f>COUNTIFS(outcome,"canceled",
goal,"&gt;=35000",
goal,"&lt;=39999")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5">
      <c r="A11" t="s">
        <v>2105</v>
      </c>
      <c r="B11">
        <f>COUNTIFS(outcome,"successful",
goal,"&gt;=40000",
goal,"&lt;=44999")</f>
        <v>11</v>
      </c>
      <c r="C11">
        <f>COUNTIFS(outcome,"failed",
goal,"&gt;=40000",
goal,"&lt;=44999")</f>
        <v>3</v>
      </c>
      <c r="D11">
        <f>COUNTIFS(outcome,"canceled",
goal,"&gt;=40000",
goal,"&lt;=44999")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5">
      <c r="A12" t="s">
        <v>2106</v>
      </c>
      <c r="B12">
        <f>COUNTIFS(outcome,"successful",
goal,"&gt;=45000",
goal,"&lt;=49999")</f>
        <v>8</v>
      </c>
      <c r="C12">
        <f>COUNTIFS(outcome,"failed",
goal,"&gt;=45000",
goal,"&lt;=49999")</f>
        <v>3</v>
      </c>
      <c r="D12">
        <f>COUNTIFS(outcome,"canceled",
goal,"&gt;=45000",
goal,"&lt;=49999")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35">
      <c r="A13" t="s">
        <v>2107</v>
      </c>
      <c r="B13">
        <f>COUNTIFS(outcome,"successful",
goal,"&gt;=50000")</f>
        <v>114</v>
      </c>
      <c r="C13">
        <f>COUNTIFS(outcome,"failed",
goal,"&gt;=50000")</f>
        <v>163</v>
      </c>
      <c r="D13">
        <f>COUNTIFS(outcome,"canceled",
goal,"&gt;=50000")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8E75-91EA-4B34-B697-3425DE8B35AF}">
  <dimension ref="A1:J566"/>
  <sheetViews>
    <sheetView tabSelected="1" workbookViewId="0">
      <selection activeCell="I19" sqref="I19"/>
    </sheetView>
  </sheetViews>
  <sheetFormatPr defaultRowHeight="15.5" x14ac:dyDescent="0.35"/>
  <cols>
    <col min="8" max="8" width="17.75" customWidth="1"/>
    <col min="9" max="9" width="12.33203125" customWidth="1"/>
    <col min="10" max="10" width="10.25" bestFit="1" customWidth="1"/>
  </cols>
  <sheetData>
    <row r="1" spans="1:10" x14ac:dyDescent="0.35">
      <c r="A1" s="1" t="s">
        <v>4</v>
      </c>
      <c r="B1" s="1" t="s">
        <v>5</v>
      </c>
      <c r="D1" s="1" t="s">
        <v>4</v>
      </c>
      <c r="E1" s="1" t="s">
        <v>5</v>
      </c>
    </row>
    <row r="2" spans="1:10" x14ac:dyDescent="0.35">
      <c r="A2" t="s">
        <v>20</v>
      </c>
      <c r="B2">
        <v>158</v>
      </c>
      <c r="D2" t="s">
        <v>14</v>
      </c>
      <c r="E2">
        <v>0</v>
      </c>
    </row>
    <row r="3" spans="1:10" x14ac:dyDescent="0.35">
      <c r="A3" t="s">
        <v>20</v>
      </c>
      <c r="B3">
        <v>1425</v>
      </c>
      <c r="D3" t="s">
        <v>14</v>
      </c>
      <c r="E3">
        <v>24</v>
      </c>
      <c r="I3" t="s">
        <v>2114</v>
      </c>
      <c r="J3" t="s">
        <v>2115</v>
      </c>
    </row>
    <row r="4" spans="1:10" x14ac:dyDescent="0.35">
      <c r="A4" t="s">
        <v>20</v>
      </c>
      <c r="B4">
        <v>174</v>
      </c>
      <c r="D4" t="s">
        <v>14</v>
      </c>
      <c r="E4">
        <v>53</v>
      </c>
      <c r="H4" t="s">
        <v>2108</v>
      </c>
      <c r="I4" s="14">
        <f>AVERAGE(B2:B566)</f>
        <v>851.14690265486729</v>
      </c>
      <c r="J4" s="14">
        <f>AVERAGE(E2:E365)</f>
        <v>585.61538461538464</v>
      </c>
    </row>
    <row r="5" spans="1:10" x14ac:dyDescent="0.35">
      <c r="A5" t="s">
        <v>20</v>
      </c>
      <c r="B5">
        <v>227</v>
      </c>
      <c r="D5" t="s">
        <v>14</v>
      </c>
      <c r="E5">
        <v>18</v>
      </c>
      <c r="H5" t="s">
        <v>2109</v>
      </c>
      <c r="I5">
        <f>MEDIAN(B2:B566)</f>
        <v>201</v>
      </c>
      <c r="J5" s="14">
        <f>MEDIAN(E2:E365)</f>
        <v>114.5</v>
      </c>
    </row>
    <row r="6" spans="1:10" x14ac:dyDescent="0.35">
      <c r="A6" t="s">
        <v>20</v>
      </c>
      <c r="B6">
        <v>220</v>
      </c>
      <c r="D6" t="s">
        <v>14</v>
      </c>
      <c r="E6">
        <v>44</v>
      </c>
      <c r="H6" t="s">
        <v>2110</v>
      </c>
      <c r="I6">
        <f>MIN(B2:B566)</f>
        <v>16</v>
      </c>
      <c r="J6" s="14">
        <f>MIN(E2:E365)</f>
        <v>0</v>
      </c>
    </row>
    <row r="7" spans="1:10" x14ac:dyDescent="0.35">
      <c r="A7" t="s">
        <v>20</v>
      </c>
      <c r="B7">
        <v>98</v>
      </c>
      <c r="D7" t="s">
        <v>14</v>
      </c>
      <c r="E7">
        <v>27</v>
      </c>
      <c r="H7" t="s">
        <v>2111</v>
      </c>
      <c r="I7">
        <f>MAX(B2:B566)</f>
        <v>7295</v>
      </c>
      <c r="J7" s="14">
        <f>MAX(E2:E365)</f>
        <v>6080</v>
      </c>
    </row>
    <row r="8" spans="1:10" x14ac:dyDescent="0.35">
      <c r="A8" t="s">
        <v>20</v>
      </c>
      <c r="B8">
        <v>100</v>
      </c>
      <c r="D8" t="s">
        <v>14</v>
      </c>
      <c r="E8">
        <v>55</v>
      </c>
      <c r="H8" t="s">
        <v>2112</v>
      </c>
      <c r="I8" s="14">
        <f>_xlfn.VAR.S(B2:B566)</f>
        <v>1606216.5936295739</v>
      </c>
      <c r="J8" s="14">
        <f>_xlfn.VAR.S(E2:E365)</f>
        <v>924113.45496927318</v>
      </c>
    </row>
    <row r="9" spans="1:10" x14ac:dyDescent="0.35">
      <c r="A9" t="s">
        <v>20</v>
      </c>
      <c r="B9">
        <v>1249</v>
      </c>
      <c r="D9" t="s">
        <v>14</v>
      </c>
      <c r="E9">
        <v>200</v>
      </c>
      <c r="H9" t="s">
        <v>2113</v>
      </c>
      <c r="I9" s="14">
        <f>_xlfn.STDEV.S(B2:B566)</f>
        <v>1267.366006183523</v>
      </c>
      <c r="J9" s="14">
        <f>_xlfn.STDEV.S(E2:E365)</f>
        <v>961.30819978260524</v>
      </c>
    </row>
    <row r="10" spans="1:10" x14ac:dyDescent="0.35">
      <c r="A10" t="s">
        <v>20</v>
      </c>
      <c r="B10">
        <v>1396</v>
      </c>
      <c r="D10" t="s">
        <v>14</v>
      </c>
      <c r="E10">
        <v>452</v>
      </c>
    </row>
    <row r="11" spans="1:10" x14ac:dyDescent="0.35">
      <c r="A11" t="s">
        <v>20</v>
      </c>
      <c r="B11">
        <v>890</v>
      </c>
      <c r="D11" t="s">
        <v>14</v>
      </c>
      <c r="E11">
        <v>674</v>
      </c>
    </row>
    <row r="12" spans="1:10" x14ac:dyDescent="0.35">
      <c r="A12" t="s">
        <v>20</v>
      </c>
      <c r="B12">
        <v>142</v>
      </c>
      <c r="D12" t="s">
        <v>14</v>
      </c>
      <c r="E12">
        <v>558</v>
      </c>
    </row>
    <row r="13" spans="1:10" x14ac:dyDescent="0.35">
      <c r="A13" t="s">
        <v>20</v>
      </c>
      <c r="B13">
        <v>2673</v>
      </c>
      <c r="D13" t="s">
        <v>14</v>
      </c>
      <c r="E13">
        <v>15</v>
      </c>
    </row>
    <row r="14" spans="1:10" x14ac:dyDescent="0.35">
      <c r="A14" t="s">
        <v>20</v>
      </c>
      <c r="B14">
        <v>163</v>
      </c>
      <c r="D14" t="s">
        <v>14</v>
      </c>
      <c r="E14">
        <v>2307</v>
      </c>
    </row>
    <row r="15" spans="1:10" x14ac:dyDescent="0.35">
      <c r="A15" t="s">
        <v>20</v>
      </c>
      <c r="B15">
        <v>2220</v>
      </c>
      <c r="D15" t="s">
        <v>14</v>
      </c>
      <c r="E15">
        <v>88</v>
      </c>
    </row>
    <row r="16" spans="1:10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566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failed">
      <formula>NOT(ISERROR(SEARCH("failed",A1)))</formula>
    </cfRule>
    <cfRule type="containsText" dxfId="4" priority="8" operator="containsText" text="successful">
      <formula>NOT(ISERROR(SEARCH("successful",A1)))</formula>
    </cfRule>
  </conditionalFormatting>
  <conditionalFormatting sqref="D1:D365">
    <cfRule type="containsText" dxfId="3" priority="1" operator="containsText" text="live">
      <formula>NOT(ISERROR(SEARCH("live",D1)))</formula>
    </cfRule>
    <cfRule type="containsText" dxfId="2" priority="2" operator="containsText" text="canceled">
      <formula>NOT(ISERROR(SEARCH("canceled",D1)))</formula>
    </cfRule>
    <cfRule type="containsText" dxfId="1" priority="3" operator="containsText" text="failed">
      <formula>NOT(ISERROR(SEARCH("failed",D1)))</formula>
    </cfRule>
    <cfRule type="containsText" dxfId="0" priority="4" operator="containsText" text="successful">
      <formula>NOT(ISERROR(SEARCH("successful",D1)))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Crowdfunding</vt:lpstr>
      <vt:lpstr>Pivot Table by Category</vt:lpstr>
      <vt:lpstr>Pivot Chart by Category</vt:lpstr>
      <vt:lpstr>PivotTable Subcategory outcome</vt:lpstr>
      <vt:lpstr>PivotChart by subcategory</vt:lpstr>
      <vt:lpstr>PivotTable_oucome dates</vt:lpstr>
      <vt:lpstr>Crowdfunding Analysis</vt:lpstr>
      <vt:lpstr>Statistical Analysis</vt:lpstr>
      <vt:lpstr>Crowdfunding!Crowdfunding</vt:lpstr>
      <vt:lpstr>goal</vt:lpstr>
      <vt:lpstr>Crowdfunding!id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Elizabeth Nicole Christian</cp:lastModifiedBy>
  <dcterms:created xsi:type="dcterms:W3CDTF">2021-09-29T18:52:28Z</dcterms:created>
  <dcterms:modified xsi:type="dcterms:W3CDTF">2023-11-02T21:04:44Z</dcterms:modified>
</cp:coreProperties>
</file>