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Documents\Downloads\"/>
    </mc:Choice>
  </mc:AlternateContent>
  <xr:revisionPtr revIDLastSave="0" documentId="13_ncr:1_{F477F1D8-049B-4287-BABF-6622609796B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Motor Specs 6in wheels" sheetId="1" r:id="rId1"/>
    <sheet name="Battery Siz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3" i="3"/>
  <c r="D5" i="3"/>
  <c r="D2" i="3"/>
  <c r="G25" i="1"/>
  <c r="G26" i="1" s="1"/>
  <c r="L25" i="1"/>
  <c r="L26" i="1" s="1"/>
  <c r="B25" i="1"/>
  <c r="B27" i="1" s="1"/>
  <c r="D2" i="1"/>
  <c r="D6" i="1"/>
  <c r="F6" i="1" s="1"/>
  <c r="D3" i="1"/>
  <c r="F3" i="1" s="1"/>
  <c r="D26" i="3" l="1"/>
  <c r="H4" i="3" s="1"/>
  <c r="G27" i="1"/>
  <c r="L27" i="1"/>
  <c r="B13" i="1"/>
  <c r="D13" i="1" s="1"/>
  <c r="B26" i="1"/>
  <c r="D5" i="1"/>
  <c r="B9" i="1" s="1"/>
  <c r="B14" i="1" s="1"/>
  <c r="B15" i="1" l="1"/>
  <c r="B16" i="1" s="1"/>
  <c r="F9" i="1"/>
  <c r="B11" i="1"/>
  <c r="F11" i="1" s="1"/>
  <c r="D9" i="1"/>
  <c r="D10" i="1" s="1"/>
  <c r="B10" i="1"/>
  <c r="F10" i="1" s="1"/>
  <c r="B17" i="1" l="1"/>
  <c r="D11" i="1"/>
</calcChain>
</file>

<file path=xl/sharedStrings.xml><?xml version="1.0" encoding="utf-8"?>
<sst xmlns="http://schemas.openxmlformats.org/spreadsheetml/2006/main" count="108" uniqueCount="64">
  <si>
    <t>Parameters</t>
  </si>
  <si>
    <t>#</t>
  </si>
  <si>
    <t>Units</t>
  </si>
  <si>
    <t>Input Value</t>
  </si>
  <si>
    <t>Weight of robot:</t>
  </si>
  <si>
    <t>lbs</t>
  </si>
  <si>
    <t>kg</t>
  </si>
  <si>
    <t>Output Value</t>
  </si>
  <si>
    <t>Max Speed:</t>
  </si>
  <si>
    <t>ft/min</t>
  </si>
  <si>
    <t>ft/s</t>
  </si>
  <si>
    <t>m/s</t>
  </si>
  <si>
    <t>Max incline to climb:</t>
  </si>
  <si>
    <t>degrees</t>
  </si>
  <si>
    <t>Reach max speed in seconds:</t>
  </si>
  <si>
    <t>s</t>
  </si>
  <si>
    <t>m/s^2</t>
  </si>
  <si>
    <t>Drive wheel diameter:</t>
  </si>
  <si>
    <t>in</t>
  </si>
  <si>
    <t>in (radius)</t>
  </si>
  <si>
    <t>m (radius)</t>
  </si>
  <si>
    <t>Torque:</t>
  </si>
  <si>
    <t>Nm</t>
  </si>
  <si>
    <t>in-lbs</t>
  </si>
  <si>
    <t>kg.cm</t>
  </si>
  <si>
    <t>Per motor with 2 drive motors</t>
  </si>
  <si>
    <t>Per motor with 4 drive motors</t>
  </si>
  <si>
    <t>rotational speed:</t>
  </si>
  <si>
    <t>RPM</t>
  </si>
  <si>
    <t>rad/sec</t>
  </si>
  <si>
    <t>Power:</t>
  </si>
  <si>
    <t>watts</t>
  </si>
  <si>
    <t>Horsepower:</t>
  </si>
  <si>
    <t>Horsepower per motor, 2WD</t>
  </si>
  <si>
    <t>Horsepower per motor, 4WD</t>
  </si>
  <si>
    <t>For payload</t>
  </si>
  <si>
    <t>For incline</t>
  </si>
  <si>
    <t>For speed</t>
  </si>
  <si>
    <t>Selected motor torque:</t>
  </si>
  <si>
    <t>robot acceleration:</t>
  </si>
  <si>
    <t>m/s2</t>
  </si>
  <si>
    <t>incline angle:</t>
  </si>
  <si>
    <t>wheel radius:</t>
  </si>
  <si>
    <t>m</t>
  </si>
  <si>
    <t>safty factor:</t>
  </si>
  <si>
    <t>1WD Robot weight:</t>
  </si>
  <si>
    <t>2WD Robot weight:</t>
  </si>
  <si>
    <t>4WD Robot weight:</t>
  </si>
  <si>
    <t>Citation:</t>
  </si>
  <si>
    <t>https://www.servomagazine.com/magazine/article/tips_for_selecting_dc_motors_for_your_mobile_robot</t>
  </si>
  <si>
    <t>Item name</t>
  </si>
  <si>
    <t>Quantity</t>
  </si>
  <si>
    <t>Motors</t>
  </si>
  <si>
    <t>computer</t>
  </si>
  <si>
    <t>wifi chip</t>
  </si>
  <si>
    <t>ir sensor</t>
  </si>
  <si>
    <t>laser scanner</t>
  </si>
  <si>
    <t>mA</t>
  </si>
  <si>
    <t>Parts total</t>
  </si>
  <si>
    <t>Battery capacity (mAh)</t>
  </si>
  <si>
    <t>Battery life (hr):</t>
  </si>
  <si>
    <t>Arduino</t>
  </si>
  <si>
    <t>total</t>
  </si>
  <si>
    <t>assuming everything is running at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</si>
</sst>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rvomagazine.com/magazine/article/tips_for_selecting_dc_motors_for_your_mobile_ro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D22" sqref="D22"/>
    </sheetView>
  </sheetViews>
  <sheetFormatPr defaultRowHeight="14.5" x14ac:dyDescent="0.35"/>
  <cols>
    <col min="1" max="1" width="27.1796875" customWidth="1"/>
    <col min="4" max="4" width="9.453125" bestFit="1" customWidth="1"/>
    <col min="10" max="10" width="11.54296875" customWidth="1"/>
  </cols>
  <sheetData>
    <row r="1" spans="1:10" x14ac:dyDescent="0.35">
      <c r="A1" s="1" t="s">
        <v>0</v>
      </c>
      <c r="B1" s="1" t="s">
        <v>1</v>
      </c>
      <c r="C1" t="s">
        <v>2</v>
      </c>
      <c r="J1" s="2" t="s">
        <v>3</v>
      </c>
    </row>
    <row r="2" spans="1:10" x14ac:dyDescent="0.35">
      <c r="A2" s="1" t="s">
        <v>4</v>
      </c>
      <c r="B2" s="2">
        <v>200</v>
      </c>
      <c r="C2" t="s">
        <v>5</v>
      </c>
      <c r="D2" s="3">
        <f>B2*(1/2.205)</f>
        <v>90.702947845804985</v>
      </c>
      <c r="E2" t="s">
        <v>6</v>
      </c>
      <c r="J2" s="4" t="s">
        <v>7</v>
      </c>
    </row>
    <row r="3" spans="1:10" x14ac:dyDescent="0.35">
      <c r="A3" s="1" t="s">
        <v>8</v>
      </c>
      <c r="B3" s="2">
        <v>100</v>
      </c>
      <c r="C3" t="s">
        <v>9</v>
      </c>
      <c r="D3">
        <f>B3/60</f>
        <v>1.6666666666666667</v>
      </c>
      <c r="E3" t="s">
        <v>10</v>
      </c>
      <c r="F3">
        <f>0.3048*D3</f>
        <v>0.50800000000000001</v>
      </c>
      <c r="G3" t="s">
        <v>11</v>
      </c>
      <c r="I3" s="1"/>
      <c r="J3" s="6"/>
    </row>
    <row r="4" spans="1:10" x14ac:dyDescent="0.35">
      <c r="A4" s="1" t="s">
        <v>12</v>
      </c>
      <c r="B4" s="2">
        <v>5</v>
      </c>
      <c r="C4" t="s">
        <v>13</v>
      </c>
    </row>
    <row r="5" spans="1:10" x14ac:dyDescent="0.35">
      <c r="A5" s="1" t="s">
        <v>14</v>
      </c>
      <c r="B5" s="2">
        <v>1</v>
      </c>
      <c r="C5" t="s">
        <v>15</v>
      </c>
      <c r="D5">
        <f>F3/B5</f>
        <v>0.50800000000000001</v>
      </c>
      <c r="E5" t="s">
        <v>16</v>
      </c>
    </row>
    <row r="6" spans="1:10" x14ac:dyDescent="0.35">
      <c r="A6" s="1" t="s">
        <v>17</v>
      </c>
      <c r="B6" s="2">
        <v>6</v>
      </c>
      <c r="C6" t="s">
        <v>18</v>
      </c>
      <c r="D6">
        <f>B6/2</f>
        <v>3</v>
      </c>
      <c r="E6" t="s">
        <v>19</v>
      </c>
      <c r="F6">
        <f>D6*0.0254</f>
        <v>7.619999999999999E-2</v>
      </c>
      <c r="G6" t="s">
        <v>20</v>
      </c>
    </row>
    <row r="8" spans="1:10" x14ac:dyDescent="0.35">
      <c r="A8" s="1"/>
    </row>
    <row r="9" spans="1:10" x14ac:dyDescent="0.35">
      <c r="A9" s="1" t="s">
        <v>21</v>
      </c>
      <c r="B9" s="5">
        <f>D2*(D5+9.8*SIN(RADIANS(B4)))*F6</f>
        <v>9.4144238053733513</v>
      </c>
      <c r="C9" t="s">
        <v>22</v>
      </c>
      <c r="D9">
        <f>B9*(0.225*100*1/2.54)</f>
        <v>83.395486464921419</v>
      </c>
      <c r="E9" t="s">
        <v>23</v>
      </c>
      <c r="F9">
        <f>B9/0.0980665</f>
        <v>96.000405901845696</v>
      </c>
      <c r="G9" t="s">
        <v>24</v>
      </c>
    </row>
    <row r="10" spans="1:10" x14ac:dyDescent="0.35">
      <c r="A10" s="1" t="s">
        <v>25</v>
      </c>
      <c r="B10" s="4">
        <f>B9/2</f>
        <v>4.7072119026866757</v>
      </c>
      <c r="C10" t="s">
        <v>22</v>
      </c>
      <c r="D10">
        <f>D9/2</f>
        <v>41.697743232460709</v>
      </c>
      <c r="E10" t="s">
        <v>23</v>
      </c>
      <c r="F10">
        <f t="shared" ref="F10:F11" si="0">B10/0.0980665</f>
        <v>48.000202950922848</v>
      </c>
      <c r="G10" t="s">
        <v>24</v>
      </c>
    </row>
    <row r="11" spans="1:10" x14ac:dyDescent="0.35">
      <c r="A11" s="1" t="s">
        <v>26</v>
      </c>
      <c r="B11" s="4">
        <f>B9/4</f>
        <v>2.3536059513433378</v>
      </c>
      <c r="C11" t="s">
        <v>22</v>
      </c>
      <c r="D11">
        <f>D9/4</f>
        <v>20.848871616230355</v>
      </c>
      <c r="E11" t="s">
        <v>23</v>
      </c>
      <c r="F11">
        <f t="shared" si="0"/>
        <v>24.000101475461424</v>
      </c>
      <c r="G11" t="s">
        <v>24</v>
      </c>
    </row>
    <row r="13" spans="1:10" x14ac:dyDescent="0.35">
      <c r="A13" s="1" t="s">
        <v>27</v>
      </c>
      <c r="B13" s="4">
        <f>(F3*60)/(2*PI()*F6)</f>
        <v>63.661977236758148</v>
      </c>
      <c r="C13" t="s">
        <v>28</v>
      </c>
      <c r="D13">
        <f>(B13*2*PI())/60</f>
        <v>6.6666666666666679</v>
      </c>
      <c r="E13" t="s">
        <v>29</v>
      </c>
    </row>
    <row r="14" spans="1:10" x14ac:dyDescent="0.35">
      <c r="A14" s="1" t="s">
        <v>30</v>
      </c>
      <c r="B14" s="4">
        <f>D13*B9</f>
        <v>62.762825369155685</v>
      </c>
      <c r="C14" t="s">
        <v>31</v>
      </c>
    </row>
    <row r="15" spans="1:10" x14ac:dyDescent="0.35">
      <c r="A15" s="1" t="s">
        <v>32</v>
      </c>
      <c r="B15" s="4">
        <f>B14/746</f>
        <v>8.4132473685195289E-2</v>
      </c>
    </row>
    <row r="16" spans="1:10" x14ac:dyDescent="0.35">
      <c r="A16" s="1" t="s">
        <v>33</v>
      </c>
      <c r="B16" s="4">
        <f>B15/2</f>
        <v>4.2066236842597644E-2</v>
      </c>
    </row>
    <row r="17" spans="1:13" x14ac:dyDescent="0.35">
      <c r="A17" s="1" t="s">
        <v>34</v>
      </c>
      <c r="B17" s="4">
        <f>B15/4</f>
        <v>2.1033118421298822E-2</v>
      </c>
    </row>
    <row r="19" spans="1:13" x14ac:dyDescent="0.35">
      <c r="A19" s="1" t="s">
        <v>35</v>
      </c>
      <c r="F19" s="1" t="s">
        <v>36</v>
      </c>
      <c r="K19" s="1" t="s">
        <v>37</v>
      </c>
    </row>
    <row r="20" spans="1:13" x14ac:dyDescent="0.35">
      <c r="A20" s="1" t="s">
        <v>38</v>
      </c>
      <c r="B20" s="2">
        <v>2.5</v>
      </c>
      <c r="C20" t="s">
        <v>22</v>
      </c>
      <c r="F20" s="1" t="s">
        <v>38</v>
      </c>
      <c r="G20" s="2">
        <v>2.5</v>
      </c>
      <c r="H20" t="s">
        <v>22</v>
      </c>
      <c r="K20" s="1" t="s">
        <v>38</v>
      </c>
      <c r="L20" s="2">
        <v>2.5</v>
      </c>
      <c r="M20" t="s">
        <v>22</v>
      </c>
    </row>
    <row r="21" spans="1:13" x14ac:dyDescent="0.35">
      <c r="A21" s="1" t="s">
        <v>39</v>
      </c>
      <c r="B21" s="2">
        <v>0.5</v>
      </c>
      <c r="C21" t="s">
        <v>40</v>
      </c>
      <c r="F21" s="1" t="s">
        <v>39</v>
      </c>
      <c r="G21" s="2">
        <v>0.05</v>
      </c>
      <c r="H21" t="s">
        <v>40</v>
      </c>
      <c r="K21" s="1" t="s">
        <v>39</v>
      </c>
      <c r="L21" s="2">
        <v>2</v>
      </c>
      <c r="M21" t="s">
        <v>40</v>
      </c>
    </row>
    <row r="22" spans="1:13" x14ac:dyDescent="0.35">
      <c r="A22" s="1" t="s">
        <v>41</v>
      </c>
      <c r="B22" s="2">
        <v>2.5</v>
      </c>
      <c r="C22" t="s">
        <v>13</v>
      </c>
      <c r="F22" s="1" t="s">
        <v>41</v>
      </c>
      <c r="G22" s="2">
        <v>20</v>
      </c>
      <c r="H22" t="s">
        <v>13</v>
      </c>
      <c r="K22" s="1" t="s">
        <v>41</v>
      </c>
      <c r="L22" s="2">
        <v>5</v>
      </c>
      <c r="M22" t="s">
        <v>13</v>
      </c>
    </row>
    <row r="23" spans="1:13" x14ac:dyDescent="0.35">
      <c r="A23" s="1" t="s">
        <v>42</v>
      </c>
      <c r="B23" s="2">
        <v>7.6200000000000004E-2</v>
      </c>
      <c r="C23" t="s">
        <v>43</v>
      </c>
      <c r="F23" s="1" t="s">
        <v>42</v>
      </c>
      <c r="G23" s="2">
        <v>0.15240000000000001</v>
      </c>
      <c r="H23" t="s">
        <v>43</v>
      </c>
      <c r="K23" s="1" t="s">
        <v>42</v>
      </c>
      <c r="L23" s="2">
        <v>0.15240000000000001</v>
      </c>
      <c r="M23" t="s">
        <v>43</v>
      </c>
    </row>
    <row r="24" spans="1:13" x14ac:dyDescent="0.35">
      <c r="A24" s="1" t="s">
        <v>44</v>
      </c>
      <c r="B24" s="2">
        <v>1.5</v>
      </c>
      <c r="F24" s="1" t="s">
        <v>44</v>
      </c>
      <c r="G24" s="2">
        <v>1.5</v>
      </c>
      <c r="K24" s="1" t="s">
        <v>44</v>
      </c>
      <c r="L24" s="2">
        <v>1.5</v>
      </c>
    </row>
    <row r="25" spans="1:13" x14ac:dyDescent="0.35">
      <c r="A25" s="1" t="s">
        <v>45</v>
      </c>
      <c r="B25" s="4">
        <f>((B20)/((B21+(9.8*SIN(RADIANS(B22))))*B23))*(1/B24)*(2.205)</f>
        <v>51.99989935557732</v>
      </c>
      <c r="C25" t="s">
        <v>5</v>
      </c>
      <c r="F25" s="1" t="s">
        <v>45</v>
      </c>
      <c r="G25" s="4">
        <f>((G20)/((G21+(9.8*SIN(RADIANS(G22))))*G23))*(1/G24)*(2.205)</f>
        <v>7.0886564837160826</v>
      </c>
      <c r="H25" t="s">
        <v>5</v>
      </c>
      <c r="K25" s="1" t="s">
        <v>45</v>
      </c>
      <c r="L25" s="4">
        <f>((L20)/((L21+(9.8*SIN(RADIANS(L22))))*L23))*(1/L24)*(2.205)</f>
        <v>8.4488809785289813</v>
      </c>
      <c r="M25" t="s">
        <v>5</v>
      </c>
    </row>
    <row r="26" spans="1:13" x14ac:dyDescent="0.35">
      <c r="A26" s="1" t="s">
        <v>46</v>
      </c>
      <c r="B26" s="4">
        <f>B25*2</f>
        <v>103.99979871115464</v>
      </c>
      <c r="C26" t="s">
        <v>5</v>
      </c>
      <c r="F26" s="1" t="s">
        <v>46</v>
      </c>
      <c r="G26" s="4">
        <f>G25*2</f>
        <v>14.177312967432165</v>
      </c>
      <c r="H26" t="s">
        <v>5</v>
      </c>
      <c r="K26" s="1" t="s">
        <v>46</v>
      </c>
      <c r="L26" s="4">
        <f>L25*2</f>
        <v>16.897761957057963</v>
      </c>
      <c r="M26" t="s">
        <v>5</v>
      </c>
    </row>
    <row r="27" spans="1:13" x14ac:dyDescent="0.35">
      <c r="A27" s="1" t="s">
        <v>47</v>
      </c>
      <c r="B27" s="4">
        <f>B25*4</f>
        <v>207.99959742230928</v>
      </c>
      <c r="C27" t="s">
        <v>5</v>
      </c>
      <c r="F27" s="1" t="s">
        <v>47</v>
      </c>
      <c r="G27" s="4">
        <f>G25*4</f>
        <v>28.35462593486433</v>
      </c>
      <c r="H27" t="s">
        <v>5</v>
      </c>
      <c r="K27" s="1" t="s">
        <v>47</v>
      </c>
      <c r="L27" s="4">
        <f>L25*4</f>
        <v>33.795523914115925</v>
      </c>
      <c r="M27" t="s">
        <v>5</v>
      </c>
    </row>
    <row r="30" spans="1:13" x14ac:dyDescent="0.35">
      <c r="A30" s="1" t="s">
        <v>48</v>
      </c>
      <c r="B30" s="6" t="s">
        <v>49</v>
      </c>
    </row>
  </sheetData>
  <hyperlinks>
    <hyperlink ref="B30" r:id="rId1" xr:uid="{C7748F5E-6395-4324-B346-DAA1162DAB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FBD7-E82A-42EC-9F90-56DEBECFAFBE}">
  <dimension ref="A1:H27"/>
  <sheetViews>
    <sheetView tabSelected="1" workbookViewId="0">
      <selection activeCell="D29" sqref="D29"/>
    </sheetView>
  </sheetViews>
  <sheetFormatPr defaultRowHeight="14.5" x14ac:dyDescent="0.35"/>
  <cols>
    <col min="1" max="1" width="17.1796875" customWidth="1"/>
  </cols>
  <sheetData>
    <row r="1" spans="1:8" x14ac:dyDescent="0.35">
      <c r="A1" s="2" t="s">
        <v>50</v>
      </c>
      <c r="B1" s="7" t="s">
        <v>57</v>
      </c>
      <c r="C1" s="7" t="s">
        <v>51</v>
      </c>
      <c r="D1" s="4" t="s">
        <v>58</v>
      </c>
      <c r="G1" s="1"/>
    </row>
    <row r="2" spans="1:8" x14ac:dyDescent="0.35">
      <c r="A2" t="s">
        <v>52</v>
      </c>
      <c r="B2">
        <v>3500</v>
      </c>
      <c r="C2">
        <v>4</v>
      </c>
      <c r="D2">
        <f>B2*C2</f>
        <v>14000</v>
      </c>
      <c r="G2" s="1"/>
    </row>
    <row r="3" spans="1:8" x14ac:dyDescent="0.35">
      <c r="A3" t="s">
        <v>53</v>
      </c>
      <c r="B3">
        <v>3000</v>
      </c>
      <c r="C3">
        <v>1</v>
      </c>
      <c r="D3">
        <f t="shared" ref="D3" si="0">B3*C3</f>
        <v>3000</v>
      </c>
      <c r="G3" s="1" t="s">
        <v>59</v>
      </c>
      <c r="H3" s="2">
        <v>30000</v>
      </c>
    </row>
    <row r="4" spans="1:8" x14ac:dyDescent="0.35">
      <c r="A4" t="s">
        <v>54</v>
      </c>
      <c r="B4" t="s">
        <v>53</v>
      </c>
      <c r="C4">
        <v>1</v>
      </c>
      <c r="G4" s="1" t="s">
        <v>60</v>
      </c>
      <c r="H4" s="4">
        <f>H3/D26</f>
        <v>1.4888337468982631</v>
      </c>
    </row>
    <row r="5" spans="1:8" x14ac:dyDescent="0.35">
      <c r="A5" t="s">
        <v>55</v>
      </c>
      <c r="B5">
        <v>30</v>
      </c>
      <c r="C5">
        <v>5</v>
      </c>
      <c r="D5">
        <f t="shared" ref="D5:D7" si="1">B5*C5</f>
        <v>150</v>
      </c>
    </row>
    <row r="6" spans="1:8" x14ac:dyDescent="0.35">
      <c r="A6" t="s">
        <v>56</v>
      </c>
      <c r="B6" t="s">
        <v>53</v>
      </c>
      <c r="C6">
        <v>1</v>
      </c>
    </row>
    <row r="7" spans="1:8" x14ac:dyDescent="0.35">
      <c r="A7" t="s">
        <v>61</v>
      </c>
      <c r="B7">
        <v>3000</v>
      </c>
      <c r="C7">
        <v>1</v>
      </c>
      <c r="D7">
        <f t="shared" si="1"/>
        <v>3000</v>
      </c>
    </row>
    <row r="26" spans="3:5" x14ac:dyDescent="0.35">
      <c r="C26" t="s">
        <v>62</v>
      </c>
      <c r="D26" s="4">
        <f>SUM(D2:D25)</f>
        <v>20150</v>
      </c>
      <c r="E26" t="s">
        <v>57</v>
      </c>
    </row>
    <row r="27" spans="3:5" x14ac:dyDescent="0.35">
      <c r="D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Specs 6in wheels</vt:lpstr>
      <vt:lpstr>Battery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Murzynski</dc:creator>
  <cp:keywords/>
  <dc:description/>
  <cp:lastModifiedBy>Murzynski, Carl</cp:lastModifiedBy>
  <cp:revision/>
  <dcterms:created xsi:type="dcterms:W3CDTF">2015-06-05T18:17:20Z</dcterms:created>
  <dcterms:modified xsi:type="dcterms:W3CDTF">2023-09-05T02:29:08Z</dcterms:modified>
  <cp:category/>
  <cp:contentStatus/>
</cp:coreProperties>
</file>