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 276 2018-12" sheetId="1" r:id="rId4"/>
  </sheets>
  <definedNames/>
  <calcPr/>
  <extLst>
    <ext uri="GoogleSheetsCustomDataVersion2">
      <go:sheetsCustomData xmlns:go="http://customooxmlschemas.google.com/" r:id="rId5" roundtripDataChecksum="ouMjmkEMhpNCl1uukdPg+vYI4Z158WqKefyHvfbhIYk="/>
    </ext>
  </extLst>
</workbook>
</file>

<file path=xl/sharedStrings.xml><?xml version="1.0" encoding="utf-8"?>
<sst xmlns="http://schemas.openxmlformats.org/spreadsheetml/2006/main" count="1420" uniqueCount="602">
  <si>
    <t>Kostenberechnung - Variante A 220517 / DIN 276 2018-12</t>
  </si>
  <si>
    <t>1 Grundlagenermittlung</t>
  </si>
  <si>
    <t>2 Vorplanung</t>
  </si>
  <si>
    <t>3 Entwurfsplanung</t>
  </si>
  <si>
    <t>4 Genehmigungsplanung</t>
  </si>
  <si>
    <t>5 Ausführungsplanung</t>
  </si>
  <si>
    <t>6 Vorbereitung Vergabe</t>
  </si>
  <si>
    <t>7 Durhführung Vergabe</t>
  </si>
  <si>
    <t>8 Objektüberwachung</t>
  </si>
  <si>
    <t>GRÜ5 - Grünlandweg 5</t>
  </si>
  <si>
    <t>Summe KG 100-800</t>
  </si>
  <si>
    <t>Summe KG 300-400</t>
  </si>
  <si>
    <t>+ 33.000 € netto als Mitzuverarbeitende Bausubstanz</t>
  </si>
  <si>
    <t>Kommentar Thibault</t>
  </si>
  <si>
    <t>KGR</t>
  </si>
  <si>
    <t>Bezeichnung</t>
  </si>
  <si>
    <t>Menge</t>
  </si>
  <si>
    <t>ME</t>
  </si>
  <si>
    <t>EP</t>
  </si>
  <si>
    <t>GB (netto)</t>
  </si>
  <si>
    <t>MwSt.</t>
  </si>
  <si>
    <t>MwSt. Betrag</t>
  </si>
  <si>
    <t>GB (brutto)</t>
  </si>
  <si>
    <t>Kommentar</t>
  </si>
  <si>
    <t>259</t>
  </si>
  <si>
    <t>Sonstiges zur KG 250</t>
  </si>
  <si>
    <t>R</t>
  </si>
  <si>
    <t>300</t>
  </si>
  <si>
    <t>Bauwerk - Baukonstruktionen</t>
  </si>
  <si>
    <t>S</t>
  </si>
  <si>
    <t>310</t>
  </si>
  <si>
    <t>Baugrube/Erdbau</t>
  </si>
  <si>
    <t>311</t>
  </si>
  <si>
    <t>Herstellung</t>
  </si>
  <si>
    <t>Oberboden Abtragen und abfahren</t>
  </si>
  <si>
    <t>m3</t>
  </si>
  <si>
    <t>Baugruben Aushub aufladen und entsorgen</t>
  </si>
  <si>
    <t>Baugruben Aushub verfüllen</t>
  </si>
  <si>
    <t>Aushub Streifenfundamente</t>
  </si>
  <si>
    <t>Gründungssohle verdichten</t>
  </si>
  <si>
    <t>m2</t>
  </si>
  <si>
    <t>312</t>
  </si>
  <si>
    <t>Umschließung</t>
  </si>
  <si>
    <t>Verbau einbauen rückbauen Baugrube T 2-2,5m L 2-3m B 5-6m</t>
  </si>
  <si>
    <t>313</t>
  </si>
  <si>
    <t>Wasserhaltung</t>
  </si>
  <si>
    <t>Pumensumpf Betonfertigteile</t>
  </si>
  <si>
    <t>Stck</t>
  </si>
  <si>
    <t>Betrieb Tauch/Saugpumpe</t>
  </si>
  <si>
    <t>h</t>
  </si>
  <si>
    <t>Facharbeiter Wasserhaltung</t>
  </si>
  <si>
    <t>314</t>
  </si>
  <si>
    <t>Vortrieb</t>
  </si>
  <si>
    <t>319</t>
  </si>
  <si>
    <t>Sonstiges zur KG 310</t>
  </si>
  <si>
    <t>320</t>
  </si>
  <si>
    <t>Gründung, Unterbau</t>
  </si>
  <si>
    <t>321</t>
  </si>
  <si>
    <t>Baugrundverbesserung</t>
  </si>
  <si>
    <t>322</t>
  </si>
  <si>
    <t>Flachgründungen und Bodenplatten</t>
  </si>
  <si>
    <t>Mehrung Bodenplatte EG Anbau</t>
  </si>
  <si>
    <t>Bodenplatte WU Ortbeton  25 cm Randschalung</t>
  </si>
  <si>
    <t>Perimeterdämmung  Bodenplatte 50-100mm</t>
  </si>
  <si>
    <t xml:space="preserve">Betonstahlmatten BST 500a </t>
  </si>
  <si>
    <t>t</t>
  </si>
  <si>
    <t>Fundamenterder</t>
  </si>
  <si>
    <t>m</t>
  </si>
  <si>
    <t>323</t>
  </si>
  <si>
    <t>Tiefgründungen</t>
  </si>
  <si>
    <t xml:space="preserve">Pfahlgründung Baustelleneinrichtung </t>
  </si>
  <si>
    <t>An-Abfahrt Maschinen</t>
  </si>
  <si>
    <t>Schneckenbohrpfähle</t>
  </si>
  <si>
    <t>Ortbetonpfähle verrohrt d=40cm</t>
  </si>
  <si>
    <t>lfm</t>
  </si>
  <si>
    <t>Aushub abfahren</t>
  </si>
  <si>
    <t>pau</t>
  </si>
  <si>
    <t>Balkenrost aus Stahlbeton</t>
  </si>
  <si>
    <t>324</t>
  </si>
  <si>
    <t>Gründungsbeläge</t>
  </si>
  <si>
    <t>Trittschalldämmung EPS 30-03 mm</t>
  </si>
  <si>
    <t>Heizestrich CT C25 65mm</t>
  </si>
  <si>
    <t>Mehrung Sichtestrich</t>
  </si>
  <si>
    <t>Bodenbelag Fliesen</t>
  </si>
  <si>
    <t>325</t>
  </si>
  <si>
    <t>Abdichtungen und Bekleidungen</t>
  </si>
  <si>
    <t>Abdichtung horizontal</t>
  </si>
  <si>
    <t>326</t>
  </si>
  <si>
    <t>Dränagen</t>
  </si>
  <si>
    <t>329</t>
  </si>
  <si>
    <t>Sonstiges zur KG 320</t>
  </si>
  <si>
    <t>330</t>
  </si>
  <si>
    <t>Außenwände/Vertikale Baukonstruktionen, außen</t>
  </si>
  <si>
    <t>331</t>
  </si>
  <si>
    <t>Tragende Außenwände</t>
  </si>
  <si>
    <t>KG/EG/OG/DG</t>
  </si>
  <si>
    <t>Außenwand KG, KS Mauerwerk 17,5 cm ohne Stürze</t>
  </si>
  <si>
    <t>Mehrung Masse</t>
  </si>
  <si>
    <t xml:space="preserve">Ringbalken KG </t>
  </si>
  <si>
    <t>KS-U-Scha</t>
  </si>
  <si>
    <t>lfdm</t>
  </si>
  <si>
    <t>Bewehrung Stahl</t>
  </si>
  <si>
    <t>Außenwände Holzfachwerkkonstruktion EG/OG+DG</t>
  </si>
  <si>
    <t>Garage</t>
  </si>
  <si>
    <t>Klinkermauerwerk D=24 cm</t>
  </si>
  <si>
    <t>332</t>
  </si>
  <si>
    <t>Nichttragende Außenwände</t>
  </si>
  <si>
    <t>333</t>
  </si>
  <si>
    <t>Außenstützen</t>
  </si>
  <si>
    <t>Stahlstützen innerhalb der Fachwerkwände/Geschoss</t>
  </si>
  <si>
    <t>334</t>
  </si>
  <si>
    <t>Außenwandöffnungen</t>
  </si>
  <si>
    <t>Sturz Stahlbeton Fenster</t>
  </si>
  <si>
    <t>Hauseingangstür Zulage Mehrpreis</t>
  </si>
  <si>
    <t>Kleine Fenster KG/EG/1OG/2OG</t>
  </si>
  <si>
    <t>Große Fenster KG/EG/1OG/2OG</t>
  </si>
  <si>
    <t>Garagentor 5,5* 2,1m</t>
  </si>
  <si>
    <t>Beschläge Fenster</t>
  </si>
  <si>
    <t>Stk</t>
  </si>
  <si>
    <t>Beschläge Außentüren</t>
  </si>
  <si>
    <t>?</t>
  </si>
  <si>
    <t>Sohlbänke außen</t>
  </si>
  <si>
    <t>Sohlbänke Innen Holz</t>
  </si>
  <si>
    <t>Laibungsflächen mit Holztafeln herstellen</t>
  </si>
  <si>
    <t>335</t>
  </si>
  <si>
    <t>Außenwandbekleidungen außen</t>
  </si>
  <si>
    <t>Außenputz Glattspachtel mit Vorarbeiten</t>
  </si>
  <si>
    <t>Abdichtungsbahn KG Neubau</t>
  </si>
  <si>
    <t>Fenster-/Türröffnung verputzen</t>
  </si>
  <si>
    <t>Putzfassade</t>
  </si>
  <si>
    <t>Mehrung Putzfassade</t>
  </si>
  <si>
    <t>Eigenvergabe</t>
  </si>
  <si>
    <t>x</t>
  </si>
  <si>
    <t>Klinkerstürze</t>
  </si>
  <si>
    <t>MF-Dämmung 140 mm</t>
  </si>
  <si>
    <t>Dübeln des Verblendmauerwerks</t>
  </si>
  <si>
    <t>Fächer des Fachwerks ausdämmen d=20 cm</t>
  </si>
  <si>
    <t>Winddichtbahn/OSB-Platten</t>
  </si>
  <si>
    <t>Wandschalung OSB OSB/1 D 15mm</t>
  </si>
  <si>
    <t>Lattung/Unterkonstruktion der Außenschalung</t>
  </si>
  <si>
    <t>Holzverschalung, vertikal, Stulp, geschlossen</t>
  </si>
  <si>
    <t>Schalung Fassade Bohlen 22x 160 und 22x 100mm(Fass.Süd), (TYO02)</t>
  </si>
  <si>
    <t>Mehrung/Minderung Metallfassade</t>
  </si>
  <si>
    <t>Erstbeschichtung, Holzbekleidung, Lasur</t>
  </si>
  <si>
    <t>m²</t>
  </si>
  <si>
    <t>Entfällt, s.o.</t>
  </si>
  <si>
    <t>336</t>
  </si>
  <si>
    <t>Außenwandbekleidungen innen</t>
  </si>
  <si>
    <t>Putzanarbeiten an Abbruchkanten/-laibungen</t>
  </si>
  <si>
    <t>Wandputz glatt incl. Spritzbewurf</t>
  </si>
  <si>
    <t xml:space="preserve">Anstrich Außenwände </t>
  </si>
  <si>
    <t>Glattspachtel Alt-/Neuputzflächen</t>
  </si>
  <si>
    <t>Installationsebene 2x GK 12,5mm auf Holz-UK 6 cm</t>
  </si>
  <si>
    <t>Holzverkleidung 3SP</t>
  </si>
  <si>
    <t>Mehrung Holzverkleidung 3SP DG und EG</t>
  </si>
  <si>
    <t>Wo ist die entsprechende Minderung?</t>
  </si>
  <si>
    <t>337</t>
  </si>
  <si>
    <t>Elementierte Außenwandkonstruktionen</t>
  </si>
  <si>
    <t>338</t>
  </si>
  <si>
    <t>Lichtschutz zur KG 330</t>
  </si>
  <si>
    <t>Rolladen/ Markisen</t>
  </si>
  <si>
    <t>339</t>
  </si>
  <si>
    <t>Sonstiges zur KG 330</t>
  </si>
  <si>
    <t>Außengeländer + Fenster DG</t>
  </si>
  <si>
    <t>Dachfenster in 362, Minderung Geländer Loggia</t>
  </si>
  <si>
    <t>340</t>
  </si>
  <si>
    <t>Innenwände/Vertikale Baukonstruktionen, innen</t>
  </si>
  <si>
    <t>341</t>
  </si>
  <si>
    <t>Tragende Innenwände</t>
  </si>
  <si>
    <t>IW KS 17,5 cm</t>
  </si>
  <si>
    <t>342</t>
  </si>
  <si>
    <t>Nichttragende Innenwände</t>
  </si>
  <si>
    <t>IW GK 15cm + InstW</t>
  </si>
  <si>
    <t>343</t>
  </si>
  <si>
    <t>Innenstützen</t>
  </si>
  <si>
    <t>Stahlstütze Abfangung Decke</t>
  </si>
  <si>
    <t>344</t>
  </si>
  <si>
    <t>Innenwandöffnungen</t>
  </si>
  <si>
    <t>Innentüren neu</t>
  </si>
  <si>
    <t xml:space="preserve">Innenschiebetüren neu </t>
  </si>
  <si>
    <t>345</t>
  </si>
  <si>
    <t>Innenwandbekleidungen</t>
  </si>
  <si>
    <t>Putz IW KS 17,5</t>
  </si>
  <si>
    <t>Wandfliesen 30x60 cm Feinsteinzeugfliesen</t>
  </si>
  <si>
    <t xml:space="preserve">Anstrich IW KS 17,5 + Anstrich IW GK 15cm </t>
  </si>
  <si>
    <t>346</t>
  </si>
  <si>
    <t>Elementierte Innenwandkonstruktionen</t>
  </si>
  <si>
    <t>347</t>
  </si>
  <si>
    <t>Lichtschutz zur KG 340</t>
  </si>
  <si>
    <t>349</t>
  </si>
  <si>
    <t>Sonstiges zur KG 340</t>
  </si>
  <si>
    <t>350</t>
  </si>
  <si>
    <t>Decken/Horizontale Baukonstruktionen</t>
  </si>
  <si>
    <t>351</t>
  </si>
  <si>
    <t>Deckenkonstruktionen</t>
  </si>
  <si>
    <t>STB Decke Ortbeton C25/30 20cm</t>
  </si>
  <si>
    <t>Entfällt, s. KG322</t>
  </si>
  <si>
    <t>Dämmung Deckendand PS</t>
  </si>
  <si>
    <t xml:space="preserve">Schalung Glatt Unterseite </t>
  </si>
  <si>
    <t>Stb-Fertigteil Treppe</t>
  </si>
  <si>
    <t>Mehrung/Minderung Holztrepp statt STB-FT-Treppe</t>
  </si>
  <si>
    <t>Warum Mehrung? 1 Treppe geplant, eine Treppe gebaut.</t>
  </si>
  <si>
    <t>Ringbalken</t>
  </si>
  <si>
    <t>Stahlträger Abfangung Deckenauflager</t>
  </si>
  <si>
    <t xml:space="preserve">Stahlträger als UZ, HEA 200, l = 4,10 m </t>
  </si>
  <si>
    <t>St</t>
  </si>
  <si>
    <t xml:space="preserve">Stahlträger HEA 180, L=5,70 m </t>
  </si>
  <si>
    <t>Neubau Haustreppe</t>
  </si>
  <si>
    <t>Mehrung Haustreppe</t>
  </si>
  <si>
    <t>Holzbalkendecke, 6/24, KVH NSi Neu</t>
  </si>
  <si>
    <t>m³</t>
  </si>
  <si>
    <t>Mehrung/Minderung Aufbeton statt Holzbalkendecke</t>
  </si>
  <si>
    <t>Mineralwolle-Dämmung, zwischen Balken, 1-lagig, 50 mm</t>
  </si>
  <si>
    <t>Holzbalkendecke, 6/24, KVH NSi</t>
  </si>
  <si>
    <t xml:space="preserve">Holzbalken einbauen, Holzbalkendecke, 16/20 </t>
  </si>
  <si>
    <t>352</t>
  </si>
  <si>
    <t xml:space="preserve">Deckenöffnungen </t>
  </si>
  <si>
    <t>Deckendurchbruch herstellen (OG Decke)</t>
  </si>
  <si>
    <t>Az Deckenabbruch Teilfläche b.4m Stahlbeton</t>
  </si>
  <si>
    <t>Deckenrandabfangung</t>
  </si>
  <si>
    <t>353</t>
  </si>
  <si>
    <t>Deckenbeläge</t>
  </si>
  <si>
    <t xml:space="preserve">OSB-Schalung auf Holzbalkendecke </t>
  </si>
  <si>
    <t>Trockenestrich auf Holzbalkendecke</t>
  </si>
  <si>
    <t>Trittschalldämmung neu EPS 30-03 mm</t>
  </si>
  <si>
    <t xml:space="preserve">Heizestrich; Zementestrich C20- F4; Dicke 60 mm, Rohrüberdeckung 45mm; schwimmend einbauen, </t>
  </si>
  <si>
    <t>Minderung Sichtestrich EG</t>
  </si>
  <si>
    <t>Bodenbelag Dielen Lärche</t>
  </si>
  <si>
    <t>Bodenbelag Stab-Parkett Eiche</t>
  </si>
  <si>
    <t>Bodenbelag Fertigparkett</t>
  </si>
  <si>
    <t>354</t>
  </si>
  <si>
    <t>Deckenbekleidungen</t>
  </si>
  <si>
    <t>Deckenflächen spachteln</t>
  </si>
  <si>
    <t xml:space="preserve">GK Abhangdecke, einlagig beplankt </t>
  </si>
  <si>
    <t>Erstbesch Wand Gipsplatte Dispersion,GBS Zwischen-.Schlussbeschichtg.,hellgrau,Streifen uml.</t>
  </si>
  <si>
    <t>355</t>
  </si>
  <si>
    <t>Elementierte Deckenkonstruktionen</t>
  </si>
  <si>
    <t>Treppen Geländer</t>
  </si>
  <si>
    <t>Entfällt, s. KG351</t>
  </si>
  <si>
    <t>359</t>
  </si>
  <si>
    <t>Sonstiges zur KG 350</t>
  </si>
  <si>
    <t>360</t>
  </si>
  <si>
    <t>Dächer</t>
  </si>
  <si>
    <t>361</t>
  </si>
  <si>
    <t>Dachkonstruktionen</t>
  </si>
  <si>
    <t>Mehrung Dachstuhl</t>
  </si>
  <si>
    <t>Sparren/Pfetten KVH</t>
  </si>
  <si>
    <t>cbm</t>
  </si>
  <si>
    <t>Glattkantbrett + Ortgang</t>
  </si>
  <si>
    <t>Attika-Abdeckung Zinkblech</t>
  </si>
  <si>
    <t>Sparren Garage</t>
  </si>
  <si>
    <t>Windrispenband</t>
  </si>
  <si>
    <t>362</t>
  </si>
  <si>
    <t>Dachöffnungen</t>
  </si>
  <si>
    <t>Lichtkuppel</t>
  </si>
  <si>
    <t>Lichtkuppel als Dachausstieg, 90x90cm</t>
  </si>
  <si>
    <t>Dachfenster Velux Klapp-Schwing-Fenster GPU 114/ 160 cm Schallschutzklasse 3 liefern einbauen</t>
  </si>
  <si>
    <t>Mehrung DFF</t>
  </si>
  <si>
    <t>Gaubenkonstruktion</t>
  </si>
  <si>
    <t>Gaube Klein</t>
  </si>
  <si>
    <t>St.</t>
  </si>
  <si>
    <t>Gaube Groß</t>
  </si>
  <si>
    <t>363</t>
  </si>
  <si>
    <t>Dachbeläge</t>
  </si>
  <si>
    <t xml:space="preserve">OSB 25 mm </t>
  </si>
  <si>
    <t>Entfällt, s. KG361</t>
  </si>
  <si>
    <t xml:space="preserve">Schalung unter Dachdeckung  </t>
  </si>
  <si>
    <t>Entfällt, s. KG363</t>
  </si>
  <si>
    <t xml:space="preserve">Dachabdichtung bit. 3-lagig </t>
  </si>
  <si>
    <t>Dachabdichtung BROOF 2lagig Bitumen-Schweißbahn G200S4 vollfl schweißen Elastomerbitumen-Klebemasse Polymerbitumen-Schweißbahn PYP-PV200S5 vollfl schweißen</t>
  </si>
  <si>
    <t>Mehrung Metalldach (Stehfalz)</t>
  </si>
  <si>
    <t>Attikaanschluss zweilagig</t>
  </si>
  <si>
    <t>Attikaabschluss oben,  inkl Anschluss, Bohlen und Blechabdeckung</t>
  </si>
  <si>
    <t>Schalung Gauben</t>
  </si>
  <si>
    <t>Unterspannbahn Diffusionfoffen mm</t>
  </si>
  <si>
    <t>Lattung/Konterlattung</t>
  </si>
  <si>
    <t>Ziegel Dachdeckung</t>
  </si>
  <si>
    <t>Ortgänge/Traufen/Insektenschutz/Zahnleiste</t>
  </si>
  <si>
    <t>Witterungsschutz/Behelfsdeckung Dachausstieg</t>
  </si>
  <si>
    <t>Dachrinnen/Fallrohre</t>
  </si>
  <si>
    <t>Standrohre</t>
  </si>
  <si>
    <t>Dachziegel Garage</t>
  </si>
  <si>
    <t>364</t>
  </si>
  <si>
    <t>Dachbekleidungen</t>
  </si>
  <si>
    <t>Deckenschalung OSB/4 D 22 mm Spitzboden montieren</t>
  </si>
  <si>
    <t>qm</t>
  </si>
  <si>
    <t>Innenbekleidung OSB 15 + GKB 12,5 mm + Anstrich</t>
  </si>
  <si>
    <t>Zwischensparrendämmung WW 220 , 0,035</t>
  </si>
  <si>
    <t>Dampfbremse</t>
  </si>
  <si>
    <t>Innenbekleidung Gauben OSB 15 + GKB 12,5 mm + Anstrich</t>
  </si>
  <si>
    <t>365</t>
  </si>
  <si>
    <t>Elementierte Dachkonstruktionen</t>
  </si>
  <si>
    <t>369</t>
  </si>
  <si>
    <t>Sonstiges zur KG 360</t>
  </si>
  <si>
    <t>Mehrung Vordach</t>
  </si>
  <si>
    <t>Nicht beauftragt</t>
  </si>
  <si>
    <t>370</t>
  </si>
  <si>
    <t>Infrastrukturanlagen</t>
  </si>
  <si>
    <t>371</t>
  </si>
  <si>
    <t>Anlagen für den Straßenverkehr</t>
  </si>
  <si>
    <t>372</t>
  </si>
  <si>
    <t>Anlagen für den Schienenverkehr</t>
  </si>
  <si>
    <t>373</t>
  </si>
  <si>
    <t>Anlagen für den Flugverkehr</t>
  </si>
  <si>
    <t>374</t>
  </si>
  <si>
    <t>Anlagen des Wasserbaus</t>
  </si>
  <si>
    <t>375</t>
  </si>
  <si>
    <t>Anlagen der Abwasserentsorgung</t>
  </si>
  <si>
    <t>376</t>
  </si>
  <si>
    <t>Anlagen der Wasserversorgung</t>
  </si>
  <si>
    <t>377</t>
  </si>
  <si>
    <t>Anlagen der Energie- und Informationsversorgung</t>
  </si>
  <si>
    <t>378</t>
  </si>
  <si>
    <t>Anlagen der Abfallentsorgung</t>
  </si>
  <si>
    <t>379</t>
  </si>
  <si>
    <t>Sonstiges zur KG 370</t>
  </si>
  <si>
    <t>380</t>
  </si>
  <si>
    <t>Baukonstruktive Einbauten</t>
  </si>
  <si>
    <t>381</t>
  </si>
  <si>
    <t xml:space="preserve">Allgemeine Einbauten </t>
  </si>
  <si>
    <t>382</t>
  </si>
  <si>
    <t xml:space="preserve">Besondere Einbauten </t>
  </si>
  <si>
    <t>383</t>
  </si>
  <si>
    <t>Landschaftsgestalterische Einbauten</t>
  </si>
  <si>
    <t>384</t>
  </si>
  <si>
    <t>Mechanische Einbauten</t>
  </si>
  <si>
    <t>385</t>
  </si>
  <si>
    <t>Einbauten in Konstruktionen des Ingenieurbaus</t>
  </si>
  <si>
    <t>386</t>
  </si>
  <si>
    <t>Orientierungs- und Informationssysteme</t>
  </si>
  <si>
    <t>387</t>
  </si>
  <si>
    <t>Schutzeinbauten</t>
  </si>
  <si>
    <t>389</t>
  </si>
  <si>
    <t>Sonstiges zur KG 380</t>
  </si>
  <si>
    <t>390</t>
  </si>
  <si>
    <t>Sonstige Maßnahmen für Baukonstruktionen</t>
  </si>
  <si>
    <t>391</t>
  </si>
  <si>
    <t>Baustelleneinrichtung</t>
  </si>
  <si>
    <t>psch</t>
  </si>
  <si>
    <t>Mehrung</t>
  </si>
  <si>
    <t>Wieso Mehrung?</t>
  </si>
  <si>
    <t>392</t>
  </si>
  <si>
    <t>Gerüste</t>
  </si>
  <si>
    <t>393</t>
  </si>
  <si>
    <t>Sicherungsmaßnahmen</t>
  </si>
  <si>
    <t>Dachdeckerfangschutz</t>
  </si>
  <si>
    <t>Bauzaun</t>
  </si>
  <si>
    <t>Bauprovisorium / Trocknung</t>
  </si>
  <si>
    <t>Leistung durch wen?</t>
  </si>
  <si>
    <t>394</t>
  </si>
  <si>
    <t>Abbruchmaßnahmen</t>
  </si>
  <si>
    <t>Schutzwürdige Bauteile sichern</t>
  </si>
  <si>
    <t>Treppenanlage sichern und schützen</t>
  </si>
  <si>
    <t>Entrümpeln Bauwerk</t>
  </si>
  <si>
    <t>Tagelohn Facharbeiter</t>
  </si>
  <si>
    <t>Abbruch Decken</t>
  </si>
  <si>
    <t>Estrich ausbauen/entfernen inkl Fliesen</t>
  </si>
  <si>
    <t>Eigenleistung</t>
  </si>
  <si>
    <t>Holzbalkendecke Schüttung entfernen</t>
  </si>
  <si>
    <t>Bodenbeläge aller Art entfernen/entsorgen</t>
  </si>
  <si>
    <t xml:space="preserve">Dielenboden ausbauen und entsorgen </t>
  </si>
  <si>
    <t>Deckenbekleidung abbrechen und entfernen</t>
  </si>
  <si>
    <t>Abbruch Dach</t>
  </si>
  <si>
    <t>Dachdichtungsbeläge abbrechen, fachgerecht entsorgen</t>
  </si>
  <si>
    <t>Dämmung aufnehmen und entsorgen</t>
  </si>
  <si>
    <t>vorh. Dachkonstruktion abbrechen</t>
  </si>
  <si>
    <t>Attika abbrechen</t>
  </si>
  <si>
    <t>Balken Holz/Holzwerkstoff abbrechen v.Hand und entsorgen, nicht schadstoffbelastet</t>
  </si>
  <si>
    <t>Attikableche demontieren/entsorgen</t>
  </si>
  <si>
    <t>Dämmschicht/TSD aufnehmen und entsorgen</t>
  </si>
  <si>
    <t xml:space="preserve">Rückbau bituminöse Dachabdichtung </t>
  </si>
  <si>
    <t>Abbruch Wände</t>
  </si>
  <si>
    <t>Abschlagen Putzflächen</t>
  </si>
  <si>
    <t>Abschlagen Wandfleisen und entsorgen</t>
  </si>
  <si>
    <t>Abbruch Außenwand, EG + OG</t>
  </si>
  <si>
    <t>Entfernen Wandtapeten oder dgl.</t>
  </si>
  <si>
    <t xml:space="preserve">Abbruch der Außenwand aus Mauerwek </t>
  </si>
  <si>
    <t>Abbruch leichte Trennwände innen</t>
  </si>
  <si>
    <t>Abbruch Öffnungen</t>
  </si>
  <si>
    <t>Türöffnungen zumauern</t>
  </si>
  <si>
    <t>Fensteröffnungen zumauern</t>
  </si>
  <si>
    <t>Fenster inkl. Sohlbänke ausbauen und entsorgen</t>
  </si>
  <si>
    <t>Stk.</t>
  </si>
  <si>
    <t xml:space="preserve">Haustür incl. Seitenteil ausbauen und entsorgen </t>
  </si>
  <si>
    <t>stk</t>
  </si>
  <si>
    <t>Abbruch Innentüren incl. Zargen</t>
  </si>
  <si>
    <t>Pfeilermauerwerk anlegen</t>
  </si>
  <si>
    <t>Abbruch Treppen</t>
  </si>
  <si>
    <t>Abbruch Stahlbetontreppe KG-Zugang</t>
  </si>
  <si>
    <t xml:space="preserve">Außentreppe, Beton, abbrechen </t>
  </si>
  <si>
    <t>Eingangstreppenstufen abbrechen</t>
  </si>
  <si>
    <t>Abbruch Sanitäranlagen und Ltgn.</t>
  </si>
  <si>
    <t xml:space="preserve">Pau </t>
  </si>
  <si>
    <t>Abbruch Sanitäranlagen, Bäder</t>
  </si>
  <si>
    <t>Demontage Elektroinst.</t>
  </si>
  <si>
    <t>Pau</t>
  </si>
  <si>
    <t xml:space="preserve">Vordach bauen </t>
  </si>
  <si>
    <t>395</t>
  </si>
  <si>
    <t>Instandsetzungen</t>
  </si>
  <si>
    <t>Holztreppe und Wandverkleidung Aufarbeiten Abschliff + Lasur</t>
  </si>
  <si>
    <t>In Pos. 351 enthalten</t>
  </si>
  <si>
    <t>396</t>
  </si>
  <si>
    <t>Materialentsorgung</t>
  </si>
  <si>
    <t>Sondermüll bit. Dachdichtung</t>
  </si>
  <si>
    <t>397</t>
  </si>
  <si>
    <t>Zusätzliche Maßnahmen</t>
  </si>
  <si>
    <t>398</t>
  </si>
  <si>
    <t>Provisorische Baukonstruktionen</t>
  </si>
  <si>
    <t>Abstützungsmaßnahmen Deckenabfangung EG/OG</t>
  </si>
  <si>
    <t>399</t>
  </si>
  <si>
    <t>Sonstiges zur KG 390</t>
  </si>
  <si>
    <t>400</t>
  </si>
  <si>
    <t>Bauwerk - Technische Anlagen</t>
  </si>
  <si>
    <t>410</t>
  </si>
  <si>
    <t>Abwasser-, Wasser-, Gasanlagen</t>
  </si>
  <si>
    <t>411</t>
  </si>
  <si>
    <t>Abwasseranlagen</t>
  </si>
  <si>
    <t>Duschen</t>
  </si>
  <si>
    <t>Badewannenanlage</t>
  </si>
  <si>
    <t>Waschtische</t>
  </si>
  <si>
    <t>WC-Anlagen</t>
  </si>
  <si>
    <t>Schmutzwassernetz</t>
  </si>
  <si>
    <t>Grauwassernetz</t>
  </si>
  <si>
    <t>Minderung</t>
  </si>
  <si>
    <t>Hebeanlage1</t>
  </si>
  <si>
    <t>412</t>
  </si>
  <si>
    <t>Wasseranlagen</t>
  </si>
  <si>
    <t>Trinkwassernetz</t>
  </si>
  <si>
    <t>413</t>
  </si>
  <si>
    <t>Gasanlagen</t>
  </si>
  <si>
    <t>419</t>
  </si>
  <si>
    <t>Sonstiges zur KG 410</t>
  </si>
  <si>
    <t>Beckenkörper 10,5*3,5</t>
  </si>
  <si>
    <t>Überlaufrinne</t>
  </si>
  <si>
    <t>Sandfilteranlage</t>
  </si>
  <si>
    <t>Wasseraufbereitung</t>
  </si>
  <si>
    <t>Heizung</t>
  </si>
  <si>
    <t>Enthärtungsanlage</t>
  </si>
  <si>
    <t>Nachspeisung und Niveauregulierung</t>
  </si>
  <si>
    <t>Verrohrung</t>
  </si>
  <si>
    <t>Saugroboter</t>
  </si>
  <si>
    <t>UW-Scheinwerfer</t>
  </si>
  <si>
    <t>Gegenstromanlage</t>
  </si>
  <si>
    <t>Zubehör und Kleinteile</t>
  </si>
  <si>
    <t>Luftleitungen</t>
  </si>
  <si>
    <t>Entfeuchtungsgrät</t>
  </si>
  <si>
    <t>Luftauslässe</t>
  </si>
  <si>
    <t>420</t>
  </si>
  <si>
    <t>Wärmeversorgungsanlagen</t>
  </si>
  <si>
    <t>421</t>
  </si>
  <si>
    <t>Wärmeerzeugungsanlagen</t>
  </si>
  <si>
    <t>Gasbrennwertkessel</t>
  </si>
  <si>
    <t>Abgasanlage</t>
  </si>
  <si>
    <t>Verlängerung Schornstein</t>
  </si>
  <si>
    <t>Wohnungsstation</t>
  </si>
  <si>
    <t>422</t>
  </si>
  <si>
    <t>Wärmeverteilnetze</t>
  </si>
  <si>
    <t>Heizungsverteilung</t>
  </si>
  <si>
    <t>Gasleitungen</t>
  </si>
  <si>
    <t>423</t>
  </si>
  <si>
    <t>Raumheizflächen</t>
  </si>
  <si>
    <t>Badradiatoren</t>
  </si>
  <si>
    <t>Sonstiges</t>
  </si>
  <si>
    <t>Fußbodenheizung</t>
  </si>
  <si>
    <t>424</t>
  </si>
  <si>
    <t>Verkehrsheizflächen</t>
  </si>
  <si>
    <t>429</t>
  </si>
  <si>
    <t>Sonstiges zur KG 420</t>
  </si>
  <si>
    <t>Solarkollektoren</t>
  </si>
  <si>
    <t>Solarstation</t>
  </si>
  <si>
    <t>Solarspeicher</t>
  </si>
  <si>
    <t>Solarverrohrung</t>
  </si>
  <si>
    <t>430</t>
  </si>
  <si>
    <t>Raumlufttechnische Anlagen</t>
  </si>
  <si>
    <t>431</t>
  </si>
  <si>
    <t>Lüftungsanlagen</t>
  </si>
  <si>
    <t>Zentrale RLA</t>
  </si>
  <si>
    <t>Lüftungsleitungen</t>
  </si>
  <si>
    <t>KG-Lüftung</t>
  </si>
  <si>
    <t>Änderung KG-Entlüftung</t>
  </si>
  <si>
    <t>432</t>
  </si>
  <si>
    <t>Teilklimaanlagen</t>
  </si>
  <si>
    <t>433</t>
  </si>
  <si>
    <t>Klimaanlagen</t>
  </si>
  <si>
    <t>434</t>
  </si>
  <si>
    <t>Kälteanlagen</t>
  </si>
  <si>
    <t>439</t>
  </si>
  <si>
    <t>Sonstiges zur KG 430</t>
  </si>
  <si>
    <t>440</t>
  </si>
  <si>
    <t>Elektrische Anlagen</t>
  </si>
  <si>
    <t>441</t>
  </si>
  <si>
    <t>Hoch- und Mittelspannungsanlagen</t>
  </si>
  <si>
    <t>442</t>
  </si>
  <si>
    <t>Eigenstromversorgungsanlagen</t>
  </si>
  <si>
    <t>443</t>
  </si>
  <si>
    <t>Niederspannungsschaltanlagen</t>
  </si>
  <si>
    <t>444</t>
  </si>
  <si>
    <t>Niederspannungsinstallationsanlagen</t>
  </si>
  <si>
    <t>Hauptverteilung</t>
  </si>
  <si>
    <t>in allg. Installation</t>
  </si>
  <si>
    <t>Unterverteilungen</t>
  </si>
  <si>
    <t>allg. Installation</t>
  </si>
  <si>
    <t>Pauschalbetrag Elektro</t>
  </si>
  <si>
    <t>Jan.-Technik</t>
  </si>
  <si>
    <t>IT-Technik</t>
  </si>
  <si>
    <t>Smart Home?</t>
  </si>
  <si>
    <t>Alarmanlage</t>
  </si>
  <si>
    <t>BK-Netz</t>
  </si>
  <si>
    <t>Rauchmelder</t>
  </si>
  <si>
    <t>445</t>
  </si>
  <si>
    <t>Beleuchtungsanlagen</t>
  </si>
  <si>
    <t>Allgemeinbeleuchtung</t>
  </si>
  <si>
    <t>Außenbeleuchtung</t>
  </si>
  <si>
    <t>Sonstiges NN</t>
  </si>
  <si>
    <t>446</t>
  </si>
  <si>
    <t>Blitzschutz- und Erdungsanlagen</t>
  </si>
  <si>
    <t>447</t>
  </si>
  <si>
    <t>Fahrleitungssysteme</t>
  </si>
  <si>
    <t>449</t>
  </si>
  <si>
    <t>Sonstiges zur KG 440</t>
  </si>
  <si>
    <t>450</t>
  </si>
  <si>
    <t>Kommunikations-, sicherheits- und informationstechnische Anlagen</t>
  </si>
  <si>
    <t>451</t>
  </si>
  <si>
    <t>Telekommunikationsanlagen</t>
  </si>
  <si>
    <t>452</t>
  </si>
  <si>
    <t>Such- und Signalanlagen</t>
  </si>
  <si>
    <t>453</t>
  </si>
  <si>
    <t>Zeitdienstanlagen</t>
  </si>
  <si>
    <t>454</t>
  </si>
  <si>
    <t>Elektroakustische Anlagen</t>
  </si>
  <si>
    <t>455</t>
  </si>
  <si>
    <t>Audiovisuelle Medien- und Antennenanlagen</t>
  </si>
  <si>
    <t>456</t>
  </si>
  <si>
    <t>Gefahrenmelde- und Alarmanlagen</t>
  </si>
  <si>
    <t>457</t>
  </si>
  <si>
    <t>Datenübertragungsnetze</t>
  </si>
  <si>
    <t>458</t>
  </si>
  <si>
    <t>Verkehrsbeeinflussungsanlagen</t>
  </si>
  <si>
    <t>459</t>
  </si>
  <si>
    <t>Sonstiges zur KG 450</t>
  </si>
  <si>
    <t>460</t>
  </si>
  <si>
    <t>Förderanlagen</t>
  </si>
  <si>
    <t>461</t>
  </si>
  <si>
    <t>Aufzugsanlagen</t>
  </si>
  <si>
    <t>462</t>
  </si>
  <si>
    <t>Fahrtreppen, Fahrsteige</t>
  </si>
  <si>
    <t>463</t>
  </si>
  <si>
    <t>Befahranlagen</t>
  </si>
  <si>
    <t>464</t>
  </si>
  <si>
    <t>Transportanlagen</t>
  </si>
  <si>
    <t>465</t>
  </si>
  <si>
    <t>Krananlagen</t>
  </si>
  <si>
    <t>469</t>
  </si>
  <si>
    <t>Sonstiges zur KG 460</t>
  </si>
  <si>
    <t>470</t>
  </si>
  <si>
    <t>Nutzungsspezifische und verfahrenstechnische Anlagen</t>
  </si>
  <si>
    <t>471</t>
  </si>
  <si>
    <t>Küchentechnische Anlagen</t>
  </si>
  <si>
    <t>472</t>
  </si>
  <si>
    <t>Wäscherei- und Reinigungs- und badetechnische Anlagen</t>
  </si>
  <si>
    <t>473</t>
  </si>
  <si>
    <t>Medienversorgungsanlagen, Medizin- und labortechnische Anlagen</t>
  </si>
  <si>
    <t>474</t>
  </si>
  <si>
    <t xml:space="preserve">Feuerlöschanlagen                                 </t>
  </si>
  <si>
    <t>475</t>
  </si>
  <si>
    <t>Prozesswärme-, kälte- und -luftanlagen</t>
  </si>
  <si>
    <t>476</t>
  </si>
  <si>
    <t>Weitere nutzungsspezifische Anlagen</t>
  </si>
  <si>
    <t>477</t>
  </si>
  <si>
    <t>Verfahrenstechnische Anlagen, Wasser, Abwasser und Gase</t>
  </si>
  <si>
    <t>478</t>
  </si>
  <si>
    <t>Verfahrenstechnische Anlagen, Feststoffe, Wertstoffe und Abfälle</t>
  </si>
  <si>
    <t>479</t>
  </si>
  <si>
    <t>Sonstiges zur KG 470</t>
  </si>
  <si>
    <t>480</t>
  </si>
  <si>
    <t>Gebäude- und Anlagenautomation</t>
  </si>
  <si>
    <t>481</t>
  </si>
  <si>
    <t>Automationssysteme</t>
  </si>
  <si>
    <t>482</t>
  </si>
  <si>
    <t>Schaltschränke, Automationsschwerpunkte</t>
  </si>
  <si>
    <t>483</t>
  </si>
  <si>
    <t>Automationsmanagement</t>
  </si>
  <si>
    <t>484</t>
  </si>
  <si>
    <t xml:space="preserve">Kabel, Leitungen und Verlegesysteme </t>
  </si>
  <si>
    <t>485</t>
  </si>
  <si>
    <t>489</t>
  </si>
  <si>
    <t>Sonstiges zur KG 480</t>
  </si>
  <si>
    <t>490</t>
  </si>
  <si>
    <t>Sonstige Maßnahmen für technische Anlagen</t>
  </si>
  <si>
    <t>491</t>
  </si>
  <si>
    <t>492</t>
  </si>
  <si>
    <t>493</t>
  </si>
  <si>
    <t>494</t>
  </si>
  <si>
    <t>495</t>
  </si>
  <si>
    <t>496</t>
  </si>
  <si>
    <t>497</t>
  </si>
  <si>
    <t>498</t>
  </si>
  <si>
    <t>Provisorische technische Anlagen</t>
  </si>
  <si>
    <t>499</t>
  </si>
  <si>
    <t>Sonstiges zur KG 490</t>
  </si>
  <si>
    <t>500</t>
  </si>
  <si>
    <t>Außenanlagen und Freiflächen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</si>
</sst>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&quot; &quot;[$€-2]"/>
    <numFmt numFmtId="165" formatCode="#,##0.000"/>
    <numFmt numFmtId="166" formatCode="#,###0.000&quot; &quot;[$€-2]"/>
  </numFmts>
  <fonts count="12">
    <font>
      <sz val="11.0"/>
      <color rgb="FF000000"/>
      <name val="Calibri"/>
      <scheme val="minor"/>
    </font>
    <font>
      <b/>
      <sz val="14.0"/>
      <color rgb="FF000000"/>
      <name val="Calibri"/>
    </font>
    <font/>
    <font>
      <sz val="11.0"/>
      <color rgb="FF000000"/>
      <name val="Calibri"/>
    </font>
    <font>
      <sz val="13.0"/>
      <color rgb="FF000000"/>
      <name val="Calibri"/>
    </font>
    <font>
      <sz val="11.0"/>
      <color rgb="FFA7A7A7"/>
      <name val="Calibri"/>
    </font>
    <font>
      <b/>
      <sz val="11.0"/>
      <color rgb="FF000000"/>
      <name val="Calibri"/>
    </font>
    <font>
      <sz val="11.0"/>
      <color rgb="FFDDDDDD"/>
      <name val="Calibri"/>
    </font>
    <font>
      <i/>
      <sz val="11.0"/>
      <color rgb="FF000000"/>
      <name val="Calibri"/>
    </font>
    <font>
      <b/>
      <i/>
      <sz val="11.0"/>
      <color rgb="FF000000"/>
      <name val="Calibri"/>
    </font>
    <font>
      <b/>
      <sz val="11.0"/>
      <color rgb="FFDDDDDD"/>
      <name val="Calibri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DDDDD"/>
        <bgColor rgb="FFDDDDDD"/>
      </patternFill>
    </fill>
    <fill>
      <patternFill patternType="solid">
        <fgColor rgb="FFFFFF00"/>
        <bgColor rgb="FFFFFF00"/>
      </patternFill>
    </fill>
  </fills>
  <borders count="10">
    <border/>
    <border>
      <left style="thin">
        <color rgb="FFAAAAAA"/>
      </left>
      <top style="thin">
        <color rgb="FFAAAAAA"/>
      </top>
      <bottom style="thin">
        <color rgb="FFAAAAAA"/>
      </bottom>
    </border>
    <border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medium">
        <color rgb="FF000000"/>
      </bottom>
    </border>
    <border>
      <top style="thin">
        <color rgb="FFAAAAAA"/>
      </top>
      <bottom style="medium">
        <color rgb="FF000000"/>
      </bottom>
    </border>
    <border>
      <right style="thin">
        <color rgb="FFAAAAAA"/>
      </right>
      <top style="thin">
        <color rgb="FFAAAAAA"/>
      </top>
      <bottom style="medium">
        <color rgb="FF000000"/>
      </bottom>
    </border>
    <border>
      <left style="thin">
        <color rgb="FFAAAAAA"/>
      </left>
      <right style="thin">
        <color rgb="FFAAAAAA"/>
      </right>
      <top style="medium">
        <color rgb="FF000000"/>
      </top>
      <bottom style="medium">
        <color rgb="FF000000"/>
      </bottom>
    </border>
    <border>
      <left style="thin">
        <color rgb="FFAAAAAA"/>
      </left>
      <right style="thin">
        <color rgb="FFAAAAAA"/>
      </right>
      <top style="medium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 textRotation="90" vertical="center"/>
    </xf>
    <xf borderId="0" fillId="0" fontId="3" numFmtId="0" xfId="0" applyAlignment="1" applyFont="1">
      <alignment horizontal="left" readingOrder="0" textRotation="90" vertical="bottom"/>
    </xf>
    <xf borderId="0" fillId="3" fontId="3" numFmtId="0" xfId="0" applyAlignment="1" applyFill="1" applyFont="1">
      <alignment horizontal="left" readingOrder="0" textRotation="90" vertical="bottom"/>
    </xf>
    <xf borderId="0" fillId="0" fontId="3" numFmtId="0" xfId="0" applyAlignment="1" applyFont="1">
      <alignment vertical="bottom"/>
    </xf>
    <xf borderId="4" fillId="2" fontId="4" numFmtId="49" xfId="0" applyAlignment="1" applyBorder="1" applyFont="1" applyNumberFormat="1">
      <alignment vertical="bottom"/>
    </xf>
    <xf borderId="5" fillId="0" fontId="2" numFmtId="0" xfId="0" applyBorder="1" applyFont="1"/>
    <xf borderId="6" fillId="0" fontId="2" numFmtId="0" xfId="0" applyBorder="1" applyFont="1"/>
    <xf borderId="7" fillId="2" fontId="5" numFmtId="0" xfId="0" applyAlignment="1" applyBorder="1" applyFont="1">
      <alignment vertical="bottom"/>
    </xf>
    <xf borderId="7" fillId="2" fontId="5" numFmtId="49" xfId="0" applyAlignment="1" applyBorder="1" applyFont="1" applyNumberFormat="1">
      <alignment vertical="bottom"/>
    </xf>
    <xf borderId="7" fillId="4" fontId="5" numFmtId="0" xfId="0" applyAlignment="1" applyBorder="1" applyFill="1" applyFont="1">
      <alignment vertical="bottom"/>
    </xf>
    <xf borderId="7" fillId="2" fontId="5" numFmtId="164" xfId="0" applyAlignment="1" applyBorder="1" applyFont="1" applyNumberFormat="1">
      <alignment vertical="bottom"/>
    </xf>
    <xf borderId="7" fillId="2" fontId="3" numFmtId="0" xfId="0" applyAlignment="1" applyBorder="1" applyFont="1">
      <alignment vertical="bottom"/>
    </xf>
    <xf borderId="7" fillId="2" fontId="6" numFmtId="49" xfId="0" applyAlignment="1" applyBorder="1" applyFont="1" applyNumberFormat="1">
      <alignment vertical="bottom"/>
    </xf>
    <xf borderId="7" fillId="4" fontId="3" numFmtId="0" xfId="0" applyAlignment="1" applyBorder="1" applyFont="1">
      <alignment vertical="bottom"/>
    </xf>
    <xf borderId="7" fillId="2" fontId="6" numFmtId="164" xfId="0" applyAlignment="1" applyBorder="1" applyFont="1" applyNumberFormat="1">
      <alignment vertical="bottom"/>
    </xf>
    <xf borderId="7" fillId="2" fontId="3" numFmtId="49" xfId="0" applyAlignment="1" applyBorder="1" applyFont="1" applyNumberFormat="1">
      <alignment vertical="bottom"/>
    </xf>
    <xf borderId="0" fillId="0" fontId="3" numFmtId="0" xfId="0" applyAlignment="1" applyFont="1">
      <alignment readingOrder="0" textRotation="0" vertical="center"/>
    </xf>
    <xf borderId="8" fillId="2" fontId="6" numFmtId="49" xfId="0" applyAlignment="1" applyBorder="1" applyFont="1" applyNumberFormat="1">
      <alignment vertical="bottom"/>
    </xf>
    <xf borderId="8" fillId="2" fontId="3" numFmtId="0" xfId="0" applyAlignment="1" applyBorder="1" applyFont="1">
      <alignment vertical="bottom"/>
    </xf>
    <xf borderId="8" fillId="4" fontId="6" numFmtId="49" xfId="0" applyAlignment="1" applyBorder="1" applyFont="1" applyNumberFormat="1">
      <alignment horizontal="right" vertical="bottom"/>
    </xf>
    <xf borderId="8" fillId="2" fontId="6" numFmtId="49" xfId="0" applyAlignment="1" applyBorder="1" applyFont="1" applyNumberFormat="1">
      <alignment horizontal="right" vertical="bottom"/>
    </xf>
    <xf borderId="0" fillId="3" fontId="3" numFmtId="0" xfId="0" applyAlignment="1" applyFont="1">
      <alignment vertical="bottom"/>
    </xf>
    <xf borderId="9" fillId="2" fontId="7" numFmtId="0" xfId="0" applyAlignment="1" applyBorder="1" applyFont="1">
      <alignment vertical="bottom"/>
    </xf>
    <xf borderId="9" fillId="2" fontId="7" numFmtId="49" xfId="0" applyAlignment="1" applyBorder="1" applyFont="1" applyNumberFormat="1">
      <alignment vertical="bottom"/>
    </xf>
    <xf borderId="9" fillId="4" fontId="7" numFmtId="165" xfId="0" applyAlignment="1" applyBorder="1" applyFont="1" applyNumberFormat="1">
      <alignment horizontal="right" vertical="bottom"/>
    </xf>
    <xf borderId="9" fillId="4" fontId="7" numFmtId="166" xfId="0" applyAlignment="1" applyBorder="1" applyFont="1" applyNumberFormat="1">
      <alignment horizontal="right" vertical="bottom"/>
    </xf>
    <xf borderId="9" fillId="2" fontId="7" numFmtId="164" xfId="0" applyAlignment="1" applyBorder="1" applyFont="1" applyNumberFormat="1">
      <alignment horizontal="right" vertical="bottom"/>
    </xf>
    <xf borderId="9" fillId="2" fontId="7" numFmtId="10" xfId="0" applyAlignment="1" applyBorder="1" applyFont="1" applyNumberFormat="1">
      <alignment horizontal="right" vertical="bottom"/>
    </xf>
    <xf borderId="9" fillId="2" fontId="6" numFmtId="49" xfId="0" applyAlignment="1" applyBorder="1" applyFont="1" applyNumberFormat="1">
      <alignment vertical="bottom"/>
    </xf>
    <xf borderId="9" fillId="2" fontId="3" numFmtId="0" xfId="0" applyAlignment="1" applyBorder="1" applyFont="1">
      <alignment vertical="bottom"/>
    </xf>
    <xf borderId="9" fillId="2" fontId="3" numFmtId="49" xfId="0" applyAlignment="1" applyBorder="1" applyFont="1" applyNumberFormat="1">
      <alignment vertical="bottom"/>
    </xf>
    <xf borderId="9" fillId="4" fontId="3" numFmtId="165" xfId="0" applyAlignment="1" applyBorder="1" applyFont="1" applyNumberFormat="1">
      <alignment horizontal="right" vertical="bottom"/>
    </xf>
    <xf borderId="9" fillId="4" fontId="3" numFmtId="166" xfId="0" applyAlignment="1" applyBorder="1" applyFont="1" applyNumberFormat="1">
      <alignment horizontal="right" vertical="bottom"/>
    </xf>
    <xf borderId="9" fillId="2" fontId="6" numFmtId="164" xfId="0" applyAlignment="1" applyBorder="1" applyFont="1" applyNumberFormat="1">
      <alignment horizontal="right" vertical="bottom"/>
    </xf>
    <xf borderId="9" fillId="2" fontId="3" numFmtId="10" xfId="0" applyAlignment="1" applyBorder="1" applyFont="1" applyNumberFormat="1">
      <alignment horizontal="right" vertical="bottom"/>
    </xf>
    <xf borderId="9" fillId="2" fontId="8" numFmtId="49" xfId="0" applyAlignment="1" applyBorder="1" applyFont="1" applyNumberFormat="1">
      <alignment vertical="bottom"/>
    </xf>
    <xf borderId="9" fillId="4" fontId="8" numFmtId="165" xfId="0" applyAlignment="1" applyBorder="1" applyFont="1" applyNumberFormat="1">
      <alignment vertical="bottom"/>
    </xf>
    <xf borderId="9" fillId="4" fontId="8" numFmtId="166" xfId="0" applyAlignment="1" applyBorder="1" applyFont="1" applyNumberFormat="1">
      <alignment vertical="bottom"/>
    </xf>
    <xf borderId="9" fillId="2" fontId="8" numFmtId="164" xfId="0" applyAlignment="1" applyBorder="1" applyFont="1" applyNumberFormat="1">
      <alignment horizontal="right" vertical="bottom"/>
    </xf>
    <xf borderId="9" fillId="2" fontId="8" numFmtId="10" xfId="0" applyAlignment="1" applyBorder="1" applyFont="1" applyNumberFormat="1">
      <alignment horizontal="right" vertical="bottom"/>
    </xf>
    <xf borderId="9" fillId="2" fontId="8" numFmtId="0" xfId="0" applyAlignment="1" applyBorder="1" applyFont="1">
      <alignment vertical="bottom"/>
    </xf>
    <xf borderId="9" fillId="2" fontId="3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9" fillId="2" fontId="9" numFmtId="164" xfId="0" applyAlignment="1" applyBorder="1" applyFont="1" applyNumberFormat="1">
      <alignment horizontal="right" vertical="bottom"/>
    </xf>
    <xf borderId="0" fillId="3" fontId="3" numFmtId="0" xfId="0" applyAlignment="1" applyFont="1">
      <alignment readingOrder="0" vertical="bottom"/>
    </xf>
    <xf borderId="9" fillId="5" fontId="8" numFmtId="164" xfId="0" applyAlignment="1" applyBorder="1" applyFill="1" applyFont="1" applyNumberFormat="1">
      <alignment horizontal="right" vertical="bottom"/>
    </xf>
    <xf borderId="0" fillId="5" fontId="3" numFmtId="0" xfId="0" applyAlignment="1" applyFont="1">
      <alignment readingOrder="0" vertical="bottom"/>
    </xf>
    <xf borderId="9" fillId="5" fontId="8" numFmtId="165" xfId="0" applyAlignment="1" applyBorder="1" applyFont="1" applyNumberFormat="1">
      <alignment readingOrder="0" vertical="bottom"/>
    </xf>
    <xf borderId="9" fillId="5" fontId="8" numFmtId="0" xfId="0" applyAlignment="1" applyBorder="1" applyFont="1">
      <alignment readingOrder="0" vertical="bottom"/>
    </xf>
    <xf borderId="9" fillId="5" fontId="3" numFmtId="164" xfId="0" applyAlignment="1" applyBorder="1" applyFont="1" applyNumberFormat="1">
      <alignment horizontal="right" vertical="bottom"/>
    </xf>
    <xf borderId="0" fillId="5" fontId="3" numFmtId="0" xfId="0" applyAlignment="1" applyFont="1">
      <alignment vertical="bottom"/>
    </xf>
    <xf borderId="9" fillId="4" fontId="3" numFmtId="165" xfId="0" applyAlignment="1" applyBorder="1" applyFont="1" applyNumberFormat="1">
      <alignment vertical="bottom"/>
    </xf>
    <xf borderId="9" fillId="4" fontId="3" numFmtId="166" xfId="0" applyAlignment="1" applyBorder="1" applyFont="1" applyNumberFormat="1">
      <alignment vertical="bottom"/>
    </xf>
    <xf borderId="9" fillId="2" fontId="8" numFmtId="49" xfId="0" applyAlignment="1" applyBorder="1" applyFont="1" applyNumberFormat="1">
      <alignment readingOrder="0" vertical="bottom"/>
    </xf>
    <xf borderId="9" fillId="2" fontId="10" numFmtId="164" xfId="0" applyAlignment="1" applyBorder="1" applyFont="1" applyNumberFormat="1">
      <alignment horizontal="right" vertical="bottom"/>
    </xf>
    <xf borderId="0" fillId="3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3" width="4.43"/>
    <col customWidth="1" min="4" max="4" width="48.43"/>
    <col customWidth="1" min="5" max="5" width="2.29"/>
    <col customWidth="1" min="6" max="6" width="11.71"/>
    <col customWidth="1" min="7" max="7" width="5.86"/>
    <col customWidth="1" min="8" max="9" width="15.29"/>
    <col customWidth="1" min="10" max="10" width="14.0"/>
    <col customWidth="1" min="11" max="12" width="15.29"/>
    <col customWidth="1" min="13" max="13" width="18.0"/>
    <col customWidth="1" min="14" max="14" width="24.14"/>
    <col customWidth="1" min="15" max="22" width="3.57"/>
    <col customWidth="1" min="23" max="27" width="8.86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 t="s">
        <v>1</v>
      </c>
      <c r="P1" s="5" t="s">
        <v>2</v>
      </c>
      <c r="Q1" s="5" t="s">
        <v>3</v>
      </c>
      <c r="R1" s="5" t="s">
        <v>4</v>
      </c>
      <c r="S1" s="6" t="s">
        <v>5</v>
      </c>
      <c r="T1" s="6" t="s">
        <v>6</v>
      </c>
      <c r="U1" s="6" t="s">
        <v>7</v>
      </c>
      <c r="V1" s="6" t="s">
        <v>8</v>
      </c>
      <c r="W1" s="7"/>
      <c r="X1" s="7"/>
      <c r="Y1" s="7"/>
      <c r="Z1" s="7"/>
      <c r="AA1" s="7"/>
    </row>
    <row r="2" ht="15.75" customHeight="1">
      <c r="A2" s="8" t="s">
        <v>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0"/>
      <c r="N2" s="4"/>
      <c r="W2" s="7"/>
      <c r="X2" s="7"/>
      <c r="Y2" s="7"/>
      <c r="Z2" s="7"/>
      <c r="AA2" s="7"/>
    </row>
    <row r="3" ht="14.25" customHeight="1">
      <c r="A3" s="11"/>
      <c r="B3" s="11"/>
      <c r="C3" s="11"/>
      <c r="D3" s="12" t="s">
        <v>10</v>
      </c>
      <c r="E3" s="11"/>
      <c r="F3" s="13"/>
      <c r="G3" s="11"/>
      <c r="H3" s="13"/>
      <c r="I3" s="14" t="str">
        <f>(#REF!+#REF!+I7+I267+I388+I420+I430+I479)</f>
        <v>#REF!</v>
      </c>
      <c r="J3" s="11"/>
      <c r="K3" s="14" t="str">
        <f t="shared" ref="K3:L3" si="1">(#REF!+#REF!+K7+K267+K388+K420+K430+K479)</f>
        <v>#REF!</v>
      </c>
      <c r="L3" s="14" t="str">
        <f t="shared" si="1"/>
        <v>#REF!</v>
      </c>
      <c r="M3" s="11"/>
      <c r="N3" s="4"/>
      <c r="W3" s="7"/>
      <c r="X3" s="7"/>
      <c r="Y3" s="7"/>
      <c r="Z3" s="7"/>
      <c r="AA3" s="7"/>
    </row>
    <row r="4" ht="75.0" customHeight="1">
      <c r="A4" s="15"/>
      <c r="B4" s="15"/>
      <c r="C4" s="15"/>
      <c r="D4" s="16" t="s">
        <v>11</v>
      </c>
      <c r="E4" s="15"/>
      <c r="F4" s="17"/>
      <c r="G4" s="15"/>
      <c r="H4" s="17"/>
      <c r="I4" s="18">
        <f>(I7+I267)</f>
        <v>392224.79</v>
      </c>
      <c r="J4" s="15"/>
      <c r="K4" s="18">
        <f t="shared" ref="K4:L4" si="2">(K7+K267)</f>
        <v>68516.94</v>
      </c>
      <c r="L4" s="18">
        <f t="shared" si="2"/>
        <v>429132.09</v>
      </c>
      <c r="M4" s="19" t="s">
        <v>12</v>
      </c>
      <c r="N4" s="20" t="s">
        <v>13</v>
      </c>
      <c r="W4" s="7"/>
      <c r="X4" s="7"/>
      <c r="Y4" s="7"/>
      <c r="Z4" s="7"/>
      <c r="AA4" s="7"/>
    </row>
    <row r="5" ht="13.5" customHeight="1">
      <c r="A5" s="21" t="s">
        <v>14</v>
      </c>
      <c r="B5" s="22"/>
      <c r="C5" s="22"/>
      <c r="D5" s="21" t="s">
        <v>15</v>
      </c>
      <c r="E5" s="22"/>
      <c r="F5" s="23" t="s">
        <v>16</v>
      </c>
      <c r="G5" s="21" t="s">
        <v>17</v>
      </c>
      <c r="H5" s="23" t="s">
        <v>18</v>
      </c>
      <c r="I5" s="24" t="s">
        <v>19</v>
      </c>
      <c r="J5" s="24" t="s">
        <v>20</v>
      </c>
      <c r="K5" s="24" t="s">
        <v>21</v>
      </c>
      <c r="L5" s="24" t="s">
        <v>22</v>
      </c>
      <c r="M5" s="21" t="s">
        <v>23</v>
      </c>
      <c r="N5" s="7"/>
      <c r="P5" s="7"/>
      <c r="Q5" s="7"/>
      <c r="R5" s="7"/>
      <c r="S5" s="25"/>
      <c r="T5" s="25"/>
      <c r="U5" s="25"/>
      <c r="V5" s="25"/>
      <c r="W5" s="7"/>
      <c r="X5" s="7"/>
      <c r="Y5" s="7"/>
      <c r="Z5" s="7"/>
      <c r="AA5" s="7"/>
    </row>
    <row r="6" ht="13.5" customHeight="1">
      <c r="A6" s="26"/>
      <c r="B6" s="26"/>
      <c r="C6" s="27" t="s">
        <v>24</v>
      </c>
      <c r="D6" s="27" t="s">
        <v>25</v>
      </c>
      <c r="E6" s="27" t="s">
        <v>26</v>
      </c>
      <c r="F6" s="28">
        <v>0.0</v>
      </c>
      <c r="G6" s="26"/>
      <c r="H6" s="29">
        <v>0.0</v>
      </c>
      <c r="I6" s="30">
        <f>ROUND(IF(G6="%",((F6)/100),F6)*H6,2)</f>
        <v>0</v>
      </c>
      <c r="J6" s="31">
        <v>0.19</v>
      </c>
      <c r="K6" s="30">
        <f>ROUND($I6*J6,2)</f>
        <v>0</v>
      </c>
      <c r="L6" s="30">
        <f>ROUND($I6+K6,2)</f>
        <v>0</v>
      </c>
      <c r="M6" s="26"/>
      <c r="N6" s="7"/>
      <c r="P6" s="7"/>
      <c r="Q6" s="7"/>
      <c r="R6" s="7"/>
      <c r="S6" s="25"/>
      <c r="T6" s="25"/>
      <c r="U6" s="25"/>
      <c r="V6" s="25"/>
      <c r="W6" s="7"/>
      <c r="X6" s="7"/>
      <c r="Y6" s="7"/>
      <c r="Z6" s="7"/>
      <c r="AA6" s="7"/>
    </row>
    <row r="7" ht="13.5" customHeight="1">
      <c r="A7" s="32" t="s">
        <v>27</v>
      </c>
      <c r="B7" s="33"/>
      <c r="C7" s="33"/>
      <c r="D7" s="34" t="s">
        <v>28</v>
      </c>
      <c r="E7" s="34" t="s">
        <v>29</v>
      </c>
      <c r="F7" s="35">
        <v>0.0</v>
      </c>
      <c r="G7" s="33"/>
      <c r="H7" s="36">
        <f t="shared" ref="H7:H9" si="4">IF(F7&lt;&gt;0,ROUND(I7/IF(G7="%",((F7)/100),F7),2),0)</f>
        <v>0</v>
      </c>
      <c r="I7" s="37">
        <f>(I8+I23+I45+I96+I114+I151+I189+I199+I208)</f>
        <v>304424.79</v>
      </c>
      <c r="J7" s="38"/>
      <c r="K7" s="37">
        <f t="shared" ref="K7:L7" si="3">(K8+K23+K45+K96+K114+K151+K189+K199+K208)</f>
        <v>51834.94</v>
      </c>
      <c r="L7" s="37">
        <f t="shared" si="3"/>
        <v>324650.09</v>
      </c>
      <c r="M7" s="33"/>
      <c r="N7" s="7"/>
      <c r="P7" s="7"/>
      <c r="Q7" s="7"/>
      <c r="R7" s="7"/>
      <c r="S7" s="25"/>
      <c r="T7" s="25"/>
      <c r="U7" s="25"/>
      <c r="V7" s="25"/>
      <c r="W7" s="7"/>
      <c r="X7" s="7"/>
      <c r="Y7" s="7"/>
      <c r="Z7" s="7"/>
      <c r="AA7" s="7"/>
    </row>
    <row r="8" ht="13.5" customHeight="1">
      <c r="A8" s="33"/>
      <c r="B8" s="34" t="s">
        <v>30</v>
      </c>
      <c r="C8" s="33"/>
      <c r="D8" s="34" t="s">
        <v>31</v>
      </c>
      <c r="E8" s="34" t="s">
        <v>29</v>
      </c>
      <c r="F8" s="35">
        <v>9.0</v>
      </c>
      <c r="G8" s="33"/>
      <c r="H8" s="36">
        <f t="shared" si="4"/>
        <v>278.72</v>
      </c>
      <c r="I8" s="37">
        <f>(I9+I15+I17+I21+I22)</f>
        <v>2508.5</v>
      </c>
      <c r="J8" s="38"/>
      <c r="K8" s="37">
        <f t="shared" ref="K8:L8" si="5">(K9+K15+K17+K21+K22)</f>
        <v>476.62</v>
      </c>
      <c r="L8" s="37">
        <f t="shared" si="5"/>
        <v>2985.12</v>
      </c>
      <c r="M8" s="33"/>
      <c r="N8" s="7"/>
      <c r="P8" s="7"/>
      <c r="Q8" s="7"/>
      <c r="R8" s="7"/>
      <c r="S8" s="25"/>
      <c r="T8" s="25"/>
      <c r="U8" s="25"/>
      <c r="V8" s="25"/>
      <c r="W8" s="7"/>
      <c r="X8" s="7"/>
      <c r="Y8" s="7"/>
      <c r="Z8" s="7"/>
      <c r="AA8" s="7"/>
    </row>
    <row r="9" ht="13.5" customHeight="1">
      <c r="A9" s="33"/>
      <c r="B9" s="33"/>
      <c r="C9" s="34" t="s">
        <v>32</v>
      </c>
      <c r="D9" s="34" t="s">
        <v>33</v>
      </c>
      <c r="E9" s="34" t="s">
        <v>29</v>
      </c>
      <c r="F9" s="35">
        <v>0.0</v>
      </c>
      <c r="G9" s="33"/>
      <c r="H9" s="36">
        <f t="shared" si="4"/>
        <v>0</v>
      </c>
      <c r="I9" s="37">
        <f>(I10+I11+I12+I13+I14)</f>
        <v>2508.5</v>
      </c>
      <c r="J9" s="38"/>
      <c r="K9" s="37">
        <f t="shared" ref="K9:L9" si="6">(K10+K11+K12+K13+K14)</f>
        <v>476.62</v>
      </c>
      <c r="L9" s="37">
        <f t="shared" si="6"/>
        <v>2985.12</v>
      </c>
      <c r="M9" s="33"/>
      <c r="N9" s="7"/>
      <c r="P9" s="7"/>
      <c r="Q9" s="7"/>
      <c r="R9" s="7"/>
      <c r="S9" s="25"/>
      <c r="T9" s="25"/>
      <c r="U9" s="25"/>
      <c r="V9" s="25"/>
      <c r="W9" s="7"/>
      <c r="X9" s="7"/>
      <c r="Y9" s="7"/>
      <c r="Z9" s="7"/>
      <c r="AA9" s="7"/>
    </row>
    <row r="10" ht="13.5" customHeight="1">
      <c r="A10" s="33"/>
      <c r="B10" s="33"/>
      <c r="C10" s="33"/>
      <c r="D10" s="39" t="s">
        <v>34</v>
      </c>
      <c r="E10" s="34" t="s">
        <v>26</v>
      </c>
      <c r="F10" s="40">
        <v>22.5</v>
      </c>
      <c r="G10" s="39" t="s">
        <v>35</v>
      </c>
      <c r="H10" s="41">
        <v>69.0</v>
      </c>
      <c r="I10" s="42">
        <f t="shared" ref="I10:I14" si="7">ROUND($F10*H10,2)</f>
        <v>1552.5</v>
      </c>
      <c r="J10" s="43">
        <v>0.19</v>
      </c>
      <c r="K10" s="42">
        <f t="shared" ref="K10:K14" si="8">ROUND($I10*J10,2)</f>
        <v>294.98</v>
      </c>
      <c r="L10" s="42">
        <f t="shared" ref="L10:L14" si="9">ROUND($I10+K10,2)</f>
        <v>1847.48</v>
      </c>
      <c r="M10" s="44"/>
      <c r="N10" s="7"/>
      <c r="P10" s="7"/>
      <c r="Q10" s="7"/>
      <c r="R10" s="7"/>
      <c r="S10" s="25"/>
      <c r="T10" s="25"/>
      <c r="U10" s="25"/>
      <c r="V10" s="25"/>
      <c r="W10" s="7"/>
      <c r="X10" s="7"/>
      <c r="Y10" s="7"/>
      <c r="Z10" s="7"/>
      <c r="AA10" s="7"/>
    </row>
    <row r="11" ht="13.5" customHeight="1">
      <c r="A11" s="33"/>
      <c r="B11" s="33"/>
      <c r="C11" s="33"/>
      <c r="D11" s="39" t="s">
        <v>36</v>
      </c>
      <c r="E11" s="34" t="s">
        <v>26</v>
      </c>
      <c r="F11" s="40">
        <v>2.0</v>
      </c>
      <c r="G11" s="39" t="s">
        <v>35</v>
      </c>
      <c r="H11" s="41">
        <v>65.0</v>
      </c>
      <c r="I11" s="42">
        <f t="shared" si="7"/>
        <v>130</v>
      </c>
      <c r="J11" s="43">
        <v>0.19</v>
      </c>
      <c r="K11" s="42">
        <f t="shared" si="8"/>
        <v>24.7</v>
      </c>
      <c r="L11" s="42">
        <f t="shared" si="9"/>
        <v>154.7</v>
      </c>
      <c r="M11" s="44"/>
      <c r="N11" s="7"/>
      <c r="P11" s="7"/>
      <c r="Q11" s="7"/>
      <c r="R11" s="7"/>
      <c r="S11" s="25"/>
      <c r="T11" s="25"/>
      <c r="U11" s="25"/>
      <c r="V11" s="25"/>
      <c r="W11" s="7"/>
      <c r="X11" s="7"/>
      <c r="Y11" s="7"/>
      <c r="Z11" s="7"/>
      <c r="AA11" s="7"/>
    </row>
    <row r="12" ht="13.5" customHeight="1">
      <c r="A12" s="33"/>
      <c r="B12" s="33"/>
      <c r="C12" s="33"/>
      <c r="D12" s="39" t="s">
        <v>37</v>
      </c>
      <c r="E12" s="34" t="s">
        <v>26</v>
      </c>
      <c r="F12" s="40">
        <v>2.0</v>
      </c>
      <c r="G12" s="39" t="s">
        <v>35</v>
      </c>
      <c r="H12" s="41">
        <v>13.0</v>
      </c>
      <c r="I12" s="42">
        <f t="shared" si="7"/>
        <v>26</v>
      </c>
      <c r="J12" s="43">
        <v>0.19</v>
      </c>
      <c r="K12" s="42">
        <f t="shared" si="8"/>
        <v>4.94</v>
      </c>
      <c r="L12" s="42">
        <f t="shared" si="9"/>
        <v>30.94</v>
      </c>
      <c r="M12" s="44"/>
      <c r="N12" s="7"/>
      <c r="P12" s="7"/>
      <c r="Q12" s="7"/>
      <c r="R12" s="7"/>
      <c r="S12" s="25"/>
      <c r="T12" s="25"/>
      <c r="U12" s="25"/>
      <c r="V12" s="25"/>
      <c r="W12" s="7"/>
      <c r="X12" s="7"/>
      <c r="Y12" s="7"/>
      <c r="Z12" s="7"/>
      <c r="AA12" s="7"/>
    </row>
    <row r="13" ht="13.5" customHeight="1">
      <c r="A13" s="33"/>
      <c r="B13" s="33"/>
      <c r="C13" s="33"/>
      <c r="D13" s="39" t="s">
        <v>38</v>
      </c>
      <c r="E13" s="34" t="s">
        <v>26</v>
      </c>
      <c r="F13" s="40">
        <v>8.0</v>
      </c>
      <c r="G13" s="39" t="s">
        <v>35</v>
      </c>
      <c r="H13" s="41">
        <v>85.0</v>
      </c>
      <c r="I13" s="42">
        <f t="shared" si="7"/>
        <v>680</v>
      </c>
      <c r="J13" s="43">
        <v>0.19</v>
      </c>
      <c r="K13" s="42">
        <f t="shared" si="8"/>
        <v>129.2</v>
      </c>
      <c r="L13" s="42">
        <f t="shared" si="9"/>
        <v>809.2</v>
      </c>
      <c r="M13" s="44"/>
      <c r="N13" s="7"/>
      <c r="P13" s="7"/>
      <c r="Q13" s="7"/>
      <c r="R13" s="7"/>
      <c r="S13" s="25"/>
      <c r="T13" s="25"/>
      <c r="U13" s="25"/>
      <c r="V13" s="25"/>
      <c r="W13" s="7"/>
      <c r="X13" s="7"/>
      <c r="Y13" s="7"/>
      <c r="Z13" s="7"/>
      <c r="AA13" s="7"/>
    </row>
    <row r="14" ht="13.5" customHeight="1">
      <c r="A14" s="33"/>
      <c r="B14" s="33"/>
      <c r="C14" s="33"/>
      <c r="D14" s="39" t="s">
        <v>39</v>
      </c>
      <c r="E14" s="34" t="s">
        <v>26</v>
      </c>
      <c r="F14" s="40">
        <v>8.0</v>
      </c>
      <c r="G14" s="39" t="s">
        <v>40</v>
      </c>
      <c r="H14" s="41">
        <v>15.0</v>
      </c>
      <c r="I14" s="42">
        <f t="shared" si="7"/>
        <v>120</v>
      </c>
      <c r="J14" s="43">
        <v>0.19</v>
      </c>
      <c r="K14" s="42">
        <f t="shared" si="8"/>
        <v>22.8</v>
      </c>
      <c r="L14" s="42">
        <f t="shared" si="9"/>
        <v>142.8</v>
      </c>
      <c r="M14" s="44"/>
      <c r="N14" s="7"/>
      <c r="P14" s="7"/>
      <c r="Q14" s="7"/>
      <c r="R14" s="7"/>
      <c r="S14" s="25"/>
      <c r="T14" s="25"/>
      <c r="U14" s="25"/>
      <c r="V14" s="25"/>
      <c r="W14" s="7"/>
      <c r="X14" s="7"/>
      <c r="Y14" s="7"/>
      <c r="Z14" s="7"/>
      <c r="AA14" s="7"/>
    </row>
    <row r="15" ht="13.5" customHeight="1">
      <c r="A15" s="33"/>
      <c r="B15" s="33"/>
      <c r="C15" s="34" t="s">
        <v>41</v>
      </c>
      <c r="D15" s="34" t="s">
        <v>42</v>
      </c>
      <c r="E15" s="34" t="s">
        <v>29</v>
      </c>
      <c r="F15" s="35">
        <v>0.0</v>
      </c>
      <c r="G15" s="33"/>
      <c r="H15" s="36">
        <f>IF(F15&lt;&gt;0,ROUND(I15/IF(G15="%",((F15)/100),F15),2),0)</f>
        <v>0</v>
      </c>
      <c r="I15" s="37">
        <f>(I16)</f>
        <v>0</v>
      </c>
      <c r="J15" s="38">
        <v>0.19</v>
      </c>
      <c r="K15" s="37">
        <f t="shared" ref="K15:L15" si="10">(K16)</f>
        <v>0</v>
      </c>
      <c r="L15" s="37">
        <f t="shared" si="10"/>
        <v>0</v>
      </c>
      <c r="M15" s="33"/>
      <c r="N15" s="7"/>
      <c r="P15" s="7"/>
      <c r="Q15" s="7"/>
      <c r="R15" s="7"/>
      <c r="S15" s="25"/>
      <c r="T15" s="25"/>
      <c r="U15" s="25"/>
      <c r="V15" s="25"/>
      <c r="W15" s="7"/>
      <c r="X15" s="7"/>
      <c r="Y15" s="7"/>
      <c r="Z15" s="7"/>
      <c r="AA15" s="7"/>
    </row>
    <row r="16" ht="13.5" customHeight="1">
      <c r="A16" s="33"/>
      <c r="B16" s="33"/>
      <c r="C16" s="33"/>
      <c r="D16" s="39" t="s">
        <v>43</v>
      </c>
      <c r="E16" s="34" t="s">
        <v>26</v>
      </c>
      <c r="F16" s="40">
        <v>0.0</v>
      </c>
      <c r="G16" s="39" t="s">
        <v>40</v>
      </c>
      <c r="H16" s="41">
        <v>75.0</v>
      </c>
      <c r="I16" s="42">
        <f>ROUND($F16*H16,2)</f>
        <v>0</v>
      </c>
      <c r="J16" s="43">
        <v>0.19</v>
      </c>
      <c r="K16" s="42">
        <f>ROUND($I16*J16,2)</f>
        <v>0</v>
      </c>
      <c r="L16" s="42">
        <f>ROUND($I16+K16,2)</f>
        <v>0</v>
      </c>
      <c r="M16" s="44"/>
      <c r="N16" s="7"/>
      <c r="P16" s="7"/>
      <c r="Q16" s="7"/>
      <c r="R16" s="7"/>
      <c r="S16" s="25"/>
      <c r="T16" s="25"/>
      <c r="U16" s="25"/>
      <c r="V16" s="25"/>
      <c r="W16" s="7"/>
      <c r="X16" s="7"/>
      <c r="Y16" s="7"/>
      <c r="Z16" s="7"/>
      <c r="AA16" s="7"/>
    </row>
    <row r="17" ht="13.5" customHeight="1">
      <c r="A17" s="33"/>
      <c r="B17" s="33"/>
      <c r="C17" s="34" t="s">
        <v>44</v>
      </c>
      <c r="D17" s="34" t="s">
        <v>45</v>
      </c>
      <c r="E17" s="34" t="s">
        <v>29</v>
      </c>
      <c r="F17" s="35">
        <v>0.0</v>
      </c>
      <c r="G17" s="33"/>
      <c r="H17" s="36">
        <f>IF(F17&lt;&gt;0,ROUND(I17/IF(G17="%",((F17)/100),F17),2),0)</f>
        <v>0</v>
      </c>
      <c r="I17" s="37">
        <f>(I18+I19+I20)</f>
        <v>0</v>
      </c>
      <c r="J17" s="38">
        <v>0.19</v>
      </c>
      <c r="K17" s="37">
        <f t="shared" ref="K17:L17" si="11">(K18+K19+K20)</f>
        <v>0</v>
      </c>
      <c r="L17" s="37">
        <f t="shared" si="11"/>
        <v>0</v>
      </c>
      <c r="M17" s="33"/>
      <c r="N17" s="7"/>
      <c r="P17" s="7"/>
      <c r="Q17" s="7"/>
      <c r="R17" s="7"/>
      <c r="S17" s="25"/>
      <c r="T17" s="25"/>
      <c r="U17" s="25"/>
      <c r="V17" s="25"/>
      <c r="W17" s="7"/>
      <c r="X17" s="7"/>
      <c r="Y17" s="7"/>
      <c r="Z17" s="7"/>
      <c r="AA17" s="7"/>
    </row>
    <row r="18" ht="13.5" customHeight="1">
      <c r="A18" s="33"/>
      <c r="B18" s="33"/>
      <c r="C18" s="33"/>
      <c r="D18" s="39" t="s">
        <v>46</v>
      </c>
      <c r="E18" s="34" t="s">
        <v>26</v>
      </c>
      <c r="F18" s="40">
        <v>0.0</v>
      </c>
      <c r="G18" s="39" t="s">
        <v>47</v>
      </c>
      <c r="H18" s="41">
        <v>1130.0</v>
      </c>
      <c r="I18" s="42">
        <f t="shared" ref="I18:I20" si="12">ROUND($F18*H18,2)</f>
        <v>0</v>
      </c>
      <c r="J18" s="43">
        <v>0.19</v>
      </c>
      <c r="K18" s="42">
        <f t="shared" ref="K18:K22" si="13">ROUND($I18*J18,2)</f>
        <v>0</v>
      </c>
      <c r="L18" s="42">
        <f t="shared" ref="L18:L22" si="14">ROUND($I18+K18,2)</f>
        <v>0</v>
      </c>
      <c r="M18" s="44"/>
      <c r="N18" s="7"/>
      <c r="P18" s="7"/>
      <c r="Q18" s="7"/>
      <c r="R18" s="7"/>
      <c r="S18" s="25"/>
      <c r="T18" s="25"/>
      <c r="U18" s="25"/>
      <c r="V18" s="25"/>
      <c r="W18" s="7"/>
      <c r="X18" s="7"/>
      <c r="Y18" s="7"/>
      <c r="Z18" s="7"/>
      <c r="AA18" s="7"/>
    </row>
    <row r="19" ht="13.5" customHeight="1">
      <c r="A19" s="33"/>
      <c r="B19" s="33"/>
      <c r="C19" s="33"/>
      <c r="D19" s="39" t="s">
        <v>48</v>
      </c>
      <c r="E19" s="34" t="s">
        <v>26</v>
      </c>
      <c r="F19" s="40">
        <v>0.0</v>
      </c>
      <c r="G19" s="39" t="s">
        <v>49</v>
      </c>
      <c r="H19" s="41">
        <v>7.5</v>
      </c>
      <c r="I19" s="42">
        <f t="shared" si="12"/>
        <v>0</v>
      </c>
      <c r="J19" s="43">
        <v>0.19</v>
      </c>
      <c r="K19" s="42">
        <f t="shared" si="13"/>
        <v>0</v>
      </c>
      <c r="L19" s="42">
        <f t="shared" si="14"/>
        <v>0</v>
      </c>
      <c r="M19" s="44"/>
      <c r="N19" s="7"/>
      <c r="P19" s="7"/>
      <c r="Q19" s="7"/>
      <c r="R19" s="7"/>
      <c r="S19" s="25"/>
      <c r="T19" s="25"/>
      <c r="U19" s="25"/>
      <c r="V19" s="25"/>
      <c r="W19" s="7"/>
      <c r="X19" s="7"/>
      <c r="Y19" s="7"/>
      <c r="Z19" s="7"/>
      <c r="AA19" s="7"/>
    </row>
    <row r="20" ht="13.5" customHeight="1">
      <c r="A20" s="33"/>
      <c r="B20" s="33"/>
      <c r="C20" s="33"/>
      <c r="D20" s="39" t="s">
        <v>50</v>
      </c>
      <c r="E20" s="34" t="s">
        <v>26</v>
      </c>
      <c r="F20" s="40">
        <v>0.0</v>
      </c>
      <c r="G20" s="39" t="s">
        <v>49</v>
      </c>
      <c r="H20" s="41">
        <v>46.0</v>
      </c>
      <c r="I20" s="42">
        <f t="shared" si="12"/>
        <v>0</v>
      </c>
      <c r="J20" s="43">
        <v>0.19</v>
      </c>
      <c r="K20" s="42">
        <f t="shared" si="13"/>
        <v>0</v>
      </c>
      <c r="L20" s="42">
        <f t="shared" si="14"/>
        <v>0</v>
      </c>
      <c r="M20" s="44"/>
      <c r="N20" s="7"/>
      <c r="P20" s="7"/>
      <c r="Q20" s="7"/>
      <c r="R20" s="7"/>
      <c r="S20" s="25"/>
      <c r="T20" s="25"/>
      <c r="U20" s="25"/>
      <c r="V20" s="25"/>
      <c r="W20" s="7"/>
      <c r="X20" s="7"/>
      <c r="Y20" s="7"/>
      <c r="Z20" s="7"/>
      <c r="AA20" s="7"/>
    </row>
    <row r="21" ht="13.5" customHeight="1">
      <c r="A21" s="33"/>
      <c r="B21" s="33"/>
      <c r="C21" s="34" t="s">
        <v>51</v>
      </c>
      <c r="D21" s="34" t="s">
        <v>52</v>
      </c>
      <c r="E21" s="34" t="s">
        <v>26</v>
      </c>
      <c r="F21" s="35">
        <v>0.0</v>
      </c>
      <c r="G21" s="33"/>
      <c r="H21" s="36">
        <v>0.0</v>
      </c>
      <c r="I21" s="45">
        <f t="shared" ref="I21:I22" si="15">ROUND(IF(G21="%",((F21)/100),F21)*H21,2)</f>
        <v>0</v>
      </c>
      <c r="J21" s="38">
        <v>0.19</v>
      </c>
      <c r="K21" s="45">
        <f t="shared" si="13"/>
        <v>0</v>
      </c>
      <c r="L21" s="45">
        <f t="shared" si="14"/>
        <v>0</v>
      </c>
      <c r="M21" s="33"/>
      <c r="N21" s="7"/>
      <c r="P21" s="7"/>
      <c r="Q21" s="7"/>
      <c r="R21" s="7"/>
      <c r="S21" s="25"/>
      <c r="T21" s="25"/>
      <c r="U21" s="25"/>
      <c r="V21" s="25"/>
      <c r="W21" s="7"/>
      <c r="X21" s="7"/>
      <c r="Y21" s="7"/>
      <c r="Z21" s="7"/>
      <c r="AA21" s="7"/>
    </row>
    <row r="22" ht="13.5" customHeight="1">
      <c r="A22" s="33"/>
      <c r="B22" s="33"/>
      <c r="C22" s="34" t="s">
        <v>53</v>
      </c>
      <c r="D22" s="34" t="s">
        <v>54</v>
      </c>
      <c r="E22" s="34" t="s">
        <v>26</v>
      </c>
      <c r="F22" s="35">
        <v>0.0</v>
      </c>
      <c r="G22" s="33"/>
      <c r="H22" s="36">
        <v>0.0</v>
      </c>
      <c r="I22" s="45">
        <f t="shared" si="15"/>
        <v>0</v>
      </c>
      <c r="J22" s="38">
        <v>0.19</v>
      </c>
      <c r="K22" s="45">
        <f t="shared" si="13"/>
        <v>0</v>
      </c>
      <c r="L22" s="45">
        <f t="shared" si="14"/>
        <v>0</v>
      </c>
      <c r="M22" s="33"/>
      <c r="N22" s="7"/>
      <c r="P22" s="7"/>
      <c r="Q22" s="7"/>
      <c r="R22" s="7"/>
      <c r="S22" s="25"/>
      <c r="T22" s="25"/>
      <c r="U22" s="25"/>
      <c r="V22" s="25"/>
      <c r="W22" s="7"/>
      <c r="X22" s="7"/>
      <c r="Y22" s="7"/>
      <c r="Z22" s="7"/>
      <c r="AA22" s="7"/>
    </row>
    <row r="23" ht="13.5" customHeight="1">
      <c r="A23" s="33"/>
      <c r="B23" s="34" t="s">
        <v>55</v>
      </c>
      <c r="C23" s="33"/>
      <c r="D23" s="34" t="s">
        <v>56</v>
      </c>
      <c r="E23" s="34" t="s">
        <v>29</v>
      </c>
      <c r="F23" s="35">
        <v>4.4</v>
      </c>
      <c r="G23" s="33"/>
      <c r="H23" s="36">
        <f>IF(F23&lt;&gt;0,ROUND(I23/IF(G23="%",((F23)/100),F23),2),0)</f>
        <v>3154.15</v>
      </c>
      <c r="I23" s="37">
        <f>(I24+I25+I30+I37+I41+I43+I44)</f>
        <v>13878.25</v>
      </c>
      <c r="J23" s="38"/>
      <c r="K23" s="37">
        <f t="shared" ref="K23:L23" si="16">(K24+K25+K30+K37+K41+K43+K44)</f>
        <v>1848.52</v>
      </c>
      <c r="L23" s="37">
        <f t="shared" si="16"/>
        <v>11577.52</v>
      </c>
      <c r="M23" s="33"/>
      <c r="N23" s="7"/>
      <c r="P23" s="7"/>
      <c r="Q23" s="7"/>
      <c r="R23" s="7"/>
      <c r="S23" s="25"/>
      <c r="T23" s="25"/>
      <c r="U23" s="25"/>
      <c r="V23" s="25"/>
      <c r="W23" s="7"/>
      <c r="X23" s="7"/>
      <c r="Y23" s="7"/>
      <c r="Z23" s="7"/>
      <c r="AA23" s="7"/>
    </row>
    <row r="24" ht="13.5" customHeight="1">
      <c r="A24" s="33"/>
      <c r="B24" s="33"/>
      <c r="C24" s="34" t="s">
        <v>57</v>
      </c>
      <c r="D24" s="34" t="s">
        <v>58</v>
      </c>
      <c r="E24" s="34" t="s">
        <v>26</v>
      </c>
      <c r="F24" s="35">
        <v>0.0</v>
      </c>
      <c r="G24" s="33"/>
      <c r="H24" s="36">
        <v>0.0</v>
      </c>
      <c r="I24" s="45">
        <f>ROUND(IF(G24="%",((F24)/100),F24)*H24,2)</f>
        <v>0</v>
      </c>
      <c r="J24" s="38">
        <v>0.19</v>
      </c>
      <c r="K24" s="45">
        <f>ROUND($I24*J24,2)</f>
        <v>0</v>
      </c>
      <c r="L24" s="45">
        <f>ROUND($I24+K24,2)</f>
        <v>0</v>
      </c>
      <c r="M24" s="33"/>
      <c r="N24" s="7"/>
      <c r="P24" s="7"/>
      <c r="Q24" s="7"/>
      <c r="R24" s="7"/>
      <c r="S24" s="25"/>
      <c r="T24" s="25"/>
      <c r="U24" s="25"/>
      <c r="V24" s="25"/>
      <c r="W24" s="7"/>
      <c r="X24" s="7"/>
      <c r="Y24" s="7"/>
      <c r="Z24" s="7"/>
      <c r="AA24" s="7"/>
    </row>
    <row r="25" ht="13.5" customHeight="1">
      <c r="A25" s="33"/>
      <c r="B25" s="33"/>
      <c r="C25" s="34" t="s">
        <v>59</v>
      </c>
      <c r="D25" s="34" t="s">
        <v>60</v>
      </c>
      <c r="E25" s="34" t="s">
        <v>29</v>
      </c>
      <c r="F25" s="35">
        <v>0.0</v>
      </c>
      <c r="G25" s="33"/>
      <c r="H25" s="36">
        <f>IF(F25&lt;&gt;0,ROUND(I25/IF(G25="%",((F25)/100),F25),2),0)</f>
        <v>0</v>
      </c>
      <c r="I25" s="37">
        <f>(I26+I27+I28+I29)+1342.25+455+1323+1029</f>
        <v>4520.7</v>
      </c>
      <c r="J25" s="38"/>
      <c r="K25" s="37">
        <f t="shared" ref="K25:L25" si="17">(K26+K27+K28+K29)</f>
        <v>70.58</v>
      </c>
      <c r="L25" s="37">
        <f t="shared" si="17"/>
        <v>442.03</v>
      </c>
      <c r="M25" s="34" t="s">
        <v>61</v>
      </c>
      <c r="N25" s="7"/>
      <c r="P25" s="7"/>
      <c r="Q25" s="7"/>
      <c r="R25" s="7"/>
      <c r="S25" s="25"/>
      <c r="T25" s="25"/>
      <c r="U25" s="25"/>
      <c r="V25" s="25"/>
      <c r="W25" s="7"/>
      <c r="X25" s="7"/>
      <c r="Y25" s="7"/>
      <c r="Z25" s="7"/>
      <c r="AA25" s="7"/>
    </row>
    <row r="26" ht="13.5" customHeight="1">
      <c r="A26" s="33"/>
      <c r="B26" s="33"/>
      <c r="C26" s="33"/>
      <c r="D26" s="39" t="s">
        <v>62</v>
      </c>
      <c r="E26" s="34" t="s">
        <v>26</v>
      </c>
      <c r="F26" s="40">
        <v>0.0</v>
      </c>
      <c r="G26" s="39" t="s">
        <v>40</v>
      </c>
      <c r="H26" s="41">
        <v>45.0</v>
      </c>
      <c r="I26" s="42">
        <f t="shared" ref="I26:I29" si="18">ROUND($F26*H26,2)</f>
        <v>0</v>
      </c>
      <c r="J26" s="43">
        <v>0.19</v>
      </c>
      <c r="K26" s="42">
        <f t="shared" ref="K26:K29" si="19">ROUND($I26*J26,2)</f>
        <v>0</v>
      </c>
      <c r="L26" s="42">
        <f t="shared" ref="L26:L29" si="20">ROUND($I26+K26,2)</f>
        <v>0</v>
      </c>
      <c r="M26" s="44"/>
      <c r="N26" s="7"/>
      <c r="P26" s="7"/>
      <c r="Q26" s="7"/>
      <c r="R26" s="7"/>
      <c r="S26" s="25"/>
      <c r="T26" s="25"/>
      <c r="U26" s="25"/>
      <c r="V26" s="25"/>
      <c r="W26" s="7"/>
      <c r="X26" s="7"/>
      <c r="Y26" s="7"/>
      <c r="Z26" s="7"/>
      <c r="AA26" s="7"/>
    </row>
    <row r="27" ht="13.5" customHeight="1">
      <c r="A27" s="33"/>
      <c r="B27" s="33"/>
      <c r="C27" s="33"/>
      <c r="D27" s="39" t="s">
        <v>63</v>
      </c>
      <c r="E27" s="34" t="s">
        <v>26</v>
      </c>
      <c r="F27" s="40">
        <v>0.0</v>
      </c>
      <c r="G27" s="39" t="s">
        <v>40</v>
      </c>
      <c r="H27" s="41">
        <v>39.0</v>
      </c>
      <c r="I27" s="42">
        <f t="shared" si="18"/>
        <v>0</v>
      </c>
      <c r="J27" s="43">
        <v>0.19</v>
      </c>
      <c r="K27" s="42">
        <f t="shared" si="19"/>
        <v>0</v>
      </c>
      <c r="L27" s="42">
        <f t="shared" si="20"/>
        <v>0</v>
      </c>
      <c r="M27" s="44"/>
      <c r="N27" s="7"/>
      <c r="P27" s="7"/>
      <c r="Q27" s="7"/>
      <c r="R27" s="7"/>
      <c r="S27" s="25"/>
      <c r="T27" s="25"/>
      <c r="U27" s="25"/>
      <c r="V27" s="25"/>
      <c r="W27" s="7"/>
      <c r="X27" s="7"/>
      <c r="Y27" s="7"/>
      <c r="Z27" s="7"/>
      <c r="AA27" s="7"/>
    </row>
    <row r="28" ht="13.5" customHeight="1">
      <c r="A28" s="33"/>
      <c r="B28" s="33"/>
      <c r="C28" s="33"/>
      <c r="D28" s="39" t="s">
        <v>64</v>
      </c>
      <c r="E28" s="34" t="s">
        <v>26</v>
      </c>
      <c r="F28" s="40">
        <v>0.0</v>
      </c>
      <c r="G28" s="39" t="s">
        <v>65</v>
      </c>
      <c r="H28" s="41">
        <v>1586.0</v>
      </c>
      <c r="I28" s="42">
        <f t="shared" si="18"/>
        <v>0</v>
      </c>
      <c r="J28" s="43">
        <v>0.19</v>
      </c>
      <c r="K28" s="42">
        <f t="shared" si="19"/>
        <v>0</v>
      </c>
      <c r="L28" s="42">
        <f t="shared" si="20"/>
        <v>0</v>
      </c>
      <c r="M28" s="44"/>
      <c r="N28" s="7"/>
      <c r="P28" s="7"/>
      <c r="Q28" s="7"/>
      <c r="R28" s="7"/>
      <c r="S28" s="25"/>
      <c r="T28" s="25"/>
      <c r="U28" s="25"/>
      <c r="V28" s="25"/>
      <c r="W28" s="7"/>
      <c r="X28" s="7"/>
      <c r="Y28" s="7"/>
      <c r="Z28" s="7"/>
      <c r="AA28" s="7"/>
    </row>
    <row r="29" ht="13.5" customHeight="1">
      <c r="A29" s="33"/>
      <c r="B29" s="33"/>
      <c r="C29" s="33"/>
      <c r="D29" s="39" t="s">
        <v>66</v>
      </c>
      <c r="E29" s="34" t="s">
        <v>26</v>
      </c>
      <c r="F29" s="40">
        <v>32.3</v>
      </c>
      <c r="G29" s="39" t="s">
        <v>67</v>
      </c>
      <c r="H29" s="41">
        <v>11.5</v>
      </c>
      <c r="I29" s="42">
        <f t="shared" si="18"/>
        <v>371.45</v>
      </c>
      <c r="J29" s="43">
        <v>0.19</v>
      </c>
      <c r="K29" s="42">
        <f t="shared" si="19"/>
        <v>70.58</v>
      </c>
      <c r="L29" s="42">
        <f t="shared" si="20"/>
        <v>442.03</v>
      </c>
      <c r="M29" s="44"/>
      <c r="N29" s="46"/>
      <c r="P29" s="7"/>
      <c r="Q29" s="7"/>
      <c r="R29" s="7"/>
      <c r="S29" s="25"/>
      <c r="T29" s="25"/>
      <c r="U29" s="25"/>
      <c r="V29" s="25"/>
      <c r="W29" s="7"/>
      <c r="X29" s="7"/>
      <c r="Y29" s="7"/>
      <c r="Z29" s="7"/>
      <c r="AA29" s="7"/>
    </row>
    <row r="30" ht="13.5" customHeight="1">
      <c r="A30" s="33"/>
      <c r="B30" s="33"/>
      <c r="C30" s="34" t="s">
        <v>68</v>
      </c>
      <c r="D30" s="34" t="s">
        <v>69</v>
      </c>
      <c r="E30" s="34" t="s">
        <v>29</v>
      </c>
      <c r="F30" s="35">
        <v>0.0</v>
      </c>
      <c r="G30" s="33"/>
      <c r="H30" s="36">
        <f>IF(F30&lt;&gt;0,ROUND(I30/IF(G30="%",((F30)/100),F30),2),0)</f>
        <v>0</v>
      </c>
      <c r="I30" s="37">
        <f>(I31+I32+I33+I34+I35+I36)</f>
        <v>0</v>
      </c>
      <c r="J30" s="38">
        <v>0.19</v>
      </c>
      <c r="K30" s="37">
        <f t="shared" ref="K30:L30" si="21">(K31+K32+K33+K34+K35+K36)</f>
        <v>0</v>
      </c>
      <c r="L30" s="37">
        <f t="shared" si="21"/>
        <v>0</v>
      </c>
      <c r="M30" s="33"/>
      <c r="N30" s="7"/>
      <c r="P30" s="7"/>
      <c r="Q30" s="7"/>
      <c r="R30" s="7"/>
      <c r="S30" s="25"/>
      <c r="T30" s="25"/>
      <c r="U30" s="25"/>
      <c r="V30" s="25"/>
      <c r="W30" s="7"/>
      <c r="X30" s="7"/>
      <c r="Y30" s="7"/>
      <c r="Z30" s="7"/>
      <c r="AA30" s="7"/>
    </row>
    <row r="31" ht="13.5" customHeight="1">
      <c r="A31" s="33"/>
      <c r="B31" s="33"/>
      <c r="C31" s="33"/>
      <c r="D31" s="39" t="s">
        <v>70</v>
      </c>
      <c r="E31" s="34" t="s">
        <v>26</v>
      </c>
      <c r="F31" s="40">
        <v>0.0</v>
      </c>
      <c r="G31" s="44"/>
      <c r="H31" s="41">
        <v>1000.0</v>
      </c>
      <c r="I31" s="42">
        <f t="shared" ref="I31:I36" si="22">ROUND($F31*H31,2)</f>
        <v>0</v>
      </c>
      <c r="J31" s="43">
        <v>0.19</v>
      </c>
      <c r="K31" s="42">
        <f t="shared" ref="K31:K36" si="23">ROUND($I31*J31,2)</f>
        <v>0</v>
      </c>
      <c r="L31" s="42">
        <f t="shared" ref="L31:L36" si="24">ROUND($I31+K31,2)</f>
        <v>0</v>
      </c>
      <c r="M31" s="44"/>
      <c r="N31" s="7"/>
      <c r="P31" s="7"/>
      <c r="Q31" s="7"/>
      <c r="R31" s="7"/>
      <c r="S31" s="25"/>
      <c r="T31" s="25"/>
      <c r="U31" s="25"/>
      <c r="V31" s="25"/>
      <c r="W31" s="7"/>
      <c r="X31" s="7"/>
      <c r="Y31" s="7"/>
      <c r="Z31" s="7"/>
      <c r="AA31" s="7"/>
    </row>
    <row r="32" ht="13.5" customHeight="1">
      <c r="A32" s="33"/>
      <c r="B32" s="33"/>
      <c r="C32" s="33"/>
      <c r="D32" s="39" t="s">
        <v>71</v>
      </c>
      <c r="E32" s="34" t="s">
        <v>26</v>
      </c>
      <c r="F32" s="40">
        <v>0.0</v>
      </c>
      <c r="G32" s="44"/>
      <c r="H32" s="41">
        <v>600.0</v>
      </c>
      <c r="I32" s="42">
        <f t="shared" si="22"/>
        <v>0</v>
      </c>
      <c r="J32" s="43">
        <v>0.19</v>
      </c>
      <c r="K32" s="42">
        <f t="shared" si="23"/>
        <v>0</v>
      </c>
      <c r="L32" s="42">
        <f t="shared" si="24"/>
        <v>0</v>
      </c>
      <c r="M32" s="44"/>
      <c r="N32" s="7"/>
      <c r="P32" s="7"/>
      <c r="Q32" s="7"/>
      <c r="R32" s="7"/>
      <c r="S32" s="25"/>
      <c r="T32" s="25"/>
      <c r="U32" s="25"/>
      <c r="V32" s="25"/>
      <c r="W32" s="7"/>
      <c r="X32" s="7"/>
      <c r="Y32" s="7"/>
      <c r="Z32" s="7"/>
      <c r="AA32" s="7"/>
    </row>
    <row r="33" ht="13.5" customHeight="1">
      <c r="A33" s="33"/>
      <c r="B33" s="33"/>
      <c r="C33" s="33"/>
      <c r="D33" s="39" t="s">
        <v>72</v>
      </c>
      <c r="E33" s="34" t="s">
        <v>26</v>
      </c>
      <c r="F33" s="40">
        <v>0.0</v>
      </c>
      <c r="G33" s="39" t="s">
        <v>47</v>
      </c>
      <c r="H33" s="41">
        <v>800.0</v>
      </c>
      <c r="I33" s="42">
        <f t="shared" si="22"/>
        <v>0</v>
      </c>
      <c r="J33" s="43">
        <v>0.19</v>
      </c>
      <c r="K33" s="42">
        <f t="shared" si="23"/>
        <v>0</v>
      </c>
      <c r="L33" s="42">
        <f t="shared" si="24"/>
        <v>0</v>
      </c>
      <c r="M33" s="44"/>
      <c r="N33" s="7"/>
      <c r="P33" s="7"/>
      <c r="Q33" s="7"/>
      <c r="R33" s="7"/>
      <c r="S33" s="25"/>
      <c r="T33" s="25"/>
      <c r="U33" s="25"/>
      <c r="V33" s="25"/>
      <c r="W33" s="7"/>
      <c r="X33" s="7"/>
      <c r="Y33" s="7"/>
      <c r="Z33" s="7"/>
      <c r="AA33" s="7"/>
    </row>
    <row r="34" ht="13.5" customHeight="1">
      <c r="A34" s="33"/>
      <c r="B34" s="33"/>
      <c r="C34" s="33"/>
      <c r="D34" s="39" t="s">
        <v>73</v>
      </c>
      <c r="E34" s="34" t="s">
        <v>26</v>
      </c>
      <c r="F34" s="40">
        <v>0.0</v>
      </c>
      <c r="G34" s="39" t="s">
        <v>74</v>
      </c>
      <c r="H34" s="41">
        <v>100.0</v>
      </c>
      <c r="I34" s="42">
        <f t="shared" si="22"/>
        <v>0</v>
      </c>
      <c r="J34" s="43">
        <v>0.19</v>
      </c>
      <c r="K34" s="42">
        <f t="shared" si="23"/>
        <v>0</v>
      </c>
      <c r="L34" s="42">
        <f t="shared" si="24"/>
        <v>0</v>
      </c>
      <c r="M34" s="44"/>
      <c r="N34" s="7"/>
      <c r="P34" s="7"/>
      <c r="Q34" s="7"/>
      <c r="R34" s="7"/>
      <c r="S34" s="25"/>
      <c r="T34" s="25"/>
      <c r="U34" s="25"/>
      <c r="V34" s="25"/>
      <c r="W34" s="7"/>
      <c r="X34" s="7"/>
      <c r="Y34" s="7"/>
      <c r="Z34" s="7"/>
      <c r="AA34" s="7"/>
    </row>
    <row r="35" ht="13.5" customHeight="1">
      <c r="A35" s="33"/>
      <c r="B35" s="33"/>
      <c r="C35" s="33"/>
      <c r="D35" s="39" t="s">
        <v>75</v>
      </c>
      <c r="E35" s="34" t="s">
        <v>26</v>
      </c>
      <c r="F35" s="40">
        <v>0.0</v>
      </c>
      <c r="G35" s="39" t="s">
        <v>76</v>
      </c>
      <c r="H35" s="41">
        <v>0.0</v>
      </c>
      <c r="I35" s="42">
        <f t="shared" si="22"/>
        <v>0</v>
      </c>
      <c r="J35" s="43">
        <v>0.19</v>
      </c>
      <c r="K35" s="42">
        <f t="shared" si="23"/>
        <v>0</v>
      </c>
      <c r="L35" s="42">
        <f t="shared" si="24"/>
        <v>0</v>
      </c>
      <c r="M35" s="44"/>
      <c r="N35" s="7"/>
      <c r="P35" s="7"/>
      <c r="Q35" s="7"/>
      <c r="R35" s="7"/>
      <c r="S35" s="25"/>
      <c r="T35" s="25"/>
      <c r="U35" s="25"/>
      <c r="V35" s="25"/>
      <c r="W35" s="7"/>
      <c r="X35" s="7"/>
      <c r="Y35" s="7"/>
      <c r="Z35" s="7"/>
      <c r="AA35" s="7"/>
    </row>
    <row r="36" ht="13.5" customHeight="1">
      <c r="A36" s="33"/>
      <c r="B36" s="33"/>
      <c r="C36" s="33"/>
      <c r="D36" s="39" t="s">
        <v>77</v>
      </c>
      <c r="E36" s="34" t="s">
        <v>26</v>
      </c>
      <c r="F36" s="40">
        <v>0.0</v>
      </c>
      <c r="G36" s="39" t="s">
        <v>47</v>
      </c>
      <c r="H36" s="41">
        <v>4000.0</v>
      </c>
      <c r="I36" s="42">
        <f t="shared" si="22"/>
        <v>0</v>
      </c>
      <c r="J36" s="43">
        <v>0.19</v>
      </c>
      <c r="K36" s="42">
        <f t="shared" si="23"/>
        <v>0</v>
      </c>
      <c r="L36" s="42">
        <f t="shared" si="24"/>
        <v>0</v>
      </c>
      <c r="M36" s="44"/>
      <c r="N36" s="7"/>
      <c r="P36" s="7"/>
      <c r="Q36" s="7"/>
      <c r="R36" s="7"/>
      <c r="S36" s="25"/>
      <c r="T36" s="25"/>
      <c r="U36" s="25"/>
      <c r="V36" s="25"/>
      <c r="W36" s="7"/>
      <c r="X36" s="7"/>
      <c r="Y36" s="7"/>
      <c r="Z36" s="7"/>
      <c r="AA36" s="7"/>
    </row>
    <row r="37" ht="13.5" customHeight="1">
      <c r="A37" s="33"/>
      <c r="B37" s="33"/>
      <c r="C37" s="34" t="s">
        <v>78</v>
      </c>
      <c r="D37" s="34" t="s">
        <v>79</v>
      </c>
      <c r="E37" s="34" t="s">
        <v>29</v>
      </c>
      <c r="F37" s="35">
        <v>0.0</v>
      </c>
      <c r="G37" s="33"/>
      <c r="H37" s="36">
        <f>IF(F37&lt;&gt;0,ROUND(I37/IF(G37="%",((F37)/100),F37),2),0)</f>
        <v>0</v>
      </c>
      <c r="I37" s="37">
        <f>(I38+I39+I40)</f>
        <v>8954.4</v>
      </c>
      <c r="J37" s="38"/>
      <c r="K37" s="37">
        <f t="shared" ref="K37:L37" si="25">(K38+K39+K40)</f>
        <v>1701.34</v>
      </c>
      <c r="L37" s="37">
        <f t="shared" si="25"/>
        <v>10655.74</v>
      </c>
      <c r="M37" s="33"/>
      <c r="N37" s="7"/>
      <c r="P37" s="7"/>
      <c r="Q37" s="7"/>
      <c r="R37" s="7"/>
      <c r="S37" s="25"/>
      <c r="T37" s="25"/>
      <c r="U37" s="25"/>
      <c r="V37" s="25"/>
      <c r="W37" s="7"/>
      <c r="X37" s="7"/>
      <c r="Y37" s="7"/>
      <c r="Z37" s="7"/>
      <c r="AA37" s="7"/>
    </row>
    <row r="38" ht="13.5" customHeight="1">
      <c r="A38" s="33"/>
      <c r="B38" s="33"/>
      <c r="C38" s="33"/>
      <c r="D38" s="39" t="s">
        <v>80</v>
      </c>
      <c r="E38" s="34" t="s">
        <v>26</v>
      </c>
      <c r="F38" s="40">
        <v>56.0</v>
      </c>
      <c r="G38" s="39" t="s">
        <v>40</v>
      </c>
      <c r="H38" s="41">
        <v>11.0</v>
      </c>
      <c r="I38" s="42">
        <f t="shared" ref="I38:I40" si="26">ROUND($F38*H38,2)</f>
        <v>616</v>
      </c>
      <c r="J38" s="43">
        <v>0.19</v>
      </c>
      <c r="K38" s="42">
        <f t="shared" ref="K38:K40" si="27">ROUND($I38*J38,2)</f>
        <v>117.04</v>
      </c>
      <c r="L38" s="42">
        <f t="shared" ref="L38:L40" si="28">ROUND($I38+K38,2)</f>
        <v>733.04</v>
      </c>
      <c r="M38" s="44"/>
      <c r="N38" s="7"/>
      <c r="P38" s="7"/>
      <c r="Q38" s="7"/>
      <c r="R38" s="7"/>
      <c r="S38" s="25"/>
      <c r="T38" s="25"/>
      <c r="U38" s="25"/>
      <c r="V38" s="25"/>
      <c r="W38" s="7"/>
      <c r="X38" s="7"/>
      <c r="Y38" s="7"/>
      <c r="Z38" s="7"/>
      <c r="AA38" s="7"/>
    </row>
    <row r="39" ht="13.5" customHeight="1">
      <c r="A39" s="33"/>
      <c r="B39" s="33"/>
      <c r="C39" s="33"/>
      <c r="D39" s="39" t="s">
        <v>81</v>
      </c>
      <c r="E39" s="34" t="s">
        <v>26</v>
      </c>
      <c r="F39" s="40">
        <v>56.0</v>
      </c>
      <c r="G39" s="39" t="s">
        <v>40</v>
      </c>
      <c r="H39" s="41">
        <v>148.9</v>
      </c>
      <c r="I39" s="42">
        <f t="shared" si="26"/>
        <v>8338.4</v>
      </c>
      <c r="J39" s="43">
        <v>0.19</v>
      </c>
      <c r="K39" s="42">
        <f t="shared" si="27"/>
        <v>1584.3</v>
      </c>
      <c r="L39" s="42">
        <f t="shared" si="28"/>
        <v>9922.7</v>
      </c>
      <c r="M39" s="39" t="s">
        <v>82</v>
      </c>
      <c r="N39" s="7"/>
      <c r="P39" s="7"/>
      <c r="Q39" s="7"/>
      <c r="R39" s="7"/>
      <c r="S39" s="25"/>
      <c r="T39" s="25"/>
      <c r="U39" s="25"/>
      <c r="V39" s="25"/>
      <c r="W39" s="7"/>
      <c r="X39" s="7"/>
      <c r="Y39" s="7"/>
      <c r="Z39" s="7"/>
      <c r="AA39" s="7"/>
    </row>
    <row r="40" ht="13.5" customHeight="1">
      <c r="A40" s="33"/>
      <c r="B40" s="33"/>
      <c r="C40" s="33"/>
      <c r="D40" s="39" t="s">
        <v>83</v>
      </c>
      <c r="E40" s="34" t="s">
        <v>26</v>
      </c>
      <c r="F40" s="40">
        <v>0.0</v>
      </c>
      <c r="G40" s="39" t="s">
        <v>40</v>
      </c>
      <c r="H40" s="41">
        <v>65.0</v>
      </c>
      <c r="I40" s="42">
        <f t="shared" si="26"/>
        <v>0</v>
      </c>
      <c r="J40" s="43">
        <v>0.19</v>
      </c>
      <c r="K40" s="42">
        <f t="shared" si="27"/>
        <v>0</v>
      </c>
      <c r="L40" s="42">
        <f t="shared" si="28"/>
        <v>0</v>
      </c>
      <c r="M40" s="44"/>
      <c r="N40" s="7"/>
      <c r="P40" s="7"/>
      <c r="Q40" s="7"/>
      <c r="R40" s="7"/>
      <c r="S40" s="25"/>
      <c r="T40" s="25"/>
      <c r="U40" s="25"/>
      <c r="V40" s="25"/>
      <c r="W40" s="7"/>
      <c r="X40" s="7"/>
      <c r="Y40" s="7"/>
      <c r="Z40" s="7"/>
      <c r="AA40" s="7"/>
    </row>
    <row r="41" ht="13.5" customHeight="1">
      <c r="A41" s="33"/>
      <c r="B41" s="33"/>
      <c r="C41" s="34" t="s">
        <v>84</v>
      </c>
      <c r="D41" s="34" t="s">
        <v>85</v>
      </c>
      <c r="E41" s="34" t="s">
        <v>29</v>
      </c>
      <c r="F41" s="35">
        <v>0.0</v>
      </c>
      <c r="G41" s="33"/>
      <c r="H41" s="36">
        <f>IF(F41&lt;&gt;0,ROUND(I41/IF(G41="%",((F41)/100),F41),2),0)</f>
        <v>0</v>
      </c>
      <c r="I41" s="37">
        <f>(I42)</f>
        <v>209.95</v>
      </c>
      <c r="J41" s="38"/>
      <c r="K41" s="37">
        <f t="shared" ref="K41:L41" si="29">(K42)</f>
        <v>39.89</v>
      </c>
      <c r="L41" s="37">
        <f t="shared" si="29"/>
        <v>249.84</v>
      </c>
      <c r="M41" s="33"/>
      <c r="N41" s="7"/>
      <c r="P41" s="7"/>
      <c r="Q41" s="7"/>
      <c r="R41" s="7"/>
      <c r="S41" s="25"/>
      <c r="T41" s="25"/>
      <c r="U41" s="25"/>
      <c r="V41" s="25"/>
      <c r="W41" s="7"/>
      <c r="X41" s="7"/>
      <c r="Y41" s="7"/>
      <c r="Z41" s="7"/>
      <c r="AA41" s="7"/>
    </row>
    <row r="42" ht="13.5" customHeight="1">
      <c r="A42" s="33"/>
      <c r="B42" s="33"/>
      <c r="C42" s="33"/>
      <c r="D42" s="39" t="s">
        <v>86</v>
      </c>
      <c r="E42" s="34" t="s">
        <v>26</v>
      </c>
      <c r="F42" s="40">
        <v>32.3</v>
      </c>
      <c r="G42" s="39" t="s">
        <v>67</v>
      </c>
      <c r="H42" s="41">
        <v>6.5</v>
      </c>
      <c r="I42" s="42">
        <f>ROUND($F42*H42,2)</f>
        <v>209.95</v>
      </c>
      <c r="J42" s="43">
        <v>0.19</v>
      </c>
      <c r="K42" s="42">
        <f t="shared" ref="K42:K44" si="30">ROUND($I42*J42,2)</f>
        <v>39.89</v>
      </c>
      <c r="L42" s="42">
        <f t="shared" ref="L42:L44" si="31">ROUND($I42+K42,2)</f>
        <v>249.84</v>
      </c>
      <c r="M42" s="44"/>
      <c r="N42" s="7"/>
      <c r="P42" s="7"/>
      <c r="Q42" s="7"/>
      <c r="R42" s="7"/>
      <c r="S42" s="25"/>
      <c r="T42" s="25"/>
      <c r="U42" s="25"/>
      <c r="V42" s="25"/>
      <c r="W42" s="7"/>
      <c r="X42" s="7"/>
      <c r="Y42" s="7"/>
      <c r="Z42" s="7"/>
      <c r="AA42" s="7"/>
    </row>
    <row r="43" ht="13.5" customHeight="1">
      <c r="A43" s="33"/>
      <c r="B43" s="33"/>
      <c r="C43" s="34" t="s">
        <v>87</v>
      </c>
      <c r="D43" s="34" t="s">
        <v>88</v>
      </c>
      <c r="E43" s="34" t="s">
        <v>26</v>
      </c>
      <c r="F43" s="35">
        <v>8.4</v>
      </c>
      <c r="G43" s="34" t="s">
        <v>67</v>
      </c>
      <c r="H43" s="36">
        <v>23.0</v>
      </c>
      <c r="I43" s="45">
        <f t="shared" ref="I43:I44" si="32">ROUND(IF(G43="%",((F43)/100),F43)*H43,2)</f>
        <v>193.2</v>
      </c>
      <c r="J43" s="38">
        <v>0.19</v>
      </c>
      <c r="K43" s="45">
        <f t="shared" si="30"/>
        <v>36.71</v>
      </c>
      <c r="L43" s="45">
        <f t="shared" si="31"/>
        <v>229.91</v>
      </c>
      <c r="M43" s="33"/>
      <c r="N43" s="7"/>
      <c r="P43" s="7"/>
      <c r="Q43" s="7"/>
      <c r="R43" s="7"/>
      <c r="S43" s="25"/>
      <c r="T43" s="25"/>
      <c r="U43" s="25"/>
      <c r="V43" s="25"/>
      <c r="W43" s="7"/>
      <c r="X43" s="7"/>
      <c r="Y43" s="7"/>
      <c r="Z43" s="7"/>
      <c r="AA43" s="7"/>
    </row>
    <row r="44" ht="13.5" customHeight="1">
      <c r="A44" s="33"/>
      <c r="B44" s="33"/>
      <c r="C44" s="34" t="s">
        <v>89</v>
      </c>
      <c r="D44" s="34" t="s">
        <v>90</v>
      </c>
      <c r="E44" s="34" t="s">
        <v>26</v>
      </c>
      <c r="F44" s="35">
        <v>0.0</v>
      </c>
      <c r="G44" s="33"/>
      <c r="H44" s="36">
        <v>0.0</v>
      </c>
      <c r="I44" s="45">
        <f t="shared" si="32"/>
        <v>0</v>
      </c>
      <c r="J44" s="38">
        <v>0.19</v>
      </c>
      <c r="K44" s="45">
        <f t="shared" si="30"/>
        <v>0</v>
      </c>
      <c r="L44" s="45">
        <f t="shared" si="31"/>
        <v>0</v>
      </c>
      <c r="M44" s="33"/>
      <c r="N44" s="7"/>
      <c r="P44" s="7"/>
      <c r="Q44" s="7"/>
      <c r="R44" s="7"/>
      <c r="S44" s="25"/>
      <c r="T44" s="25"/>
      <c r="U44" s="25"/>
      <c r="V44" s="25"/>
      <c r="W44" s="7"/>
      <c r="X44" s="7"/>
      <c r="Y44" s="7"/>
      <c r="Z44" s="7"/>
      <c r="AA44" s="7"/>
    </row>
    <row r="45" ht="13.5" customHeight="1">
      <c r="A45" s="33"/>
      <c r="B45" s="34" t="s">
        <v>91</v>
      </c>
      <c r="C45" s="33"/>
      <c r="D45" s="34" t="s">
        <v>92</v>
      </c>
      <c r="E45" s="34" t="s">
        <v>29</v>
      </c>
      <c r="F45" s="35">
        <v>308.126</v>
      </c>
      <c r="G45" s="33"/>
      <c r="H45" s="36">
        <f t="shared" ref="H45:H47" si="34">IF(F45&lt;&gt;0,ROUND(I45/IF(G45="%",((F45)/100),F45),2),0)</f>
        <v>405.12</v>
      </c>
      <c r="I45" s="37">
        <f>(I46+I55+I56+I58+I69+I84+I91+I92+I94)</f>
        <v>124828.33</v>
      </c>
      <c r="J45" s="38"/>
      <c r="K45" s="37">
        <f t="shared" ref="K45:L45" si="33">(K46+K55+K56+K58+K69+K84+K91+K92+K94)</f>
        <v>23717.41</v>
      </c>
      <c r="L45" s="37">
        <f t="shared" si="33"/>
        <v>148545.74</v>
      </c>
      <c r="M45" s="33"/>
      <c r="N45" s="7"/>
      <c r="P45" s="7"/>
      <c r="Q45" s="7"/>
      <c r="R45" s="7"/>
      <c r="S45" s="25"/>
      <c r="T45" s="25"/>
      <c r="U45" s="25"/>
      <c r="V45" s="25"/>
      <c r="W45" s="7"/>
      <c r="X45" s="7"/>
      <c r="Y45" s="7"/>
      <c r="Z45" s="7"/>
      <c r="AA45" s="7"/>
    </row>
    <row r="46" ht="13.5" customHeight="1">
      <c r="A46" s="33"/>
      <c r="B46" s="33"/>
      <c r="C46" s="34" t="s">
        <v>93</v>
      </c>
      <c r="D46" s="34" t="s">
        <v>94</v>
      </c>
      <c r="E46" s="34" t="s">
        <v>29</v>
      </c>
      <c r="F46" s="35">
        <v>0.0</v>
      </c>
      <c r="G46" s="33"/>
      <c r="H46" s="36">
        <f t="shared" si="34"/>
        <v>0</v>
      </c>
      <c r="I46" s="37">
        <f>(I47+I53)</f>
        <v>26631.82</v>
      </c>
      <c r="J46" s="38"/>
      <c r="K46" s="37">
        <f t="shared" ref="K46:L46" si="35">(K47+K53)</f>
        <v>5060.05</v>
      </c>
      <c r="L46" s="37">
        <f t="shared" si="35"/>
        <v>31691.87</v>
      </c>
      <c r="M46" s="33"/>
      <c r="N46" s="7"/>
      <c r="P46" s="7"/>
      <c r="Q46" s="7"/>
      <c r="R46" s="7"/>
      <c r="S46" s="25"/>
      <c r="T46" s="25"/>
      <c r="U46" s="25"/>
      <c r="V46" s="25"/>
      <c r="W46" s="7"/>
      <c r="X46" s="7"/>
      <c r="Y46" s="7"/>
      <c r="Z46" s="7"/>
      <c r="AA46" s="7"/>
    </row>
    <row r="47" ht="13.5" customHeight="1">
      <c r="A47" s="33"/>
      <c r="B47" s="33"/>
      <c r="C47" s="33"/>
      <c r="D47" s="39" t="s">
        <v>95</v>
      </c>
      <c r="E47" s="34" t="s">
        <v>29</v>
      </c>
      <c r="F47" s="40">
        <v>0.0</v>
      </c>
      <c r="G47" s="44"/>
      <c r="H47" s="41">
        <f t="shared" si="34"/>
        <v>0</v>
      </c>
      <c r="I47" s="47">
        <f>(I48+I49+I50+I51+I52)</f>
        <v>26631.82</v>
      </c>
      <c r="J47" s="43"/>
      <c r="K47" s="47">
        <f t="shared" ref="K47:L47" si="36">(K48+K49+K50+K51+K52)</f>
        <v>5060.05</v>
      </c>
      <c r="L47" s="47">
        <f t="shared" si="36"/>
        <v>31691.87</v>
      </c>
      <c r="M47" s="44"/>
      <c r="N47" s="7"/>
      <c r="P47" s="7"/>
      <c r="Q47" s="7"/>
      <c r="R47" s="7"/>
      <c r="S47" s="25"/>
      <c r="T47" s="25"/>
      <c r="U47" s="25"/>
      <c r="V47" s="25"/>
      <c r="W47" s="7"/>
      <c r="X47" s="7"/>
      <c r="Y47" s="7"/>
      <c r="Z47" s="7"/>
      <c r="AA47" s="7"/>
    </row>
    <row r="48" ht="13.5" customHeight="1">
      <c r="A48" s="33"/>
      <c r="B48" s="33"/>
      <c r="C48" s="33"/>
      <c r="D48" s="39" t="s">
        <v>96</v>
      </c>
      <c r="E48" s="34" t="s">
        <v>26</v>
      </c>
      <c r="F48" s="40">
        <v>12.0</v>
      </c>
      <c r="G48" s="39" t="s">
        <v>40</v>
      </c>
      <c r="H48" s="41">
        <v>79.0</v>
      </c>
      <c r="I48" s="42">
        <f t="shared" ref="I48:I52" si="37">ROUND($F48*H48,2)</f>
        <v>948</v>
      </c>
      <c r="J48" s="43">
        <v>0.19</v>
      </c>
      <c r="K48" s="42">
        <f t="shared" ref="K48:K52" si="38">ROUND($I48*J48,2)</f>
        <v>180.12</v>
      </c>
      <c r="L48" s="42">
        <f t="shared" ref="L48:L52" si="39">ROUND($I48+K48,2)</f>
        <v>1128.12</v>
      </c>
      <c r="M48" s="39" t="s">
        <v>97</v>
      </c>
      <c r="N48" s="7"/>
      <c r="P48" s="7"/>
      <c r="Q48" s="7"/>
      <c r="R48" s="7"/>
      <c r="S48" s="25"/>
      <c r="T48" s="25"/>
      <c r="U48" s="25"/>
      <c r="V48" s="25"/>
      <c r="W48" s="7"/>
      <c r="X48" s="7"/>
      <c r="Y48" s="7"/>
      <c r="Z48" s="7"/>
      <c r="AA48" s="7"/>
    </row>
    <row r="49" ht="13.5" customHeight="1">
      <c r="A49" s="33"/>
      <c r="B49" s="33"/>
      <c r="C49" s="33"/>
      <c r="D49" s="39" t="s">
        <v>98</v>
      </c>
      <c r="E49" s="34" t="s">
        <v>26</v>
      </c>
      <c r="F49" s="40">
        <v>3.36</v>
      </c>
      <c r="G49" s="39" t="s">
        <v>40</v>
      </c>
      <c r="H49" s="41">
        <v>45.0</v>
      </c>
      <c r="I49" s="42">
        <f t="shared" si="37"/>
        <v>151.2</v>
      </c>
      <c r="J49" s="43">
        <v>0.19</v>
      </c>
      <c r="K49" s="42">
        <f t="shared" si="38"/>
        <v>28.73</v>
      </c>
      <c r="L49" s="42">
        <f t="shared" si="39"/>
        <v>179.93</v>
      </c>
      <c r="M49" s="44"/>
      <c r="N49" s="7"/>
      <c r="P49" s="7"/>
      <c r="Q49" s="7"/>
      <c r="R49" s="7"/>
      <c r="S49" s="25"/>
      <c r="T49" s="25"/>
      <c r="U49" s="25"/>
      <c r="V49" s="25"/>
      <c r="W49" s="7"/>
      <c r="X49" s="7"/>
      <c r="Y49" s="7"/>
      <c r="Z49" s="7"/>
      <c r="AA49" s="7"/>
    </row>
    <row r="50" ht="13.5" customHeight="1">
      <c r="A50" s="33"/>
      <c r="B50" s="33"/>
      <c r="C50" s="33"/>
      <c r="D50" s="39" t="s">
        <v>99</v>
      </c>
      <c r="E50" s="34" t="s">
        <v>26</v>
      </c>
      <c r="F50" s="40">
        <v>8.4</v>
      </c>
      <c r="G50" s="39" t="s">
        <v>100</v>
      </c>
      <c r="H50" s="41">
        <v>42.8</v>
      </c>
      <c r="I50" s="42">
        <f t="shared" si="37"/>
        <v>359.52</v>
      </c>
      <c r="J50" s="43">
        <v>0.19</v>
      </c>
      <c r="K50" s="42">
        <f t="shared" si="38"/>
        <v>68.31</v>
      </c>
      <c r="L50" s="42">
        <f t="shared" si="39"/>
        <v>427.83</v>
      </c>
      <c r="M50" s="44"/>
      <c r="N50" s="7"/>
      <c r="P50" s="7"/>
      <c r="Q50" s="7"/>
      <c r="R50" s="7"/>
      <c r="S50" s="25"/>
      <c r="T50" s="25"/>
      <c r="U50" s="25"/>
      <c r="V50" s="25"/>
      <c r="W50" s="7"/>
      <c r="X50" s="7"/>
      <c r="Y50" s="7"/>
      <c r="Z50" s="7"/>
      <c r="AA50" s="7"/>
    </row>
    <row r="51" ht="13.5" customHeight="1">
      <c r="A51" s="33"/>
      <c r="B51" s="33"/>
      <c r="C51" s="33"/>
      <c r="D51" s="39" t="s">
        <v>101</v>
      </c>
      <c r="E51" s="34" t="s">
        <v>26</v>
      </c>
      <c r="F51" s="40">
        <v>0.336</v>
      </c>
      <c r="G51" s="39" t="s">
        <v>65</v>
      </c>
      <c r="H51" s="41">
        <v>1586.0</v>
      </c>
      <c r="I51" s="42">
        <f t="shared" si="37"/>
        <v>532.9</v>
      </c>
      <c r="J51" s="43">
        <v>0.19</v>
      </c>
      <c r="K51" s="42">
        <f t="shared" si="38"/>
        <v>101.25</v>
      </c>
      <c r="L51" s="42">
        <f t="shared" si="39"/>
        <v>634.15</v>
      </c>
      <c r="M51" s="44"/>
      <c r="N51" s="7"/>
      <c r="P51" s="7"/>
      <c r="Q51" s="7"/>
      <c r="R51" s="7"/>
      <c r="S51" s="25"/>
      <c r="T51" s="25"/>
      <c r="U51" s="25"/>
      <c r="V51" s="25"/>
      <c r="W51" s="7"/>
      <c r="X51" s="7"/>
      <c r="Y51" s="7"/>
      <c r="Z51" s="7"/>
      <c r="AA51" s="7"/>
    </row>
    <row r="52" ht="13.5" customHeight="1">
      <c r="A52" s="33"/>
      <c r="B52" s="33"/>
      <c r="C52" s="33"/>
      <c r="D52" s="39" t="s">
        <v>102</v>
      </c>
      <c r="E52" s="34" t="s">
        <v>26</v>
      </c>
      <c r="F52" s="40">
        <v>136.89</v>
      </c>
      <c r="G52" s="39" t="s">
        <v>40</v>
      </c>
      <c r="H52" s="41">
        <v>180.0</v>
      </c>
      <c r="I52" s="42">
        <f t="shared" si="37"/>
        <v>24640.2</v>
      </c>
      <c r="J52" s="43">
        <v>0.19</v>
      </c>
      <c r="K52" s="42">
        <f t="shared" si="38"/>
        <v>4681.64</v>
      </c>
      <c r="L52" s="42">
        <f t="shared" si="39"/>
        <v>29321.84</v>
      </c>
      <c r="M52" s="44"/>
      <c r="N52" s="7"/>
      <c r="P52" s="7"/>
      <c r="Q52" s="7"/>
      <c r="R52" s="7"/>
      <c r="S52" s="25"/>
      <c r="T52" s="25"/>
      <c r="U52" s="25"/>
      <c r="V52" s="25"/>
      <c r="W52" s="7"/>
      <c r="X52" s="7"/>
      <c r="Y52" s="7"/>
      <c r="Z52" s="7"/>
      <c r="AA52" s="7"/>
    </row>
    <row r="53" ht="13.5" customHeight="1">
      <c r="A53" s="33"/>
      <c r="B53" s="33"/>
      <c r="C53" s="33"/>
      <c r="D53" s="39" t="s">
        <v>103</v>
      </c>
      <c r="E53" s="34" t="s">
        <v>29</v>
      </c>
      <c r="F53" s="40">
        <v>0.0</v>
      </c>
      <c r="G53" s="44"/>
      <c r="H53" s="41">
        <f>IF(F53&lt;&gt;0,ROUND(I53/IF(G53="%",((F53)/100),F53),2),0)</f>
        <v>0</v>
      </c>
      <c r="I53" s="47">
        <f>(I54)</f>
        <v>0</v>
      </c>
      <c r="J53" s="43"/>
      <c r="K53" s="47">
        <f t="shared" ref="K53:L53" si="40">(K54)</f>
        <v>0</v>
      </c>
      <c r="L53" s="47">
        <f t="shared" si="40"/>
        <v>0</v>
      </c>
      <c r="M53" s="44"/>
      <c r="N53" s="7"/>
      <c r="P53" s="7"/>
      <c r="Q53" s="7"/>
      <c r="R53" s="7"/>
      <c r="S53" s="25"/>
      <c r="T53" s="25"/>
      <c r="U53" s="25"/>
      <c r="V53" s="25"/>
      <c r="W53" s="7"/>
      <c r="X53" s="7"/>
      <c r="Y53" s="7"/>
      <c r="Z53" s="7"/>
      <c r="AA53" s="7"/>
    </row>
    <row r="54" ht="13.5" customHeight="1">
      <c r="A54" s="33"/>
      <c r="B54" s="33"/>
      <c r="C54" s="33"/>
      <c r="D54" s="39" t="s">
        <v>104</v>
      </c>
      <c r="E54" s="34" t="s">
        <v>26</v>
      </c>
      <c r="F54" s="40">
        <v>0.0</v>
      </c>
      <c r="G54" s="39" t="s">
        <v>40</v>
      </c>
      <c r="H54" s="41">
        <v>180.0</v>
      </c>
      <c r="I54" s="42">
        <f>ROUND($F54*H54,2)</f>
        <v>0</v>
      </c>
      <c r="J54" s="43">
        <v>0.19</v>
      </c>
      <c r="K54" s="42">
        <f t="shared" ref="K54:K55" si="41">ROUND($I54*J54,2)</f>
        <v>0</v>
      </c>
      <c r="L54" s="42">
        <f t="shared" ref="L54:L55" si="42">ROUND($I54+K54,2)</f>
        <v>0</v>
      </c>
      <c r="M54" s="44"/>
      <c r="N54" s="7"/>
      <c r="P54" s="7"/>
      <c r="Q54" s="7"/>
      <c r="R54" s="7"/>
      <c r="S54" s="25"/>
      <c r="T54" s="25"/>
      <c r="U54" s="25"/>
      <c r="V54" s="25"/>
      <c r="W54" s="7"/>
      <c r="X54" s="7"/>
      <c r="Y54" s="7"/>
      <c r="Z54" s="7"/>
      <c r="AA54" s="7"/>
    </row>
    <row r="55" ht="13.5" customHeight="1">
      <c r="A55" s="33"/>
      <c r="B55" s="33"/>
      <c r="C55" s="34" t="s">
        <v>105</v>
      </c>
      <c r="D55" s="34" t="s">
        <v>106</v>
      </c>
      <c r="E55" s="34" t="s">
        <v>26</v>
      </c>
      <c r="F55" s="35">
        <v>0.0</v>
      </c>
      <c r="G55" s="33"/>
      <c r="H55" s="36">
        <v>0.0</v>
      </c>
      <c r="I55" s="45">
        <f>ROUND(IF(G55="%",((F55)/100),F55)*H55,2)</f>
        <v>0</v>
      </c>
      <c r="J55" s="38">
        <v>0.19</v>
      </c>
      <c r="K55" s="45">
        <f t="shared" si="41"/>
        <v>0</v>
      </c>
      <c r="L55" s="45">
        <f t="shared" si="42"/>
        <v>0</v>
      </c>
      <c r="M55" s="33"/>
      <c r="N55" s="7"/>
      <c r="P55" s="7"/>
      <c r="Q55" s="7"/>
      <c r="R55" s="7"/>
      <c r="S55" s="25"/>
      <c r="T55" s="25"/>
      <c r="U55" s="25"/>
      <c r="V55" s="25"/>
      <c r="W55" s="7"/>
      <c r="X55" s="7"/>
      <c r="Y55" s="7"/>
      <c r="Z55" s="7"/>
      <c r="AA55" s="7"/>
    </row>
    <row r="56" ht="13.5" customHeight="1">
      <c r="A56" s="33"/>
      <c r="B56" s="33"/>
      <c r="C56" s="34" t="s">
        <v>107</v>
      </c>
      <c r="D56" s="34" t="s">
        <v>108</v>
      </c>
      <c r="E56" s="34" t="s">
        <v>29</v>
      </c>
      <c r="F56" s="35">
        <v>0.0</v>
      </c>
      <c r="G56" s="33"/>
      <c r="H56" s="36">
        <f>IF(F56&lt;&gt;0,ROUND(I56/IF(G56="%",((F56)/100),F56),2),0)</f>
        <v>0</v>
      </c>
      <c r="I56" s="37">
        <f>(I57)</f>
        <v>0</v>
      </c>
      <c r="J56" s="38">
        <v>0.19</v>
      </c>
      <c r="K56" s="37">
        <f t="shared" ref="K56:L56" si="43">(K57)</f>
        <v>0</v>
      </c>
      <c r="L56" s="37">
        <f t="shared" si="43"/>
        <v>0</v>
      </c>
      <c r="M56" s="33"/>
      <c r="N56" s="7"/>
      <c r="P56" s="7"/>
      <c r="Q56" s="7"/>
      <c r="R56" s="7"/>
      <c r="S56" s="25"/>
      <c r="T56" s="25"/>
      <c r="U56" s="25"/>
      <c r="V56" s="25"/>
      <c r="W56" s="7"/>
      <c r="X56" s="7"/>
      <c r="Y56" s="7"/>
      <c r="Z56" s="7"/>
      <c r="AA56" s="7"/>
    </row>
    <row r="57" ht="13.5" customHeight="1">
      <c r="A57" s="33"/>
      <c r="B57" s="33"/>
      <c r="C57" s="33"/>
      <c r="D57" s="39" t="s">
        <v>109</v>
      </c>
      <c r="E57" s="34" t="s">
        <v>26</v>
      </c>
      <c r="F57" s="40">
        <v>0.0</v>
      </c>
      <c r="G57" s="44"/>
      <c r="H57" s="41">
        <v>500.0</v>
      </c>
      <c r="I57" s="42">
        <f>ROUND($F57*H57,2)</f>
        <v>0</v>
      </c>
      <c r="J57" s="43">
        <v>0.19</v>
      </c>
      <c r="K57" s="42">
        <f>ROUND($I57*J57,2)</f>
        <v>0</v>
      </c>
      <c r="L57" s="42">
        <f>ROUND($I57+K57,2)</f>
        <v>0</v>
      </c>
      <c r="M57" s="44"/>
      <c r="N57" s="7"/>
      <c r="P57" s="7"/>
      <c r="Q57" s="7"/>
      <c r="R57" s="7"/>
      <c r="S57" s="25"/>
      <c r="T57" s="25"/>
      <c r="U57" s="25"/>
      <c r="V57" s="25"/>
      <c r="W57" s="7"/>
      <c r="X57" s="7"/>
      <c r="Y57" s="7"/>
      <c r="Z57" s="7"/>
      <c r="AA57" s="7"/>
    </row>
    <row r="58" ht="13.5" customHeight="1">
      <c r="A58" s="33"/>
      <c r="B58" s="33"/>
      <c r="C58" s="34" t="s">
        <v>110</v>
      </c>
      <c r="D58" s="34" t="s">
        <v>111</v>
      </c>
      <c r="E58" s="34" t="s">
        <v>29</v>
      </c>
      <c r="F58" s="35">
        <v>0.0</v>
      </c>
      <c r="G58" s="33"/>
      <c r="H58" s="36">
        <f>IF(F58&lt;&gt;0,ROUND(I58/IF(G58="%",((F58)/100),F58),2),0)</f>
        <v>0</v>
      </c>
      <c r="I58" s="37">
        <f>(I59+I60+I61+I62+I63+I64+I65+I66+I67+I68)</f>
        <v>27984.66</v>
      </c>
      <c r="J58" s="38"/>
      <c r="K58" s="37">
        <f t="shared" ref="K58:L58" si="44">(K59+K60+K61+K62+K63+K64+K65+K66+K67+K68)</f>
        <v>5317.09</v>
      </c>
      <c r="L58" s="37">
        <f t="shared" si="44"/>
        <v>33301.75</v>
      </c>
      <c r="M58" s="33"/>
      <c r="N58" s="7"/>
      <c r="P58" s="7"/>
      <c r="Q58" s="7"/>
      <c r="R58" s="7"/>
      <c r="S58" s="25"/>
      <c r="T58" s="25"/>
      <c r="U58" s="25"/>
      <c r="V58" s="25"/>
      <c r="W58" s="7"/>
      <c r="X58" s="7"/>
      <c r="Y58" s="7"/>
      <c r="Z58" s="7"/>
      <c r="AA58" s="7"/>
    </row>
    <row r="59" ht="13.5" customHeight="1">
      <c r="A59" s="33"/>
      <c r="B59" s="33"/>
      <c r="C59" s="33"/>
      <c r="D59" s="39" t="s">
        <v>112</v>
      </c>
      <c r="E59" s="34" t="s">
        <v>26</v>
      </c>
      <c r="F59" s="40">
        <v>0.0</v>
      </c>
      <c r="G59" s="39" t="s">
        <v>67</v>
      </c>
      <c r="H59" s="41">
        <v>150.0</v>
      </c>
      <c r="I59" s="42">
        <f t="shared" ref="I59:I61" si="45">ROUND($F59*H59,2)</f>
        <v>0</v>
      </c>
      <c r="J59" s="43">
        <v>0.19</v>
      </c>
      <c r="K59" s="42">
        <f t="shared" ref="K59:K68" si="46">ROUND($I59*J59,2)</f>
        <v>0</v>
      </c>
      <c r="L59" s="42">
        <f t="shared" ref="L59:L68" si="47">ROUND($I59+K59,2)</f>
        <v>0</v>
      </c>
      <c r="M59" s="44"/>
      <c r="N59" s="7"/>
      <c r="P59" s="7"/>
      <c r="Q59" s="7"/>
      <c r="R59" s="7"/>
      <c r="S59" s="25"/>
      <c r="T59" s="25"/>
      <c r="U59" s="25"/>
      <c r="V59" s="25"/>
      <c r="W59" s="7"/>
      <c r="X59" s="7"/>
      <c r="Y59" s="7"/>
      <c r="Z59" s="7"/>
      <c r="AA59" s="7"/>
    </row>
    <row r="60" ht="13.5" customHeight="1">
      <c r="A60" s="33"/>
      <c r="B60" s="33"/>
      <c r="C60" s="33"/>
      <c r="D60" s="39" t="s">
        <v>113</v>
      </c>
      <c r="E60" s="34" t="s">
        <v>26</v>
      </c>
      <c r="F60" s="40">
        <v>15.0</v>
      </c>
      <c r="G60" s="39" t="s">
        <v>40</v>
      </c>
      <c r="H60" s="41">
        <v>100.0</v>
      </c>
      <c r="I60" s="42">
        <f t="shared" si="45"/>
        <v>1500</v>
      </c>
      <c r="J60" s="43">
        <v>0.19</v>
      </c>
      <c r="K60" s="42">
        <f t="shared" si="46"/>
        <v>285</v>
      </c>
      <c r="L60" s="42">
        <f t="shared" si="47"/>
        <v>1785</v>
      </c>
      <c r="M60" s="44"/>
      <c r="N60" s="7"/>
      <c r="P60" s="7"/>
      <c r="Q60" s="7"/>
      <c r="R60" s="7"/>
      <c r="S60" s="25"/>
      <c r="T60" s="25"/>
      <c r="U60" s="25"/>
      <c r="V60" s="25"/>
      <c r="W60" s="7"/>
      <c r="X60" s="7"/>
      <c r="Y60" s="7"/>
      <c r="Z60" s="7"/>
      <c r="AA60" s="7"/>
    </row>
    <row r="61" ht="13.5" customHeight="1">
      <c r="A61" s="33"/>
      <c r="B61" s="33"/>
      <c r="C61" s="33"/>
      <c r="D61" s="39" t="s">
        <v>114</v>
      </c>
      <c r="E61" s="34" t="s">
        <v>26</v>
      </c>
      <c r="F61" s="40">
        <v>0.0</v>
      </c>
      <c r="G61" s="39" t="s">
        <v>40</v>
      </c>
      <c r="H61" s="41">
        <v>1020.0</v>
      </c>
      <c r="I61" s="42">
        <f t="shared" si="45"/>
        <v>0</v>
      </c>
      <c r="J61" s="43">
        <v>0.19</v>
      </c>
      <c r="K61" s="42">
        <f t="shared" si="46"/>
        <v>0</v>
      </c>
      <c r="L61" s="42">
        <f t="shared" si="47"/>
        <v>0</v>
      </c>
      <c r="M61" s="44"/>
      <c r="N61" s="7"/>
      <c r="P61" s="7"/>
      <c r="Q61" s="7"/>
      <c r="R61" s="7"/>
      <c r="S61" s="25"/>
      <c r="T61" s="25"/>
      <c r="U61" s="25"/>
      <c r="V61" s="25"/>
      <c r="W61" s="7"/>
      <c r="X61" s="7"/>
      <c r="Y61" s="7"/>
      <c r="Z61" s="7"/>
      <c r="AA61" s="7"/>
    </row>
    <row r="62" ht="13.5" customHeight="1">
      <c r="A62" s="33"/>
      <c r="B62" s="33"/>
      <c r="C62" s="33"/>
      <c r="D62" s="39" t="s">
        <v>115</v>
      </c>
      <c r="E62" s="34" t="s">
        <v>26</v>
      </c>
      <c r="F62" s="40">
        <v>30.0</v>
      </c>
      <c r="G62" s="39" t="s">
        <v>40</v>
      </c>
      <c r="H62" s="41">
        <v>900.0</v>
      </c>
      <c r="I62" s="42">
        <v>19589.66</v>
      </c>
      <c r="J62" s="43">
        <v>0.19</v>
      </c>
      <c r="K62" s="42">
        <f t="shared" si="46"/>
        <v>3722.04</v>
      </c>
      <c r="L62" s="42">
        <f t="shared" si="47"/>
        <v>23311.7</v>
      </c>
      <c r="M62" s="44"/>
      <c r="N62" s="7"/>
      <c r="P62" s="7"/>
      <c r="Q62" s="7"/>
      <c r="R62" s="7"/>
      <c r="S62" s="25"/>
      <c r="T62" s="25"/>
      <c r="U62" s="25"/>
      <c r="V62" s="25"/>
      <c r="W62" s="7"/>
      <c r="X62" s="7"/>
      <c r="Y62" s="7"/>
      <c r="Z62" s="7"/>
      <c r="AA62" s="7"/>
    </row>
    <row r="63" ht="13.5" customHeight="1">
      <c r="A63" s="33"/>
      <c r="B63" s="33"/>
      <c r="C63" s="33"/>
      <c r="D63" s="39" t="s">
        <v>116</v>
      </c>
      <c r="E63" s="34" t="s">
        <v>26</v>
      </c>
      <c r="F63" s="40">
        <v>0.0</v>
      </c>
      <c r="G63" s="39" t="s">
        <v>40</v>
      </c>
      <c r="H63" s="41">
        <v>3700.0</v>
      </c>
      <c r="I63" s="42">
        <f t="shared" ref="I63:I68" si="48">ROUND($F63*H63,2)</f>
        <v>0</v>
      </c>
      <c r="J63" s="43">
        <v>0.19</v>
      </c>
      <c r="K63" s="42">
        <f t="shared" si="46"/>
        <v>0</v>
      </c>
      <c r="L63" s="42">
        <f t="shared" si="47"/>
        <v>0</v>
      </c>
      <c r="M63" s="44"/>
      <c r="N63" s="7"/>
      <c r="P63" s="7"/>
      <c r="Q63" s="7"/>
      <c r="R63" s="7"/>
      <c r="S63" s="25"/>
      <c r="T63" s="25"/>
      <c r="U63" s="25"/>
      <c r="V63" s="25"/>
      <c r="W63" s="7"/>
      <c r="X63" s="7"/>
      <c r="Y63" s="7"/>
      <c r="Z63" s="7"/>
      <c r="AA63" s="7"/>
    </row>
    <row r="64" ht="13.5" customHeight="1">
      <c r="A64" s="33"/>
      <c r="B64" s="33"/>
      <c r="C64" s="33"/>
      <c r="D64" s="39" t="s">
        <v>117</v>
      </c>
      <c r="E64" s="34" t="s">
        <v>26</v>
      </c>
      <c r="F64" s="40">
        <v>0.0</v>
      </c>
      <c r="G64" s="39" t="s">
        <v>118</v>
      </c>
      <c r="H64" s="41">
        <v>60.0</v>
      </c>
      <c r="I64" s="42">
        <f t="shared" si="48"/>
        <v>0</v>
      </c>
      <c r="J64" s="43">
        <v>0.19</v>
      </c>
      <c r="K64" s="42">
        <f t="shared" si="46"/>
        <v>0</v>
      </c>
      <c r="L64" s="42">
        <f t="shared" si="47"/>
        <v>0</v>
      </c>
      <c r="M64" s="44"/>
      <c r="N64" s="7"/>
      <c r="P64" s="7"/>
      <c r="Q64" s="7"/>
      <c r="R64" s="7"/>
      <c r="S64" s="25"/>
      <c r="T64" s="25"/>
      <c r="U64" s="25"/>
      <c r="V64" s="25"/>
      <c r="W64" s="7"/>
      <c r="X64" s="7"/>
      <c r="Y64" s="7"/>
      <c r="Z64" s="7"/>
      <c r="AA64" s="7"/>
    </row>
    <row r="65" ht="13.5" customHeight="1">
      <c r="A65" s="33"/>
      <c r="B65" s="33"/>
      <c r="C65" s="33"/>
      <c r="D65" s="39" t="s">
        <v>119</v>
      </c>
      <c r="E65" s="34" t="s">
        <v>26</v>
      </c>
      <c r="F65" s="40">
        <v>3.0</v>
      </c>
      <c r="G65" s="39" t="s">
        <v>118</v>
      </c>
      <c r="H65" s="41">
        <v>200.0</v>
      </c>
      <c r="I65" s="42">
        <f t="shared" si="48"/>
        <v>600</v>
      </c>
      <c r="J65" s="43">
        <v>0.19</v>
      </c>
      <c r="K65" s="42">
        <f t="shared" si="46"/>
        <v>114</v>
      </c>
      <c r="L65" s="42">
        <f t="shared" si="47"/>
        <v>714</v>
      </c>
      <c r="M65" s="44"/>
      <c r="N65" s="7" t="s">
        <v>120</v>
      </c>
      <c r="P65" s="7"/>
      <c r="Q65" s="7"/>
      <c r="R65" s="7"/>
      <c r="S65" s="25"/>
      <c r="T65" s="25"/>
      <c r="U65" s="25"/>
      <c r="V65" s="25"/>
      <c r="W65" s="7"/>
      <c r="X65" s="7"/>
      <c r="Y65" s="7"/>
      <c r="Z65" s="7"/>
      <c r="AA65" s="7"/>
    </row>
    <row r="66" ht="13.5" customHeight="1">
      <c r="A66" s="33"/>
      <c r="B66" s="33"/>
      <c r="C66" s="33"/>
      <c r="D66" s="39" t="s">
        <v>121</v>
      </c>
      <c r="E66" s="34" t="s">
        <v>26</v>
      </c>
      <c r="F66" s="40">
        <v>15.0</v>
      </c>
      <c r="G66" s="39" t="s">
        <v>67</v>
      </c>
      <c r="H66" s="41">
        <v>43.0</v>
      </c>
      <c r="I66" s="42">
        <f t="shared" si="48"/>
        <v>645</v>
      </c>
      <c r="J66" s="43">
        <v>0.19</v>
      </c>
      <c r="K66" s="42">
        <f t="shared" si="46"/>
        <v>122.55</v>
      </c>
      <c r="L66" s="42">
        <f t="shared" si="47"/>
        <v>767.55</v>
      </c>
      <c r="M66" s="44"/>
      <c r="N66" s="7"/>
      <c r="P66" s="7"/>
      <c r="Q66" s="7"/>
      <c r="R66" s="7"/>
      <c r="S66" s="25"/>
      <c r="T66" s="25"/>
      <c r="U66" s="25"/>
      <c r="V66" s="25"/>
      <c r="W66" s="7"/>
      <c r="X66" s="7"/>
      <c r="Y66" s="7"/>
      <c r="Z66" s="7"/>
      <c r="AA66" s="7"/>
    </row>
    <row r="67" ht="13.5" customHeight="1">
      <c r="A67" s="33"/>
      <c r="B67" s="33"/>
      <c r="C67" s="33"/>
      <c r="D67" s="39" t="s">
        <v>122</v>
      </c>
      <c r="E67" s="34" t="s">
        <v>26</v>
      </c>
      <c r="F67" s="40">
        <v>15.0</v>
      </c>
      <c r="G67" s="39" t="s">
        <v>67</v>
      </c>
      <c r="H67" s="41">
        <v>120.0</v>
      </c>
      <c r="I67" s="42">
        <f t="shared" si="48"/>
        <v>1800</v>
      </c>
      <c r="J67" s="43">
        <v>0.19</v>
      </c>
      <c r="K67" s="42">
        <f t="shared" si="46"/>
        <v>342</v>
      </c>
      <c r="L67" s="42">
        <f t="shared" si="47"/>
        <v>2142</v>
      </c>
      <c r="M67" s="44"/>
      <c r="N67" s="7"/>
      <c r="P67" s="7"/>
      <c r="Q67" s="7"/>
      <c r="R67" s="7"/>
      <c r="S67" s="25"/>
      <c r="T67" s="25"/>
      <c r="U67" s="25"/>
      <c r="V67" s="25"/>
      <c r="W67" s="7"/>
      <c r="X67" s="7"/>
      <c r="Y67" s="7"/>
      <c r="Z67" s="7"/>
      <c r="AA67" s="7"/>
    </row>
    <row r="68" ht="13.5" customHeight="1">
      <c r="A68" s="33"/>
      <c r="B68" s="33"/>
      <c r="C68" s="33"/>
      <c r="D68" s="39" t="s">
        <v>123</v>
      </c>
      <c r="E68" s="34" t="s">
        <v>26</v>
      </c>
      <c r="F68" s="40">
        <v>70.0</v>
      </c>
      <c r="G68" s="39" t="s">
        <v>67</v>
      </c>
      <c r="H68" s="41">
        <v>55.0</v>
      </c>
      <c r="I68" s="42">
        <f t="shared" si="48"/>
        <v>3850</v>
      </c>
      <c r="J68" s="43">
        <v>0.19</v>
      </c>
      <c r="K68" s="42">
        <f t="shared" si="46"/>
        <v>731.5</v>
      </c>
      <c r="L68" s="42">
        <f t="shared" si="47"/>
        <v>4581.5</v>
      </c>
      <c r="M68" s="44"/>
      <c r="N68" s="7"/>
      <c r="P68" s="7"/>
      <c r="Q68" s="7"/>
      <c r="R68" s="7"/>
      <c r="S68" s="25"/>
      <c r="T68" s="25"/>
      <c r="U68" s="25"/>
      <c r="V68" s="25"/>
      <c r="W68" s="7"/>
      <c r="X68" s="7"/>
      <c r="Y68" s="7"/>
      <c r="Z68" s="7"/>
      <c r="AA68" s="7"/>
    </row>
    <row r="69" ht="13.5" customHeight="1">
      <c r="A69" s="33"/>
      <c r="B69" s="33"/>
      <c r="C69" s="34" t="s">
        <v>124</v>
      </c>
      <c r="D69" s="34" t="s">
        <v>125</v>
      </c>
      <c r="E69" s="34" t="s">
        <v>29</v>
      </c>
      <c r="F69" s="35">
        <v>0.0</v>
      </c>
      <c r="G69" s="33"/>
      <c r="H69" s="36">
        <f>IF(F69&lt;&gt;0,ROUND(I69/IF(G69="%",((F69)/100),F69),2),0)</f>
        <v>0</v>
      </c>
      <c r="I69" s="37">
        <f>(I70+I71+I72+I73+I74+I75+I76+I77+I78+I79+I80+I81+I82+I83)</f>
        <v>36064.42</v>
      </c>
      <c r="J69" s="38"/>
      <c r="K69" s="37">
        <f t="shared" ref="K69:L69" si="49">(K70+K71+K72+K73+K74+K75+K76+K77+K78+K79+K80+K81+K82+K83)</f>
        <v>6852.25</v>
      </c>
      <c r="L69" s="37">
        <f t="shared" si="49"/>
        <v>42916.67</v>
      </c>
      <c r="M69" s="33"/>
      <c r="N69" s="7"/>
      <c r="P69" s="7"/>
      <c r="Q69" s="7"/>
      <c r="R69" s="7"/>
      <c r="S69" s="25"/>
      <c r="T69" s="25"/>
      <c r="U69" s="25"/>
      <c r="V69" s="25"/>
      <c r="W69" s="7"/>
      <c r="X69" s="7"/>
      <c r="Y69" s="7"/>
      <c r="Z69" s="7"/>
      <c r="AA69" s="7"/>
    </row>
    <row r="70" ht="13.5" customHeight="1">
      <c r="A70" s="33"/>
      <c r="B70" s="33"/>
      <c r="C70" s="33"/>
      <c r="D70" s="39" t="s">
        <v>126</v>
      </c>
      <c r="E70" s="34" t="s">
        <v>26</v>
      </c>
      <c r="F70" s="40">
        <v>0.0</v>
      </c>
      <c r="G70" s="44"/>
      <c r="H70" s="41">
        <v>0.0</v>
      </c>
      <c r="I70" s="42">
        <f t="shared" ref="I70:I81" si="50">ROUND($F70*H70,2)</f>
        <v>0</v>
      </c>
      <c r="J70" s="43">
        <v>0.19</v>
      </c>
      <c r="K70" s="42">
        <f t="shared" ref="K70:K83" si="51">ROUND($I70*J70,2)</f>
        <v>0</v>
      </c>
      <c r="L70" s="42">
        <f t="shared" ref="L70:L83" si="52">ROUND($I70+K70,2)</f>
        <v>0</v>
      </c>
      <c r="M70" s="44"/>
      <c r="N70" s="7"/>
      <c r="P70" s="7"/>
      <c r="Q70" s="7"/>
      <c r="R70" s="7"/>
      <c r="S70" s="25"/>
      <c r="T70" s="25"/>
      <c r="U70" s="25"/>
      <c r="V70" s="25"/>
      <c r="W70" s="7"/>
      <c r="X70" s="7"/>
      <c r="Y70" s="7"/>
      <c r="Z70" s="7"/>
      <c r="AA70" s="7"/>
    </row>
    <row r="71" ht="13.5" customHeight="1">
      <c r="A71" s="33"/>
      <c r="B71" s="33"/>
      <c r="C71" s="33"/>
      <c r="D71" s="39" t="s">
        <v>127</v>
      </c>
      <c r="E71" s="34" t="s">
        <v>26</v>
      </c>
      <c r="F71" s="40">
        <v>5.24</v>
      </c>
      <c r="G71" s="39" t="s">
        <v>40</v>
      </c>
      <c r="H71" s="41">
        <v>60.0</v>
      </c>
      <c r="I71" s="42">
        <f t="shared" si="50"/>
        <v>314.4</v>
      </c>
      <c r="J71" s="43">
        <v>0.19</v>
      </c>
      <c r="K71" s="42">
        <f t="shared" si="51"/>
        <v>59.74</v>
      </c>
      <c r="L71" s="42">
        <f t="shared" si="52"/>
        <v>374.14</v>
      </c>
      <c r="M71" s="44"/>
      <c r="N71" s="7"/>
      <c r="P71" s="7"/>
      <c r="Q71" s="7"/>
      <c r="R71" s="7"/>
      <c r="S71" s="25"/>
      <c r="T71" s="25"/>
      <c r="U71" s="25"/>
      <c r="V71" s="25"/>
      <c r="W71" s="7"/>
      <c r="X71" s="7"/>
      <c r="Y71" s="7"/>
      <c r="Z71" s="7"/>
      <c r="AA71" s="7"/>
    </row>
    <row r="72" ht="13.5" customHeight="1">
      <c r="A72" s="33"/>
      <c r="B72" s="33"/>
      <c r="C72" s="33"/>
      <c r="D72" s="39" t="s">
        <v>128</v>
      </c>
      <c r="E72" s="34" t="s">
        <v>26</v>
      </c>
      <c r="F72" s="40">
        <v>0.0</v>
      </c>
      <c r="G72" s="44"/>
      <c r="H72" s="41">
        <v>0.0</v>
      </c>
      <c r="I72" s="42">
        <f t="shared" si="50"/>
        <v>0</v>
      </c>
      <c r="J72" s="43">
        <v>0.19</v>
      </c>
      <c r="K72" s="42">
        <f t="shared" si="51"/>
        <v>0</v>
      </c>
      <c r="L72" s="42">
        <f t="shared" si="52"/>
        <v>0</v>
      </c>
      <c r="M72" s="44"/>
      <c r="N72" s="7"/>
      <c r="P72" s="7"/>
      <c r="Q72" s="7"/>
      <c r="R72" s="7"/>
      <c r="S72" s="25"/>
      <c r="T72" s="25"/>
      <c r="U72" s="25"/>
      <c r="V72" s="25"/>
      <c r="W72" s="7"/>
      <c r="X72" s="7"/>
      <c r="Y72" s="7"/>
      <c r="Z72" s="7"/>
      <c r="AA72" s="7"/>
    </row>
    <row r="73" ht="13.5" customHeight="1">
      <c r="A73" s="33"/>
      <c r="B73" s="33"/>
      <c r="C73" s="33"/>
      <c r="D73" s="39" t="s">
        <v>129</v>
      </c>
      <c r="E73" s="34" t="s">
        <v>26</v>
      </c>
      <c r="F73" s="40">
        <v>0.0</v>
      </c>
      <c r="G73" s="39" t="s">
        <v>40</v>
      </c>
      <c r="H73" s="41">
        <v>150.0</v>
      </c>
      <c r="I73" s="42">
        <f t="shared" si="50"/>
        <v>0</v>
      </c>
      <c r="J73" s="43">
        <v>0.19</v>
      </c>
      <c r="K73" s="42">
        <f t="shared" si="51"/>
        <v>0</v>
      </c>
      <c r="L73" s="42">
        <f t="shared" si="52"/>
        <v>0</v>
      </c>
      <c r="M73" s="39" t="s">
        <v>130</v>
      </c>
      <c r="N73" s="7" t="s">
        <v>131</v>
      </c>
      <c r="P73" s="7"/>
      <c r="Q73" s="7"/>
      <c r="R73" s="7"/>
      <c r="S73" s="48" t="s">
        <v>132</v>
      </c>
      <c r="T73" s="48" t="s">
        <v>132</v>
      </c>
      <c r="U73" s="48" t="s">
        <v>132</v>
      </c>
      <c r="V73" s="48" t="s">
        <v>132</v>
      </c>
      <c r="W73" s="7"/>
      <c r="X73" s="7"/>
      <c r="Y73" s="7"/>
      <c r="Z73" s="7"/>
      <c r="AA73" s="7"/>
    </row>
    <row r="74" ht="13.5" customHeight="1">
      <c r="A74" s="33"/>
      <c r="B74" s="33"/>
      <c r="C74" s="33"/>
      <c r="D74" s="39" t="s">
        <v>133</v>
      </c>
      <c r="E74" s="34" t="s">
        <v>26</v>
      </c>
      <c r="F74" s="40">
        <v>0.0</v>
      </c>
      <c r="G74" s="39" t="s">
        <v>67</v>
      </c>
      <c r="H74" s="41">
        <v>225.0</v>
      </c>
      <c r="I74" s="42">
        <f t="shared" si="50"/>
        <v>0</v>
      </c>
      <c r="J74" s="43">
        <v>0.19</v>
      </c>
      <c r="K74" s="42">
        <f t="shared" si="51"/>
        <v>0</v>
      </c>
      <c r="L74" s="42">
        <f t="shared" si="52"/>
        <v>0</v>
      </c>
      <c r="M74" s="44"/>
      <c r="N74" s="7"/>
      <c r="P74" s="7"/>
      <c r="Q74" s="7"/>
      <c r="R74" s="7"/>
      <c r="S74" s="25"/>
      <c r="T74" s="25"/>
      <c r="U74" s="25"/>
      <c r="V74" s="25"/>
      <c r="W74" s="7"/>
      <c r="X74" s="7"/>
      <c r="Y74" s="7"/>
      <c r="Z74" s="7"/>
      <c r="AA74" s="7"/>
    </row>
    <row r="75" ht="13.5" customHeight="1">
      <c r="A75" s="33"/>
      <c r="B75" s="33"/>
      <c r="C75" s="33"/>
      <c r="D75" s="39" t="s">
        <v>134</v>
      </c>
      <c r="E75" s="34" t="s">
        <v>26</v>
      </c>
      <c r="F75" s="40">
        <v>104.55</v>
      </c>
      <c r="G75" s="39" t="s">
        <v>40</v>
      </c>
      <c r="H75" s="41">
        <v>19.0</v>
      </c>
      <c r="I75" s="42">
        <f t="shared" si="50"/>
        <v>1986.45</v>
      </c>
      <c r="J75" s="43">
        <v>0.19</v>
      </c>
      <c r="K75" s="42">
        <f t="shared" si="51"/>
        <v>377.43</v>
      </c>
      <c r="L75" s="42">
        <f t="shared" si="52"/>
        <v>2363.88</v>
      </c>
      <c r="M75" s="44"/>
      <c r="N75" s="7"/>
      <c r="P75" s="7"/>
      <c r="Q75" s="7"/>
      <c r="R75" s="7"/>
      <c r="S75" s="25"/>
      <c r="T75" s="25"/>
      <c r="U75" s="25"/>
      <c r="V75" s="25"/>
      <c r="W75" s="7"/>
      <c r="X75" s="7"/>
      <c r="Y75" s="7"/>
      <c r="Z75" s="7"/>
      <c r="AA75" s="7"/>
    </row>
    <row r="76" ht="13.5" customHeight="1">
      <c r="A76" s="33"/>
      <c r="B76" s="33"/>
      <c r="C76" s="33"/>
      <c r="D76" s="39" t="s">
        <v>135</v>
      </c>
      <c r="E76" s="34" t="s">
        <v>26</v>
      </c>
      <c r="F76" s="40">
        <v>0.0</v>
      </c>
      <c r="G76" s="39" t="s">
        <v>40</v>
      </c>
      <c r="H76" s="41">
        <v>9.0</v>
      </c>
      <c r="I76" s="42">
        <f t="shared" si="50"/>
        <v>0</v>
      </c>
      <c r="J76" s="43">
        <v>0.19</v>
      </c>
      <c r="K76" s="42">
        <f t="shared" si="51"/>
        <v>0</v>
      </c>
      <c r="L76" s="42">
        <f t="shared" si="52"/>
        <v>0</v>
      </c>
      <c r="M76" s="44"/>
      <c r="N76" s="7"/>
      <c r="P76" s="7"/>
      <c r="Q76" s="7"/>
      <c r="R76" s="7"/>
      <c r="S76" s="25"/>
      <c r="T76" s="25"/>
      <c r="U76" s="25"/>
      <c r="V76" s="25"/>
      <c r="W76" s="7"/>
      <c r="X76" s="7"/>
      <c r="Y76" s="7"/>
      <c r="Z76" s="7"/>
      <c r="AA76" s="7"/>
    </row>
    <row r="77" ht="13.5" customHeight="1">
      <c r="A77" s="33"/>
      <c r="B77" s="33"/>
      <c r="C77" s="33"/>
      <c r="D77" s="39" t="s">
        <v>136</v>
      </c>
      <c r="E77" s="34" t="s">
        <v>26</v>
      </c>
      <c r="F77" s="40">
        <v>0.0</v>
      </c>
      <c r="G77" s="39" t="s">
        <v>40</v>
      </c>
      <c r="H77" s="41">
        <v>0.0</v>
      </c>
      <c r="I77" s="42">
        <f t="shared" si="50"/>
        <v>0</v>
      </c>
      <c r="J77" s="43">
        <v>0.19</v>
      </c>
      <c r="K77" s="42">
        <f t="shared" si="51"/>
        <v>0</v>
      </c>
      <c r="L77" s="42">
        <f t="shared" si="52"/>
        <v>0</v>
      </c>
      <c r="M77" s="44"/>
      <c r="N77" s="7"/>
      <c r="P77" s="7"/>
      <c r="Q77" s="7"/>
      <c r="R77" s="7"/>
      <c r="S77" s="25"/>
      <c r="T77" s="25"/>
      <c r="U77" s="25"/>
      <c r="V77" s="25"/>
      <c r="W77" s="7"/>
      <c r="X77" s="7"/>
      <c r="Y77" s="7"/>
      <c r="Z77" s="7"/>
      <c r="AA77" s="7"/>
    </row>
    <row r="78" ht="13.5" customHeight="1">
      <c r="A78" s="33"/>
      <c r="B78" s="33"/>
      <c r="C78" s="33"/>
      <c r="D78" s="39" t="s">
        <v>137</v>
      </c>
      <c r="E78" s="34" t="s">
        <v>26</v>
      </c>
      <c r="F78" s="40">
        <v>136.89</v>
      </c>
      <c r="G78" s="39" t="s">
        <v>40</v>
      </c>
      <c r="H78" s="41">
        <v>0.0</v>
      </c>
      <c r="I78" s="42">
        <f t="shared" si="50"/>
        <v>0</v>
      </c>
      <c r="J78" s="43">
        <v>0.19</v>
      </c>
      <c r="K78" s="42">
        <f t="shared" si="51"/>
        <v>0</v>
      </c>
      <c r="L78" s="42">
        <f t="shared" si="52"/>
        <v>0</v>
      </c>
      <c r="M78" s="44"/>
      <c r="N78" s="7"/>
      <c r="P78" s="7"/>
      <c r="Q78" s="7"/>
      <c r="R78" s="7"/>
      <c r="S78" s="25"/>
      <c r="T78" s="25"/>
      <c r="U78" s="25"/>
      <c r="V78" s="25"/>
      <c r="W78" s="7"/>
      <c r="X78" s="7"/>
      <c r="Y78" s="7"/>
      <c r="Z78" s="7"/>
      <c r="AA78" s="7"/>
    </row>
    <row r="79" ht="13.5" customHeight="1">
      <c r="A79" s="33"/>
      <c r="B79" s="33"/>
      <c r="C79" s="33"/>
      <c r="D79" s="39" t="s">
        <v>138</v>
      </c>
      <c r="E79" s="34" t="s">
        <v>26</v>
      </c>
      <c r="F79" s="40">
        <v>136.89</v>
      </c>
      <c r="G79" s="39" t="s">
        <v>40</v>
      </c>
      <c r="H79" s="41">
        <v>21.5</v>
      </c>
      <c r="I79" s="42">
        <f t="shared" si="50"/>
        <v>2943.14</v>
      </c>
      <c r="J79" s="43">
        <v>0.19</v>
      </c>
      <c r="K79" s="42">
        <f t="shared" si="51"/>
        <v>559.2</v>
      </c>
      <c r="L79" s="42">
        <f t="shared" si="52"/>
        <v>3502.34</v>
      </c>
      <c r="M79" s="44"/>
      <c r="N79" s="7"/>
      <c r="P79" s="7"/>
      <c r="Q79" s="7"/>
      <c r="R79" s="7"/>
      <c r="S79" s="25"/>
      <c r="T79" s="25"/>
      <c r="U79" s="25"/>
      <c r="V79" s="25"/>
      <c r="W79" s="7"/>
      <c r="X79" s="7"/>
      <c r="Y79" s="7"/>
      <c r="Z79" s="7"/>
      <c r="AA79" s="7"/>
    </row>
    <row r="80" ht="13.5" customHeight="1">
      <c r="A80" s="33"/>
      <c r="B80" s="33"/>
      <c r="C80" s="33"/>
      <c r="D80" s="39" t="s">
        <v>139</v>
      </c>
      <c r="E80" s="34" t="s">
        <v>26</v>
      </c>
      <c r="F80" s="40">
        <v>412.4</v>
      </c>
      <c r="G80" s="39" t="s">
        <v>67</v>
      </c>
      <c r="H80" s="41">
        <v>9.0</v>
      </c>
      <c r="I80" s="42">
        <f t="shared" si="50"/>
        <v>3711.6</v>
      </c>
      <c r="J80" s="43">
        <v>0.19</v>
      </c>
      <c r="K80" s="42">
        <f t="shared" si="51"/>
        <v>705.2</v>
      </c>
      <c r="L80" s="42">
        <f t="shared" si="52"/>
        <v>4416.8</v>
      </c>
      <c r="M80" s="44"/>
      <c r="N80" s="7"/>
      <c r="P80" s="7"/>
      <c r="Q80" s="7"/>
      <c r="R80" s="7"/>
      <c r="S80" s="25"/>
      <c r="T80" s="25"/>
      <c r="U80" s="25"/>
      <c r="V80" s="25"/>
      <c r="W80" s="7"/>
      <c r="X80" s="7"/>
      <c r="Y80" s="7"/>
      <c r="Z80" s="7"/>
      <c r="AA80" s="7"/>
    </row>
    <row r="81" ht="13.5" customHeight="1">
      <c r="A81" s="33"/>
      <c r="B81" s="33"/>
      <c r="C81" s="33"/>
      <c r="D81" s="39" t="s">
        <v>140</v>
      </c>
      <c r="E81" s="34" t="s">
        <v>26</v>
      </c>
      <c r="F81" s="40">
        <v>236.2</v>
      </c>
      <c r="G81" s="39" t="s">
        <v>40</v>
      </c>
      <c r="H81" s="41">
        <v>0.0</v>
      </c>
      <c r="I81" s="42">
        <f t="shared" si="50"/>
        <v>0</v>
      </c>
      <c r="J81" s="43">
        <v>0.19</v>
      </c>
      <c r="K81" s="42">
        <f t="shared" si="51"/>
        <v>0</v>
      </c>
      <c r="L81" s="42">
        <f t="shared" si="52"/>
        <v>0</v>
      </c>
      <c r="M81" s="44"/>
      <c r="N81" s="7"/>
      <c r="P81" s="7"/>
      <c r="Q81" s="7"/>
      <c r="R81" s="7"/>
      <c r="S81" s="25"/>
      <c r="T81" s="25"/>
      <c r="U81" s="25"/>
      <c r="V81" s="25"/>
      <c r="W81" s="7"/>
      <c r="X81" s="7"/>
      <c r="Y81" s="7"/>
      <c r="Z81" s="7"/>
      <c r="AA81" s="7"/>
    </row>
    <row r="82" ht="13.5" customHeight="1">
      <c r="A82" s="33"/>
      <c r="B82" s="33"/>
      <c r="C82" s="33"/>
      <c r="D82" s="39" t="s">
        <v>141</v>
      </c>
      <c r="E82" s="34" t="s">
        <v>26</v>
      </c>
      <c r="F82" s="40"/>
      <c r="G82" s="39" t="s">
        <v>40</v>
      </c>
      <c r="H82" s="41">
        <v>110.0</v>
      </c>
      <c r="I82" s="42">
        <v>27108.83</v>
      </c>
      <c r="J82" s="43">
        <v>0.19</v>
      </c>
      <c r="K82" s="42">
        <f t="shared" si="51"/>
        <v>5150.68</v>
      </c>
      <c r="L82" s="42">
        <f t="shared" si="52"/>
        <v>32259.51</v>
      </c>
      <c r="M82" s="39" t="s">
        <v>142</v>
      </c>
      <c r="N82" s="7"/>
      <c r="P82" s="7"/>
      <c r="Q82" s="7"/>
      <c r="R82" s="7"/>
      <c r="S82" s="25"/>
      <c r="T82" s="25"/>
      <c r="U82" s="25"/>
      <c r="V82" s="25"/>
      <c r="W82" s="7"/>
      <c r="X82" s="7"/>
      <c r="Y82" s="7"/>
      <c r="Z82" s="7"/>
      <c r="AA82" s="7"/>
    </row>
    <row r="83" ht="13.5" customHeight="1">
      <c r="A83" s="33"/>
      <c r="B83" s="33"/>
      <c r="C83" s="33"/>
      <c r="D83" s="39" t="s">
        <v>143</v>
      </c>
      <c r="E83" s="34" t="s">
        <v>26</v>
      </c>
      <c r="F83" s="40">
        <v>0.0</v>
      </c>
      <c r="G83" s="39" t="s">
        <v>144</v>
      </c>
      <c r="H83" s="41">
        <v>15.0</v>
      </c>
      <c r="I83" s="42">
        <f>ROUND($F83*H83,2)</f>
        <v>0</v>
      </c>
      <c r="J83" s="43">
        <v>0.19</v>
      </c>
      <c r="K83" s="42">
        <f t="shared" si="51"/>
        <v>0</v>
      </c>
      <c r="L83" s="42">
        <f t="shared" si="52"/>
        <v>0</v>
      </c>
      <c r="M83" s="39" t="s">
        <v>145</v>
      </c>
      <c r="N83" s="7"/>
      <c r="P83" s="7"/>
      <c r="Q83" s="7"/>
      <c r="R83" s="7"/>
      <c r="S83" s="25"/>
      <c r="T83" s="25"/>
      <c r="U83" s="25"/>
      <c r="V83" s="25"/>
      <c r="W83" s="7"/>
      <c r="X83" s="7"/>
      <c r="Y83" s="7"/>
      <c r="Z83" s="7"/>
      <c r="AA83" s="7"/>
    </row>
    <row r="84" ht="13.5" customHeight="1">
      <c r="A84" s="33"/>
      <c r="B84" s="33"/>
      <c r="C84" s="34" t="s">
        <v>146</v>
      </c>
      <c r="D84" s="34" t="s">
        <v>147</v>
      </c>
      <c r="E84" s="34" t="s">
        <v>29</v>
      </c>
      <c r="F84" s="35">
        <v>0.0</v>
      </c>
      <c r="G84" s="33"/>
      <c r="H84" s="36">
        <f>IF(F84&lt;&gt;0,ROUND(I84/IF(G84="%",((F84)/100),F84),2),0)</f>
        <v>0</v>
      </c>
      <c r="I84" s="37">
        <f>(I85+I86+I87+I88+I89+I90)</f>
        <v>24922.43</v>
      </c>
      <c r="J84" s="38"/>
      <c r="K84" s="37">
        <f t="shared" ref="K84:L84" si="53">(K85+K86+K87+K88+K89+K90)</f>
        <v>4735.27</v>
      </c>
      <c r="L84" s="37">
        <f t="shared" si="53"/>
        <v>29657.7</v>
      </c>
      <c r="M84" s="33"/>
      <c r="N84" s="7"/>
      <c r="P84" s="7"/>
      <c r="Q84" s="7"/>
      <c r="R84" s="7"/>
      <c r="S84" s="25"/>
      <c r="T84" s="25"/>
      <c r="U84" s="25"/>
      <c r="V84" s="25"/>
      <c r="W84" s="7"/>
      <c r="X84" s="7"/>
      <c r="Y84" s="7"/>
      <c r="Z84" s="7"/>
      <c r="AA84" s="7"/>
    </row>
    <row r="85" ht="13.5" customHeight="1">
      <c r="A85" s="33"/>
      <c r="B85" s="33"/>
      <c r="C85" s="33"/>
      <c r="D85" s="39" t="s">
        <v>148</v>
      </c>
      <c r="E85" s="34" t="s">
        <v>26</v>
      </c>
      <c r="F85" s="40">
        <v>1.0</v>
      </c>
      <c r="G85" s="39" t="s">
        <v>76</v>
      </c>
      <c r="H85" s="41">
        <v>2000.0</v>
      </c>
      <c r="I85" s="49">
        <f t="shared" ref="I85:I89" si="54">ROUND($F85*H85,2)</f>
        <v>2000</v>
      </c>
      <c r="J85" s="43">
        <v>0.19</v>
      </c>
      <c r="K85" s="42">
        <f t="shared" ref="K85:K91" si="55">ROUND($I85*J85,2)</f>
        <v>380</v>
      </c>
      <c r="L85" s="42">
        <f t="shared" ref="L85:L91" si="56">ROUND($I85+K85,2)</f>
        <v>2380</v>
      </c>
      <c r="M85" s="44"/>
      <c r="N85" s="46" t="s">
        <v>131</v>
      </c>
      <c r="P85" s="7"/>
      <c r="Q85" s="7"/>
      <c r="R85" s="7"/>
      <c r="S85" s="48" t="s">
        <v>132</v>
      </c>
      <c r="T85" s="48" t="s">
        <v>132</v>
      </c>
      <c r="U85" s="48" t="s">
        <v>132</v>
      </c>
      <c r="V85" s="48" t="s">
        <v>132</v>
      </c>
      <c r="W85" s="7"/>
      <c r="X85" s="7"/>
      <c r="Y85" s="7"/>
      <c r="Z85" s="7"/>
      <c r="AA85" s="7"/>
    </row>
    <row r="86" ht="13.5" customHeight="1">
      <c r="A86" s="33"/>
      <c r="B86" s="33"/>
      <c r="C86" s="33"/>
      <c r="D86" s="39" t="s">
        <v>149</v>
      </c>
      <c r="E86" s="34" t="s">
        <v>26</v>
      </c>
      <c r="F86" s="40">
        <v>5.24</v>
      </c>
      <c r="G86" s="39" t="s">
        <v>40</v>
      </c>
      <c r="H86" s="41">
        <v>25.0</v>
      </c>
      <c r="I86" s="49">
        <f t="shared" si="54"/>
        <v>131</v>
      </c>
      <c r="J86" s="43">
        <v>0.19</v>
      </c>
      <c r="K86" s="42">
        <f t="shared" si="55"/>
        <v>24.89</v>
      </c>
      <c r="L86" s="42">
        <f t="shared" si="56"/>
        <v>155.89</v>
      </c>
      <c r="M86" s="44"/>
      <c r="N86" s="7" t="s">
        <v>131</v>
      </c>
      <c r="P86" s="7"/>
      <c r="Q86" s="7"/>
      <c r="R86" s="7"/>
      <c r="S86" s="48" t="s">
        <v>132</v>
      </c>
      <c r="T86" s="48" t="s">
        <v>132</v>
      </c>
      <c r="U86" s="48" t="s">
        <v>132</v>
      </c>
      <c r="V86" s="48" t="s">
        <v>132</v>
      </c>
      <c r="W86" s="7"/>
      <c r="X86" s="7"/>
      <c r="Y86" s="7"/>
      <c r="Z86" s="7"/>
      <c r="AA86" s="7"/>
    </row>
    <row r="87" ht="13.5" customHeight="1">
      <c r="A87" s="33"/>
      <c r="B87" s="33"/>
      <c r="C87" s="33"/>
      <c r="D87" s="39" t="s">
        <v>150</v>
      </c>
      <c r="E87" s="34" t="s">
        <v>26</v>
      </c>
      <c r="F87" s="40">
        <v>211.44</v>
      </c>
      <c r="G87" s="39" t="s">
        <v>40</v>
      </c>
      <c r="H87" s="41">
        <v>10.0</v>
      </c>
      <c r="I87" s="49">
        <f t="shared" si="54"/>
        <v>2114.4</v>
      </c>
      <c r="J87" s="43">
        <v>0.19</v>
      </c>
      <c r="K87" s="42">
        <f t="shared" si="55"/>
        <v>401.74</v>
      </c>
      <c r="L87" s="42">
        <f t="shared" si="56"/>
        <v>2516.14</v>
      </c>
      <c r="M87" s="44"/>
      <c r="N87" s="7" t="s">
        <v>131</v>
      </c>
      <c r="P87" s="7"/>
      <c r="Q87" s="7"/>
      <c r="R87" s="7"/>
      <c r="S87" s="48" t="s">
        <v>132</v>
      </c>
      <c r="T87" s="48" t="s">
        <v>132</v>
      </c>
      <c r="U87" s="48" t="s">
        <v>132</v>
      </c>
      <c r="V87" s="48" t="s">
        <v>132</v>
      </c>
      <c r="W87" s="7"/>
      <c r="X87" s="7"/>
      <c r="Y87" s="7"/>
      <c r="Z87" s="7"/>
      <c r="AA87" s="7"/>
    </row>
    <row r="88" ht="13.5" customHeight="1">
      <c r="A88" s="33"/>
      <c r="B88" s="33"/>
      <c r="C88" s="33"/>
      <c r="D88" s="39" t="s">
        <v>151</v>
      </c>
      <c r="E88" s="34" t="s">
        <v>26</v>
      </c>
      <c r="F88" s="40">
        <v>100.0</v>
      </c>
      <c r="G88" s="39" t="s">
        <v>40</v>
      </c>
      <c r="H88" s="41">
        <v>12.5</v>
      </c>
      <c r="I88" s="49">
        <f t="shared" si="54"/>
        <v>1250</v>
      </c>
      <c r="J88" s="43">
        <v>0.19</v>
      </c>
      <c r="K88" s="42">
        <f t="shared" si="55"/>
        <v>237.5</v>
      </c>
      <c r="L88" s="42">
        <f t="shared" si="56"/>
        <v>1487.5</v>
      </c>
      <c r="M88" s="44"/>
      <c r="N88" s="46" t="s">
        <v>131</v>
      </c>
      <c r="P88" s="7"/>
      <c r="Q88" s="7"/>
      <c r="R88" s="7"/>
      <c r="S88" s="48" t="s">
        <v>132</v>
      </c>
      <c r="T88" s="48" t="s">
        <v>132</v>
      </c>
      <c r="U88" s="48" t="s">
        <v>132</v>
      </c>
      <c r="V88" s="48" t="s">
        <v>132</v>
      </c>
      <c r="W88" s="7"/>
      <c r="X88" s="7"/>
      <c r="Y88" s="7"/>
      <c r="Z88" s="7"/>
      <c r="AA88" s="7"/>
    </row>
    <row r="89" ht="13.5" customHeight="1">
      <c r="A89" s="33"/>
      <c r="B89" s="33"/>
      <c r="C89" s="33"/>
      <c r="D89" s="39" t="s">
        <v>152</v>
      </c>
      <c r="E89" s="34" t="s">
        <v>26</v>
      </c>
      <c r="F89" s="40">
        <v>136.89</v>
      </c>
      <c r="G89" s="39" t="s">
        <v>40</v>
      </c>
      <c r="H89" s="41">
        <v>68.0</v>
      </c>
      <c r="I89" s="49">
        <f t="shared" si="54"/>
        <v>9308.52</v>
      </c>
      <c r="J89" s="43">
        <v>0.19</v>
      </c>
      <c r="K89" s="42">
        <f t="shared" si="55"/>
        <v>1768.62</v>
      </c>
      <c r="L89" s="42">
        <f t="shared" si="56"/>
        <v>11077.14</v>
      </c>
      <c r="M89" s="44"/>
      <c r="N89" s="46" t="s">
        <v>131</v>
      </c>
      <c r="P89" s="7"/>
      <c r="Q89" s="7"/>
      <c r="R89" s="7"/>
      <c r="S89" s="48" t="s">
        <v>132</v>
      </c>
      <c r="T89" s="48" t="s">
        <v>132</v>
      </c>
      <c r="U89" s="48" t="s">
        <v>132</v>
      </c>
      <c r="V89" s="48" t="s">
        <v>132</v>
      </c>
      <c r="W89" s="7"/>
      <c r="X89" s="7"/>
      <c r="Y89" s="7"/>
      <c r="Z89" s="7"/>
      <c r="AA89" s="7"/>
    </row>
    <row r="90" ht="13.5" customHeight="1">
      <c r="A90" s="33"/>
      <c r="B90" s="33"/>
      <c r="C90" s="33"/>
      <c r="D90" s="39" t="s">
        <v>153</v>
      </c>
      <c r="E90" s="34" t="s">
        <v>26</v>
      </c>
      <c r="F90" s="40">
        <v>0.0</v>
      </c>
      <c r="G90" s="39" t="s">
        <v>40</v>
      </c>
      <c r="H90" s="41">
        <v>0.0</v>
      </c>
      <c r="I90" s="42">
        <f>5038.95+5079.56</f>
        <v>10118.51</v>
      </c>
      <c r="J90" s="43">
        <v>0.19</v>
      </c>
      <c r="K90" s="42">
        <f t="shared" si="55"/>
        <v>1922.52</v>
      </c>
      <c r="L90" s="42">
        <f t="shared" si="56"/>
        <v>12041.03</v>
      </c>
      <c r="M90" s="39" t="s">
        <v>154</v>
      </c>
      <c r="N90" s="50" t="s">
        <v>155</v>
      </c>
      <c r="P90" s="7"/>
      <c r="Q90" s="7"/>
      <c r="R90" s="7"/>
      <c r="S90" s="25"/>
      <c r="T90" s="25"/>
      <c r="U90" s="25"/>
      <c r="V90" s="25"/>
      <c r="W90" s="7"/>
      <c r="X90" s="7"/>
      <c r="Y90" s="7"/>
      <c r="Z90" s="7"/>
      <c r="AA90" s="7"/>
    </row>
    <row r="91" ht="13.5" customHeight="1">
      <c r="A91" s="33"/>
      <c r="B91" s="33"/>
      <c r="C91" s="34" t="s">
        <v>156</v>
      </c>
      <c r="D91" s="34" t="s">
        <v>157</v>
      </c>
      <c r="E91" s="34" t="s">
        <v>26</v>
      </c>
      <c r="F91" s="35">
        <v>0.0</v>
      </c>
      <c r="G91" s="33"/>
      <c r="H91" s="36">
        <v>0.0</v>
      </c>
      <c r="I91" s="45">
        <f>ROUND(IF(G91="%",((F91)/100),F91)*H91,2)</f>
        <v>0</v>
      </c>
      <c r="J91" s="38">
        <v>0.19</v>
      </c>
      <c r="K91" s="45">
        <f t="shared" si="55"/>
        <v>0</v>
      </c>
      <c r="L91" s="45">
        <f t="shared" si="56"/>
        <v>0</v>
      </c>
      <c r="M91" s="33"/>
      <c r="N91" s="7"/>
      <c r="P91" s="7"/>
      <c r="Q91" s="7"/>
      <c r="R91" s="7"/>
      <c r="S91" s="25"/>
      <c r="T91" s="25"/>
      <c r="U91" s="25"/>
      <c r="V91" s="25"/>
      <c r="W91" s="7"/>
      <c r="X91" s="7"/>
      <c r="Y91" s="7"/>
      <c r="Z91" s="7"/>
      <c r="AA91" s="7"/>
    </row>
    <row r="92" ht="13.5" customHeight="1">
      <c r="A92" s="33"/>
      <c r="B92" s="33"/>
      <c r="C92" s="34" t="s">
        <v>158</v>
      </c>
      <c r="D92" s="34" t="s">
        <v>159</v>
      </c>
      <c r="E92" s="34" t="s">
        <v>29</v>
      </c>
      <c r="F92" s="35">
        <v>0.0</v>
      </c>
      <c r="G92" s="33"/>
      <c r="H92" s="36">
        <f>IF(F92&lt;&gt;0,ROUND(I92/IF(G92="%",((F92)/100),F92),2),0)</f>
        <v>0</v>
      </c>
      <c r="I92" s="37">
        <f>(I93)</f>
        <v>8100</v>
      </c>
      <c r="J92" s="38"/>
      <c r="K92" s="37">
        <f t="shared" ref="K92:L92" si="57">(K93)</f>
        <v>1539</v>
      </c>
      <c r="L92" s="37">
        <f t="shared" si="57"/>
        <v>9639</v>
      </c>
      <c r="M92" s="33"/>
      <c r="N92" s="7"/>
      <c r="P92" s="7"/>
      <c r="Q92" s="7"/>
      <c r="R92" s="7"/>
      <c r="S92" s="25"/>
      <c r="T92" s="25"/>
      <c r="U92" s="25"/>
      <c r="V92" s="25"/>
      <c r="W92" s="7"/>
      <c r="X92" s="7"/>
      <c r="Y92" s="7"/>
      <c r="Z92" s="7"/>
      <c r="AA92" s="7"/>
    </row>
    <row r="93" ht="13.5" customHeight="1">
      <c r="A93" s="33"/>
      <c r="B93" s="33"/>
      <c r="C93" s="33"/>
      <c r="D93" s="39" t="s">
        <v>160</v>
      </c>
      <c r="E93" s="34" t="s">
        <v>26</v>
      </c>
      <c r="F93" s="40">
        <v>30.0</v>
      </c>
      <c r="G93" s="39" t="s">
        <v>40</v>
      </c>
      <c r="H93" s="41">
        <v>270.0</v>
      </c>
      <c r="I93" s="42">
        <f>ROUND($F93*H93,2)</f>
        <v>8100</v>
      </c>
      <c r="J93" s="43">
        <v>0.19</v>
      </c>
      <c r="K93" s="42">
        <f>ROUND($I93*J93,2)</f>
        <v>1539</v>
      </c>
      <c r="L93" s="42">
        <f>ROUND($I93+K93,2)</f>
        <v>9639</v>
      </c>
      <c r="M93" s="44"/>
      <c r="N93" s="7"/>
      <c r="P93" s="7"/>
      <c r="Q93" s="7"/>
      <c r="R93" s="7"/>
      <c r="S93" s="25"/>
      <c r="T93" s="25"/>
      <c r="U93" s="25"/>
      <c r="V93" s="25"/>
      <c r="W93" s="7"/>
      <c r="X93" s="7"/>
      <c r="Y93" s="7"/>
      <c r="Z93" s="7"/>
      <c r="AA93" s="7"/>
    </row>
    <row r="94" ht="13.5" customHeight="1">
      <c r="A94" s="33"/>
      <c r="B94" s="33"/>
      <c r="C94" s="34" t="s">
        <v>161</v>
      </c>
      <c r="D94" s="34" t="s">
        <v>162</v>
      </c>
      <c r="E94" s="34" t="s">
        <v>29</v>
      </c>
      <c r="F94" s="35">
        <v>0.0</v>
      </c>
      <c r="G94" s="33"/>
      <c r="H94" s="36">
        <f>IF(F94&lt;&gt;0,ROUND(I94/IF(G94="%",((F94)/100),F94),2),0)</f>
        <v>0</v>
      </c>
      <c r="I94" s="37">
        <f>(I95)</f>
        <v>1125</v>
      </c>
      <c r="J94" s="38"/>
      <c r="K94" s="37">
        <f t="shared" ref="K94:L94" si="58">(K95)</f>
        <v>213.75</v>
      </c>
      <c r="L94" s="37">
        <f t="shared" si="58"/>
        <v>1338.75</v>
      </c>
      <c r="M94" s="33"/>
      <c r="N94" s="7"/>
      <c r="P94" s="7"/>
      <c r="Q94" s="7"/>
      <c r="R94" s="7"/>
      <c r="S94" s="25"/>
      <c r="T94" s="25"/>
      <c r="U94" s="25"/>
      <c r="V94" s="25"/>
      <c r="W94" s="7"/>
      <c r="X94" s="7"/>
      <c r="Y94" s="7"/>
      <c r="Z94" s="7"/>
      <c r="AA94" s="7"/>
    </row>
    <row r="95" ht="13.5" customHeight="1">
      <c r="A95" s="33"/>
      <c r="B95" s="33"/>
      <c r="C95" s="33"/>
      <c r="D95" s="39" t="s">
        <v>163</v>
      </c>
      <c r="E95" s="34" t="s">
        <v>26</v>
      </c>
      <c r="F95" s="51">
        <v>4.5</v>
      </c>
      <c r="G95" s="39" t="s">
        <v>67</v>
      </c>
      <c r="H95" s="41">
        <v>250.0</v>
      </c>
      <c r="I95" s="49">
        <f>ROUND($F95*H95,2)</f>
        <v>1125</v>
      </c>
      <c r="J95" s="43">
        <v>0.19</v>
      </c>
      <c r="K95" s="42">
        <f>ROUND($I95*J95,2)</f>
        <v>213.75</v>
      </c>
      <c r="L95" s="42">
        <f>ROUND($I95+K95,2)</f>
        <v>1338.75</v>
      </c>
      <c r="N95" s="52" t="s">
        <v>164</v>
      </c>
      <c r="P95" s="7"/>
      <c r="Q95" s="7"/>
      <c r="R95" s="7"/>
      <c r="S95" s="48" t="s">
        <v>132</v>
      </c>
      <c r="T95" s="48" t="s">
        <v>132</v>
      </c>
      <c r="U95" s="48" t="s">
        <v>132</v>
      </c>
      <c r="V95" s="25"/>
      <c r="W95" s="7"/>
      <c r="X95" s="7"/>
      <c r="Y95" s="7"/>
      <c r="Z95" s="7"/>
      <c r="AA95" s="7"/>
    </row>
    <row r="96" ht="13.5" customHeight="1">
      <c r="A96" s="33"/>
      <c r="B96" s="34" t="s">
        <v>165</v>
      </c>
      <c r="C96" s="33"/>
      <c r="D96" s="34" t="s">
        <v>166</v>
      </c>
      <c r="E96" s="34" t="s">
        <v>29</v>
      </c>
      <c r="F96" s="35">
        <v>171.216</v>
      </c>
      <c r="G96" s="33"/>
      <c r="H96" s="36">
        <f t="shared" ref="H96:H97" si="60">IF(F96&lt;&gt;0,ROUND(I96/IF(G96="%",((F96)/100),F96),2),0)</f>
        <v>96.38</v>
      </c>
      <c r="I96" s="37">
        <f>(I97+I99+I101+I103+I106+I111+I112+I113)</f>
        <v>16502</v>
      </c>
      <c r="J96" s="38"/>
      <c r="K96" s="37">
        <f t="shared" ref="K96:L96" si="59">(K97+K99+K101+K103+K106+K111+K112+K113)</f>
        <v>3135.39</v>
      </c>
      <c r="L96" s="37">
        <f t="shared" si="59"/>
        <v>19637.39</v>
      </c>
      <c r="M96" s="33"/>
      <c r="N96" s="7"/>
      <c r="P96" s="7"/>
      <c r="Q96" s="7"/>
      <c r="R96" s="7"/>
      <c r="S96" s="25"/>
      <c r="T96" s="25"/>
      <c r="U96" s="25"/>
      <c r="V96" s="25"/>
      <c r="W96" s="7"/>
      <c r="X96" s="7"/>
      <c r="Y96" s="7"/>
      <c r="Z96" s="7"/>
      <c r="AA96" s="7"/>
    </row>
    <row r="97" ht="13.5" customHeight="1">
      <c r="A97" s="33"/>
      <c r="B97" s="33"/>
      <c r="C97" s="34" t="s">
        <v>167</v>
      </c>
      <c r="D97" s="34" t="s">
        <v>168</v>
      </c>
      <c r="E97" s="34" t="s">
        <v>29</v>
      </c>
      <c r="F97" s="35">
        <v>0.0</v>
      </c>
      <c r="G97" s="33"/>
      <c r="H97" s="36">
        <f t="shared" si="60"/>
        <v>0</v>
      </c>
      <c r="I97" s="37">
        <f>(I98)</f>
        <v>0</v>
      </c>
      <c r="J97" s="38">
        <v>0.19</v>
      </c>
      <c r="K97" s="37">
        <f t="shared" ref="K97:L97" si="61">(K98)</f>
        <v>0</v>
      </c>
      <c r="L97" s="37">
        <f t="shared" si="61"/>
        <v>0</v>
      </c>
      <c r="M97" s="33"/>
      <c r="N97" s="7"/>
      <c r="P97" s="7"/>
      <c r="Q97" s="7"/>
      <c r="R97" s="7"/>
      <c r="S97" s="25"/>
      <c r="T97" s="25"/>
      <c r="U97" s="25"/>
      <c r="V97" s="25"/>
      <c r="W97" s="7"/>
      <c r="X97" s="7"/>
      <c r="Y97" s="7"/>
      <c r="Z97" s="7"/>
      <c r="AA97" s="7"/>
    </row>
    <row r="98" ht="13.5" customHeight="1">
      <c r="A98" s="33"/>
      <c r="B98" s="33"/>
      <c r="C98" s="33"/>
      <c r="D98" s="39" t="s">
        <v>169</v>
      </c>
      <c r="E98" s="34" t="s">
        <v>26</v>
      </c>
      <c r="F98" s="40">
        <v>0.0</v>
      </c>
      <c r="G98" s="39" t="s">
        <v>40</v>
      </c>
      <c r="H98" s="41">
        <v>79.0</v>
      </c>
      <c r="I98" s="42">
        <f>ROUND($F98*H98,2)</f>
        <v>0</v>
      </c>
      <c r="J98" s="43">
        <v>0.19</v>
      </c>
      <c r="K98" s="42">
        <f>ROUND($I98*J98,2)</f>
        <v>0</v>
      </c>
      <c r="L98" s="42">
        <f>ROUND($I98+K98,2)</f>
        <v>0</v>
      </c>
      <c r="M98" s="44"/>
      <c r="N98" s="7"/>
      <c r="P98" s="7"/>
      <c r="Q98" s="7"/>
      <c r="R98" s="7"/>
      <c r="S98" s="25"/>
      <c r="T98" s="25"/>
      <c r="U98" s="25"/>
      <c r="V98" s="25"/>
      <c r="W98" s="7"/>
      <c r="X98" s="7"/>
      <c r="Y98" s="7"/>
      <c r="Z98" s="7"/>
      <c r="AA98" s="7"/>
    </row>
    <row r="99" ht="13.5" customHeight="1">
      <c r="A99" s="33"/>
      <c r="B99" s="33"/>
      <c r="C99" s="34" t="s">
        <v>170</v>
      </c>
      <c r="D99" s="34" t="s">
        <v>171</v>
      </c>
      <c r="E99" s="34" t="s">
        <v>29</v>
      </c>
      <c r="F99" s="35">
        <v>0.0</v>
      </c>
      <c r="G99" s="33"/>
      <c r="H99" s="36">
        <f>IF(F99&lt;&gt;0,ROUND(I99/IF(G99="%",((F99)/100),F99),2),0)</f>
        <v>0</v>
      </c>
      <c r="I99" s="37">
        <f>(I100)</f>
        <v>6562.5</v>
      </c>
      <c r="J99" s="38"/>
      <c r="K99" s="37">
        <f t="shared" ref="K99:L99" si="62">(K100)</f>
        <v>1246.88</v>
      </c>
      <c r="L99" s="37">
        <f t="shared" si="62"/>
        <v>7809.38</v>
      </c>
      <c r="M99" s="33"/>
      <c r="N99" s="7"/>
      <c r="P99" s="7"/>
      <c r="Q99" s="7"/>
      <c r="R99" s="7"/>
      <c r="S99" s="25"/>
      <c r="T99" s="25"/>
      <c r="U99" s="25"/>
      <c r="V99" s="25"/>
      <c r="W99" s="7"/>
      <c r="X99" s="7"/>
      <c r="Y99" s="7"/>
      <c r="Z99" s="7"/>
      <c r="AA99" s="7"/>
    </row>
    <row r="100" ht="13.5" customHeight="1">
      <c r="A100" s="33"/>
      <c r="B100" s="33"/>
      <c r="C100" s="33"/>
      <c r="D100" s="39" t="s">
        <v>172</v>
      </c>
      <c r="E100" s="34" t="s">
        <v>26</v>
      </c>
      <c r="F100" s="40">
        <v>87.5</v>
      </c>
      <c r="G100" s="39" t="s">
        <v>40</v>
      </c>
      <c r="H100" s="41">
        <v>75.0</v>
      </c>
      <c r="I100" s="42">
        <f>ROUND($F100*H100,2)</f>
        <v>6562.5</v>
      </c>
      <c r="J100" s="43">
        <v>0.19</v>
      </c>
      <c r="K100" s="42">
        <f>ROUND($I100*J100,2)</f>
        <v>1246.88</v>
      </c>
      <c r="L100" s="42">
        <f>ROUND($I100+K100,2)</f>
        <v>7809.38</v>
      </c>
      <c r="M100" s="44"/>
      <c r="N100" s="7"/>
      <c r="P100" s="7"/>
      <c r="Q100" s="7"/>
      <c r="R100" s="7"/>
      <c r="S100" s="25"/>
      <c r="T100" s="25"/>
      <c r="U100" s="25"/>
      <c r="V100" s="25"/>
      <c r="W100" s="7"/>
      <c r="X100" s="7"/>
      <c r="Y100" s="7"/>
      <c r="Z100" s="7"/>
      <c r="AA100" s="7"/>
    </row>
    <row r="101" ht="13.5" customHeight="1">
      <c r="A101" s="33"/>
      <c r="B101" s="33"/>
      <c r="C101" s="34" t="s">
        <v>173</v>
      </c>
      <c r="D101" s="34" t="s">
        <v>174</v>
      </c>
      <c r="E101" s="34" t="s">
        <v>29</v>
      </c>
      <c r="F101" s="35">
        <v>0.0</v>
      </c>
      <c r="G101" s="33"/>
      <c r="H101" s="36">
        <f>IF(F101&lt;&gt;0,ROUND(I101/IF(G101="%",((F101)/100),F101),2),0)</f>
        <v>0</v>
      </c>
      <c r="I101" s="37">
        <f>(I102)</f>
        <v>2000</v>
      </c>
      <c r="J101" s="38"/>
      <c r="K101" s="37">
        <f t="shared" ref="K101:L101" si="63">(K102)</f>
        <v>380</v>
      </c>
      <c r="L101" s="37">
        <f t="shared" si="63"/>
        <v>2380</v>
      </c>
      <c r="M101" s="33"/>
      <c r="N101" s="7"/>
      <c r="P101" s="7"/>
      <c r="Q101" s="7"/>
      <c r="R101" s="7"/>
      <c r="S101" s="25"/>
      <c r="T101" s="25"/>
      <c r="U101" s="25"/>
      <c r="V101" s="25"/>
      <c r="W101" s="7"/>
      <c r="X101" s="7"/>
      <c r="Y101" s="7"/>
      <c r="Z101" s="7"/>
      <c r="AA101" s="7"/>
    </row>
    <row r="102" ht="13.5" customHeight="1">
      <c r="A102" s="33"/>
      <c r="B102" s="33"/>
      <c r="C102" s="33"/>
      <c r="D102" s="39" t="s">
        <v>175</v>
      </c>
      <c r="E102" s="34" t="s">
        <v>26</v>
      </c>
      <c r="F102" s="40">
        <v>4.0</v>
      </c>
      <c r="G102" s="44"/>
      <c r="H102" s="41">
        <v>500.0</v>
      </c>
      <c r="I102" s="42">
        <f>ROUND($F102*H102,2)</f>
        <v>2000</v>
      </c>
      <c r="J102" s="43">
        <v>0.19</v>
      </c>
      <c r="K102" s="42">
        <f>ROUND($I102*J102,2)</f>
        <v>380</v>
      </c>
      <c r="L102" s="42">
        <f>ROUND($I102+K102,2)</f>
        <v>2380</v>
      </c>
      <c r="M102" s="44"/>
      <c r="N102" s="7"/>
      <c r="P102" s="7"/>
      <c r="Q102" s="7"/>
      <c r="R102" s="7"/>
      <c r="S102" s="25"/>
      <c r="T102" s="25"/>
      <c r="U102" s="25"/>
      <c r="V102" s="25"/>
      <c r="W102" s="7"/>
      <c r="X102" s="7"/>
      <c r="Y102" s="7"/>
      <c r="Z102" s="7"/>
      <c r="AA102" s="7"/>
    </row>
    <row r="103" ht="13.5" customHeight="1">
      <c r="A103" s="33"/>
      <c r="B103" s="33"/>
      <c r="C103" s="34" t="s">
        <v>176</v>
      </c>
      <c r="D103" s="34" t="s">
        <v>177</v>
      </c>
      <c r="E103" s="34" t="s">
        <v>29</v>
      </c>
      <c r="F103" s="35">
        <v>0.0</v>
      </c>
      <c r="G103" s="33"/>
      <c r="H103" s="36">
        <f>IF(F103&lt;&gt;0,ROUND(I103/IF(G103="%",((F103)/100),F103),2),0)</f>
        <v>0</v>
      </c>
      <c r="I103" s="37">
        <f>(I104+I105)</f>
        <v>3220</v>
      </c>
      <c r="J103" s="38"/>
      <c r="K103" s="37">
        <f t="shared" ref="K103:L103" si="64">(K104+K105)</f>
        <v>611.8</v>
      </c>
      <c r="L103" s="37">
        <f t="shared" si="64"/>
        <v>3831.8</v>
      </c>
      <c r="M103" s="33"/>
      <c r="N103" s="7"/>
      <c r="P103" s="7"/>
      <c r="Q103" s="7"/>
      <c r="R103" s="7"/>
      <c r="S103" s="25"/>
      <c r="T103" s="25"/>
      <c r="U103" s="25"/>
      <c r="V103" s="25"/>
      <c r="W103" s="7"/>
      <c r="X103" s="7"/>
      <c r="Y103" s="7"/>
      <c r="Z103" s="7"/>
      <c r="AA103" s="7"/>
    </row>
    <row r="104" ht="13.5" customHeight="1">
      <c r="A104" s="33"/>
      <c r="B104" s="33"/>
      <c r="C104" s="33"/>
      <c r="D104" s="39" t="s">
        <v>178</v>
      </c>
      <c r="E104" s="34" t="s">
        <v>26</v>
      </c>
      <c r="F104" s="40">
        <v>28.0</v>
      </c>
      <c r="G104" s="39" t="s">
        <v>40</v>
      </c>
      <c r="H104" s="41">
        <v>450.0</v>
      </c>
      <c r="I104" s="49">
        <v>3220.0</v>
      </c>
      <c r="J104" s="43">
        <v>0.19</v>
      </c>
      <c r="K104" s="42">
        <f t="shared" ref="K104:K105" si="65">ROUND($I104*J104,2)</f>
        <v>611.8</v>
      </c>
      <c r="L104" s="42">
        <f t="shared" ref="L104:L105" si="66">ROUND($I104+K104,2)</f>
        <v>3831.8</v>
      </c>
      <c r="M104" s="44"/>
      <c r="N104" s="7"/>
      <c r="P104" s="7"/>
      <c r="Q104" s="7"/>
      <c r="R104" s="7"/>
      <c r="S104" s="25"/>
      <c r="T104" s="25"/>
      <c r="U104" s="25"/>
      <c r="V104" s="48" t="s">
        <v>132</v>
      </c>
      <c r="W104" s="7"/>
      <c r="X104" s="7"/>
      <c r="Y104" s="7"/>
      <c r="Z104" s="7"/>
      <c r="AA104" s="7"/>
    </row>
    <row r="105" ht="13.5" customHeight="1">
      <c r="A105" s="33"/>
      <c r="B105" s="33"/>
      <c r="C105" s="33"/>
      <c r="D105" s="39" t="s">
        <v>179</v>
      </c>
      <c r="E105" s="34" t="s">
        <v>26</v>
      </c>
      <c r="F105" s="40">
        <v>0.0</v>
      </c>
      <c r="G105" s="39" t="s">
        <v>40</v>
      </c>
      <c r="H105" s="41">
        <v>750.0</v>
      </c>
      <c r="I105" s="42">
        <f>ROUND($F105*H105,2)</f>
        <v>0</v>
      </c>
      <c r="J105" s="43">
        <v>0.19</v>
      </c>
      <c r="K105" s="42">
        <f t="shared" si="65"/>
        <v>0</v>
      </c>
      <c r="L105" s="42">
        <f t="shared" si="66"/>
        <v>0</v>
      </c>
      <c r="M105" s="44"/>
      <c r="N105" s="7"/>
      <c r="P105" s="7"/>
      <c r="Q105" s="7"/>
      <c r="R105" s="7"/>
      <c r="S105" s="25"/>
      <c r="T105" s="25"/>
      <c r="U105" s="25"/>
      <c r="V105" s="25"/>
      <c r="W105" s="7"/>
      <c r="X105" s="7"/>
      <c r="Y105" s="7"/>
      <c r="Z105" s="7"/>
      <c r="AA105" s="7"/>
    </row>
    <row r="106" ht="13.5" customHeight="1">
      <c r="A106" s="33"/>
      <c r="B106" s="33"/>
      <c r="C106" s="34" t="s">
        <v>180</v>
      </c>
      <c r="D106" s="34" t="s">
        <v>181</v>
      </c>
      <c r="E106" s="34" t="s">
        <v>29</v>
      </c>
      <c r="F106" s="35">
        <v>0.0</v>
      </c>
      <c r="G106" s="33"/>
      <c r="H106" s="36">
        <f>IF(F106&lt;&gt;0,ROUND(I106/IF(G106="%",((F106)/100),F106),2),0)</f>
        <v>0</v>
      </c>
      <c r="I106" s="37">
        <f>(I107+I108+I109+I110)</f>
        <v>4719.5</v>
      </c>
      <c r="J106" s="38"/>
      <c r="K106" s="37">
        <f t="shared" ref="K106:L106" si="67">(K107+K108+K109+K110)</f>
        <v>896.71</v>
      </c>
      <c r="L106" s="37">
        <f t="shared" si="67"/>
        <v>5616.21</v>
      </c>
      <c r="M106" s="33"/>
      <c r="N106" s="7"/>
      <c r="P106" s="7"/>
      <c r="Q106" s="7"/>
      <c r="R106" s="7"/>
      <c r="S106" s="25"/>
      <c r="T106" s="25"/>
      <c r="U106" s="25"/>
      <c r="V106" s="25"/>
      <c r="W106" s="7"/>
      <c r="X106" s="7"/>
      <c r="Y106" s="7"/>
      <c r="Z106" s="7"/>
      <c r="AA106" s="7"/>
    </row>
    <row r="107" ht="13.5" customHeight="1">
      <c r="A107" s="33"/>
      <c r="B107" s="33"/>
      <c r="C107" s="33"/>
      <c r="D107" s="39" t="s">
        <v>182</v>
      </c>
      <c r="E107" s="34" t="s">
        <v>26</v>
      </c>
      <c r="F107" s="40">
        <v>0.0</v>
      </c>
      <c r="G107" s="39" t="s">
        <v>40</v>
      </c>
      <c r="H107" s="41">
        <v>25.0</v>
      </c>
      <c r="I107" s="42">
        <f t="shared" ref="I107:I110" si="68">ROUND($F107*H107,2)</f>
        <v>0</v>
      </c>
      <c r="J107" s="43">
        <v>0.19</v>
      </c>
      <c r="K107" s="42">
        <f t="shared" ref="K107:K113" si="69">ROUND($I107*J107,2)</f>
        <v>0</v>
      </c>
      <c r="L107" s="42">
        <f t="shared" ref="L107:L113" si="70">ROUND($I107+K107,2)</f>
        <v>0</v>
      </c>
      <c r="M107" s="44"/>
      <c r="N107" s="7"/>
      <c r="P107" s="7"/>
      <c r="Q107" s="7"/>
      <c r="R107" s="7"/>
      <c r="S107" s="25"/>
      <c r="T107" s="25"/>
      <c r="U107" s="25"/>
      <c r="V107" s="25"/>
      <c r="W107" s="7"/>
      <c r="X107" s="7"/>
      <c r="Y107" s="7"/>
      <c r="Z107" s="7"/>
      <c r="AA107" s="7"/>
    </row>
    <row r="108" ht="13.5" customHeight="1">
      <c r="A108" s="33"/>
      <c r="B108" s="33"/>
      <c r="C108" s="33"/>
      <c r="D108" s="39" t="s">
        <v>151</v>
      </c>
      <c r="E108" s="34" t="s">
        <v>26</v>
      </c>
      <c r="F108" s="40">
        <v>100.0</v>
      </c>
      <c r="G108" s="39" t="s">
        <v>40</v>
      </c>
      <c r="H108" s="41">
        <v>12.5</v>
      </c>
      <c r="I108" s="42">
        <f t="shared" si="68"/>
        <v>1250</v>
      </c>
      <c r="J108" s="43">
        <v>0.19</v>
      </c>
      <c r="K108" s="42">
        <f t="shared" si="69"/>
        <v>237.5</v>
      </c>
      <c r="L108" s="42">
        <f t="shared" si="70"/>
        <v>1487.5</v>
      </c>
      <c r="M108" s="44"/>
      <c r="N108" s="7"/>
      <c r="P108" s="7"/>
      <c r="Q108" s="7"/>
      <c r="R108" s="7"/>
      <c r="S108" s="25"/>
      <c r="T108" s="25"/>
      <c r="U108" s="25"/>
      <c r="V108" s="25"/>
      <c r="W108" s="7"/>
      <c r="X108" s="7"/>
      <c r="Y108" s="7"/>
      <c r="Z108" s="7"/>
      <c r="AA108" s="7"/>
    </row>
    <row r="109" ht="13.5" customHeight="1">
      <c r="A109" s="33"/>
      <c r="B109" s="33"/>
      <c r="C109" s="33"/>
      <c r="D109" s="39" t="s">
        <v>183</v>
      </c>
      <c r="E109" s="34" t="s">
        <v>26</v>
      </c>
      <c r="F109" s="40">
        <v>25.0</v>
      </c>
      <c r="G109" s="39" t="s">
        <v>40</v>
      </c>
      <c r="H109" s="41">
        <v>68.78</v>
      </c>
      <c r="I109" s="49">
        <f t="shared" si="68"/>
        <v>1719.5</v>
      </c>
      <c r="J109" s="43">
        <v>0.19</v>
      </c>
      <c r="K109" s="42">
        <f t="shared" si="69"/>
        <v>326.71</v>
      </c>
      <c r="L109" s="42">
        <f t="shared" si="70"/>
        <v>2046.21</v>
      </c>
      <c r="M109" s="44"/>
      <c r="N109" s="7" t="s">
        <v>131</v>
      </c>
      <c r="P109" s="7"/>
      <c r="Q109" s="7"/>
      <c r="R109" s="7"/>
      <c r="S109" s="48" t="s">
        <v>132</v>
      </c>
      <c r="T109" s="48" t="s">
        <v>132</v>
      </c>
      <c r="U109" s="48" t="s">
        <v>132</v>
      </c>
      <c r="V109" s="48" t="s">
        <v>132</v>
      </c>
      <c r="W109" s="7"/>
      <c r="X109" s="7"/>
      <c r="Y109" s="7"/>
      <c r="Z109" s="7"/>
      <c r="AA109" s="7"/>
    </row>
    <row r="110" ht="13.5" customHeight="1">
      <c r="A110" s="33"/>
      <c r="B110" s="33"/>
      <c r="C110" s="33"/>
      <c r="D110" s="39" t="s">
        <v>184</v>
      </c>
      <c r="E110" s="34" t="s">
        <v>26</v>
      </c>
      <c r="F110" s="40">
        <v>175.0</v>
      </c>
      <c r="G110" s="39" t="s">
        <v>40</v>
      </c>
      <c r="H110" s="41">
        <v>10.0</v>
      </c>
      <c r="I110" s="49">
        <f t="shared" si="68"/>
        <v>1750</v>
      </c>
      <c r="J110" s="43">
        <v>0.19</v>
      </c>
      <c r="K110" s="42">
        <f t="shared" si="69"/>
        <v>332.5</v>
      </c>
      <c r="L110" s="42">
        <f t="shared" si="70"/>
        <v>2082.5</v>
      </c>
      <c r="M110" s="44"/>
      <c r="N110" s="7"/>
      <c r="P110" s="7"/>
      <c r="Q110" s="7"/>
      <c r="R110" s="7"/>
      <c r="S110" s="48" t="s">
        <v>132</v>
      </c>
      <c r="T110" s="48" t="s">
        <v>132</v>
      </c>
      <c r="U110" s="48" t="s">
        <v>132</v>
      </c>
      <c r="V110" s="48" t="s">
        <v>132</v>
      </c>
      <c r="W110" s="7"/>
      <c r="X110" s="7"/>
      <c r="Y110" s="7"/>
      <c r="Z110" s="7"/>
      <c r="AA110" s="7"/>
    </row>
    <row r="111" ht="13.5" customHeight="1">
      <c r="A111" s="33"/>
      <c r="B111" s="33"/>
      <c r="C111" s="34" t="s">
        <v>185</v>
      </c>
      <c r="D111" s="34" t="s">
        <v>186</v>
      </c>
      <c r="E111" s="34" t="s">
        <v>26</v>
      </c>
      <c r="F111" s="35">
        <v>0.0</v>
      </c>
      <c r="G111" s="33"/>
      <c r="H111" s="36">
        <v>0.0</v>
      </c>
      <c r="I111" s="45">
        <f t="shared" ref="I111:I113" si="71">ROUND(IF(G111="%",((F111)/100),F111)*H111,2)</f>
        <v>0</v>
      </c>
      <c r="J111" s="38">
        <v>0.19</v>
      </c>
      <c r="K111" s="45">
        <f t="shared" si="69"/>
        <v>0</v>
      </c>
      <c r="L111" s="45">
        <f t="shared" si="70"/>
        <v>0</v>
      </c>
      <c r="M111" s="33"/>
      <c r="N111" s="7"/>
      <c r="P111" s="7"/>
      <c r="Q111" s="7"/>
      <c r="R111" s="7"/>
      <c r="S111" s="25"/>
      <c r="T111" s="25"/>
      <c r="U111" s="25"/>
      <c r="V111" s="25"/>
      <c r="W111" s="7"/>
      <c r="X111" s="7"/>
      <c r="Y111" s="7"/>
      <c r="Z111" s="7"/>
      <c r="AA111" s="7"/>
    </row>
    <row r="112" ht="13.5" customHeight="1">
      <c r="A112" s="33"/>
      <c r="B112" s="33"/>
      <c r="C112" s="34" t="s">
        <v>187</v>
      </c>
      <c r="D112" s="34" t="s">
        <v>188</v>
      </c>
      <c r="E112" s="34" t="s">
        <v>26</v>
      </c>
      <c r="F112" s="35">
        <v>0.0</v>
      </c>
      <c r="G112" s="33"/>
      <c r="H112" s="36">
        <v>0.0</v>
      </c>
      <c r="I112" s="45">
        <f t="shared" si="71"/>
        <v>0</v>
      </c>
      <c r="J112" s="38">
        <v>0.19</v>
      </c>
      <c r="K112" s="45">
        <f t="shared" si="69"/>
        <v>0</v>
      </c>
      <c r="L112" s="45">
        <f t="shared" si="70"/>
        <v>0</v>
      </c>
      <c r="M112" s="33"/>
      <c r="N112" s="7"/>
      <c r="P112" s="7"/>
      <c r="Q112" s="7"/>
      <c r="R112" s="7"/>
      <c r="S112" s="25"/>
      <c r="T112" s="25"/>
      <c r="U112" s="25"/>
      <c r="V112" s="25"/>
      <c r="W112" s="7"/>
      <c r="X112" s="7"/>
      <c r="Y112" s="7"/>
      <c r="Z112" s="7"/>
      <c r="AA112" s="7"/>
    </row>
    <row r="113" ht="13.5" customHeight="1">
      <c r="A113" s="33"/>
      <c r="B113" s="33"/>
      <c r="C113" s="34" t="s">
        <v>189</v>
      </c>
      <c r="D113" s="34" t="s">
        <v>190</v>
      </c>
      <c r="E113" s="34" t="s">
        <v>26</v>
      </c>
      <c r="F113" s="35">
        <v>0.0</v>
      </c>
      <c r="G113" s="33"/>
      <c r="H113" s="36">
        <v>0.0</v>
      </c>
      <c r="I113" s="45">
        <f t="shared" si="71"/>
        <v>0</v>
      </c>
      <c r="J113" s="38">
        <v>0.19</v>
      </c>
      <c r="K113" s="45">
        <f t="shared" si="69"/>
        <v>0</v>
      </c>
      <c r="L113" s="45">
        <f t="shared" si="70"/>
        <v>0</v>
      </c>
      <c r="M113" s="33"/>
      <c r="N113" s="7"/>
      <c r="P113" s="7"/>
      <c r="Q113" s="7"/>
      <c r="R113" s="7"/>
      <c r="S113" s="25"/>
      <c r="T113" s="25"/>
      <c r="U113" s="25"/>
      <c r="V113" s="25"/>
      <c r="W113" s="7"/>
      <c r="X113" s="7"/>
      <c r="Y113" s="7"/>
      <c r="Z113" s="7"/>
      <c r="AA113" s="7"/>
    </row>
    <row r="114" ht="13.5" customHeight="1">
      <c r="A114" s="33"/>
      <c r="B114" s="34" t="s">
        <v>191</v>
      </c>
      <c r="C114" s="33"/>
      <c r="D114" s="34" t="s">
        <v>192</v>
      </c>
      <c r="E114" s="34" t="s">
        <v>29</v>
      </c>
      <c r="F114" s="35">
        <v>181.0</v>
      </c>
      <c r="G114" s="33"/>
      <c r="H114" s="36">
        <f t="shared" ref="H114:H115" si="73">IF(F114&lt;&gt;0,ROUND(I114/IF(G114="%",((F114)/100),F114),2),0)</f>
        <v>286.36</v>
      </c>
      <c r="I114" s="37">
        <f>(I115+I130+I134+I144+I148+I150)</f>
        <v>51831.19</v>
      </c>
      <c r="J114" s="38"/>
      <c r="K114" s="37">
        <f t="shared" ref="K114:L114" si="72">(K115+K130+K134+K144+K148+K150)</f>
        <v>9847.93</v>
      </c>
      <c r="L114" s="37">
        <f t="shared" si="72"/>
        <v>61679.12</v>
      </c>
      <c r="M114" s="33"/>
      <c r="N114" s="7"/>
      <c r="P114" s="7"/>
      <c r="Q114" s="7"/>
      <c r="R114" s="7"/>
      <c r="S114" s="25"/>
      <c r="T114" s="25"/>
      <c r="U114" s="25"/>
      <c r="V114" s="25"/>
      <c r="W114" s="7"/>
      <c r="X114" s="7"/>
      <c r="Y114" s="7"/>
      <c r="Z114" s="7"/>
      <c r="AA114" s="7"/>
    </row>
    <row r="115" ht="13.5" customHeight="1">
      <c r="A115" s="33"/>
      <c r="B115" s="33"/>
      <c r="C115" s="34" t="s">
        <v>193</v>
      </c>
      <c r="D115" s="34" t="s">
        <v>194</v>
      </c>
      <c r="E115" s="34" t="s">
        <v>29</v>
      </c>
      <c r="F115" s="35">
        <v>0.0</v>
      </c>
      <c r="G115" s="33"/>
      <c r="H115" s="36">
        <f t="shared" si="73"/>
        <v>0</v>
      </c>
      <c r="I115" s="37">
        <f>(I116+I117+I118+I119+I120+I121+I122+I123+I124+I125+I126+I127+I128+I129)</f>
        <v>27735.58</v>
      </c>
      <c r="J115" s="38"/>
      <c r="K115" s="37">
        <f t="shared" ref="K115:L115" si="74">(K116+K117+K118+K119+K120+K121+K122+K123+K124+K125+K126+K127+K128+K129)</f>
        <v>5269.76</v>
      </c>
      <c r="L115" s="37">
        <f t="shared" si="74"/>
        <v>33005.34</v>
      </c>
      <c r="M115" s="33"/>
      <c r="N115" s="7"/>
      <c r="P115" s="7"/>
      <c r="Q115" s="7"/>
      <c r="R115" s="7"/>
      <c r="S115" s="25"/>
      <c r="T115" s="25"/>
      <c r="U115" s="25"/>
      <c r="V115" s="25"/>
      <c r="W115" s="7"/>
      <c r="X115" s="7"/>
      <c r="Y115" s="7"/>
      <c r="Z115" s="7"/>
      <c r="AA115" s="7"/>
    </row>
    <row r="116" ht="13.5" customHeight="1">
      <c r="A116" s="33"/>
      <c r="B116" s="33"/>
      <c r="C116" s="33"/>
      <c r="D116" s="39" t="s">
        <v>195</v>
      </c>
      <c r="E116" s="34" t="s">
        <v>26</v>
      </c>
      <c r="F116" s="40">
        <v>4.448</v>
      </c>
      <c r="G116" s="39" t="s">
        <v>35</v>
      </c>
      <c r="H116" s="41">
        <v>230.0</v>
      </c>
      <c r="I116" s="42">
        <v>0.0</v>
      </c>
      <c r="J116" s="43">
        <v>0.19</v>
      </c>
      <c r="K116" s="42">
        <f t="shared" ref="K116:K129" si="75">ROUND($I116*J116,2)</f>
        <v>0</v>
      </c>
      <c r="L116" s="42">
        <f t="shared" ref="L116:L129" si="76">ROUND($I116+K116,2)</f>
        <v>0</v>
      </c>
      <c r="M116" s="39" t="s">
        <v>196</v>
      </c>
      <c r="N116" s="7"/>
      <c r="P116" s="7"/>
      <c r="Q116" s="7"/>
      <c r="R116" s="7"/>
      <c r="S116" s="25"/>
      <c r="T116" s="25"/>
      <c r="U116" s="25"/>
      <c r="V116" s="25"/>
      <c r="W116" s="7"/>
      <c r="X116" s="7"/>
      <c r="Y116" s="7"/>
      <c r="Z116" s="7"/>
      <c r="AA116" s="7"/>
    </row>
    <row r="117" ht="13.5" customHeight="1">
      <c r="A117" s="33"/>
      <c r="B117" s="33"/>
      <c r="C117" s="33"/>
      <c r="D117" s="39" t="s">
        <v>197</v>
      </c>
      <c r="E117" s="34" t="s">
        <v>26</v>
      </c>
      <c r="F117" s="40">
        <v>8.4</v>
      </c>
      <c r="G117" s="39" t="s">
        <v>67</v>
      </c>
      <c r="H117" s="41">
        <v>15.0</v>
      </c>
      <c r="I117" s="42">
        <v>0.0</v>
      </c>
      <c r="J117" s="43">
        <v>0.19</v>
      </c>
      <c r="K117" s="42">
        <f t="shared" si="75"/>
        <v>0</v>
      </c>
      <c r="L117" s="42">
        <f t="shared" si="76"/>
        <v>0</v>
      </c>
      <c r="M117" s="39" t="s">
        <v>196</v>
      </c>
      <c r="N117" s="7"/>
      <c r="P117" s="7"/>
      <c r="Q117" s="7"/>
      <c r="R117" s="7"/>
      <c r="S117" s="25"/>
      <c r="T117" s="25"/>
      <c r="U117" s="25"/>
      <c r="V117" s="25"/>
      <c r="W117" s="7"/>
      <c r="X117" s="7"/>
      <c r="Y117" s="7"/>
      <c r="Z117" s="7"/>
      <c r="AA117" s="7"/>
    </row>
    <row r="118" ht="13.5" customHeight="1">
      <c r="A118" s="33"/>
      <c r="B118" s="33"/>
      <c r="C118" s="33"/>
      <c r="D118" s="39" t="s">
        <v>198</v>
      </c>
      <c r="E118" s="34" t="s">
        <v>26</v>
      </c>
      <c r="F118" s="40">
        <v>22.24</v>
      </c>
      <c r="G118" s="39" t="s">
        <v>40</v>
      </c>
      <c r="H118" s="41">
        <v>60.0</v>
      </c>
      <c r="I118" s="42">
        <v>0.0</v>
      </c>
      <c r="J118" s="43">
        <v>0.19</v>
      </c>
      <c r="K118" s="42">
        <f t="shared" si="75"/>
        <v>0</v>
      </c>
      <c r="L118" s="42">
        <f t="shared" si="76"/>
        <v>0</v>
      </c>
      <c r="M118" s="39" t="s">
        <v>196</v>
      </c>
      <c r="N118" s="7"/>
      <c r="P118" s="7"/>
      <c r="Q118" s="7"/>
      <c r="R118" s="7"/>
      <c r="S118" s="25"/>
      <c r="T118" s="25"/>
      <c r="U118" s="25"/>
      <c r="V118" s="25"/>
      <c r="W118" s="7"/>
      <c r="X118" s="7"/>
      <c r="Y118" s="7"/>
      <c r="Z118" s="7"/>
      <c r="AA118" s="7"/>
    </row>
    <row r="119" ht="13.5" customHeight="1">
      <c r="A119" s="33"/>
      <c r="B119" s="33"/>
      <c r="C119" s="33"/>
      <c r="D119" s="39" t="s">
        <v>101</v>
      </c>
      <c r="E119" s="34" t="s">
        <v>26</v>
      </c>
      <c r="F119" s="40">
        <v>0.267</v>
      </c>
      <c r="G119" s="39" t="s">
        <v>65</v>
      </c>
      <c r="H119" s="41">
        <v>2400.0</v>
      </c>
      <c r="I119" s="42">
        <v>0.0</v>
      </c>
      <c r="J119" s="43">
        <v>0.19</v>
      </c>
      <c r="K119" s="42">
        <f t="shared" si="75"/>
        <v>0</v>
      </c>
      <c r="L119" s="42">
        <f t="shared" si="76"/>
        <v>0</v>
      </c>
      <c r="M119" s="39" t="s">
        <v>196</v>
      </c>
      <c r="N119" s="7"/>
      <c r="P119" s="7"/>
      <c r="Q119" s="7"/>
      <c r="R119" s="7"/>
      <c r="S119" s="25"/>
      <c r="T119" s="25"/>
      <c r="U119" s="25"/>
      <c r="V119" s="25"/>
      <c r="W119" s="7"/>
      <c r="X119" s="7"/>
      <c r="Y119" s="7"/>
      <c r="Z119" s="7"/>
      <c r="AA119" s="7"/>
    </row>
    <row r="120" ht="13.5" customHeight="1">
      <c r="A120" s="33"/>
      <c r="B120" s="33"/>
      <c r="C120" s="33"/>
      <c r="D120" s="39" t="s">
        <v>199</v>
      </c>
      <c r="E120" s="34" t="s">
        <v>26</v>
      </c>
      <c r="F120" s="40">
        <v>1.0</v>
      </c>
      <c r="G120" s="39" t="s">
        <v>47</v>
      </c>
      <c r="H120" s="41">
        <v>4100.0</v>
      </c>
      <c r="I120" s="42">
        <f>9071.59+2210</f>
        <v>11281.59</v>
      </c>
      <c r="J120" s="43">
        <v>0.19</v>
      </c>
      <c r="K120" s="42">
        <f t="shared" si="75"/>
        <v>2143.5</v>
      </c>
      <c r="L120" s="42">
        <f t="shared" si="76"/>
        <v>13425.09</v>
      </c>
      <c r="M120" s="39" t="s">
        <v>200</v>
      </c>
      <c r="N120" s="50" t="s">
        <v>201</v>
      </c>
      <c r="P120" s="7"/>
      <c r="Q120" s="7"/>
      <c r="R120" s="7"/>
      <c r="S120" s="25"/>
      <c r="T120" s="48" t="s">
        <v>132</v>
      </c>
      <c r="U120" s="48" t="s">
        <v>132</v>
      </c>
      <c r="V120" s="48" t="s">
        <v>132</v>
      </c>
      <c r="W120" s="7"/>
      <c r="X120" s="7"/>
      <c r="Y120" s="7"/>
      <c r="Z120" s="7"/>
      <c r="AA120" s="7"/>
    </row>
    <row r="121" ht="13.5" customHeight="1">
      <c r="A121" s="33"/>
      <c r="B121" s="33"/>
      <c r="C121" s="33"/>
      <c r="D121" s="39" t="s">
        <v>202</v>
      </c>
      <c r="E121" s="34" t="s">
        <v>26</v>
      </c>
      <c r="F121" s="40">
        <v>8.4</v>
      </c>
      <c r="G121" s="39" t="s">
        <v>67</v>
      </c>
      <c r="H121" s="41">
        <v>43.0</v>
      </c>
      <c r="I121" s="42">
        <f t="shared" ref="I121:I125" si="77">ROUND($F121*H121,2)</f>
        <v>361.2</v>
      </c>
      <c r="J121" s="43">
        <v>0.19</v>
      </c>
      <c r="K121" s="42">
        <f t="shared" si="75"/>
        <v>68.63</v>
      </c>
      <c r="L121" s="42">
        <f t="shared" si="76"/>
        <v>429.83</v>
      </c>
      <c r="M121" s="44"/>
      <c r="N121" s="7"/>
      <c r="P121" s="7"/>
      <c r="Q121" s="7"/>
      <c r="R121" s="7"/>
      <c r="S121" s="25"/>
      <c r="T121" s="25"/>
      <c r="U121" s="25"/>
      <c r="V121" s="25"/>
      <c r="W121" s="7"/>
      <c r="X121" s="7"/>
      <c r="Y121" s="7"/>
      <c r="Z121" s="7"/>
      <c r="AA121" s="7"/>
    </row>
    <row r="122" ht="13.5" customHeight="1">
      <c r="A122" s="33"/>
      <c r="B122" s="33"/>
      <c r="C122" s="33"/>
      <c r="D122" s="39" t="s">
        <v>203</v>
      </c>
      <c r="E122" s="34" t="s">
        <v>26</v>
      </c>
      <c r="F122" s="40">
        <v>0.0</v>
      </c>
      <c r="G122" s="39" t="s">
        <v>65</v>
      </c>
      <c r="H122" s="41">
        <v>0.0</v>
      </c>
      <c r="I122" s="42">
        <f t="shared" si="77"/>
        <v>0</v>
      </c>
      <c r="J122" s="43">
        <v>0.19</v>
      </c>
      <c r="K122" s="42">
        <f t="shared" si="75"/>
        <v>0</v>
      </c>
      <c r="L122" s="42">
        <f t="shared" si="76"/>
        <v>0</v>
      </c>
      <c r="M122" s="44"/>
      <c r="N122" s="7"/>
      <c r="P122" s="7"/>
      <c r="Q122" s="7"/>
      <c r="R122" s="7"/>
      <c r="S122" s="25"/>
      <c r="T122" s="25"/>
      <c r="U122" s="25"/>
      <c r="V122" s="25"/>
      <c r="W122" s="7"/>
      <c r="X122" s="7"/>
      <c r="Y122" s="7"/>
      <c r="Z122" s="7"/>
      <c r="AA122" s="7"/>
    </row>
    <row r="123" ht="13.5" customHeight="1">
      <c r="A123" s="33"/>
      <c r="B123" s="33"/>
      <c r="C123" s="33"/>
      <c r="D123" s="39" t="s">
        <v>204</v>
      </c>
      <c r="E123" s="34" t="s">
        <v>26</v>
      </c>
      <c r="F123" s="40">
        <v>3.0</v>
      </c>
      <c r="G123" s="39" t="s">
        <v>205</v>
      </c>
      <c r="H123" s="41">
        <v>1500.0</v>
      </c>
      <c r="I123" s="42">
        <f t="shared" si="77"/>
        <v>4500</v>
      </c>
      <c r="J123" s="43">
        <v>0.19</v>
      </c>
      <c r="K123" s="42">
        <f t="shared" si="75"/>
        <v>855</v>
      </c>
      <c r="L123" s="42">
        <f t="shared" si="76"/>
        <v>5355</v>
      </c>
      <c r="M123" s="44"/>
      <c r="N123" s="7"/>
      <c r="P123" s="7"/>
      <c r="Q123" s="7"/>
      <c r="R123" s="7"/>
      <c r="S123" s="25"/>
      <c r="T123" s="25"/>
      <c r="U123" s="25"/>
      <c r="V123" s="25"/>
      <c r="W123" s="7"/>
      <c r="X123" s="7"/>
      <c r="Y123" s="7"/>
      <c r="Z123" s="7"/>
      <c r="AA123" s="7"/>
    </row>
    <row r="124" ht="13.5" customHeight="1">
      <c r="A124" s="33"/>
      <c r="B124" s="33"/>
      <c r="C124" s="33"/>
      <c r="D124" s="39" t="s">
        <v>206</v>
      </c>
      <c r="E124" s="34" t="s">
        <v>26</v>
      </c>
      <c r="F124" s="40">
        <v>0.0</v>
      </c>
      <c r="G124" s="39" t="s">
        <v>205</v>
      </c>
      <c r="H124" s="41">
        <v>1570.0</v>
      </c>
      <c r="I124" s="42">
        <f t="shared" si="77"/>
        <v>0</v>
      </c>
      <c r="J124" s="43">
        <v>0.19</v>
      </c>
      <c r="K124" s="42">
        <f t="shared" si="75"/>
        <v>0</v>
      </c>
      <c r="L124" s="42">
        <f t="shared" si="76"/>
        <v>0</v>
      </c>
      <c r="M124" s="44"/>
      <c r="N124" s="7"/>
      <c r="P124" s="7"/>
      <c r="Q124" s="7"/>
      <c r="R124" s="7"/>
      <c r="S124" s="25"/>
      <c r="T124" s="25"/>
      <c r="U124" s="25"/>
      <c r="V124" s="25"/>
      <c r="W124" s="7"/>
      <c r="X124" s="7"/>
      <c r="Y124" s="7"/>
      <c r="Z124" s="7"/>
      <c r="AA124" s="7"/>
    </row>
    <row r="125" ht="13.5" customHeight="1">
      <c r="A125" s="33"/>
      <c r="B125" s="33"/>
      <c r="C125" s="33"/>
      <c r="D125" s="39" t="s">
        <v>207</v>
      </c>
      <c r="E125" s="34" t="s">
        <v>26</v>
      </c>
      <c r="F125" s="40">
        <v>1.0</v>
      </c>
      <c r="G125" s="39" t="s">
        <v>205</v>
      </c>
      <c r="H125" s="41">
        <f>5061/1.19</f>
        <v>4252.941176</v>
      </c>
      <c r="I125" s="42">
        <f t="shared" si="77"/>
        <v>4252.94</v>
      </c>
      <c r="J125" s="43">
        <v>0.19</v>
      </c>
      <c r="K125" s="42">
        <f t="shared" si="75"/>
        <v>808.06</v>
      </c>
      <c r="L125" s="42">
        <f t="shared" si="76"/>
        <v>5061</v>
      </c>
      <c r="M125" s="39" t="s">
        <v>208</v>
      </c>
      <c r="N125" s="7"/>
      <c r="P125" s="7"/>
      <c r="Q125" s="7"/>
      <c r="R125" s="7"/>
      <c r="S125" s="25"/>
      <c r="T125" s="25"/>
      <c r="U125" s="25"/>
      <c r="V125" s="25"/>
      <c r="W125" s="7"/>
      <c r="X125" s="7"/>
      <c r="Y125" s="7"/>
      <c r="Z125" s="7"/>
      <c r="AA125" s="7"/>
    </row>
    <row r="126" ht="13.5" customHeight="1">
      <c r="A126" s="33"/>
      <c r="B126" s="33"/>
      <c r="C126" s="33"/>
      <c r="D126" s="39" t="s">
        <v>209</v>
      </c>
      <c r="E126" s="34" t="s">
        <v>26</v>
      </c>
      <c r="F126" s="40">
        <v>3.55</v>
      </c>
      <c r="G126" s="39" t="s">
        <v>210</v>
      </c>
      <c r="H126" s="41">
        <v>1900.0</v>
      </c>
      <c r="I126" s="42">
        <v>7339.85</v>
      </c>
      <c r="J126" s="43">
        <v>0.19</v>
      </c>
      <c r="K126" s="42">
        <f t="shared" si="75"/>
        <v>1394.57</v>
      </c>
      <c r="L126" s="42">
        <f t="shared" si="76"/>
        <v>8734.42</v>
      </c>
      <c r="M126" s="39" t="s">
        <v>211</v>
      </c>
      <c r="N126" s="7"/>
      <c r="P126" s="7"/>
      <c r="Q126" s="7"/>
      <c r="R126" s="7"/>
      <c r="S126" s="25"/>
      <c r="T126" s="25"/>
      <c r="U126" s="25"/>
      <c r="V126" s="25"/>
      <c r="W126" s="7"/>
      <c r="X126" s="7"/>
      <c r="Y126" s="7"/>
      <c r="Z126" s="7"/>
      <c r="AA126" s="7"/>
    </row>
    <row r="127" ht="13.5" customHeight="1">
      <c r="A127" s="33"/>
      <c r="B127" s="33"/>
      <c r="C127" s="33"/>
      <c r="D127" s="39" t="s">
        <v>212</v>
      </c>
      <c r="E127" s="34" t="s">
        <v>26</v>
      </c>
      <c r="F127" s="40">
        <v>49.0</v>
      </c>
      <c r="G127" s="39" t="s">
        <v>144</v>
      </c>
      <c r="H127" s="41">
        <v>19.8</v>
      </c>
      <c r="I127" s="42">
        <v>0.0</v>
      </c>
      <c r="J127" s="43">
        <v>0.19</v>
      </c>
      <c r="K127" s="42">
        <f t="shared" si="75"/>
        <v>0</v>
      </c>
      <c r="L127" s="42">
        <f t="shared" si="76"/>
        <v>0</v>
      </c>
      <c r="M127" s="39" t="s">
        <v>145</v>
      </c>
      <c r="N127" s="7"/>
      <c r="P127" s="7"/>
      <c r="Q127" s="7"/>
      <c r="R127" s="7"/>
      <c r="S127" s="25"/>
      <c r="T127" s="25"/>
      <c r="U127" s="25"/>
      <c r="V127" s="25"/>
      <c r="W127" s="7"/>
      <c r="X127" s="7"/>
      <c r="Y127" s="7"/>
      <c r="Z127" s="7"/>
      <c r="AA127" s="7"/>
    </row>
    <row r="128" ht="13.5" customHeight="1">
      <c r="A128" s="33"/>
      <c r="B128" s="33"/>
      <c r="C128" s="33"/>
      <c r="D128" s="39" t="s">
        <v>213</v>
      </c>
      <c r="E128" s="34" t="s">
        <v>26</v>
      </c>
      <c r="F128" s="40">
        <v>0.0</v>
      </c>
      <c r="G128" s="39" t="s">
        <v>210</v>
      </c>
      <c r="H128" s="41">
        <v>846.81</v>
      </c>
      <c r="I128" s="42">
        <f t="shared" ref="I128:I129" si="78">ROUND($F128*H128,2)</f>
        <v>0</v>
      </c>
      <c r="J128" s="43">
        <v>0.19</v>
      </c>
      <c r="K128" s="42">
        <f t="shared" si="75"/>
        <v>0</v>
      </c>
      <c r="L128" s="42">
        <f t="shared" si="76"/>
        <v>0</v>
      </c>
      <c r="M128" s="44"/>
      <c r="N128" s="7"/>
      <c r="P128" s="7"/>
      <c r="Q128" s="7"/>
      <c r="R128" s="7"/>
      <c r="S128" s="25"/>
      <c r="T128" s="25"/>
      <c r="U128" s="25"/>
      <c r="V128" s="25"/>
      <c r="W128" s="7"/>
      <c r="X128" s="7"/>
      <c r="Y128" s="7"/>
      <c r="Z128" s="7"/>
      <c r="AA128" s="7"/>
    </row>
    <row r="129" ht="13.5" customHeight="1">
      <c r="A129" s="33"/>
      <c r="B129" s="33"/>
      <c r="C129" s="33"/>
      <c r="D129" s="39" t="s">
        <v>214</v>
      </c>
      <c r="E129" s="34" t="s">
        <v>26</v>
      </c>
      <c r="F129" s="40">
        <v>0.0</v>
      </c>
      <c r="G129" s="39" t="s">
        <v>205</v>
      </c>
      <c r="H129" s="41">
        <v>155.2</v>
      </c>
      <c r="I129" s="42">
        <f t="shared" si="78"/>
        <v>0</v>
      </c>
      <c r="J129" s="43">
        <v>0.19</v>
      </c>
      <c r="K129" s="42">
        <f t="shared" si="75"/>
        <v>0</v>
      </c>
      <c r="L129" s="42">
        <f t="shared" si="76"/>
        <v>0</v>
      </c>
      <c r="M129" s="44"/>
      <c r="N129" s="7"/>
      <c r="P129" s="7"/>
      <c r="Q129" s="7"/>
      <c r="R129" s="7"/>
      <c r="S129" s="25"/>
      <c r="T129" s="25"/>
      <c r="U129" s="25"/>
      <c r="V129" s="25"/>
      <c r="W129" s="7"/>
      <c r="X129" s="7"/>
      <c r="Y129" s="7"/>
      <c r="Z129" s="7"/>
      <c r="AA129" s="7"/>
    </row>
    <row r="130" ht="13.5" customHeight="1">
      <c r="A130" s="33"/>
      <c r="B130" s="33"/>
      <c r="C130" s="34" t="s">
        <v>215</v>
      </c>
      <c r="D130" s="34" t="s">
        <v>216</v>
      </c>
      <c r="E130" s="34" t="s">
        <v>29</v>
      </c>
      <c r="F130" s="35">
        <v>0.0</v>
      </c>
      <c r="G130" s="34" t="s">
        <v>40</v>
      </c>
      <c r="H130" s="36">
        <f>IF(F130&lt;&gt;0,ROUND(I130/IF(G130="%",((F130)/100),F130),2),0)</f>
        <v>0</v>
      </c>
      <c r="I130" s="37">
        <f>(I131+I132+I133)</f>
        <v>1972.5</v>
      </c>
      <c r="J130" s="38"/>
      <c r="K130" s="37">
        <f t="shared" ref="K130:L130" si="79">(K131+K132+K133)</f>
        <v>374.78</v>
      </c>
      <c r="L130" s="37">
        <f t="shared" si="79"/>
        <v>2347.28</v>
      </c>
      <c r="M130" s="33"/>
      <c r="N130" s="7"/>
      <c r="P130" s="7"/>
      <c r="Q130" s="7"/>
      <c r="R130" s="7"/>
      <c r="S130" s="25"/>
      <c r="T130" s="25"/>
      <c r="U130" s="25"/>
      <c r="V130" s="25"/>
      <c r="W130" s="7"/>
      <c r="X130" s="7"/>
      <c r="Y130" s="7"/>
      <c r="Z130" s="7"/>
      <c r="AA130" s="7"/>
    </row>
    <row r="131" ht="13.5" customHeight="1">
      <c r="A131" s="33"/>
      <c r="B131" s="33"/>
      <c r="C131" s="33"/>
      <c r="D131" s="39" t="s">
        <v>217</v>
      </c>
      <c r="E131" s="34" t="s">
        <v>26</v>
      </c>
      <c r="F131" s="40">
        <v>0.0</v>
      </c>
      <c r="G131" s="39" t="s">
        <v>40</v>
      </c>
      <c r="H131" s="41">
        <v>0.0</v>
      </c>
      <c r="I131" s="42">
        <f t="shared" ref="I131:I133" si="80">ROUND($F131*H131,2)</f>
        <v>0</v>
      </c>
      <c r="J131" s="43">
        <v>0.19</v>
      </c>
      <c r="K131" s="42">
        <f t="shared" ref="K131:K133" si="81">ROUND($I131*J131,2)</f>
        <v>0</v>
      </c>
      <c r="L131" s="42">
        <f t="shared" ref="L131:L133" si="82">ROUND($I131+K131,2)</f>
        <v>0</v>
      </c>
      <c r="M131" s="44"/>
      <c r="N131" s="7"/>
      <c r="P131" s="7"/>
      <c r="Q131" s="7"/>
      <c r="R131" s="7"/>
      <c r="S131" s="25"/>
      <c r="T131" s="25"/>
      <c r="U131" s="25"/>
      <c r="V131" s="25"/>
      <c r="W131" s="7"/>
      <c r="X131" s="7"/>
      <c r="Y131" s="7"/>
      <c r="Z131" s="7"/>
      <c r="AA131" s="7"/>
    </row>
    <row r="132" ht="13.5" customHeight="1">
      <c r="A132" s="33"/>
      <c r="B132" s="33"/>
      <c r="C132" s="33"/>
      <c r="D132" s="39" t="s">
        <v>218</v>
      </c>
      <c r="E132" s="34" t="s">
        <v>26</v>
      </c>
      <c r="F132" s="40">
        <v>5.0</v>
      </c>
      <c r="G132" s="39" t="s">
        <v>144</v>
      </c>
      <c r="H132" s="41">
        <v>94.5</v>
      </c>
      <c r="I132" s="42">
        <f t="shared" si="80"/>
        <v>472.5</v>
      </c>
      <c r="J132" s="43">
        <v>0.19</v>
      </c>
      <c r="K132" s="42">
        <f t="shared" si="81"/>
        <v>89.78</v>
      </c>
      <c r="L132" s="42">
        <f t="shared" si="82"/>
        <v>562.28</v>
      </c>
      <c r="M132" s="44"/>
      <c r="N132" s="7"/>
      <c r="P132" s="7"/>
      <c r="Q132" s="7"/>
      <c r="R132" s="7"/>
      <c r="S132" s="25"/>
      <c r="T132" s="25"/>
      <c r="U132" s="25"/>
      <c r="V132" s="25"/>
      <c r="W132" s="7"/>
      <c r="X132" s="7"/>
      <c r="Y132" s="7"/>
      <c r="Z132" s="7"/>
      <c r="AA132" s="7"/>
    </row>
    <row r="133" ht="13.5" customHeight="1">
      <c r="A133" s="33"/>
      <c r="B133" s="33"/>
      <c r="C133" s="33"/>
      <c r="D133" s="39" t="s">
        <v>219</v>
      </c>
      <c r="E133" s="34" t="s">
        <v>26</v>
      </c>
      <c r="F133" s="40">
        <v>1.0</v>
      </c>
      <c r="G133" s="39" t="s">
        <v>47</v>
      </c>
      <c r="H133" s="41">
        <v>1500.0</v>
      </c>
      <c r="I133" s="42">
        <f t="shared" si="80"/>
        <v>1500</v>
      </c>
      <c r="J133" s="43">
        <v>0.19</v>
      </c>
      <c r="K133" s="42">
        <f t="shared" si="81"/>
        <v>285</v>
      </c>
      <c r="L133" s="42">
        <f t="shared" si="82"/>
        <v>1785</v>
      </c>
      <c r="M133" s="44"/>
      <c r="N133" s="7"/>
      <c r="P133" s="7"/>
      <c r="Q133" s="7"/>
      <c r="R133" s="7"/>
      <c r="S133" s="25"/>
      <c r="T133" s="25"/>
      <c r="U133" s="25"/>
      <c r="V133" s="25"/>
      <c r="W133" s="7"/>
      <c r="X133" s="7"/>
      <c r="Y133" s="7"/>
      <c r="Z133" s="7"/>
      <c r="AA133" s="7"/>
    </row>
    <row r="134" ht="13.5" customHeight="1">
      <c r="A134" s="33"/>
      <c r="B134" s="33"/>
      <c r="C134" s="34" t="s">
        <v>220</v>
      </c>
      <c r="D134" s="34" t="s">
        <v>221</v>
      </c>
      <c r="E134" s="34" t="s">
        <v>29</v>
      </c>
      <c r="F134" s="35">
        <v>0.0</v>
      </c>
      <c r="G134" s="33"/>
      <c r="H134" s="36">
        <f>IF(F134&lt;&gt;0,ROUND(I134/IF(G134="%",((F134)/100),F134),2),0)</f>
        <v>0</v>
      </c>
      <c r="I134" s="37">
        <f>(I135+I136+I137+I138+I139+I140+I141+I142+I143)</f>
        <v>10334.04</v>
      </c>
      <c r="J134" s="38"/>
      <c r="K134" s="37">
        <f t="shared" ref="K134:L134" si="83">(K135+K136+K137+K138+K139+K140+K141+K142+K143)</f>
        <v>1963.47</v>
      </c>
      <c r="L134" s="37">
        <f t="shared" si="83"/>
        <v>12297.51</v>
      </c>
      <c r="M134" s="33"/>
      <c r="N134" s="7"/>
      <c r="P134" s="7"/>
      <c r="Q134" s="7"/>
      <c r="R134" s="7"/>
      <c r="S134" s="25"/>
      <c r="T134" s="25"/>
      <c r="U134" s="25"/>
      <c r="V134" s="25"/>
      <c r="W134" s="7"/>
      <c r="X134" s="7"/>
      <c r="Y134" s="7"/>
      <c r="Z134" s="7"/>
      <c r="AA134" s="7"/>
    </row>
    <row r="135" ht="13.5" customHeight="1">
      <c r="A135" s="33"/>
      <c r="B135" s="33"/>
      <c r="C135" s="33"/>
      <c r="D135" s="39" t="s">
        <v>222</v>
      </c>
      <c r="E135" s="34" t="s">
        <v>26</v>
      </c>
      <c r="F135" s="40">
        <v>0.0</v>
      </c>
      <c r="G135" s="39" t="s">
        <v>144</v>
      </c>
      <c r="H135" s="41">
        <v>28.2</v>
      </c>
      <c r="I135" s="42">
        <f t="shared" ref="I135:I143" si="84">ROUND($F135*H135,2)</f>
        <v>0</v>
      </c>
      <c r="J135" s="43">
        <v>0.19</v>
      </c>
      <c r="K135" s="42">
        <f t="shared" ref="K135:K143" si="85">ROUND($I135*J135,2)</f>
        <v>0</v>
      </c>
      <c r="L135" s="42">
        <f t="shared" ref="L135:L143" si="86">ROUND($I135+K135,2)</f>
        <v>0</v>
      </c>
      <c r="M135" s="44"/>
      <c r="N135" s="7"/>
      <c r="P135" s="7"/>
      <c r="Q135" s="7"/>
      <c r="R135" s="7"/>
      <c r="S135" s="25"/>
      <c r="T135" s="25"/>
      <c r="U135" s="25"/>
      <c r="V135" s="25"/>
      <c r="W135" s="7"/>
      <c r="X135" s="7"/>
      <c r="Y135" s="7"/>
      <c r="Z135" s="7"/>
      <c r="AA135" s="7"/>
    </row>
    <row r="136" ht="13.5" customHeight="1">
      <c r="A136" s="33"/>
      <c r="B136" s="33"/>
      <c r="C136" s="33"/>
      <c r="D136" s="39" t="s">
        <v>223</v>
      </c>
      <c r="E136" s="34" t="s">
        <v>26</v>
      </c>
      <c r="F136" s="40">
        <v>0.0</v>
      </c>
      <c r="G136" s="39" t="s">
        <v>40</v>
      </c>
      <c r="H136" s="41">
        <v>220.4</v>
      </c>
      <c r="I136" s="42">
        <f t="shared" si="84"/>
        <v>0</v>
      </c>
      <c r="J136" s="43">
        <v>0.19</v>
      </c>
      <c r="K136" s="42">
        <f t="shared" si="85"/>
        <v>0</v>
      </c>
      <c r="L136" s="42">
        <f t="shared" si="86"/>
        <v>0</v>
      </c>
      <c r="M136" s="44"/>
      <c r="N136" s="7"/>
      <c r="P136" s="7"/>
      <c r="Q136" s="7"/>
      <c r="R136" s="7"/>
      <c r="S136" s="25"/>
      <c r="T136" s="25"/>
      <c r="U136" s="25"/>
      <c r="V136" s="25"/>
      <c r="W136" s="7"/>
      <c r="X136" s="7"/>
      <c r="Y136" s="7"/>
      <c r="Z136" s="7"/>
      <c r="AA136" s="7"/>
    </row>
    <row r="137" ht="13.5" customHeight="1">
      <c r="A137" s="33"/>
      <c r="B137" s="33"/>
      <c r="C137" s="33"/>
      <c r="D137" s="39" t="s">
        <v>224</v>
      </c>
      <c r="E137" s="34" t="s">
        <v>26</v>
      </c>
      <c r="F137" s="40">
        <v>180.0</v>
      </c>
      <c r="G137" s="39" t="s">
        <v>40</v>
      </c>
      <c r="H137" s="41">
        <v>11.0</v>
      </c>
      <c r="I137" s="42">
        <f t="shared" si="84"/>
        <v>1980</v>
      </c>
      <c r="J137" s="43">
        <v>0.19</v>
      </c>
      <c r="K137" s="42">
        <f t="shared" si="85"/>
        <v>376.2</v>
      </c>
      <c r="L137" s="42">
        <f t="shared" si="86"/>
        <v>2356.2</v>
      </c>
      <c r="M137" s="44"/>
      <c r="N137" s="7"/>
      <c r="P137" s="7"/>
      <c r="Q137" s="7"/>
      <c r="R137" s="7"/>
      <c r="S137" s="25"/>
      <c r="T137" s="25"/>
      <c r="U137" s="25"/>
      <c r="V137" s="25"/>
      <c r="W137" s="7"/>
      <c r="X137" s="7"/>
      <c r="Y137" s="7"/>
      <c r="Z137" s="7"/>
      <c r="AA137" s="7"/>
    </row>
    <row r="138" ht="13.5" customHeight="1">
      <c r="A138" s="33"/>
      <c r="B138" s="33"/>
      <c r="C138" s="33"/>
      <c r="D138" s="39" t="s">
        <v>225</v>
      </c>
      <c r="E138" s="34" t="s">
        <v>26</v>
      </c>
      <c r="F138" s="40">
        <f>180-56</f>
        <v>124</v>
      </c>
      <c r="G138" s="39" t="s">
        <v>40</v>
      </c>
      <c r="H138" s="41">
        <v>22.0</v>
      </c>
      <c r="I138" s="42">
        <f t="shared" si="84"/>
        <v>2728</v>
      </c>
      <c r="J138" s="43">
        <v>0.19</v>
      </c>
      <c r="K138" s="42">
        <f t="shared" si="85"/>
        <v>518.32</v>
      </c>
      <c r="L138" s="42">
        <f t="shared" si="86"/>
        <v>3246.32</v>
      </c>
      <c r="M138" s="39" t="s">
        <v>226</v>
      </c>
      <c r="N138" s="7"/>
      <c r="P138" s="7"/>
      <c r="Q138" s="7"/>
      <c r="R138" s="7"/>
      <c r="S138" s="25"/>
      <c r="T138" s="25"/>
      <c r="U138" s="25"/>
      <c r="V138" s="25"/>
      <c r="W138" s="7"/>
      <c r="X138" s="7"/>
      <c r="Y138" s="7"/>
      <c r="Z138" s="7"/>
      <c r="AA138" s="7"/>
    </row>
    <row r="139" ht="13.5" customHeight="1">
      <c r="A139" s="33"/>
      <c r="B139" s="33"/>
      <c r="C139" s="33"/>
      <c r="D139" s="39" t="s">
        <v>81</v>
      </c>
      <c r="E139" s="34" t="s">
        <v>26</v>
      </c>
      <c r="F139" s="40">
        <v>0.0</v>
      </c>
      <c r="G139" s="39" t="s">
        <v>40</v>
      </c>
      <c r="H139" s="41">
        <v>20.0</v>
      </c>
      <c r="I139" s="42">
        <f t="shared" si="84"/>
        <v>0</v>
      </c>
      <c r="J139" s="43">
        <v>0.19</v>
      </c>
      <c r="K139" s="42">
        <f t="shared" si="85"/>
        <v>0</v>
      </c>
      <c r="L139" s="42">
        <f t="shared" si="86"/>
        <v>0</v>
      </c>
      <c r="M139" s="44"/>
      <c r="N139" s="7"/>
      <c r="P139" s="7"/>
      <c r="Q139" s="7"/>
      <c r="R139" s="7"/>
      <c r="S139" s="25"/>
      <c r="T139" s="25"/>
      <c r="U139" s="25"/>
      <c r="V139" s="25"/>
      <c r="W139" s="7"/>
      <c r="X139" s="7"/>
      <c r="Y139" s="7"/>
      <c r="Z139" s="7"/>
      <c r="AA139" s="7"/>
    </row>
    <row r="140" ht="13.5" customHeight="1">
      <c r="A140" s="33"/>
      <c r="B140" s="33"/>
      <c r="C140" s="33"/>
      <c r="D140" s="39" t="s">
        <v>227</v>
      </c>
      <c r="E140" s="34" t="s">
        <v>26</v>
      </c>
      <c r="F140" s="40">
        <v>0.0</v>
      </c>
      <c r="G140" s="39" t="s">
        <v>40</v>
      </c>
      <c r="H140" s="41">
        <v>148.0</v>
      </c>
      <c r="I140" s="42">
        <f t="shared" si="84"/>
        <v>0</v>
      </c>
      <c r="J140" s="43">
        <v>0.19</v>
      </c>
      <c r="K140" s="42">
        <f t="shared" si="85"/>
        <v>0</v>
      </c>
      <c r="L140" s="42">
        <f t="shared" si="86"/>
        <v>0</v>
      </c>
      <c r="M140" s="44"/>
      <c r="N140" s="7"/>
      <c r="P140" s="7"/>
      <c r="Q140" s="7"/>
      <c r="R140" s="7"/>
      <c r="S140" s="25"/>
      <c r="T140" s="25"/>
      <c r="U140" s="25"/>
      <c r="V140" s="25"/>
      <c r="W140" s="7"/>
      <c r="X140" s="7"/>
      <c r="Y140" s="7"/>
      <c r="Z140" s="7"/>
      <c r="AA140" s="7"/>
    </row>
    <row r="141" ht="13.5" customHeight="1">
      <c r="A141" s="33"/>
      <c r="B141" s="33"/>
      <c r="C141" s="33"/>
      <c r="D141" s="39" t="s">
        <v>228</v>
      </c>
      <c r="E141" s="34" t="s">
        <v>26</v>
      </c>
      <c r="F141" s="40">
        <v>0.0</v>
      </c>
      <c r="G141" s="39" t="s">
        <v>40</v>
      </c>
      <c r="H141" s="41">
        <v>93.0</v>
      </c>
      <c r="I141" s="42">
        <f t="shared" si="84"/>
        <v>0</v>
      </c>
      <c r="J141" s="43">
        <v>0.19</v>
      </c>
      <c r="K141" s="42">
        <f t="shared" si="85"/>
        <v>0</v>
      </c>
      <c r="L141" s="42">
        <f t="shared" si="86"/>
        <v>0</v>
      </c>
      <c r="M141" s="44"/>
      <c r="N141" s="7"/>
      <c r="P141" s="7"/>
      <c r="Q141" s="7"/>
      <c r="R141" s="7"/>
      <c r="S141" s="25"/>
      <c r="T141" s="25"/>
      <c r="U141" s="25"/>
      <c r="V141" s="25"/>
      <c r="W141" s="7"/>
      <c r="X141" s="7"/>
      <c r="Y141" s="7"/>
      <c r="Z141" s="7"/>
      <c r="AA141" s="7"/>
    </row>
    <row r="142" ht="13.5" customHeight="1">
      <c r="A142" s="33"/>
      <c r="B142" s="33"/>
      <c r="C142" s="33"/>
      <c r="D142" s="39" t="s">
        <v>229</v>
      </c>
      <c r="E142" s="34" t="s">
        <v>26</v>
      </c>
      <c r="F142" s="40">
        <f>180-56</f>
        <v>124</v>
      </c>
      <c r="G142" s="44"/>
      <c r="H142" s="41">
        <v>35.0</v>
      </c>
      <c r="I142" s="49">
        <f t="shared" si="84"/>
        <v>4340</v>
      </c>
      <c r="J142" s="43">
        <v>0.19</v>
      </c>
      <c r="K142" s="42">
        <f t="shared" si="85"/>
        <v>824.6</v>
      </c>
      <c r="L142" s="42">
        <f t="shared" si="86"/>
        <v>5164.6</v>
      </c>
      <c r="M142" s="39" t="s">
        <v>226</v>
      </c>
      <c r="N142" s="7" t="s">
        <v>131</v>
      </c>
      <c r="P142" s="7"/>
      <c r="Q142" s="7"/>
      <c r="R142" s="7"/>
      <c r="S142" s="48" t="s">
        <v>132</v>
      </c>
      <c r="T142" s="48" t="s">
        <v>132</v>
      </c>
      <c r="U142" s="48" t="s">
        <v>132</v>
      </c>
      <c r="V142" s="48" t="s">
        <v>132</v>
      </c>
      <c r="W142" s="7"/>
      <c r="X142" s="7"/>
      <c r="Y142" s="7"/>
      <c r="Z142" s="7"/>
      <c r="AA142" s="7"/>
    </row>
    <row r="143" ht="13.5" customHeight="1">
      <c r="A143" s="33"/>
      <c r="B143" s="33"/>
      <c r="C143" s="33"/>
      <c r="D143" s="39" t="s">
        <v>83</v>
      </c>
      <c r="E143" s="34" t="s">
        <v>26</v>
      </c>
      <c r="F143" s="40">
        <v>15.31</v>
      </c>
      <c r="G143" s="39" t="s">
        <v>40</v>
      </c>
      <c r="H143" s="41">
        <v>84.0</v>
      </c>
      <c r="I143" s="49">
        <f t="shared" si="84"/>
        <v>1286.04</v>
      </c>
      <c r="J143" s="43">
        <v>0.19</v>
      </c>
      <c r="K143" s="42">
        <f t="shared" si="85"/>
        <v>244.35</v>
      </c>
      <c r="L143" s="42">
        <f t="shared" si="86"/>
        <v>1530.39</v>
      </c>
      <c r="M143" s="44"/>
      <c r="N143" s="7" t="s">
        <v>131</v>
      </c>
      <c r="P143" s="7"/>
      <c r="Q143" s="7"/>
      <c r="R143" s="7"/>
      <c r="S143" s="48" t="s">
        <v>132</v>
      </c>
      <c r="T143" s="48" t="s">
        <v>132</v>
      </c>
      <c r="U143" s="48" t="s">
        <v>132</v>
      </c>
      <c r="V143" s="48" t="s">
        <v>132</v>
      </c>
      <c r="W143" s="7"/>
      <c r="X143" s="7"/>
      <c r="Y143" s="7"/>
      <c r="Z143" s="7"/>
      <c r="AA143" s="7"/>
    </row>
    <row r="144" ht="13.5" customHeight="1">
      <c r="A144" s="33"/>
      <c r="B144" s="33"/>
      <c r="C144" s="34" t="s">
        <v>230</v>
      </c>
      <c r="D144" s="34" t="s">
        <v>231</v>
      </c>
      <c r="E144" s="34" t="s">
        <v>29</v>
      </c>
      <c r="F144" s="35">
        <v>0.0</v>
      </c>
      <c r="G144" s="34" t="s">
        <v>40</v>
      </c>
      <c r="H144" s="36">
        <f>IF(F144&lt;&gt;0,ROUND(I144/IF(G144="%",((F144)/100),F144),2),0)</f>
        <v>0</v>
      </c>
      <c r="I144" s="37">
        <f>(I145+I146+I147)</f>
        <v>11789.07</v>
      </c>
      <c r="J144" s="38"/>
      <c r="K144" s="37">
        <f t="shared" ref="K144:L144" si="87">(K145+K146+K147)</f>
        <v>2239.92</v>
      </c>
      <c r="L144" s="37">
        <f t="shared" si="87"/>
        <v>14028.99</v>
      </c>
      <c r="M144" s="33"/>
      <c r="N144" s="7" t="s">
        <v>131</v>
      </c>
      <c r="P144" s="7"/>
      <c r="Q144" s="7"/>
      <c r="R144" s="7"/>
      <c r="S144" s="25"/>
      <c r="T144" s="25"/>
      <c r="U144" s="25"/>
      <c r="V144" s="25"/>
      <c r="W144" s="7"/>
      <c r="X144" s="7"/>
      <c r="Y144" s="7"/>
      <c r="Z144" s="7"/>
      <c r="AA144" s="7"/>
    </row>
    <row r="145" ht="13.5" customHeight="1">
      <c r="A145" s="33"/>
      <c r="B145" s="33"/>
      <c r="C145" s="33"/>
      <c r="D145" s="39" t="s">
        <v>232</v>
      </c>
      <c r="E145" s="34" t="s">
        <v>26</v>
      </c>
      <c r="F145" s="40">
        <v>180.0</v>
      </c>
      <c r="G145" s="39" t="s">
        <v>40</v>
      </c>
      <c r="H145" s="41">
        <v>12.0</v>
      </c>
      <c r="I145" s="49">
        <f t="shared" ref="I145:I147" si="88">ROUND($F145*H145,2)</f>
        <v>2160</v>
      </c>
      <c r="J145" s="43">
        <v>0.19</v>
      </c>
      <c r="K145" s="42">
        <f t="shared" ref="K145:K147" si="89">ROUND($I145*J145,2)</f>
        <v>410.4</v>
      </c>
      <c r="L145" s="42">
        <f t="shared" ref="L145:L147" si="90">ROUND($I145+K145,2)</f>
        <v>2570.4</v>
      </c>
      <c r="M145" s="44"/>
      <c r="N145" s="7" t="s">
        <v>131</v>
      </c>
      <c r="P145" s="7"/>
      <c r="Q145" s="7"/>
      <c r="R145" s="7"/>
      <c r="S145" s="48" t="s">
        <v>132</v>
      </c>
      <c r="T145" s="48" t="s">
        <v>132</v>
      </c>
      <c r="U145" s="48" t="s">
        <v>132</v>
      </c>
      <c r="V145" s="48" t="s">
        <v>132</v>
      </c>
      <c r="W145" s="7"/>
      <c r="X145" s="7"/>
      <c r="Y145" s="7"/>
      <c r="Z145" s="7"/>
      <c r="AA145" s="7"/>
    </row>
    <row r="146" ht="13.5" customHeight="1">
      <c r="A146" s="33"/>
      <c r="B146" s="33"/>
      <c r="C146" s="33"/>
      <c r="D146" s="39" t="s">
        <v>233</v>
      </c>
      <c r="E146" s="34" t="s">
        <v>26</v>
      </c>
      <c r="F146" s="40">
        <v>156.24</v>
      </c>
      <c r="G146" s="39" t="s">
        <v>40</v>
      </c>
      <c r="H146" s="41">
        <v>49.0</v>
      </c>
      <c r="I146" s="49">
        <f t="shared" si="88"/>
        <v>7655.76</v>
      </c>
      <c r="J146" s="43">
        <v>0.19</v>
      </c>
      <c r="K146" s="42">
        <f t="shared" si="89"/>
        <v>1454.59</v>
      </c>
      <c r="L146" s="42">
        <f t="shared" si="90"/>
        <v>9110.35</v>
      </c>
      <c r="M146" s="44"/>
      <c r="N146" s="7" t="s">
        <v>131</v>
      </c>
      <c r="P146" s="7"/>
      <c r="Q146" s="7"/>
      <c r="R146" s="7"/>
      <c r="S146" s="48" t="s">
        <v>132</v>
      </c>
      <c r="T146" s="48" t="s">
        <v>132</v>
      </c>
      <c r="U146" s="48" t="s">
        <v>132</v>
      </c>
      <c r="V146" s="48" t="s">
        <v>132</v>
      </c>
      <c r="W146" s="7"/>
      <c r="X146" s="7"/>
      <c r="Y146" s="7"/>
      <c r="Z146" s="7"/>
      <c r="AA146" s="7"/>
    </row>
    <row r="147" ht="13.5" customHeight="1">
      <c r="A147" s="33"/>
      <c r="B147" s="33"/>
      <c r="C147" s="33"/>
      <c r="D147" s="39" t="s">
        <v>234</v>
      </c>
      <c r="E147" s="34" t="s">
        <v>26</v>
      </c>
      <c r="F147" s="40">
        <v>156.24</v>
      </c>
      <c r="G147" s="39" t="s">
        <v>40</v>
      </c>
      <c r="H147" s="41">
        <v>12.63</v>
      </c>
      <c r="I147" s="49">
        <f t="shared" si="88"/>
        <v>1973.31</v>
      </c>
      <c r="J147" s="43">
        <v>0.19</v>
      </c>
      <c r="K147" s="42">
        <f t="shared" si="89"/>
        <v>374.93</v>
      </c>
      <c r="L147" s="42">
        <f t="shared" si="90"/>
        <v>2348.24</v>
      </c>
      <c r="M147" s="44"/>
      <c r="N147" s="7" t="s">
        <v>131</v>
      </c>
      <c r="P147" s="7"/>
      <c r="Q147" s="7"/>
      <c r="R147" s="7"/>
      <c r="S147" s="48" t="s">
        <v>132</v>
      </c>
      <c r="T147" s="48" t="s">
        <v>132</v>
      </c>
      <c r="U147" s="48" t="s">
        <v>132</v>
      </c>
      <c r="V147" s="48" t="s">
        <v>132</v>
      </c>
      <c r="W147" s="7"/>
      <c r="X147" s="7"/>
      <c r="Y147" s="7"/>
      <c r="Z147" s="7"/>
      <c r="AA147" s="7"/>
    </row>
    <row r="148" ht="13.5" customHeight="1">
      <c r="A148" s="33"/>
      <c r="B148" s="33"/>
      <c r="C148" s="34" t="s">
        <v>235</v>
      </c>
      <c r="D148" s="34" t="s">
        <v>236</v>
      </c>
      <c r="E148" s="34" t="s">
        <v>29</v>
      </c>
      <c r="F148" s="35">
        <v>0.0</v>
      </c>
      <c r="G148" s="33"/>
      <c r="H148" s="36">
        <f>IF(F148&lt;&gt;0,ROUND(I148/IF(G148="%",((F148)/100),F148),2),0)</f>
        <v>0</v>
      </c>
      <c r="I148" s="37">
        <f>(I149)</f>
        <v>0</v>
      </c>
      <c r="J148" s="38"/>
      <c r="K148" s="37">
        <f t="shared" ref="K148:L148" si="91">(K149)</f>
        <v>0</v>
      </c>
      <c r="L148" s="37">
        <f t="shared" si="91"/>
        <v>0</v>
      </c>
      <c r="M148" s="33"/>
      <c r="N148" s="7"/>
      <c r="P148" s="7"/>
      <c r="Q148" s="7"/>
      <c r="R148" s="7"/>
      <c r="S148" s="25"/>
      <c r="T148" s="25"/>
      <c r="U148" s="25"/>
      <c r="V148" s="25"/>
      <c r="W148" s="7"/>
      <c r="X148" s="7"/>
      <c r="Y148" s="7"/>
      <c r="Z148" s="7"/>
      <c r="AA148" s="7"/>
    </row>
    <row r="149" ht="13.5" customHeight="1">
      <c r="A149" s="33"/>
      <c r="B149" s="33"/>
      <c r="C149" s="33"/>
      <c r="D149" s="39" t="s">
        <v>237</v>
      </c>
      <c r="E149" s="34" t="s">
        <v>26</v>
      </c>
      <c r="F149" s="40">
        <v>5.0</v>
      </c>
      <c r="G149" s="39" t="s">
        <v>67</v>
      </c>
      <c r="H149" s="41">
        <v>190.0</v>
      </c>
      <c r="I149" s="42">
        <v>0.0</v>
      </c>
      <c r="J149" s="43">
        <v>0.19</v>
      </c>
      <c r="K149" s="42">
        <f t="shared" ref="K149:K150" si="92">ROUND($I149*J149,2)</f>
        <v>0</v>
      </c>
      <c r="L149" s="42">
        <f t="shared" ref="L149:L150" si="93">ROUND($I149+K149,2)</f>
        <v>0</v>
      </c>
      <c r="M149" s="39" t="s">
        <v>238</v>
      </c>
      <c r="N149" s="7"/>
      <c r="P149" s="7"/>
      <c r="Q149" s="7"/>
      <c r="R149" s="7"/>
      <c r="S149" s="25"/>
      <c r="T149" s="25"/>
      <c r="U149" s="25"/>
      <c r="V149" s="25"/>
      <c r="W149" s="7"/>
      <c r="X149" s="7"/>
      <c r="Y149" s="7"/>
      <c r="Z149" s="7"/>
      <c r="AA149" s="7"/>
    </row>
    <row r="150" ht="13.5" customHeight="1">
      <c r="A150" s="33"/>
      <c r="B150" s="33"/>
      <c r="C150" s="34" t="s">
        <v>239</v>
      </c>
      <c r="D150" s="34" t="s">
        <v>240</v>
      </c>
      <c r="E150" s="34" t="s">
        <v>26</v>
      </c>
      <c r="F150" s="35">
        <v>0.0</v>
      </c>
      <c r="G150" s="33"/>
      <c r="H150" s="36">
        <v>0.0</v>
      </c>
      <c r="I150" s="45">
        <f>ROUND(IF(G150="%",((F150)/100),F150)*H150,2)</f>
        <v>0</v>
      </c>
      <c r="J150" s="38">
        <v>0.19</v>
      </c>
      <c r="K150" s="45">
        <f t="shared" si="92"/>
        <v>0</v>
      </c>
      <c r="L150" s="45">
        <f t="shared" si="93"/>
        <v>0</v>
      </c>
      <c r="M150" s="33"/>
      <c r="N150" s="7"/>
      <c r="P150" s="7"/>
      <c r="Q150" s="7"/>
      <c r="R150" s="7"/>
      <c r="S150" s="25"/>
      <c r="T150" s="25"/>
      <c r="U150" s="25"/>
      <c r="V150" s="25"/>
      <c r="W150" s="7"/>
      <c r="X150" s="7"/>
      <c r="Y150" s="7"/>
      <c r="Z150" s="7"/>
      <c r="AA150" s="7"/>
    </row>
    <row r="151" ht="13.5" customHeight="1">
      <c r="A151" s="33"/>
      <c r="B151" s="34" t="s">
        <v>241</v>
      </c>
      <c r="C151" s="33"/>
      <c r="D151" s="34" t="s">
        <v>242</v>
      </c>
      <c r="E151" s="34" t="s">
        <v>29</v>
      </c>
      <c r="F151" s="35">
        <v>67.95</v>
      </c>
      <c r="G151" s="33"/>
      <c r="H151" s="36">
        <f t="shared" ref="H151:H152" si="95">IF(F151&lt;&gt;0,ROUND(I151/IF(G151="%",((F151)/100),F151),2),0)</f>
        <v>886.71</v>
      </c>
      <c r="I151" s="37">
        <f>(I152+I158+I165+I181+I187+I188)</f>
        <v>60251.77</v>
      </c>
      <c r="J151" s="38"/>
      <c r="K151" s="37">
        <f t="shared" ref="K151:L151" si="94">(K152+K158+K165+K181+K187+K188)</f>
        <v>6230.36</v>
      </c>
      <c r="L151" s="37">
        <f t="shared" si="94"/>
        <v>39021.74</v>
      </c>
      <c r="M151" s="33"/>
      <c r="N151" s="7"/>
      <c r="P151" s="7"/>
      <c r="Q151" s="7"/>
      <c r="R151" s="7"/>
      <c r="S151" s="25"/>
      <c r="T151" s="25"/>
      <c r="U151" s="25"/>
      <c r="V151" s="25"/>
      <c r="W151" s="7"/>
      <c r="X151" s="7"/>
      <c r="Y151" s="7"/>
      <c r="Z151" s="7"/>
      <c r="AA151" s="7"/>
    </row>
    <row r="152" ht="13.5" customHeight="1">
      <c r="A152" s="33"/>
      <c r="B152" s="33"/>
      <c r="C152" s="34" t="s">
        <v>243</v>
      </c>
      <c r="D152" s="34" t="s">
        <v>244</v>
      </c>
      <c r="E152" s="34" t="s">
        <v>29</v>
      </c>
      <c r="F152" s="35">
        <v>0.0</v>
      </c>
      <c r="G152" s="33"/>
      <c r="H152" s="36">
        <f t="shared" si="95"/>
        <v>0</v>
      </c>
      <c r="I152" s="37">
        <f>27460.39</f>
        <v>27460.39</v>
      </c>
      <c r="J152" s="38"/>
      <c r="K152" s="37">
        <f t="shared" ref="K152:L152" si="96">(K153+K154+K155+K156+K157)</f>
        <v>0</v>
      </c>
      <c r="L152" s="37">
        <f t="shared" si="96"/>
        <v>0</v>
      </c>
      <c r="M152" s="34" t="s">
        <v>245</v>
      </c>
      <c r="N152" s="7"/>
      <c r="P152" s="7"/>
      <c r="Q152" s="7"/>
      <c r="R152" s="7"/>
      <c r="S152" s="25"/>
      <c r="T152" s="25"/>
      <c r="U152" s="25"/>
      <c r="V152" s="25"/>
      <c r="W152" s="7"/>
      <c r="X152" s="7"/>
      <c r="Y152" s="7"/>
      <c r="Z152" s="7"/>
      <c r="AA152" s="7"/>
    </row>
    <row r="153" ht="13.5" customHeight="1">
      <c r="A153" s="33"/>
      <c r="B153" s="33"/>
      <c r="C153" s="33"/>
      <c r="D153" s="39" t="s">
        <v>246</v>
      </c>
      <c r="E153" s="34" t="s">
        <v>26</v>
      </c>
      <c r="F153" s="40">
        <v>0.0</v>
      </c>
      <c r="G153" s="39" t="s">
        <v>247</v>
      </c>
      <c r="H153" s="41">
        <v>2000.0</v>
      </c>
      <c r="I153" s="42">
        <f t="shared" ref="I153:I156" si="97">ROUND($F153*H153,2)</f>
        <v>0</v>
      </c>
      <c r="J153" s="43">
        <v>0.19</v>
      </c>
      <c r="K153" s="42">
        <f t="shared" ref="K153:K157" si="98">ROUND($I153*J153,2)</f>
        <v>0</v>
      </c>
      <c r="L153" s="42">
        <f t="shared" ref="L153:L157" si="99">ROUND($I153+K153,2)</f>
        <v>0</v>
      </c>
      <c r="M153" s="44"/>
      <c r="N153" s="7"/>
      <c r="P153" s="7"/>
      <c r="Q153" s="7"/>
      <c r="R153" s="7"/>
      <c r="S153" s="25"/>
      <c r="T153" s="25"/>
      <c r="U153" s="25"/>
      <c r="V153" s="25"/>
      <c r="W153" s="7"/>
      <c r="X153" s="7"/>
      <c r="Y153" s="7"/>
      <c r="Z153" s="7"/>
      <c r="AA153" s="7"/>
    </row>
    <row r="154" ht="13.5" customHeight="1">
      <c r="A154" s="33"/>
      <c r="B154" s="33"/>
      <c r="C154" s="33"/>
      <c r="D154" s="39" t="s">
        <v>248</v>
      </c>
      <c r="E154" s="34" t="s">
        <v>26</v>
      </c>
      <c r="F154" s="40">
        <v>0.0</v>
      </c>
      <c r="G154" s="39" t="s">
        <v>40</v>
      </c>
      <c r="H154" s="41">
        <v>39.0</v>
      </c>
      <c r="I154" s="42">
        <f t="shared" si="97"/>
        <v>0</v>
      </c>
      <c r="J154" s="43">
        <v>0.19</v>
      </c>
      <c r="K154" s="42">
        <f t="shared" si="98"/>
        <v>0</v>
      </c>
      <c r="L154" s="42">
        <f t="shared" si="99"/>
        <v>0</v>
      </c>
      <c r="M154" s="44"/>
      <c r="N154" s="7"/>
      <c r="P154" s="7"/>
      <c r="Q154" s="7"/>
      <c r="R154" s="7"/>
      <c r="S154" s="25"/>
      <c r="T154" s="25"/>
      <c r="U154" s="25"/>
      <c r="V154" s="25"/>
      <c r="W154" s="7"/>
      <c r="X154" s="7"/>
      <c r="Y154" s="7"/>
      <c r="Z154" s="7"/>
      <c r="AA154" s="7"/>
    </row>
    <row r="155" ht="13.5" customHeight="1">
      <c r="A155" s="33"/>
      <c r="B155" s="33"/>
      <c r="C155" s="33"/>
      <c r="D155" s="39" t="s">
        <v>249</v>
      </c>
      <c r="E155" s="34" t="s">
        <v>26</v>
      </c>
      <c r="F155" s="40">
        <v>0.0</v>
      </c>
      <c r="G155" s="39" t="s">
        <v>67</v>
      </c>
      <c r="H155" s="41">
        <v>79.6</v>
      </c>
      <c r="I155" s="42">
        <f t="shared" si="97"/>
        <v>0</v>
      </c>
      <c r="J155" s="43">
        <v>0.19</v>
      </c>
      <c r="K155" s="42">
        <f t="shared" si="98"/>
        <v>0</v>
      </c>
      <c r="L155" s="42">
        <f t="shared" si="99"/>
        <v>0</v>
      </c>
      <c r="M155" s="44"/>
      <c r="N155" s="7"/>
      <c r="P155" s="7"/>
      <c r="Q155" s="7"/>
      <c r="R155" s="7"/>
      <c r="S155" s="25"/>
      <c r="T155" s="25"/>
      <c r="U155" s="25"/>
      <c r="V155" s="25"/>
      <c r="W155" s="7"/>
      <c r="X155" s="7"/>
      <c r="Y155" s="7"/>
      <c r="Z155" s="7"/>
      <c r="AA155" s="7"/>
    </row>
    <row r="156" ht="13.5" customHeight="1">
      <c r="A156" s="33"/>
      <c r="B156" s="33"/>
      <c r="C156" s="33"/>
      <c r="D156" s="39" t="s">
        <v>250</v>
      </c>
      <c r="E156" s="34" t="s">
        <v>26</v>
      </c>
      <c r="F156" s="40">
        <v>0.0</v>
      </c>
      <c r="G156" s="39" t="s">
        <v>247</v>
      </c>
      <c r="H156" s="41">
        <v>2000.0</v>
      </c>
      <c r="I156" s="42">
        <f t="shared" si="97"/>
        <v>0</v>
      </c>
      <c r="J156" s="43">
        <v>0.19</v>
      </c>
      <c r="K156" s="42">
        <f t="shared" si="98"/>
        <v>0</v>
      </c>
      <c r="L156" s="42">
        <f t="shared" si="99"/>
        <v>0</v>
      </c>
      <c r="M156" s="44"/>
      <c r="N156" s="7"/>
      <c r="P156" s="7"/>
      <c r="Q156" s="7"/>
      <c r="R156" s="7"/>
      <c r="S156" s="25"/>
      <c r="T156" s="25"/>
      <c r="U156" s="25"/>
      <c r="V156" s="25"/>
      <c r="W156" s="7"/>
      <c r="X156" s="7"/>
      <c r="Y156" s="7"/>
      <c r="Z156" s="7"/>
      <c r="AA156" s="7"/>
    </row>
    <row r="157" ht="13.5" customHeight="1">
      <c r="A157" s="33"/>
      <c r="B157" s="33"/>
      <c r="C157" s="33"/>
      <c r="D157" s="39" t="s">
        <v>251</v>
      </c>
      <c r="E157" s="34" t="s">
        <v>26</v>
      </c>
      <c r="F157" s="40">
        <v>20.0</v>
      </c>
      <c r="G157" s="39" t="s">
        <v>67</v>
      </c>
      <c r="H157" s="41">
        <v>22.0</v>
      </c>
      <c r="I157" s="42">
        <v>0.0</v>
      </c>
      <c r="J157" s="43">
        <v>0.19</v>
      </c>
      <c r="K157" s="42">
        <f t="shared" si="98"/>
        <v>0</v>
      </c>
      <c r="L157" s="42">
        <f t="shared" si="99"/>
        <v>0</v>
      </c>
      <c r="M157" s="44"/>
      <c r="N157" s="7"/>
      <c r="P157" s="7"/>
      <c r="Q157" s="7"/>
      <c r="R157" s="7"/>
      <c r="S157" s="25"/>
      <c r="T157" s="25"/>
      <c r="U157" s="25"/>
      <c r="V157" s="25"/>
      <c r="W157" s="7"/>
      <c r="X157" s="7"/>
      <c r="Y157" s="7"/>
      <c r="Z157" s="7"/>
      <c r="AA157" s="7"/>
    </row>
    <row r="158" ht="13.5" customHeight="1">
      <c r="A158" s="33"/>
      <c r="B158" s="33"/>
      <c r="C158" s="34" t="s">
        <v>252</v>
      </c>
      <c r="D158" s="34" t="s">
        <v>253</v>
      </c>
      <c r="E158" s="34" t="s">
        <v>29</v>
      </c>
      <c r="F158" s="35">
        <v>0.0</v>
      </c>
      <c r="G158" s="34" t="s">
        <v>47</v>
      </c>
      <c r="H158" s="36">
        <f>IF(F158&lt;&gt;0,ROUND(I158/IF(G158="%",((F158)/100),F158),2),0)</f>
        <v>0</v>
      </c>
      <c r="I158" s="37">
        <f>(I159+I160+I161+I162)</f>
        <v>10777</v>
      </c>
      <c r="J158" s="38"/>
      <c r="K158" s="37">
        <f t="shared" ref="K158:L158" si="100">(K159+K160+K161+K162)</f>
        <v>2047.63</v>
      </c>
      <c r="L158" s="37">
        <f t="shared" si="100"/>
        <v>12824.63</v>
      </c>
      <c r="M158" s="33"/>
      <c r="N158" s="7"/>
      <c r="P158" s="7"/>
      <c r="Q158" s="7"/>
      <c r="R158" s="7"/>
      <c r="S158" s="25"/>
      <c r="T158" s="25"/>
      <c r="U158" s="25"/>
      <c r="V158" s="25"/>
      <c r="W158" s="7"/>
      <c r="X158" s="7"/>
      <c r="Y158" s="7"/>
      <c r="Z158" s="7"/>
      <c r="AA158" s="7"/>
    </row>
    <row r="159" ht="13.5" customHeight="1">
      <c r="A159" s="33"/>
      <c r="B159" s="33"/>
      <c r="C159" s="33"/>
      <c r="D159" s="39" t="s">
        <v>254</v>
      </c>
      <c r="E159" s="34" t="s">
        <v>26</v>
      </c>
      <c r="F159" s="40">
        <v>0.0</v>
      </c>
      <c r="G159" s="39" t="s">
        <v>118</v>
      </c>
      <c r="H159" s="41">
        <v>1712.0</v>
      </c>
      <c r="I159" s="42">
        <f t="shared" ref="I159:I161" si="101">ROUND($F159*H159,2)</f>
        <v>0</v>
      </c>
      <c r="J159" s="43">
        <v>0.19</v>
      </c>
      <c r="K159" s="42">
        <f t="shared" ref="K159:K161" si="102">ROUND($I159*J159,2)</f>
        <v>0</v>
      </c>
      <c r="L159" s="42">
        <f t="shared" ref="L159:L161" si="103">ROUND($I159+K159,2)</f>
        <v>0</v>
      </c>
      <c r="M159" s="44"/>
      <c r="N159" s="7"/>
      <c r="P159" s="7"/>
      <c r="Q159" s="7"/>
      <c r="R159" s="7"/>
      <c r="S159" s="25"/>
      <c r="T159" s="25"/>
      <c r="U159" s="25"/>
      <c r="V159" s="25"/>
      <c r="W159" s="7"/>
      <c r="X159" s="7"/>
      <c r="Y159" s="7"/>
      <c r="Z159" s="7"/>
      <c r="AA159" s="7"/>
    </row>
    <row r="160" ht="13.5" customHeight="1">
      <c r="A160" s="33"/>
      <c r="B160" s="33"/>
      <c r="C160" s="33"/>
      <c r="D160" s="39" t="s">
        <v>255</v>
      </c>
      <c r="E160" s="34" t="s">
        <v>26</v>
      </c>
      <c r="F160" s="40">
        <v>1.0</v>
      </c>
      <c r="G160" s="39" t="s">
        <v>205</v>
      </c>
      <c r="H160" s="41">
        <v>1240.0</v>
      </c>
      <c r="I160" s="42">
        <f t="shared" si="101"/>
        <v>1240</v>
      </c>
      <c r="J160" s="43">
        <v>0.19</v>
      </c>
      <c r="K160" s="42">
        <f t="shared" si="102"/>
        <v>235.6</v>
      </c>
      <c r="L160" s="42">
        <f t="shared" si="103"/>
        <v>1475.6</v>
      </c>
      <c r="M160" s="44"/>
      <c r="N160" s="7"/>
      <c r="P160" s="7"/>
      <c r="Q160" s="7"/>
      <c r="R160" s="7"/>
      <c r="S160" s="25"/>
      <c r="T160" s="25"/>
      <c r="U160" s="25"/>
      <c r="V160" s="25"/>
      <c r="W160" s="7"/>
      <c r="X160" s="7"/>
      <c r="Y160" s="7"/>
      <c r="Z160" s="7"/>
      <c r="AA160" s="7"/>
    </row>
    <row r="161" ht="13.5" customHeight="1">
      <c r="A161" s="33"/>
      <c r="B161" s="33"/>
      <c r="C161" s="33"/>
      <c r="D161" s="39" t="s">
        <v>256</v>
      </c>
      <c r="E161" s="34" t="s">
        <v>26</v>
      </c>
      <c r="F161" s="40">
        <v>5.0</v>
      </c>
      <c r="G161" s="39" t="s">
        <v>205</v>
      </c>
      <c r="H161" s="41">
        <v>1907.4</v>
      </c>
      <c r="I161" s="42">
        <f t="shared" si="101"/>
        <v>9537</v>
      </c>
      <c r="J161" s="43">
        <v>0.19</v>
      </c>
      <c r="K161" s="42">
        <f t="shared" si="102"/>
        <v>1812.03</v>
      </c>
      <c r="L161" s="42">
        <f t="shared" si="103"/>
        <v>11349.03</v>
      </c>
      <c r="M161" s="39" t="s">
        <v>257</v>
      </c>
      <c r="N161" s="7"/>
      <c r="P161" s="7"/>
      <c r="Q161" s="7"/>
      <c r="R161" s="7"/>
      <c r="S161" s="25"/>
      <c r="T161" s="25"/>
      <c r="U161" s="25"/>
      <c r="V161" s="25"/>
      <c r="W161" s="7"/>
      <c r="X161" s="7"/>
      <c r="Y161" s="7"/>
      <c r="Z161" s="7"/>
      <c r="AA161" s="7"/>
    </row>
    <row r="162" ht="13.5" customHeight="1">
      <c r="A162" s="33"/>
      <c r="B162" s="33"/>
      <c r="C162" s="33"/>
      <c r="D162" s="39" t="s">
        <v>258</v>
      </c>
      <c r="E162" s="34" t="s">
        <v>29</v>
      </c>
      <c r="F162" s="40">
        <v>0.0</v>
      </c>
      <c r="G162" s="44"/>
      <c r="H162" s="41">
        <f>IF(F162&lt;&gt;0,ROUND(I162/IF(G162="%",((F162)/100),F162),2),0)</f>
        <v>0</v>
      </c>
      <c r="I162" s="47">
        <f>(I163+I164)</f>
        <v>0</v>
      </c>
      <c r="J162" s="43"/>
      <c r="K162" s="47">
        <f t="shared" ref="K162:L162" si="104">(K163+K164)</f>
        <v>0</v>
      </c>
      <c r="L162" s="47">
        <f t="shared" si="104"/>
        <v>0</v>
      </c>
      <c r="M162" s="44"/>
      <c r="N162" s="7"/>
      <c r="P162" s="7"/>
      <c r="Q162" s="7"/>
      <c r="R162" s="7"/>
      <c r="S162" s="25"/>
      <c r="T162" s="25"/>
      <c r="U162" s="25"/>
      <c r="V162" s="25"/>
      <c r="W162" s="7"/>
      <c r="X162" s="7"/>
      <c r="Y162" s="7"/>
      <c r="Z162" s="7"/>
      <c r="AA162" s="7"/>
    </row>
    <row r="163" ht="13.5" customHeight="1">
      <c r="A163" s="33"/>
      <c r="B163" s="33"/>
      <c r="C163" s="33"/>
      <c r="D163" s="39" t="s">
        <v>259</v>
      </c>
      <c r="E163" s="34" t="s">
        <v>26</v>
      </c>
      <c r="F163" s="40">
        <v>0.0</v>
      </c>
      <c r="G163" s="39" t="s">
        <v>260</v>
      </c>
      <c r="H163" s="41">
        <v>1500.0</v>
      </c>
      <c r="I163" s="42">
        <f t="shared" ref="I163:I164" si="105">ROUND($F163*H163,2)</f>
        <v>0</v>
      </c>
      <c r="J163" s="43">
        <v>0.19</v>
      </c>
      <c r="K163" s="42">
        <f t="shared" ref="K163:K164" si="106">ROUND($I163*J163,2)</f>
        <v>0</v>
      </c>
      <c r="L163" s="42">
        <f t="shared" ref="L163:L164" si="107">ROUND($I163+K163,2)</f>
        <v>0</v>
      </c>
      <c r="M163" s="44"/>
      <c r="N163" s="7"/>
      <c r="P163" s="7"/>
      <c r="Q163" s="7"/>
      <c r="R163" s="7"/>
      <c r="S163" s="25"/>
      <c r="T163" s="25"/>
      <c r="U163" s="25"/>
      <c r="V163" s="25"/>
      <c r="W163" s="7"/>
      <c r="X163" s="7"/>
      <c r="Y163" s="7"/>
      <c r="Z163" s="7"/>
      <c r="AA163" s="7"/>
    </row>
    <row r="164" ht="13.5" customHeight="1">
      <c r="A164" s="33"/>
      <c r="B164" s="33"/>
      <c r="C164" s="33"/>
      <c r="D164" s="39" t="s">
        <v>261</v>
      </c>
      <c r="E164" s="34" t="s">
        <v>26</v>
      </c>
      <c r="F164" s="40">
        <v>0.0</v>
      </c>
      <c r="G164" s="39" t="s">
        <v>47</v>
      </c>
      <c r="H164" s="41">
        <v>2500.0</v>
      </c>
      <c r="I164" s="42">
        <f t="shared" si="105"/>
        <v>0</v>
      </c>
      <c r="J164" s="43">
        <v>0.19</v>
      </c>
      <c r="K164" s="42">
        <f t="shared" si="106"/>
        <v>0</v>
      </c>
      <c r="L164" s="42">
        <f t="shared" si="107"/>
        <v>0</v>
      </c>
      <c r="M164" s="44"/>
      <c r="N164" s="7"/>
      <c r="P164" s="7"/>
      <c r="Q164" s="7"/>
      <c r="R164" s="7"/>
      <c r="S164" s="25"/>
      <c r="T164" s="25"/>
      <c r="U164" s="25"/>
      <c r="V164" s="25"/>
      <c r="W164" s="7"/>
      <c r="X164" s="7"/>
      <c r="Y164" s="7"/>
      <c r="Z164" s="7"/>
      <c r="AA164" s="7"/>
    </row>
    <row r="165" ht="13.5" customHeight="1">
      <c r="A165" s="33"/>
      <c r="B165" s="33"/>
      <c r="C165" s="34" t="s">
        <v>262</v>
      </c>
      <c r="D165" s="34" t="s">
        <v>263</v>
      </c>
      <c r="E165" s="34" t="s">
        <v>29</v>
      </c>
      <c r="F165" s="35">
        <v>0.0</v>
      </c>
      <c r="G165" s="33"/>
      <c r="H165" s="36">
        <f>IF(F165&lt;&gt;0,ROUND(I165/IF(G165="%",((F165)/100),F165),2),0)</f>
        <v>0</v>
      </c>
      <c r="I165" s="37">
        <f>(I166+I167+I168+I169+I170+I171+I172+I173+I174+I175+I176+I177+I178+I179+I180)</f>
        <v>20143.38</v>
      </c>
      <c r="J165" s="38"/>
      <c r="K165" s="37">
        <f t="shared" ref="K165:L165" si="108">(K166+K167+K168+K169+K170+K171+K172+K173+K174+K175+K176+K177+K178+K179+K180)</f>
        <v>3827.24</v>
      </c>
      <c r="L165" s="37">
        <f t="shared" si="108"/>
        <v>23970.62</v>
      </c>
      <c r="M165" s="33"/>
      <c r="N165" s="7"/>
      <c r="P165" s="7"/>
      <c r="Q165" s="7"/>
      <c r="R165" s="7"/>
      <c r="S165" s="25"/>
      <c r="T165" s="25"/>
      <c r="U165" s="25"/>
      <c r="V165" s="25"/>
      <c r="W165" s="7"/>
      <c r="X165" s="7"/>
      <c r="Y165" s="7"/>
      <c r="Z165" s="7"/>
      <c r="AA165" s="7"/>
    </row>
    <row r="166" ht="13.5" customHeight="1">
      <c r="A166" s="33"/>
      <c r="B166" s="33"/>
      <c r="C166" s="33"/>
      <c r="D166" s="39" t="s">
        <v>264</v>
      </c>
      <c r="E166" s="34" t="s">
        <v>26</v>
      </c>
      <c r="F166" s="40">
        <v>67.95</v>
      </c>
      <c r="G166" s="39" t="s">
        <v>40</v>
      </c>
      <c r="H166" s="41">
        <v>26.0</v>
      </c>
      <c r="I166" s="42">
        <v>0.0</v>
      </c>
      <c r="J166" s="43">
        <v>0.19</v>
      </c>
      <c r="K166" s="42">
        <f t="shared" ref="K166:K180" si="109">ROUND($I166*J166,2)</f>
        <v>0</v>
      </c>
      <c r="L166" s="42">
        <f t="shared" ref="L166:L180" si="110">ROUND($I166+K166,2)</f>
        <v>0</v>
      </c>
      <c r="M166" s="39" t="s">
        <v>265</v>
      </c>
      <c r="N166" s="7"/>
      <c r="P166" s="7"/>
      <c r="Q166" s="7"/>
      <c r="R166" s="7"/>
      <c r="S166" s="25"/>
      <c r="T166" s="25"/>
      <c r="U166" s="25"/>
      <c r="V166" s="25"/>
      <c r="W166" s="7"/>
      <c r="X166" s="7"/>
      <c r="Y166" s="7"/>
      <c r="Z166" s="7"/>
      <c r="AA166" s="7"/>
    </row>
    <row r="167" ht="13.5" customHeight="1">
      <c r="A167" s="33"/>
      <c r="B167" s="33"/>
      <c r="C167" s="33"/>
      <c r="D167" s="39" t="s">
        <v>266</v>
      </c>
      <c r="E167" s="34" t="s">
        <v>26</v>
      </c>
      <c r="F167" s="40">
        <v>67.95</v>
      </c>
      <c r="G167" s="39" t="s">
        <v>40</v>
      </c>
      <c r="H167" s="41">
        <v>20.0</v>
      </c>
      <c r="I167" s="42">
        <v>0.0</v>
      </c>
      <c r="J167" s="43">
        <v>0.19</v>
      </c>
      <c r="K167" s="42">
        <f t="shared" si="109"/>
        <v>0</v>
      </c>
      <c r="L167" s="42">
        <f t="shared" si="110"/>
        <v>0</v>
      </c>
      <c r="M167" s="39" t="s">
        <v>267</v>
      </c>
      <c r="N167" s="7"/>
      <c r="P167" s="7"/>
      <c r="Q167" s="7"/>
      <c r="R167" s="7"/>
      <c r="S167" s="25"/>
      <c r="T167" s="25"/>
      <c r="U167" s="25"/>
      <c r="V167" s="25"/>
      <c r="W167" s="7"/>
      <c r="X167" s="7"/>
      <c r="Y167" s="7"/>
      <c r="Z167" s="7"/>
      <c r="AA167" s="7"/>
    </row>
    <row r="168" ht="13.5" customHeight="1">
      <c r="A168" s="33"/>
      <c r="B168" s="33"/>
      <c r="C168" s="33"/>
      <c r="D168" s="39" t="s">
        <v>268</v>
      </c>
      <c r="E168" s="34" t="s">
        <v>26</v>
      </c>
      <c r="F168" s="40">
        <v>0.0</v>
      </c>
      <c r="G168" s="39" t="s">
        <v>40</v>
      </c>
      <c r="H168" s="41">
        <v>0.0</v>
      </c>
      <c r="I168" s="42">
        <f>ROUND($F168*H168,2)</f>
        <v>0</v>
      </c>
      <c r="J168" s="43">
        <v>0.19</v>
      </c>
      <c r="K168" s="42">
        <f t="shared" si="109"/>
        <v>0</v>
      </c>
      <c r="L168" s="42">
        <f t="shared" si="110"/>
        <v>0</v>
      </c>
      <c r="M168" s="44"/>
      <c r="N168" s="7"/>
      <c r="P168" s="7"/>
      <c r="Q168" s="7"/>
      <c r="R168" s="7"/>
      <c r="S168" s="25"/>
      <c r="T168" s="25"/>
      <c r="U168" s="25"/>
      <c r="V168" s="25"/>
      <c r="W168" s="7"/>
      <c r="X168" s="7"/>
      <c r="Y168" s="7"/>
      <c r="Z168" s="7"/>
      <c r="AA168" s="7"/>
    </row>
    <row r="169" ht="13.5" customHeight="1">
      <c r="A169" s="33"/>
      <c r="B169" s="33"/>
      <c r="C169" s="33"/>
      <c r="D169" s="39" t="s">
        <v>269</v>
      </c>
      <c r="E169" s="34" t="s">
        <v>26</v>
      </c>
      <c r="F169" s="40">
        <v>67.95</v>
      </c>
      <c r="G169" s="39" t="s">
        <v>40</v>
      </c>
      <c r="H169" s="41">
        <v>35.0</v>
      </c>
      <c r="I169" s="42">
        <v>19871.38</v>
      </c>
      <c r="J169" s="43">
        <v>0.19</v>
      </c>
      <c r="K169" s="42">
        <f t="shared" si="109"/>
        <v>3775.56</v>
      </c>
      <c r="L169" s="42">
        <f t="shared" si="110"/>
        <v>23646.94</v>
      </c>
      <c r="M169" s="39" t="s">
        <v>270</v>
      </c>
      <c r="N169" s="7"/>
      <c r="P169" s="7"/>
      <c r="Q169" s="7"/>
      <c r="R169" s="7"/>
      <c r="S169" s="25"/>
      <c r="T169" s="25"/>
      <c r="U169" s="25"/>
      <c r="V169" s="25"/>
      <c r="W169" s="7"/>
      <c r="X169" s="7"/>
      <c r="Y169" s="7"/>
      <c r="Z169" s="7"/>
      <c r="AA169" s="7"/>
    </row>
    <row r="170" ht="13.5" customHeight="1">
      <c r="A170" s="33"/>
      <c r="B170" s="33"/>
      <c r="C170" s="33"/>
      <c r="D170" s="39" t="s">
        <v>271</v>
      </c>
      <c r="E170" s="34" t="s">
        <v>26</v>
      </c>
      <c r="F170" s="40">
        <v>0.0</v>
      </c>
      <c r="G170" s="39" t="s">
        <v>67</v>
      </c>
      <c r="H170" s="41">
        <v>35.0</v>
      </c>
      <c r="I170" s="42">
        <f>ROUND($F170*H170,2)</f>
        <v>0</v>
      </c>
      <c r="J170" s="43">
        <v>0.19</v>
      </c>
      <c r="K170" s="42">
        <f t="shared" si="109"/>
        <v>0</v>
      </c>
      <c r="L170" s="42">
        <f t="shared" si="110"/>
        <v>0</v>
      </c>
      <c r="M170" s="44"/>
      <c r="N170" s="7"/>
      <c r="P170" s="7"/>
      <c r="Q170" s="7"/>
      <c r="R170" s="7"/>
      <c r="S170" s="25"/>
      <c r="T170" s="25"/>
      <c r="U170" s="25"/>
      <c r="V170" s="25"/>
      <c r="W170" s="7"/>
      <c r="X170" s="7"/>
      <c r="Y170" s="7"/>
      <c r="Z170" s="7"/>
      <c r="AA170" s="7"/>
    </row>
    <row r="171" ht="13.5" customHeight="1">
      <c r="A171" s="33"/>
      <c r="B171" s="33"/>
      <c r="C171" s="33"/>
      <c r="D171" s="39" t="s">
        <v>272</v>
      </c>
      <c r="E171" s="34" t="s">
        <v>26</v>
      </c>
      <c r="F171" s="40">
        <v>40.7</v>
      </c>
      <c r="G171" s="39" t="s">
        <v>74</v>
      </c>
      <c r="H171" s="41">
        <v>95.0</v>
      </c>
      <c r="I171" s="42">
        <v>0.0</v>
      </c>
      <c r="J171" s="43">
        <v>0.19</v>
      </c>
      <c r="K171" s="42">
        <f t="shared" si="109"/>
        <v>0</v>
      </c>
      <c r="L171" s="42">
        <f t="shared" si="110"/>
        <v>0</v>
      </c>
      <c r="M171" s="39" t="s">
        <v>267</v>
      </c>
      <c r="N171" s="7"/>
      <c r="P171" s="7"/>
      <c r="Q171" s="7"/>
      <c r="R171" s="7"/>
      <c r="S171" s="25"/>
      <c r="T171" s="25"/>
      <c r="U171" s="25"/>
      <c r="V171" s="25"/>
      <c r="W171" s="7"/>
      <c r="X171" s="7"/>
      <c r="Y171" s="7"/>
      <c r="Z171" s="7"/>
      <c r="AA171" s="7"/>
    </row>
    <row r="172" ht="13.5" customHeight="1">
      <c r="A172" s="33"/>
      <c r="B172" s="33"/>
      <c r="C172" s="33"/>
      <c r="D172" s="39" t="s">
        <v>273</v>
      </c>
      <c r="E172" s="34" t="s">
        <v>26</v>
      </c>
      <c r="F172" s="40">
        <v>0.0</v>
      </c>
      <c r="G172" s="44"/>
      <c r="H172" s="41">
        <v>0.0</v>
      </c>
      <c r="I172" s="42">
        <f t="shared" ref="I172:I173" si="111">ROUND($F172*H172,2)</f>
        <v>0</v>
      </c>
      <c r="J172" s="43">
        <v>0.19</v>
      </c>
      <c r="K172" s="42">
        <f t="shared" si="109"/>
        <v>0</v>
      </c>
      <c r="L172" s="42">
        <f t="shared" si="110"/>
        <v>0</v>
      </c>
      <c r="M172" s="44"/>
      <c r="N172" s="7"/>
      <c r="P172" s="7"/>
      <c r="Q172" s="7"/>
      <c r="R172" s="7"/>
      <c r="S172" s="25"/>
      <c r="T172" s="25"/>
      <c r="U172" s="25"/>
      <c r="V172" s="25"/>
      <c r="W172" s="7"/>
      <c r="X172" s="7"/>
      <c r="Y172" s="7"/>
      <c r="Z172" s="7"/>
      <c r="AA172" s="7"/>
    </row>
    <row r="173" ht="13.5" customHeight="1">
      <c r="A173" s="33"/>
      <c r="B173" s="33"/>
      <c r="C173" s="33"/>
      <c r="D173" s="39" t="s">
        <v>274</v>
      </c>
      <c r="E173" s="34" t="s">
        <v>26</v>
      </c>
      <c r="F173" s="40">
        <v>0.0</v>
      </c>
      <c r="G173" s="39" t="s">
        <v>40</v>
      </c>
      <c r="H173" s="41">
        <v>6.0</v>
      </c>
      <c r="I173" s="42">
        <f t="shared" si="111"/>
        <v>0</v>
      </c>
      <c r="J173" s="43">
        <v>0.19</v>
      </c>
      <c r="K173" s="42">
        <f t="shared" si="109"/>
        <v>0</v>
      </c>
      <c r="L173" s="42">
        <f t="shared" si="110"/>
        <v>0</v>
      </c>
      <c r="M173" s="44"/>
      <c r="N173" s="7"/>
      <c r="P173" s="7"/>
      <c r="Q173" s="7"/>
      <c r="R173" s="7"/>
      <c r="S173" s="25"/>
      <c r="T173" s="25"/>
      <c r="U173" s="25"/>
      <c r="V173" s="25"/>
      <c r="W173" s="7"/>
      <c r="X173" s="7"/>
      <c r="Y173" s="7"/>
      <c r="Z173" s="7"/>
      <c r="AA173" s="7"/>
    </row>
    <row r="174" ht="13.5" customHeight="1">
      <c r="A174" s="33"/>
      <c r="B174" s="33"/>
      <c r="C174" s="33"/>
      <c r="D174" s="39" t="s">
        <v>275</v>
      </c>
      <c r="E174" s="34" t="s">
        <v>26</v>
      </c>
      <c r="F174" s="40">
        <v>67.95</v>
      </c>
      <c r="G174" s="39" t="s">
        <v>67</v>
      </c>
      <c r="H174" s="41">
        <v>10.0</v>
      </c>
      <c r="I174" s="42">
        <v>0.0</v>
      </c>
      <c r="J174" s="43">
        <v>0.19</v>
      </c>
      <c r="K174" s="42">
        <f t="shared" si="109"/>
        <v>0</v>
      </c>
      <c r="L174" s="42">
        <f t="shared" si="110"/>
        <v>0</v>
      </c>
      <c r="M174" s="39" t="s">
        <v>267</v>
      </c>
      <c r="N174" s="7"/>
      <c r="P174" s="7"/>
      <c r="Q174" s="7"/>
      <c r="R174" s="7"/>
      <c r="S174" s="25"/>
      <c r="T174" s="25"/>
      <c r="U174" s="25"/>
      <c r="V174" s="25"/>
      <c r="W174" s="7"/>
      <c r="X174" s="7"/>
      <c r="Y174" s="7"/>
      <c r="Z174" s="7"/>
      <c r="AA174" s="7"/>
    </row>
    <row r="175" ht="13.5" customHeight="1">
      <c r="A175" s="33"/>
      <c r="B175" s="33"/>
      <c r="C175" s="33"/>
      <c r="D175" s="39" t="s">
        <v>276</v>
      </c>
      <c r="E175" s="34" t="s">
        <v>26</v>
      </c>
      <c r="F175" s="40">
        <v>22.2</v>
      </c>
      <c r="G175" s="39" t="s">
        <v>40</v>
      </c>
      <c r="H175" s="41">
        <v>35.0</v>
      </c>
      <c r="I175" s="42">
        <v>0.0</v>
      </c>
      <c r="J175" s="43">
        <v>0.19</v>
      </c>
      <c r="K175" s="42">
        <f t="shared" si="109"/>
        <v>0</v>
      </c>
      <c r="L175" s="42">
        <f t="shared" si="110"/>
        <v>0</v>
      </c>
      <c r="M175" s="39" t="s">
        <v>267</v>
      </c>
      <c r="N175" s="7"/>
      <c r="P175" s="7"/>
      <c r="Q175" s="7"/>
      <c r="R175" s="7"/>
      <c r="S175" s="25"/>
      <c r="T175" s="25"/>
      <c r="U175" s="25"/>
      <c r="V175" s="25"/>
      <c r="W175" s="7"/>
      <c r="X175" s="7"/>
      <c r="Y175" s="7"/>
      <c r="Z175" s="7"/>
      <c r="AA175" s="7"/>
    </row>
    <row r="176" ht="13.5" customHeight="1">
      <c r="A176" s="33"/>
      <c r="B176" s="33"/>
      <c r="C176" s="33"/>
      <c r="D176" s="39" t="s">
        <v>277</v>
      </c>
      <c r="E176" s="34" t="s">
        <v>26</v>
      </c>
      <c r="F176" s="40">
        <v>32.3</v>
      </c>
      <c r="G176" s="39" t="s">
        <v>67</v>
      </c>
      <c r="H176" s="41">
        <v>64.0</v>
      </c>
      <c r="I176" s="42">
        <v>0.0</v>
      </c>
      <c r="J176" s="43">
        <v>0.19</v>
      </c>
      <c r="K176" s="42">
        <f t="shared" si="109"/>
        <v>0</v>
      </c>
      <c r="L176" s="42">
        <f t="shared" si="110"/>
        <v>0</v>
      </c>
      <c r="M176" s="39" t="s">
        <v>267</v>
      </c>
      <c r="N176" s="7"/>
      <c r="P176" s="7"/>
      <c r="Q176" s="7"/>
      <c r="R176" s="7"/>
      <c r="S176" s="25"/>
      <c r="T176" s="25"/>
      <c r="U176" s="25"/>
      <c r="V176" s="25"/>
      <c r="W176" s="7"/>
      <c r="X176" s="7"/>
      <c r="Y176" s="7"/>
      <c r="Z176" s="7"/>
      <c r="AA176" s="7"/>
    </row>
    <row r="177" ht="13.5" customHeight="1">
      <c r="A177" s="33"/>
      <c r="B177" s="33"/>
      <c r="C177" s="33"/>
      <c r="D177" s="39" t="s">
        <v>278</v>
      </c>
      <c r="E177" s="34" t="s">
        <v>26</v>
      </c>
      <c r="F177" s="40">
        <v>1.0</v>
      </c>
      <c r="G177" s="39" t="s">
        <v>118</v>
      </c>
      <c r="H177" s="41">
        <v>1500.0</v>
      </c>
      <c r="I177" s="42">
        <v>0.0</v>
      </c>
      <c r="J177" s="43">
        <v>0.19</v>
      </c>
      <c r="K177" s="42">
        <f t="shared" si="109"/>
        <v>0</v>
      </c>
      <c r="L177" s="42">
        <f t="shared" si="110"/>
        <v>0</v>
      </c>
      <c r="M177" s="39" t="s">
        <v>267</v>
      </c>
      <c r="N177" s="7"/>
      <c r="P177" s="7"/>
      <c r="Q177" s="7"/>
      <c r="R177" s="7"/>
      <c r="S177" s="25"/>
      <c r="T177" s="25"/>
      <c r="U177" s="25"/>
      <c r="V177" s="25"/>
      <c r="W177" s="7"/>
      <c r="X177" s="7"/>
      <c r="Y177" s="7"/>
      <c r="Z177" s="7"/>
      <c r="AA177" s="7"/>
    </row>
    <row r="178" ht="13.5" customHeight="1">
      <c r="A178" s="33"/>
      <c r="B178" s="33"/>
      <c r="C178" s="33"/>
      <c r="D178" s="39" t="s">
        <v>279</v>
      </c>
      <c r="E178" s="34" t="s">
        <v>26</v>
      </c>
      <c r="F178" s="40">
        <v>25.0</v>
      </c>
      <c r="G178" s="39" t="s">
        <v>67</v>
      </c>
      <c r="H178" s="41">
        <v>40.0</v>
      </c>
      <c r="I178" s="42">
        <v>0.0</v>
      </c>
      <c r="J178" s="43">
        <v>0.19</v>
      </c>
      <c r="K178" s="42">
        <f t="shared" si="109"/>
        <v>0</v>
      </c>
      <c r="L178" s="42">
        <f t="shared" si="110"/>
        <v>0</v>
      </c>
      <c r="M178" s="39" t="s">
        <v>267</v>
      </c>
      <c r="N178" s="7"/>
      <c r="P178" s="7"/>
      <c r="Q178" s="7"/>
      <c r="R178" s="7"/>
      <c r="S178" s="25"/>
      <c r="T178" s="25"/>
      <c r="U178" s="25"/>
      <c r="V178" s="25"/>
      <c r="W178" s="7"/>
      <c r="X178" s="7"/>
      <c r="Y178" s="7"/>
      <c r="Z178" s="7"/>
      <c r="AA178" s="7"/>
    </row>
    <row r="179" ht="13.5" customHeight="1">
      <c r="A179" s="33"/>
      <c r="B179" s="33"/>
      <c r="C179" s="33"/>
      <c r="D179" s="39" t="s">
        <v>280</v>
      </c>
      <c r="E179" s="34" t="s">
        <v>26</v>
      </c>
      <c r="F179" s="40">
        <v>4.0</v>
      </c>
      <c r="G179" s="39" t="s">
        <v>118</v>
      </c>
      <c r="H179" s="41">
        <v>68.0</v>
      </c>
      <c r="I179" s="42">
        <f>F179*H179</f>
        <v>272</v>
      </c>
      <c r="J179" s="43">
        <v>0.19</v>
      </c>
      <c r="K179" s="42">
        <f t="shared" si="109"/>
        <v>51.68</v>
      </c>
      <c r="L179" s="42">
        <f t="shared" si="110"/>
        <v>323.68</v>
      </c>
      <c r="M179" s="44"/>
      <c r="N179" s="7"/>
      <c r="P179" s="7"/>
      <c r="Q179" s="7"/>
      <c r="R179" s="7"/>
      <c r="S179" s="25"/>
      <c r="T179" s="25"/>
      <c r="U179" s="25"/>
      <c r="V179" s="25"/>
      <c r="W179" s="7"/>
      <c r="X179" s="7"/>
      <c r="Y179" s="7"/>
      <c r="Z179" s="7"/>
      <c r="AA179" s="7"/>
    </row>
    <row r="180" ht="13.5" customHeight="1">
      <c r="A180" s="33"/>
      <c r="B180" s="33"/>
      <c r="C180" s="33"/>
      <c r="D180" s="39" t="s">
        <v>281</v>
      </c>
      <c r="E180" s="34" t="s">
        <v>26</v>
      </c>
      <c r="F180" s="40">
        <v>0.0</v>
      </c>
      <c r="G180" s="39" t="s">
        <v>40</v>
      </c>
      <c r="H180" s="41">
        <v>35.0</v>
      </c>
      <c r="I180" s="42">
        <f>ROUND($F180*H180,2)</f>
        <v>0</v>
      </c>
      <c r="J180" s="43">
        <v>0.19</v>
      </c>
      <c r="K180" s="42">
        <f t="shared" si="109"/>
        <v>0</v>
      </c>
      <c r="L180" s="42">
        <f t="shared" si="110"/>
        <v>0</v>
      </c>
      <c r="M180" s="44"/>
      <c r="N180" s="7"/>
      <c r="P180" s="7"/>
      <c r="Q180" s="7"/>
      <c r="R180" s="7"/>
      <c r="S180" s="25"/>
      <c r="T180" s="25"/>
      <c r="U180" s="25"/>
      <c r="V180" s="25"/>
      <c r="W180" s="7"/>
      <c r="X180" s="7"/>
      <c r="Y180" s="7"/>
      <c r="Z180" s="7"/>
      <c r="AA180" s="7"/>
    </row>
    <row r="181" ht="13.5" customHeight="1">
      <c r="A181" s="33"/>
      <c r="B181" s="33"/>
      <c r="C181" s="34" t="s">
        <v>282</v>
      </c>
      <c r="D181" s="34" t="s">
        <v>283</v>
      </c>
      <c r="E181" s="34" t="s">
        <v>29</v>
      </c>
      <c r="F181" s="35">
        <v>0.0</v>
      </c>
      <c r="G181" s="33"/>
      <c r="H181" s="36">
        <f>IF(F181&lt;&gt;0,ROUND(I181/IF(G181="%",((F181)/100),F181),2),0)</f>
        <v>0</v>
      </c>
      <c r="I181" s="37">
        <f>(I182+I183+I184+I185+I186)</f>
        <v>0</v>
      </c>
      <c r="J181" s="38"/>
      <c r="K181" s="37">
        <f t="shared" ref="K181:L181" si="112">(K182+K183+K184+K185+K186)</f>
        <v>0</v>
      </c>
      <c r="L181" s="37">
        <f t="shared" si="112"/>
        <v>0</v>
      </c>
      <c r="M181" s="33"/>
      <c r="N181" s="7"/>
      <c r="P181" s="7"/>
      <c r="Q181" s="7"/>
      <c r="R181" s="7"/>
      <c r="S181" s="25"/>
      <c r="T181" s="25"/>
      <c r="U181" s="25"/>
      <c r="V181" s="25"/>
      <c r="W181" s="7"/>
      <c r="X181" s="7"/>
      <c r="Y181" s="7"/>
      <c r="Z181" s="7"/>
      <c r="AA181" s="7"/>
    </row>
    <row r="182" ht="13.5" customHeight="1">
      <c r="A182" s="33"/>
      <c r="B182" s="33"/>
      <c r="C182" s="33"/>
      <c r="D182" s="39" t="s">
        <v>284</v>
      </c>
      <c r="E182" s="34" t="s">
        <v>26</v>
      </c>
      <c r="F182" s="40">
        <v>0.0</v>
      </c>
      <c r="G182" s="39" t="s">
        <v>285</v>
      </c>
      <c r="H182" s="41">
        <v>40.3</v>
      </c>
      <c r="I182" s="42">
        <f>ROUND($F182*H182,2)</f>
        <v>0</v>
      </c>
      <c r="J182" s="43">
        <v>0.19</v>
      </c>
      <c r="K182" s="42">
        <f t="shared" ref="K182:K188" si="113">ROUND($I182*J182,2)</f>
        <v>0</v>
      </c>
      <c r="L182" s="42">
        <f t="shared" ref="L182:L188" si="114">ROUND($I182+K182,2)</f>
        <v>0</v>
      </c>
      <c r="M182" s="44"/>
      <c r="N182" s="7"/>
      <c r="P182" s="7"/>
      <c r="Q182" s="7"/>
      <c r="R182" s="7"/>
      <c r="S182" s="25"/>
      <c r="T182" s="25"/>
      <c r="U182" s="25"/>
      <c r="V182" s="25"/>
      <c r="W182" s="7"/>
      <c r="X182" s="7"/>
      <c r="Y182" s="7"/>
      <c r="Z182" s="7"/>
      <c r="AA182" s="7"/>
    </row>
    <row r="183" ht="13.5" customHeight="1">
      <c r="A183" s="33"/>
      <c r="B183" s="33"/>
      <c r="C183" s="33"/>
      <c r="D183" s="39" t="s">
        <v>286</v>
      </c>
      <c r="E183" s="34" t="s">
        <v>26</v>
      </c>
      <c r="F183" s="40">
        <v>67.95</v>
      </c>
      <c r="G183" s="39" t="s">
        <v>40</v>
      </c>
      <c r="H183" s="41">
        <v>58.0</v>
      </c>
      <c r="I183" s="42">
        <v>0.0</v>
      </c>
      <c r="J183" s="43">
        <v>0.19</v>
      </c>
      <c r="K183" s="42">
        <f t="shared" si="113"/>
        <v>0</v>
      </c>
      <c r="L183" s="42">
        <f t="shared" si="114"/>
        <v>0</v>
      </c>
      <c r="M183" s="39" t="s">
        <v>265</v>
      </c>
      <c r="N183" s="7"/>
      <c r="P183" s="7"/>
      <c r="Q183" s="7"/>
      <c r="R183" s="7"/>
      <c r="S183" s="25"/>
      <c r="T183" s="25"/>
      <c r="U183" s="25"/>
      <c r="V183" s="25"/>
      <c r="W183" s="7"/>
      <c r="X183" s="7"/>
      <c r="Y183" s="7"/>
      <c r="Z183" s="7"/>
      <c r="AA183" s="7"/>
    </row>
    <row r="184" ht="13.5" customHeight="1">
      <c r="A184" s="33"/>
      <c r="B184" s="33"/>
      <c r="C184" s="33"/>
      <c r="D184" s="39" t="s">
        <v>287</v>
      </c>
      <c r="E184" s="34" t="s">
        <v>26</v>
      </c>
      <c r="F184" s="40">
        <v>67.95</v>
      </c>
      <c r="G184" s="39" t="s">
        <v>40</v>
      </c>
      <c r="H184" s="41">
        <v>23.0</v>
      </c>
      <c r="I184" s="42">
        <v>0.0</v>
      </c>
      <c r="J184" s="43">
        <v>0.19</v>
      </c>
      <c r="K184" s="42">
        <f t="shared" si="113"/>
        <v>0</v>
      </c>
      <c r="L184" s="42">
        <f t="shared" si="114"/>
        <v>0</v>
      </c>
      <c r="M184" s="39" t="s">
        <v>265</v>
      </c>
      <c r="N184" s="7"/>
      <c r="P184" s="7"/>
      <c r="Q184" s="7"/>
      <c r="R184" s="7"/>
      <c r="S184" s="25"/>
      <c r="T184" s="25"/>
      <c r="U184" s="25"/>
      <c r="V184" s="25"/>
      <c r="W184" s="7"/>
      <c r="X184" s="7"/>
      <c r="Y184" s="7"/>
      <c r="Z184" s="7"/>
      <c r="AA184" s="7"/>
    </row>
    <row r="185" ht="13.5" customHeight="1">
      <c r="A185" s="33"/>
      <c r="B185" s="33"/>
      <c r="C185" s="33"/>
      <c r="D185" s="39" t="s">
        <v>288</v>
      </c>
      <c r="E185" s="34" t="s">
        <v>26</v>
      </c>
      <c r="F185" s="40">
        <v>67.95</v>
      </c>
      <c r="G185" s="39" t="s">
        <v>40</v>
      </c>
      <c r="H185" s="41">
        <v>8.0</v>
      </c>
      <c r="I185" s="42">
        <v>0.0</v>
      </c>
      <c r="J185" s="43">
        <v>0.19</v>
      </c>
      <c r="K185" s="42">
        <f t="shared" si="113"/>
        <v>0</v>
      </c>
      <c r="L185" s="42">
        <f t="shared" si="114"/>
        <v>0</v>
      </c>
      <c r="M185" s="39" t="s">
        <v>265</v>
      </c>
      <c r="N185" s="7"/>
      <c r="P185" s="7"/>
      <c r="Q185" s="7"/>
      <c r="R185" s="7"/>
      <c r="S185" s="25"/>
      <c r="T185" s="25"/>
      <c r="U185" s="25"/>
      <c r="V185" s="25"/>
      <c r="W185" s="7"/>
      <c r="X185" s="7"/>
      <c r="Y185" s="7"/>
      <c r="Z185" s="7"/>
      <c r="AA185" s="7"/>
    </row>
    <row r="186" ht="13.5" customHeight="1">
      <c r="A186" s="33"/>
      <c r="B186" s="33"/>
      <c r="C186" s="33"/>
      <c r="D186" s="39" t="s">
        <v>289</v>
      </c>
      <c r="E186" s="34" t="s">
        <v>26</v>
      </c>
      <c r="F186" s="40">
        <v>0.0</v>
      </c>
      <c r="G186" s="39" t="s">
        <v>40</v>
      </c>
      <c r="H186" s="41">
        <v>58.0</v>
      </c>
      <c r="I186" s="42">
        <f>ROUND($F186*H186,2)</f>
        <v>0</v>
      </c>
      <c r="J186" s="43">
        <v>0.19</v>
      </c>
      <c r="K186" s="42">
        <f t="shared" si="113"/>
        <v>0</v>
      </c>
      <c r="L186" s="42">
        <f t="shared" si="114"/>
        <v>0</v>
      </c>
      <c r="M186" s="44"/>
      <c r="N186" s="7"/>
      <c r="P186" s="7"/>
      <c r="Q186" s="7"/>
      <c r="R186" s="7"/>
      <c r="S186" s="25"/>
      <c r="T186" s="25"/>
      <c r="U186" s="25"/>
      <c r="V186" s="25"/>
      <c r="W186" s="7"/>
      <c r="X186" s="7"/>
      <c r="Y186" s="7"/>
      <c r="Z186" s="7"/>
      <c r="AA186" s="7"/>
    </row>
    <row r="187" ht="13.5" customHeight="1">
      <c r="A187" s="33"/>
      <c r="B187" s="33"/>
      <c r="C187" s="34" t="s">
        <v>290</v>
      </c>
      <c r="D187" s="34" t="s">
        <v>291</v>
      </c>
      <c r="E187" s="34" t="s">
        <v>26</v>
      </c>
      <c r="F187" s="35">
        <v>0.0</v>
      </c>
      <c r="G187" s="33"/>
      <c r="H187" s="36">
        <v>0.0</v>
      </c>
      <c r="I187" s="45">
        <f>ROUND(IF(G187="%",((F187)/100),F187)*H187,2)</f>
        <v>0</v>
      </c>
      <c r="J187" s="38">
        <v>0.19</v>
      </c>
      <c r="K187" s="45">
        <f t="shared" si="113"/>
        <v>0</v>
      </c>
      <c r="L187" s="45">
        <f t="shared" si="114"/>
        <v>0</v>
      </c>
      <c r="M187" s="33"/>
      <c r="N187" s="7"/>
      <c r="P187" s="7"/>
      <c r="Q187" s="7"/>
      <c r="R187" s="7"/>
      <c r="S187" s="25"/>
      <c r="T187" s="25"/>
      <c r="U187" s="25"/>
      <c r="V187" s="25"/>
      <c r="W187" s="7"/>
      <c r="X187" s="7"/>
      <c r="Y187" s="7"/>
      <c r="Z187" s="7"/>
      <c r="AA187" s="7"/>
    </row>
    <row r="188" ht="13.5" customHeight="1">
      <c r="A188" s="33"/>
      <c r="B188" s="33"/>
      <c r="C188" s="34" t="s">
        <v>292</v>
      </c>
      <c r="D188" s="34" t="s">
        <v>293</v>
      </c>
      <c r="E188" s="34" t="s">
        <v>26</v>
      </c>
      <c r="F188" s="35">
        <v>1.0</v>
      </c>
      <c r="G188" s="34" t="s">
        <v>76</v>
      </c>
      <c r="H188" s="36">
        <v>1871.0</v>
      </c>
      <c r="I188" s="53">
        <f>ROUND($F188*H188,2)</f>
        <v>1871</v>
      </c>
      <c r="J188" s="38">
        <v>0.19</v>
      </c>
      <c r="K188" s="45">
        <f t="shared" si="113"/>
        <v>355.49</v>
      </c>
      <c r="L188" s="45">
        <f t="shared" si="114"/>
        <v>2226.49</v>
      </c>
      <c r="M188" s="34" t="s">
        <v>294</v>
      </c>
      <c r="N188" s="54" t="s">
        <v>295</v>
      </c>
      <c r="P188" s="7"/>
      <c r="Q188" s="7"/>
      <c r="R188" s="7"/>
      <c r="S188" s="48" t="s">
        <v>132</v>
      </c>
      <c r="T188" s="48" t="s">
        <v>132</v>
      </c>
      <c r="U188" s="48" t="s">
        <v>132</v>
      </c>
      <c r="V188" s="25"/>
      <c r="W188" s="7"/>
      <c r="X188" s="7"/>
      <c r="Y188" s="7"/>
      <c r="Z188" s="7"/>
      <c r="AA188" s="7"/>
    </row>
    <row r="189" ht="13.5" customHeight="1">
      <c r="A189" s="33"/>
      <c r="B189" s="34" t="s">
        <v>296</v>
      </c>
      <c r="C189" s="33"/>
      <c r="D189" s="34" t="s">
        <v>297</v>
      </c>
      <c r="E189" s="34" t="s">
        <v>29</v>
      </c>
      <c r="F189" s="35">
        <v>0.0</v>
      </c>
      <c r="G189" s="33"/>
      <c r="H189" s="36">
        <f>IF(F189&lt;&gt;0,ROUND(I189/IF(G189="%",((F189)/100),F189),2),0)</f>
        <v>0</v>
      </c>
      <c r="I189" s="37">
        <f>(I190+I191+I192+I193+I194+I195+I196+I197+I198)</f>
        <v>0</v>
      </c>
      <c r="J189" s="38">
        <v>0.19</v>
      </c>
      <c r="K189" s="37">
        <f t="shared" ref="K189:L189" si="115">(K190+K191+K192+K193+K194+K195+K196+K197+K198)</f>
        <v>0</v>
      </c>
      <c r="L189" s="37">
        <f t="shared" si="115"/>
        <v>0</v>
      </c>
      <c r="M189" s="33"/>
      <c r="N189" s="7"/>
      <c r="P189" s="7"/>
      <c r="Q189" s="7"/>
      <c r="R189" s="7"/>
      <c r="S189" s="25"/>
      <c r="T189" s="25"/>
      <c r="U189" s="25"/>
      <c r="V189" s="25"/>
      <c r="W189" s="7"/>
      <c r="X189" s="7"/>
      <c r="Y189" s="7"/>
      <c r="Z189" s="7"/>
      <c r="AA189" s="7"/>
    </row>
    <row r="190" ht="13.5" customHeight="1">
      <c r="A190" s="33"/>
      <c r="B190" s="33"/>
      <c r="C190" s="34" t="s">
        <v>298</v>
      </c>
      <c r="D190" s="34" t="s">
        <v>299</v>
      </c>
      <c r="E190" s="34" t="s">
        <v>26</v>
      </c>
      <c r="F190" s="35">
        <v>0.0</v>
      </c>
      <c r="G190" s="33"/>
      <c r="H190" s="36">
        <v>0.0</v>
      </c>
      <c r="I190" s="45">
        <f t="shared" ref="I190:I198" si="116">ROUND(IF(G190="%",((F190)/100),F190)*H190,2)</f>
        <v>0</v>
      </c>
      <c r="J190" s="38">
        <v>0.19</v>
      </c>
      <c r="K190" s="45">
        <f t="shared" ref="K190:K198" si="117">ROUND($I190*J190,2)</f>
        <v>0</v>
      </c>
      <c r="L190" s="45">
        <f t="shared" ref="L190:L198" si="118">ROUND($I190+K190,2)</f>
        <v>0</v>
      </c>
      <c r="M190" s="33"/>
      <c r="N190" s="7"/>
      <c r="P190" s="7"/>
      <c r="Q190" s="7"/>
      <c r="R190" s="7"/>
      <c r="S190" s="25"/>
      <c r="T190" s="25"/>
      <c r="U190" s="25"/>
      <c r="V190" s="25"/>
      <c r="W190" s="7"/>
      <c r="X190" s="7"/>
      <c r="Y190" s="7"/>
      <c r="Z190" s="7"/>
      <c r="AA190" s="7"/>
    </row>
    <row r="191" ht="13.5" customHeight="1">
      <c r="A191" s="33"/>
      <c r="B191" s="33"/>
      <c r="C191" s="34" t="s">
        <v>300</v>
      </c>
      <c r="D191" s="34" t="s">
        <v>301</v>
      </c>
      <c r="E191" s="34" t="s">
        <v>26</v>
      </c>
      <c r="F191" s="35">
        <v>0.0</v>
      </c>
      <c r="G191" s="33"/>
      <c r="H191" s="36">
        <v>0.0</v>
      </c>
      <c r="I191" s="45">
        <f t="shared" si="116"/>
        <v>0</v>
      </c>
      <c r="J191" s="38">
        <v>0.19</v>
      </c>
      <c r="K191" s="45">
        <f t="shared" si="117"/>
        <v>0</v>
      </c>
      <c r="L191" s="45">
        <f t="shared" si="118"/>
        <v>0</v>
      </c>
      <c r="M191" s="33"/>
      <c r="N191" s="7"/>
      <c r="P191" s="7"/>
      <c r="Q191" s="7"/>
      <c r="R191" s="7"/>
      <c r="S191" s="25"/>
      <c r="T191" s="25"/>
      <c r="U191" s="25"/>
      <c r="V191" s="25"/>
      <c r="W191" s="7"/>
      <c r="X191" s="7"/>
      <c r="Y191" s="7"/>
      <c r="Z191" s="7"/>
      <c r="AA191" s="7"/>
    </row>
    <row r="192" ht="13.5" customHeight="1">
      <c r="A192" s="33"/>
      <c r="B192" s="33"/>
      <c r="C192" s="34" t="s">
        <v>302</v>
      </c>
      <c r="D192" s="34" t="s">
        <v>303</v>
      </c>
      <c r="E192" s="34" t="s">
        <v>26</v>
      </c>
      <c r="F192" s="35">
        <v>0.0</v>
      </c>
      <c r="G192" s="33"/>
      <c r="H192" s="36">
        <v>0.0</v>
      </c>
      <c r="I192" s="45">
        <f t="shared" si="116"/>
        <v>0</v>
      </c>
      <c r="J192" s="38">
        <v>0.19</v>
      </c>
      <c r="K192" s="45">
        <f t="shared" si="117"/>
        <v>0</v>
      </c>
      <c r="L192" s="45">
        <f t="shared" si="118"/>
        <v>0</v>
      </c>
      <c r="M192" s="33"/>
      <c r="N192" s="7"/>
      <c r="P192" s="7"/>
      <c r="Q192" s="7"/>
      <c r="R192" s="7"/>
      <c r="S192" s="25"/>
      <c r="T192" s="25"/>
      <c r="U192" s="25"/>
      <c r="V192" s="25"/>
      <c r="W192" s="7"/>
      <c r="X192" s="7"/>
      <c r="Y192" s="7"/>
      <c r="Z192" s="7"/>
      <c r="AA192" s="7"/>
    </row>
    <row r="193" ht="13.5" customHeight="1">
      <c r="A193" s="33"/>
      <c r="B193" s="33"/>
      <c r="C193" s="34" t="s">
        <v>304</v>
      </c>
      <c r="D193" s="34" t="s">
        <v>305</v>
      </c>
      <c r="E193" s="34" t="s">
        <v>26</v>
      </c>
      <c r="F193" s="35">
        <v>0.0</v>
      </c>
      <c r="G193" s="33"/>
      <c r="H193" s="36">
        <v>0.0</v>
      </c>
      <c r="I193" s="45">
        <f t="shared" si="116"/>
        <v>0</v>
      </c>
      <c r="J193" s="38">
        <v>0.19</v>
      </c>
      <c r="K193" s="45">
        <f t="shared" si="117"/>
        <v>0</v>
      </c>
      <c r="L193" s="45">
        <f t="shared" si="118"/>
        <v>0</v>
      </c>
      <c r="M193" s="33"/>
      <c r="N193" s="7"/>
      <c r="P193" s="7"/>
      <c r="Q193" s="7"/>
      <c r="R193" s="7"/>
      <c r="S193" s="25"/>
      <c r="T193" s="25"/>
      <c r="U193" s="25"/>
      <c r="V193" s="25"/>
      <c r="W193" s="7"/>
      <c r="X193" s="7"/>
      <c r="Y193" s="7"/>
      <c r="Z193" s="7"/>
      <c r="AA193" s="7"/>
    </row>
    <row r="194" ht="13.5" customHeight="1">
      <c r="A194" s="33"/>
      <c r="B194" s="33"/>
      <c r="C194" s="34" t="s">
        <v>306</v>
      </c>
      <c r="D194" s="34" t="s">
        <v>307</v>
      </c>
      <c r="E194" s="34" t="s">
        <v>26</v>
      </c>
      <c r="F194" s="35">
        <v>0.0</v>
      </c>
      <c r="G194" s="33"/>
      <c r="H194" s="36">
        <v>0.0</v>
      </c>
      <c r="I194" s="45">
        <f t="shared" si="116"/>
        <v>0</v>
      </c>
      <c r="J194" s="38">
        <v>0.19</v>
      </c>
      <c r="K194" s="45">
        <f t="shared" si="117"/>
        <v>0</v>
      </c>
      <c r="L194" s="45">
        <f t="shared" si="118"/>
        <v>0</v>
      </c>
      <c r="M194" s="33"/>
      <c r="N194" s="7"/>
      <c r="P194" s="7"/>
      <c r="Q194" s="7"/>
      <c r="R194" s="7"/>
      <c r="S194" s="25"/>
      <c r="T194" s="25"/>
      <c r="U194" s="25"/>
      <c r="V194" s="25"/>
      <c r="W194" s="7"/>
      <c r="X194" s="7"/>
      <c r="Y194" s="7"/>
      <c r="Z194" s="7"/>
      <c r="AA194" s="7"/>
    </row>
    <row r="195" ht="13.5" customHeight="1">
      <c r="A195" s="33"/>
      <c r="B195" s="33"/>
      <c r="C195" s="34" t="s">
        <v>308</v>
      </c>
      <c r="D195" s="34" t="s">
        <v>309</v>
      </c>
      <c r="E195" s="34" t="s">
        <v>26</v>
      </c>
      <c r="F195" s="35">
        <v>0.0</v>
      </c>
      <c r="G195" s="33"/>
      <c r="H195" s="36">
        <v>0.0</v>
      </c>
      <c r="I195" s="45">
        <f t="shared" si="116"/>
        <v>0</v>
      </c>
      <c r="J195" s="38">
        <v>0.19</v>
      </c>
      <c r="K195" s="45">
        <f t="shared" si="117"/>
        <v>0</v>
      </c>
      <c r="L195" s="45">
        <f t="shared" si="118"/>
        <v>0</v>
      </c>
      <c r="M195" s="33"/>
      <c r="N195" s="7"/>
      <c r="P195" s="7"/>
      <c r="Q195" s="7"/>
      <c r="R195" s="7"/>
      <c r="S195" s="25"/>
      <c r="T195" s="25"/>
      <c r="U195" s="25"/>
      <c r="V195" s="25"/>
      <c r="W195" s="7"/>
      <c r="X195" s="7"/>
      <c r="Y195" s="7"/>
      <c r="Z195" s="7"/>
      <c r="AA195" s="7"/>
    </row>
    <row r="196" ht="13.5" customHeight="1">
      <c r="A196" s="33"/>
      <c r="B196" s="33"/>
      <c r="C196" s="34" t="s">
        <v>310</v>
      </c>
      <c r="D196" s="34" t="s">
        <v>311</v>
      </c>
      <c r="E196" s="34" t="s">
        <v>26</v>
      </c>
      <c r="F196" s="35">
        <v>0.0</v>
      </c>
      <c r="G196" s="33"/>
      <c r="H196" s="36">
        <v>0.0</v>
      </c>
      <c r="I196" s="45">
        <f t="shared" si="116"/>
        <v>0</v>
      </c>
      <c r="J196" s="38">
        <v>0.19</v>
      </c>
      <c r="K196" s="45">
        <f t="shared" si="117"/>
        <v>0</v>
      </c>
      <c r="L196" s="45">
        <f t="shared" si="118"/>
        <v>0</v>
      </c>
      <c r="M196" s="33"/>
      <c r="N196" s="7"/>
      <c r="P196" s="7"/>
      <c r="Q196" s="7"/>
      <c r="R196" s="7"/>
      <c r="S196" s="25"/>
      <c r="T196" s="25"/>
      <c r="U196" s="25"/>
      <c r="V196" s="25"/>
      <c r="W196" s="7"/>
      <c r="X196" s="7"/>
      <c r="Y196" s="7"/>
      <c r="Z196" s="7"/>
      <c r="AA196" s="7"/>
    </row>
    <row r="197" ht="13.5" customHeight="1">
      <c r="A197" s="33"/>
      <c r="B197" s="33"/>
      <c r="C197" s="34" t="s">
        <v>312</v>
      </c>
      <c r="D197" s="34" t="s">
        <v>313</v>
      </c>
      <c r="E197" s="34" t="s">
        <v>26</v>
      </c>
      <c r="F197" s="35">
        <v>0.0</v>
      </c>
      <c r="G197" s="33"/>
      <c r="H197" s="36">
        <v>0.0</v>
      </c>
      <c r="I197" s="45">
        <f t="shared" si="116"/>
        <v>0</v>
      </c>
      <c r="J197" s="38">
        <v>0.19</v>
      </c>
      <c r="K197" s="45">
        <f t="shared" si="117"/>
        <v>0</v>
      </c>
      <c r="L197" s="45">
        <f t="shared" si="118"/>
        <v>0</v>
      </c>
      <c r="M197" s="33"/>
      <c r="N197" s="7"/>
      <c r="P197" s="7"/>
      <c r="Q197" s="7"/>
      <c r="R197" s="7"/>
      <c r="S197" s="25"/>
      <c r="T197" s="25"/>
      <c r="U197" s="25"/>
      <c r="V197" s="25"/>
      <c r="W197" s="7"/>
      <c r="X197" s="7"/>
      <c r="Y197" s="7"/>
      <c r="Z197" s="7"/>
      <c r="AA197" s="7"/>
    </row>
    <row r="198" ht="13.5" customHeight="1">
      <c r="A198" s="33"/>
      <c r="B198" s="33"/>
      <c r="C198" s="34" t="s">
        <v>314</v>
      </c>
      <c r="D198" s="34" t="s">
        <v>315</v>
      </c>
      <c r="E198" s="34" t="s">
        <v>26</v>
      </c>
      <c r="F198" s="35">
        <v>0.0</v>
      </c>
      <c r="G198" s="33"/>
      <c r="H198" s="36">
        <v>0.0</v>
      </c>
      <c r="I198" s="45">
        <f t="shared" si="116"/>
        <v>0</v>
      </c>
      <c r="J198" s="38">
        <v>0.19</v>
      </c>
      <c r="K198" s="45">
        <f t="shared" si="117"/>
        <v>0</v>
      </c>
      <c r="L198" s="45">
        <f t="shared" si="118"/>
        <v>0</v>
      </c>
      <c r="M198" s="33"/>
      <c r="N198" s="7"/>
      <c r="P198" s="7"/>
      <c r="Q198" s="7"/>
      <c r="R198" s="7"/>
      <c r="S198" s="25"/>
      <c r="T198" s="25"/>
      <c r="U198" s="25"/>
      <c r="V198" s="25"/>
      <c r="W198" s="7"/>
      <c r="X198" s="7"/>
      <c r="Y198" s="7"/>
      <c r="Z198" s="7"/>
      <c r="AA198" s="7"/>
    </row>
    <row r="199" ht="13.5" customHeight="1">
      <c r="A199" s="33"/>
      <c r="B199" s="34" t="s">
        <v>316</v>
      </c>
      <c r="C199" s="33"/>
      <c r="D199" s="34" t="s">
        <v>317</v>
      </c>
      <c r="E199" s="34" t="s">
        <v>29</v>
      </c>
      <c r="F199" s="35">
        <v>0.0</v>
      </c>
      <c r="G199" s="33"/>
      <c r="H199" s="36">
        <f>IF(F199&lt;&gt;0,ROUND(I199/IF(G199="%",((F199)/100),F199),2),0)</f>
        <v>0</v>
      </c>
      <c r="I199" s="37">
        <f>(I200+I201+I202+I203+I204+I205+I206+I207)</f>
        <v>0</v>
      </c>
      <c r="J199" s="38">
        <v>0.19</v>
      </c>
      <c r="K199" s="37">
        <f t="shared" ref="K199:L199" si="119">(K200+K201+K202+K203+K204+K205+K206+K207)</f>
        <v>0</v>
      </c>
      <c r="L199" s="37">
        <f t="shared" si="119"/>
        <v>0</v>
      </c>
      <c r="M199" s="33"/>
      <c r="N199" s="7"/>
      <c r="P199" s="7"/>
      <c r="Q199" s="7"/>
      <c r="R199" s="7"/>
      <c r="S199" s="25"/>
      <c r="T199" s="25"/>
      <c r="U199" s="25"/>
      <c r="V199" s="25"/>
      <c r="W199" s="7"/>
      <c r="X199" s="7"/>
      <c r="Y199" s="7"/>
      <c r="Z199" s="7"/>
      <c r="AA199" s="7"/>
    </row>
    <row r="200" ht="13.5" customHeight="1">
      <c r="A200" s="33"/>
      <c r="B200" s="33"/>
      <c r="C200" s="34" t="s">
        <v>318</v>
      </c>
      <c r="D200" s="34" t="s">
        <v>319</v>
      </c>
      <c r="E200" s="34" t="s">
        <v>26</v>
      </c>
      <c r="F200" s="35">
        <v>0.0</v>
      </c>
      <c r="G200" s="33"/>
      <c r="H200" s="36">
        <v>0.0</v>
      </c>
      <c r="I200" s="45">
        <f t="shared" ref="I200:I207" si="120">ROUND(IF(G200="%",((F200)/100),F200)*H200,2)</f>
        <v>0</v>
      </c>
      <c r="J200" s="38">
        <v>0.19</v>
      </c>
      <c r="K200" s="45">
        <f t="shared" ref="K200:K207" si="121">ROUND($I200*J200,2)</f>
        <v>0</v>
      </c>
      <c r="L200" s="45">
        <f t="shared" ref="L200:L207" si="122">ROUND($I200+K200,2)</f>
        <v>0</v>
      </c>
      <c r="M200" s="33"/>
      <c r="N200" s="7"/>
      <c r="P200" s="7"/>
      <c r="Q200" s="7"/>
      <c r="R200" s="7"/>
      <c r="S200" s="25"/>
      <c r="T200" s="25"/>
      <c r="U200" s="25"/>
      <c r="V200" s="25"/>
      <c r="W200" s="7"/>
      <c r="X200" s="7"/>
      <c r="Y200" s="7"/>
      <c r="Z200" s="7"/>
      <c r="AA200" s="7"/>
    </row>
    <row r="201" ht="13.5" customHeight="1">
      <c r="A201" s="33"/>
      <c r="B201" s="33"/>
      <c r="C201" s="34" t="s">
        <v>320</v>
      </c>
      <c r="D201" s="34" t="s">
        <v>321</v>
      </c>
      <c r="E201" s="34" t="s">
        <v>26</v>
      </c>
      <c r="F201" s="35">
        <v>0.0</v>
      </c>
      <c r="G201" s="33"/>
      <c r="H201" s="36">
        <v>0.0</v>
      </c>
      <c r="I201" s="45">
        <f t="shared" si="120"/>
        <v>0</v>
      </c>
      <c r="J201" s="38">
        <v>0.19</v>
      </c>
      <c r="K201" s="45">
        <f t="shared" si="121"/>
        <v>0</v>
      </c>
      <c r="L201" s="45">
        <f t="shared" si="122"/>
        <v>0</v>
      </c>
      <c r="M201" s="33"/>
      <c r="N201" s="7"/>
      <c r="P201" s="7"/>
      <c r="Q201" s="7"/>
      <c r="R201" s="7"/>
      <c r="S201" s="25"/>
      <c r="T201" s="25"/>
      <c r="U201" s="25"/>
      <c r="V201" s="25"/>
      <c r="W201" s="7"/>
      <c r="X201" s="7"/>
      <c r="Y201" s="7"/>
      <c r="Z201" s="7"/>
      <c r="AA201" s="7"/>
    </row>
    <row r="202" ht="13.5" customHeight="1">
      <c r="A202" s="33"/>
      <c r="B202" s="33"/>
      <c r="C202" s="34" t="s">
        <v>322</v>
      </c>
      <c r="D202" s="34" t="s">
        <v>323</v>
      </c>
      <c r="E202" s="34" t="s">
        <v>26</v>
      </c>
      <c r="F202" s="35">
        <v>0.0</v>
      </c>
      <c r="G202" s="33"/>
      <c r="H202" s="36">
        <v>0.0</v>
      </c>
      <c r="I202" s="45">
        <f t="shared" si="120"/>
        <v>0</v>
      </c>
      <c r="J202" s="38">
        <v>0.19</v>
      </c>
      <c r="K202" s="45">
        <f t="shared" si="121"/>
        <v>0</v>
      </c>
      <c r="L202" s="45">
        <f t="shared" si="122"/>
        <v>0</v>
      </c>
      <c r="M202" s="33"/>
      <c r="N202" s="7"/>
      <c r="P202" s="7"/>
      <c r="Q202" s="7"/>
      <c r="R202" s="7"/>
      <c r="S202" s="25"/>
      <c r="T202" s="25"/>
      <c r="U202" s="25"/>
      <c r="V202" s="25"/>
      <c r="W202" s="7"/>
      <c r="X202" s="7"/>
      <c r="Y202" s="7"/>
      <c r="Z202" s="7"/>
      <c r="AA202" s="7"/>
    </row>
    <row r="203" ht="13.5" customHeight="1">
      <c r="A203" s="33"/>
      <c r="B203" s="33"/>
      <c r="C203" s="34" t="s">
        <v>324</v>
      </c>
      <c r="D203" s="34" t="s">
        <v>325</v>
      </c>
      <c r="E203" s="34" t="s">
        <v>26</v>
      </c>
      <c r="F203" s="35">
        <v>0.0</v>
      </c>
      <c r="G203" s="33"/>
      <c r="H203" s="36">
        <v>0.0</v>
      </c>
      <c r="I203" s="45">
        <f t="shared" si="120"/>
        <v>0</v>
      </c>
      <c r="J203" s="38">
        <v>0.19</v>
      </c>
      <c r="K203" s="45">
        <f t="shared" si="121"/>
        <v>0</v>
      </c>
      <c r="L203" s="45">
        <f t="shared" si="122"/>
        <v>0</v>
      </c>
      <c r="M203" s="33"/>
      <c r="N203" s="7"/>
      <c r="P203" s="7"/>
      <c r="Q203" s="7"/>
      <c r="R203" s="7"/>
      <c r="S203" s="25"/>
      <c r="T203" s="25"/>
      <c r="U203" s="25"/>
      <c r="V203" s="25"/>
      <c r="W203" s="7"/>
      <c r="X203" s="7"/>
      <c r="Y203" s="7"/>
      <c r="Z203" s="7"/>
      <c r="AA203" s="7"/>
    </row>
    <row r="204" ht="13.5" customHeight="1">
      <c r="A204" s="33"/>
      <c r="B204" s="33"/>
      <c r="C204" s="34" t="s">
        <v>326</v>
      </c>
      <c r="D204" s="34" t="s">
        <v>327</v>
      </c>
      <c r="E204" s="34" t="s">
        <v>26</v>
      </c>
      <c r="F204" s="35">
        <v>0.0</v>
      </c>
      <c r="G204" s="33"/>
      <c r="H204" s="36">
        <v>0.0</v>
      </c>
      <c r="I204" s="45">
        <f t="shared" si="120"/>
        <v>0</v>
      </c>
      <c r="J204" s="38">
        <v>0.19</v>
      </c>
      <c r="K204" s="45">
        <f t="shared" si="121"/>
        <v>0</v>
      </c>
      <c r="L204" s="45">
        <f t="shared" si="122"/>
        <v>0</v>
      </c>
      <c r="M204" s="33"/>
      <c r="N204" s="7"/>
      <c r="P204" s="7"/>
      <c r="Q204" s="7"/>
      <c r="R204" s="7"/>
      <c r="S204" s="25"/>
      <c r="T204" s="25"/>
      <c r="U204" s="25"/>
      <c r="V204" s="25"/>
      <c r="W204" s="7"/>
      <c r="X204" s="7"/>
      <c r="Y204" s="7"/>
      <c r="Z204" s="7"/>
      <c r="AA204" s="7"/>
    </row>
    <row r="205" ht="13.5" customHeight="1">
      <c r="A205" s="33"/>
      <c r="B205" s="33"/>
      <c r="C205" s="34" t="s">
        <v>328</v>
      </c>
      <c r="D205" s="34" t="s">
        <v>329</v>
      </c>
      <c r="E205" s="34" t="s">
        <v>26</v>
      </c>
      <c r="F205" s="35">
        <v>0.0</v>
      </c>
      <c r="G205" s="33"/>
      <c r="H205" s="36">
        <v>0.0</v>
      </c>
      <c r="I205" s="45">
        <f t="shared" si="120"/>
        <v>0</v>
      </c>
      <c r="J205" s="38">
        <v>0.19</v>
      </c>
      <c r="K205" s="45">
        <f t="shared" si="121"/>
        <v>0</v>
      </c>
      <c r="L205" s="45">
        <f t="shared" si="122"/>
        <v>0</v>
      </c>
      <c r="M205" s="33"/>
      <c r="N205" s="7"/>
      <c r="P205" s="7"/>
      <c r="Q205" s="7"/>
      <c r="R205" s="7"/>
      <c r="S205" s="25"/>
      <c r="T205" s="25"/>
      <c r="U205" s="25"/>
      <c r="V205" s="25"/>
      <c r="W205" s="7"/>
      <c r="X205" s="7"/>
      <c r="Y205" s="7"/>
      <c r="Z205" s="7"/>
      <c r="AA205" s="7"/>
    </row>
    <row r="206" ht="13.5" customHeight="1">
      <c r="A206" s="33"/>
      <c r="B206" s="33"/>
      <c r="C206" s="34" t="s">
        <v>330</v>
      </c>
      <c r="D206" s="34" t="s">
        <v>331</v>
      </c>
      <c r="E206" s="34" t="s">
        <v>26</v>
      </c>
      <c r="F206" s="35">
        <v>0.0</v>
      </c>
      <c r="G206" s="33"/>
      <c r="H206" s="36">
        <v>0.0</v>
      </c>
      <c r="I206" s="45">
        <f t="shared" si="120"/>
        <v>0</v>
      </c>
      <c r="J206" s="38">
        <v>0.19</v>
      </c>
      <c r="K206" s="45">
        <f t="shared" si="121"/>
        <v>0</v>
      </c>
      <c r="L206" s="45">
        <f t="shared" si="122"/>
        <v>0</v>
      </c>
      <c r="M206" s="33"/>
      <c r="N206" s="7"/>
      <c r="P206" s="7"/>
      <c r="Q206" s="7"/>
      <c r="R206" s="7"/>
      <c r="S206" s="25"/>
      <c r="T206" s="25"/>
      <c r="U206" s="25"/>
      <c r="V206" s="25"/>
      <c r="W206" s="7"/>
      <c r="X206" s="7"/>
      <c r="Y206" s="7"/>
      <c r="Z206" s="7"/>
      <c r="AA206" s="7"/>
    </row>
    <row r="207" ht="13.5" customHeight="1">
      <c r="A207" s="33"/>
      <c r="B207" s="33"/>
      <c r="C207" s="34" t="s">
        <v>332</v>
      </c>
      <c r="D207" s="34" t="s">
        <v>333</v>
      </c>
      <c r="E207" s="34" t="s">
        <v>26</v>
      </c>
      <c r="F207" s="35">
        <v>0.0</v>
      </c>
      <c r="G207" s="33"/>
      <c r="H207" s="36">
        <v>0.0</v>
      </c>
      <c r="I207" s="45">
        <f t="shared" si="120"/>
        <v>0</v>
      </c>
      <c r="J207" s="38">
        <v>0.19</v>
      </c>
      <c r="K207" s="45">
        <f t="shared" si="121"/>
        <v>0</v>
      </c>
      <c r="L207" s="45">
        <f t="shared" si="122"/>
        <v>0</v>
      </c>
      <c r="M207" s="33"/>
      <c r="N207" s="7"/>
      <c r="P207" s="7"/>
      <c r="Q207" s="7"/>
      <c r="R207" s="7"/>
      <c r="S207" s="25"/>
      <c r="T207" s="25"/>
      <c r="U207" s="25"/>
      <c r="V207" s="25"/>
      <c r="W207" s="7"/>
      <c r="X207" s="7"/>
      <c r="Y207" s="7"/>
      <c r="Z207" s="7"/>
      <c r="AA207" s="7"/>
    </row>
    <row r="208" ht="13.5" customHeight="1">
      <c r="A208" s="33"/>
      <c r="B208" s="34" t="s">
        <v>334</v>
      </c>
      <c r="C208" s="33"/>
      <c r="D208" s="34" t="s">
        <v>335</v>
      </c>
      <c r="E208" s="34" t="s">
        <v>29</v>
      </c>
      <c r="F208" s="35">
        <v>241.16</v>
      </c>
      <c r="G208" s="33"/>
      <c r="H208" s="36">
        <f t="shared" ref="H208:H209" si="124">IF(F208&lt;&gt;0,ROUND(I208/IF(G208="%",((F208)/100),F208),2),0)</f>
        <v>143.58</v>
      </c>
      <c r="I208" s="37">
        <f>(I209+I211+I212+I216+I258+I260+I262+I263+I265)</f>
        <v>34624.75</v>
      </c>
      <c r="J208" s="38"/>
      <c r="K208" s="37">
        <f t="shared" ref="K208:L208" si="123">(K209+K211+K212+K216+K258+K260+K262+K263+K265)</f>
        <v>6578.71</v>
      </c>
      <c r="L208" s="37">
        <f t="shared" si="123"/>
        <v>41203.46</v>
      </c>
      <c r="M208" s="33"/>
      <c r="N208" s="7"/>
      <c r="P208" s="7"/>
      <c r="Q208" s="7"/>
      <c r="R208" s="7"/>
      <c r="S208" s="25"/>
      <c r="T208" s="25"/>
      <c r="U208" s="25"/>
      <c r="V208" s="25"/>
      <c r="W208" s="7"/>
      <c r="X208" s="7"/>
      <c r="Y208" s="7"/>
      <c r="Z208" s="7"/>
      <c r="AA208" s="7"/>
    </row>
    <row r="209" ht="13.5" customHeight="1">
      <c r="A209" s="33"/>
      <c r="B209" s="33"/>
      <c r="C209" s="34" t="s">
        <v>336</v>
      </c>
      <c r="D209" s="34" t="s">
        <v>337</v>
      </c>
      <c r="E209" s="34" t="s">
        <v>29</v>
      </c>
      <c r="F209" s="35">
        <v>0.0</v>
      </c>
      <c r="G209" s="33"/>
      <c r="H209" s="36">
        <f t="shared" si="124"/>
        <v>0</v>
      </c>
      <c r="I209" s="37">
        <f>(I210)</f>
        <v>2500</v>
      </c>
      <c r="J209" s="38"/>
      <c r="K209" s="37">
        <f t="shared" ref="K209:L209" si="125">(K210)</f>
        <v>475</v>
      </c>
      <c r="L209" s="37">
        <f t="shared" si="125"/>
        <v>2975</v>
      </c>
      <c r="M209" s="33"/>
      <c r="N209" s="7"/>
      <c r="P209" s="7"/>
      <c r="Q209" s="7"/>
      <c r="R209" s="7"/>
      <c r="S209" s="25"/>
      <c r="T209" s="25"/>
      <c r="U209" s="25"/>
      <c r="V209" s="25"/>
      <c r="W209" s="7"/>
      <c r="X209" s="7"/>
      <c r="Y209" s="7"/>
      <c r="Z209" s="7"/>
      <c r="AA209" s="7"/>
    </row>
    <row r="210" ht="13.5" customHeight="1">
      <c r="A210" s="33"/>
      <c r="B210" s="33"/>
      <c r="C210" s="33"/>
      <c r="D210" s="34" t="s">
        <v>337</v>
      </c>
      <c r="E210" s="34" t="s">
        <v>26</v>
      </c>
      <c r="F210" s="55">
        <v>1.0</v>
      </c>
      <c r="G210" s="34" t="s">
        <v>338</v>
      </c>
      <c r="H210" s="56">
        <v>2500.0</v>
      </c>
      <c r="I210" s="53">
        <f>ROUND($F210*H210,2)</f>
        <v>2500</v>
      </c>
      <c r="J210" s="38">
        <v>0.19</v>
      </c>
      <c r="K210" s="45">
        <f t="shared" ref="K210:K211" si="126">ROUND($I210*J210,2)</f>
        <v>475</v>
      </c>
      <c r="L210" s="45">
        <f t="shared" ref="L210:L211" si="127">ROUND($I210+K210,2)</f>
        <v>2975</v>
      </c>
      <c r="M210" s="34" t="s">
        <v>339</v>
      </c>
      <c r="N210" s="50" t="s">
        <v>340</v>
      </c>
      <c r="P210" s="7"/>
      <c r="Q210" s="7"/>
      <c r="R210" s="7"/>
      <c r="S210" s="25"/>
      <c r="T210" s="25"/>
      <c r="U210" s="25"/>
      <c r="V210" s="25"/>
      <c r="W210" s="7"/>
      <c r="X210" s="7"/>
      <c r="Y210" s="7"/>
      <c r="Z210" s="7"/>
      <c r="AA210" s="7"/>
    </row>
    <row r="211" ht="13.5" customHeight="1">
      <c r="A211" s="33"/>
      <c r="B211" s="33"/>
      <c r="C211" s="34" t="s">
        <v>341</v>
      </c>
      <c r="D211" s="34" t="s">
        <v>342</v>
      </c>
      <c r="E211" s="34" t="s">
        <v>26</v>
      </c>
      <c r="F211" s="35">
        <v>183.0</v>
      </c>
      <c r="G211" s="34" t="s">
        <v>40</v>
      </c>
      <c r="H211" s="36">
        <v>15.0</v>
      </c>
      <c r="I211" s="45">
        <f>ROUND(IF(G211="%",((F211)/100),F211)*H211,2)</f>
        <v>2745</v>
      </c>
      <c r="J211" s="38">
        <v>0.19</v>
      </c>
      <c r="K211" s="45">
        <f t="shared" si="126"/>
        <v>521.55</v>
      </c>
      <c r="L211" s="45">
        <f t="shared" si="127"/>
        <v>3266.55</v>
      </c>
      <c r="M211" s="34" t="s">
        <v>97</v>
      </c>
      <c r="N211" s="7"/>
      <c r="P211" s="7"/>
      <c r="Q211" s="7"/>
      <c r="R211" s="7"/>
      <c r="S211" s="25"/>
      <c r="T211" s="25"/>
      <c r="U211" s="25"/>
      <c r="V211" s="25"/>
      <c r="W211" s="7"/>
      <c r="X211" s="7"/>
      <c r="Y211" s="7"/>
      <c r="Z211" s="7"/>
      <c r="AA211" s="7"/>
    </row>
    <row r="212" ht="13.5" customHeight="1">
      <c r="A212" s="33"/>
      <c r="B212" s="33"/>
      <c r="C212" s="34" t="s">
        <v>343</v>
      </c>
      <c r="D212" s="34" t="s">
        <v>344</v>
      </c>
      <c r="E212" s="34" t="s">
        <v>29</v>
      </c>
      <c r="F212" s="35">
        <v>0.0</v>
      </c>
      <c r="G212" s="33"/>
      <c r="H212" s="36">
        <f>IF(F212&lt;&gt;0,ROUND(I212/IF(G212="%",((F212)/100),F212),2),0)</f>
        <v>0</v>
      </c>
      <c r="I212" s="37">
        <f>(I213+I214+I215)</f>
        <v>1000</v>
      </c>
      <c r="J212" s="38"/>
      <c r="K212" s="37">
        <f t="shared" ref="K212:L212" si="128">(K213+K214+K215)</f>
        <v>190</v>
      </c>
      <c r="L212" s="37">
        <f t="shared" si="128"/>
        <v>1190</v>
      </c>
      <c r="M212" s="33"/>
      <c r="N212" s="7"/>
      <c r="P212" s="7"/>
      <c r="Q212" s="7"/>
      <c r="R212" s="7"/>
      <c r="S212" s="25"/>
      <c r="T212" s="25"/>
      <c r="U212" s="25"/>
      <c r="V212" s="25"/>
      <c r="W212" s="7"/>
      <c r="X212" s="7"/>
      <c r="Y212" s="7"/>
      <c r="Z212" s="7"/>
      <c r="AA212" s="7"/>
    </row>
    <row r="213" ht="13.5" customHeight="1">
      <c r="A213" s="33"/>
      <c r="B213" s="33"/>
      <c r="C213" s="33"/>
      <c r="D213" s="39" t="s">
        <v>345</v>
      </c>
      <c r="E213" s="34" t="s">
        <v>26</v>
      </c>
      <c r="F213" s="40">
        <v>40.7</v>
      </c>
      <c r="G213" s="39" t="s">
        <v>67</v>
      </c>
      <c r="H213" s="41">
        <v>11.0</v>
      </c>
      <c r="I213" s="42">
        <v>0.0</v>
      </c>
      <c r="J213" s="43">
        <v>0.19</v>
      </c>
      <c r="K213" s="42">
        <f t="shared" ref="K213:K215" si="129">ROUND($I213*J213,2)</f>
        <v>0</v>
      </c>
      <c r="L213" s="42">
        <f t="shared" ref="L213:L215" si="130">ROUND($I213+K213,2)</f>
        <v>0</v>
      </c>
      <c r="M213" s="44"/>
      <c r="N213" s="7"/>
      <c r="P213" s="7"/>
      <c r="Q213" s="7"/>
      <c r="R213" s="7"/>
      <c r="S213" s="25"/>
      <c r="T213" s="25"/>
      <c r="U213" s="25"/>
      <c r="V213" s="25"/>
      <c r="W213" s="7"/>
      <c r="X213" s="7"/>
      <c r="Y213" s="7"/>
      <c r="Z213" s="7"/>
      <c r="AA213" s="7"/>
    </row>
    <row r="214" ht="13.5" customHeight="1">
      <c r="A214" s="33"/>
      <c r="B214" s="33"/>
      <c r="C214" s="33"/>
      <c r="D214" s="39" t="s">
        <v>346</v>
      </c>
      <c r="E214" s="34" t="s">
        <v>26</v>
      </c>
      <c r="F214" s="40">
        <v>0.0</v>
      </c>
      <c r="G214" s="39" t="s">
        <v>67</v>
      </c>
      <c r="H214" s="41">
        <v>11.0</v>
      </c>
      <c r="I214" s="42">
        <f t="shared" ref="I214:I215" si="131">ROUND($F214*H214,2)</f>
        <v>0</v>
      </c>
      <c r="J214" s="43">
        <v>0.19</v>
      </c>
      <c r="K214" s="42">
        <f t="shared" si="129"/>
        <v>0</v>
      </c>
      <c r="L214" s="42">
        <f t="shared" si="130"/>
        <v>0</v>
      </c>
      <c r="M214" s="44"/>
      <c r="N214" s="7"/>
      <c r="P214" s="7"/>
      <c r="Q214" s="7"/>
      <c r="R214" s="7"/>
      <c r="S214" s="25"/>
      <c r="T214" s="25"/>
      <c r="U214" s="25"/>
      <c r="V214" s="25"/>
      <c r="W214" s="7"/>
      <c r="X214" s="7"/>
      <c r="Y214" s="7"/>
      <c r="Z214" s="7"/>
      <c r="AA214" s="7"/>
    </row>
    <row r="215" ht="13.5" customHeight="1">
      <c r="A215" s="33"/>
      <c r="B215" s="33"/>
      <c r="C215" s="33"/>
      <c r="D215" s="39" t="s">
        <v>347</v>
      </c>
      <c r="E215" s="34" t="s">
        <v>26</v>
      </c>
      <c r="F215" s="40">
        <v>1.0</v>
      </c>
      <c r="G215" s="39" t="s">
        <v>338</v>
      </c>
      <c r="H215" s="41">
        <v>1000.0</v>
      </c>
      <c r="I215" s="42">
        <f t="shared" si="131"/>
        <v>1000</v>
      </c>
      <c r="J215" s="43">
        <v>0.19</v>
      </c>
      <c r="K215" s="42">
        <f t="shared" si="129"/>
        <v>190</v>
      </c>
      <c r="L215" s="42">
        <f t="shared" si="130"/>
        <v>1190</v>
      </c>
      <c r="M215" s="39" t="s">
        <v>339</v>
      </c>
      <c r="N215" s="54" t="s">
        <v>348</v>
      </c>
      <c r="P215" s="7"/>
      <c r="Q215" s="7"/>
      <c r="R215" s="7"/>
      <c r="S215" s="25"/>
      <c r="T215" s="25"/>
      <c r="U215" s="25"/>
      <c r="V215" s="25"/>
      <c r="W215" s="7"/>
      <c r="X215" s="7"/>
      <c r="Y215" s="7"/>
      <c r="Z215" s="7"/>
      <c r="AA215" s="7"/>
    </row>
    <row r="216" ht="13.5" customHeight="1">
      <c r="A216" s="33"/>
      <c r="B216" s="33"/>
      <c r="C216" s="34" t="s">
        <v>349</v>
      </c>
      <c r="D216" s="34" t="s">
        <v>350</v>
      </c>
      <c r="E216" s="34" t="s">
        <v>29</v>
      </c>
      <c r="F216" s="35">
        <v>0.0</v>
      </c>
      <c r="G216" s="33"/>
      <c r="H216" s="36">
        <f>IF(F216&lt;&gt;0,ROUND(I216/IF(G216="%",((F216)/100),F216),2),0)</f>
        <v>0</v>
      </c>
      <c r="I216" s="37">
        <f>(I217+I218+I219+I220+I221+I227+I236+I243+I250+I254+I255+I256+I257)</f>
        <v>27379.75</v>
      </c>
      <c r="J216" s="38"/>
      <c r="K216" s="37">
        <f t="shared" ref="K216:L216" si="132">(K217+K218+K219+K220+K221+K227+K236+K243+K250+K254+K255+K256+K257)</f>
        <v>5202.16</v>
      </c>
      <c r="L216" s="37">
        <f t="shared" si="132"/>
        <v>32581.91</v>
      </c>
      <c r="M216" s="33"/>
      <c r="N216" s="7"/>
      <c r="P216" s="7"/>
      <c r="Q216" s="7"/>
      <c r="R216" s="7"/>
      <c r="S216" s="25"/>
      <c r="T216" s="25"/>
      <c r="U216" s="25"/>
      <c r="V216" s="25"/>
      <c r="W216" s="7"/>
      <c r="X216" s="7"/>
      <c r="Y216" s="7"/>
      <c r="Z216" s="7"/>
      <c r="AA216" s="7"/>
    </row>
    <row r="217" ht="13.5" customHeight="1">
      <c r="A217" s="33"/>
      <c r="B217" s="33"/>
      <c r="C217" s="33"/>
      <c r="D217" s="39" t="s">
        <v>351</v>
      </c>
      <c r="E217" s="34" t="s">
        <v>26</v>
      </c>
      <c r="F217" s="40">
        <v>20.0</v>
      </c>
      <c r="G217" s="39" t="s">
        <v>40</v>
      </c>
      <c r="H217" s="41">
        <v>28.0</v>
      </c>
      <c r="I217" s="42">
        <f t="shared" ref="I217:I220" si="133">ROUND($F217*H217,2)</f>
        <v>560</v>
      </c>
      <c r="J217" s="43">
        <v>0.19</v>
      </c>
      <c r="K217" s="42">
        <f t="shared" ref="K217:K220" si="134">ROUND($I217*J217,2)</f>
        <v>106.4</v>
      </c>
      <c r="L217" s="42">
        <f t="shared" ref="L217:L220" si="135">ROUND($I217+K217,2)</f>
        <v>666.4</v>
      </c>
      <c r="M217" s="44"/>
      <c r="N217" s="7"/>
      <c r="P217" s="7"/>
      <c r="Q217" s="7"/>
      <c r="R217" s="7"/>
      <c r="S217" s="25"/>
      <c r="T217" s="25"/>
      <c r="U217" s="25"/>
      <c r="V217" s="25"/>
      <c r="W217" s="7"/>
      <c r="X217" s="7"/>
      <c r="Y217" s="7"/>
      <c r="Z217" s="7"/>
      <c r="AA217" s="7"/>
    </row>
    <row r="218" ht="13.5" customHeight="1">
      <c r="A218" s="33"/>
      <c r="B218" s="33"/>
      <c r="C218" s="33"/>
      <c r="D218" s="39" t="s">
        <v>352</v>
      </c>
      <c r="E218" s="34" t="s">
        <v>26</v>
      </c>
      <c r="F218" s="40">
        <v>20.0</v>
      </c>
      <c r="G218" s="39" t="s">
        <v>40</v>
      </c>
      <c r="H218" s="41">
        <v>26.0</v>
      </c>
      <c r="I218" s="42">
        <f t="shared" si="133"/>
        <v>520</v>
      </c>
      <c r="J218" s="43">
        <v>0.19</v>
      </c>
      <c r="K218" s="42">
        <f t="shared" si="134"/>
        <v>98.8</v>
      </c>
      <c r="L218" s="42">
        <f t="shared" si="135"/>
        <v>618.8</v>
      </c>
      <c r="M218" s="44"/>
      <c r="N218" s="7"/>
      <c r="P218" s="7"/>
      <c r="Q218" s="7"/>
      <c r="R218" s="7"/>
      <c r="S218" s="25"/>
      <c r="T218" s="25"/>
      <c r="U218" s="25"/>
      <c r="V218" s="25"/>
      <c r="W218" s="7"/>
      <c r="X218" s="7"/>
      <c r="Y218" s="7"/>
      <c r="Z218" s="7"/>
      <c r="AA218" s="7"/>
    </row>
    <row r="219" ht="13.5" customHeight="1">
      <c r="A219" s="33"/>
      <c r="B219" s="33"/>
      <c r="C219" s="33"/>
      <c r="D219" s="39" t="s">
        <v>353</v>
      </c>
      <c r="E219" s="34" t="s">
        <v>26</v>
      </c>
      <c r="F219" s="40">
        <v>0.0</v>
      </c>
      <c r="G219" s="39" t="s">
        <v>35</v>
      </c>
      <c r="H219" s="41">
        <v>96.0</v>
      </c>
      <c r="I219" s="42">
        <f t="shared" si="133"/>
        <v>0</v>
      </c>
      <c r="J219" s="43">
        <v>0.19</v>
      </c>
      <c r="K219" s="42">
        <f t="shared" si="134"/>
        <v>0</v>
      </c>
      <c r="L219" s="42">
        <f t="shared" si="135"/>
        <v>0</v>
      </c>
      <c r="M219" s="44"/>
      <c r="N219" s="7"/>
      <c r="P219" s="7"/>
      <c r="Q219" s="7"/>
      <c r="R219" s="7"/>
      <c r="S219" s="25"/>
      <c r="T219" s="25"/>
      <c r="U219" s="25"/>
      <c r="V219" s="25"/>
      <c r="W219" s="7"/>
      <c r="X219" s="7"/>
      <c r="Y219" s="7"/>
      <c r="Z219" s="7"/>
      <c r="AA219" s="7"/>
    </row>
    <row r="220" ht="13.5" customHeight="1">
      <c r="A220" s="33"/>
      <c r="B220" s="33"/>
      <c r="C220" s="33"/>
      <c r="D220" s="39" t="s">
        <v>354</v>
      </c>
      <c r="E220" s="34" t="s">
        <v>26</v>
      </c>
      <c r="F220" s="40">
        <v>20.0</v>
      </c>
      <c r="G220" s="44"/>
      <c r="H220" s="41">
        <v>37.0</v>
      </c>
      <c r="I220" s="42">
        <f t="shared" si="133"/>
        <v>740</v>
      </c>
      <c r="J220" s="43">
        <v>0.19</v>
      </c>
      <c r="K220" s="42">
        <f t="shared" si="134"/>
        <v>140.6</v>
      </c>
      <c r="L220" s="42">
        <f t="shared" si="135"/>
        <v>880.6</v>
      </c>
      <c r="M220" s="44"/>
      <c r="N220" s="7"/>
      <c r="P220" s="7"/>
      <c r="Q220" s="7"/>
      <c r="R220" s="7"/>
      <c r="S220" s="25"/>
      <c r="T220" s="25"/>
      <c r="U220" s="25"/>
      <c r="V220" s="25"/>
      <c r="W220" s="7"/>
      <c r="X220" s="7"/>
      <c r="Y220" s="7"/>
      <c r="Z220" s="7"/>
      <c r="AA220" s="7"/>
    </row>
    <row r="221" ht="13.5" customHeight="1">
      <c r="A221" s="33"/>
      <c r="B221" s="33"/>
      <c r="C221" s="33"/>
      <c r="D221" s="39" t="s">
        <v>355</v>
      </c>
      <c r="E221" s="34" t="s">
        <v>29</v>
      </c>
      <c r="F221" s="40">
        <v>0.0</v>
      </c>
      <c r="G221" s="44"/>
      <c r="H221" s="41">
        <f>IF(F221&lt;&gt;0,ROUND(I221/IF(G221="%",((F221)/100),F221),2),0)</f>
        <v>0</v>
      </c>
      <c r="I221" s="47">
        <f>(I222+I223+I224+I225+I226)</f>
        <v>8608</v>
      </c>
      <c r="J221" s="43"/>
      <c r="K221" s="47">
        <f t="shared" ref="K221:L221" si="136">(K222+K223+K224+K225+K226)</f>
        <v>1635.52</v>
      </c>
      <c r="L221" s="47">
        <f t="shared" si="136"/>
        <v>10243.52</v>
      </c>
      <c r="M221" s="44"/>
      <c r="N221" s="7"/>
      <c r="P221" s="7"/>
      <c r="Q221" s="7"/>
      <c r="R221" s="7"/>
      <c r="S221" s="25"/>
      <c r="T221" s="25"/>
      <c r="U221" s="25"/>
      <c r="V221" s="25"/>
      <c r="W221" s="7"/>
      <c r="X221" s="7"/>
      <c r="Y221" s="7"/>
      <c r="Z221" s="7"/>
      <c r="AA221" s="7"/>
    </row>
    <row r="222" ht="13.5" customHeight="1">
      <c r="A222" s="33"/>
      <c r="B222" s="33"/>
      <c r="C222" s="33"/>
      <c r="D222" s="39" t="s">
        <v>356</v>
      </c>
      <c r="E222" s="34" t="s">
        <v>26</v>
      </c>
      <c r="F222" s="40">
        <v>135.0</v>
      </c>
      <c r="G222" s="39" t="s">
        <v>40</v>
      </c>
      <c r="H222" s="41">
        <v>30.0</v>
      </c>
      <c r="I222" s="49">
        <f t="shared" ref="I222:I226" si="137">ROUND($F222*H222,2)</f>
        <v>4050</v>
      </c>
      <c r="J222" s="43">
        <v>0.19</v>
      </c>
      <c r="K222" s="42">
        <f t="shared" ref="K222:K226" si="138">ROUND($I222*J222,2)</f>
        <v>769.5</v>
      </c>
      <c r="L222" s="42">
        <f t="shared" ref="L222:L226" si="139">ROUND($I222+K222,2)</f>
        <v>4819.5</v>
      </c>
      <c r="M222" s="44"/>
      <c r="N222" s="7" t="s">
        <v>357</v>
      </c>
      <c r="P222" s="46" t="s">
        <v>132</v>
      </c>
      <c r="Q222" s="46" t="s">
        <v>132</v>
      </c>
      <c r="R222" s="46" t="s">
        <v>132</v>
      </c>
      <c r="S222" s="48" t="s">
        <v>132</v>
      </c>
      <c r="T222" s="48" t="s">
        <v>132</v>
      </c>
      <c r="U222" s="48" t="s">
        <v>132</v>
      </c>
      <c r="V222" s="48" t="s">
        <v>132</v>
      </c>
      <c r="W222" s="7"/>
      <c r="X222" s="7"/>
      <c r="Y222" s="7"/>
      <c r="Z222" s="7"/>
      <c r="AA222" s="7"/>
    </row>
    <row r="223" ht="13.5" customHeight="1">
      <c r="A223" s="33"/>
      <c r="B223" s="33"/>
      <c r="C223" s="33"/>
      <c r="D223" s="39" t="s">
        <v>358</v>
      </c>
      <c r="E223" s="34" t="s">
        <v>26</v>
      </c>
      <c r="F223" s="40">
        <v>0.0</v>
      </c>
      <c r="G223" s="39" t="s">
        <v>40</v>
      </c>
      <c r="H223" s="41">
        <v>19.0</v>
      </c>
      <c r="I223" s="42">
        <f t="shared" si="137"/>
        <v>0</v>
      </c>
      <c r="J223" s="43">
        <v>0.19</v>
      </c>
      <c r="K223" s="42">
        <f t="shared" si="138"/>
        <v>0</v>
      </c>
      <c r="L223" s="42">
        <f t="shared" si="139"/>
        <v>0</v>
      </c>
      <c r="M223" s="44"/>
      <c r="N223" s="7"/>
      <c r="P223" s="7"/>
      <c r="Q223" s="7"/>
      <c r="R223" s="7"/>
      <c r="S223" s="25"/>
      <c r="T223" s="25"/>
      <c r="U223" s="25"/>
      <c r="V223" s="25"/>
      <c r="W223" s="7"/>
      <c r="X223" s="7"/>
      <c r="Y223" s="7"/>
      <c r="Z223" s="7"/>
      <c r="AA223" s="7"/>
    </row>
    <row r="224" ht="13.5" customHeight="1">
      <c r="A224" s="33"/>
      <c r="B224" s="33"/>
      <c r="C224" s="33"/>
      <c r="D224" s="39" t="s">
        <v>359</v>
      </c>
      <c r="E224" s="34" t="s">
        <v>26</v>
      </c>
      <c r="F224" s="40">
        <v>135.0</v>
      </c>
      <c r="G224" s="39" t="s">
        <v>40</v>
      </c>
      <c r="H224" s="41">
        <v>18.0</v>
      </c>
      <c r="I224" s="49">
        <f t="shared" si="137"/>
        <v>2430</v>
      </c>
      <c r="J224" s="43">
        <v>0.19</v>
      </c>
      <c r="K224" s="42">
        <f t="shared" si="138"/>
        <v>461.7</v>
      </c>
      <c r="L224" s="42">
        <f t="shared" si="139"/>
        <v>2891.7</v>
      </c>
      <c r="M224" s="44"/>
      <c r="N224" s="7" t="s">
        <v>357</v>
      </c>
      <c r="P224" s="46" t="s">
        <v>132</v>
      </c>
      <c r="Q224" s="46" t="s">
        <v>132</v>
      </c>
      <c r="R224" s="46" t="s">
        <v>132</v>
      </c>
      <c r="S224" s="48" t="s">
        <v>132</v>
      </c>
      <c r="T224" s="48" t="s">
        <v>132</v>
      </c>
      <c r="U224" s="48" t="s">
        <v>132</v>
      </c>
      <c r="V224" s="48" t="s">
        <v>132</v>
      </c>
      <c r="W224" s="7"/>
      <c r="X224" s="7"/>
      <c r="Y224" s="7"/>
      <c r="Z224" s="7"/>
      <c r="AA224" s="7"/>
    </row>
    <row r="225" ht="13.5" customHeight="1">
      <c r="A225" s="33"/>
      <c r="B225" s="33"/>
      <c r="C225" s="33"/>
      <c r="D225" s="39" t="s">
        <v>360</v>
      </c>
      <c r="E225" s="34" t="s">
        <v>26</v>
      </c>
      <c r="F225" s="40">
        <v>0.0</v>
      </c>
      <c r="G225" s="39" t="s">
        <v>40</v>
      </c>
      <c r="H225" s="41">
        <v>25.0</v>
      </c>
      <c r="I225" s="42">
        <f t="shared" si="137"/>
        <v>0</v>
      </c>
      <c r="J225" s="43">
        <v>0.19</v>
      </c>
      <c r="K225" s="42">
        <f t="shared" si="138"/>
        <v>0</v>
      </c>
      <c r="L225" s="42">
        <f t="shared" si="139"/>
        <v>0</v>
      </c>
      <c r="M225" s="44"/>
      <c r="N225" s="7"/>
      <c r="P225" s="7"/>
      <c r="Q225" s="7"/>
      <c r="R225" s="7"/>
      <c r="S225" s="25"/>
      <c r="T225" s="25"/>
      <c r="U225" s="25"/>
      <c r="V225" s="25"/>
      <c r="W225" s="7"/>
      <c r="X225" s="7"/>
      <c r="Y225" s="7"/>
      <c r="Z225" s="7"/>
      <c r="AA225" s="7"/>
    </row>
    <row r="226" ht="13.5" customHeight="1">
      <c r="A226" s="33"/>
      <c r="B226" s="33"/>
      <c r="C226" s="33"/>
      <c r="D226" s="39" t="s">
        <v>361</v>
      </c>
      <c r="E226" s="34" t="s">
        <v>26</v>
      </c>
      <c r="F226" s="40">
        <v>112.0</v>
      </c>
      <c r="G226" s="39" t="s">
        <v>40</v>
      </c>
      <c r="H226" s="41">
        <v>19.0</v>
      </c>
      <c r="I226" s="49">
        <f t="shared" si="137"/>
        <v>2128</v>
      </c>
      <c r="J226" s="43">
        <v>0.19</v>
      </c>
      <c r="K226" s="42">
        <f t="shared" si="138"/>
        <v>404.32</v>
      </c>
      <c r="L226" s="42">
        <f t="shared" si="139"/>
        <v>2532.32</v>
      </c>
      <c r="M226" s="44"/>
      <c r="N226" s="7" t="s">
        <v>357</v>
      </c>
      <c r="P226" s="46" t="s">
        <v>132</v>
      </c>
      <c r="Q226" s="46" t="s">
        <v>132</v>
      </c>
      <c r="R226" s="46" t="s">
        <v>132</v>
      </c>
      <c r="S226" s="48" t="s">
        <v>132</v>
      </c>
      <c r="T226" s="48" t="s">
        <v>132</v>
      </c>
      <c r="U226" s="48" t="s">
        <v>132</v>
      </c>
      <c r="V226" s="48" t="s">
        <v>132</v>
      </c>
      <c r="W226" s="7"/>
      <c r="X226" s="7"/>
      <c r="Y226" s="7"/>
      <c r="Z226" s="7"/>
      <c r="AA226" s="7"/>
    </row>
    <row r="227" ht="13.5" customHeight="1">
      <c r="A227" s="33"/>
      <c r="B227" s="33"/>
      <c r="C227" s="33"/>
      <c r="D227" s="39" t="s">
        <v>362</v>
      </c>
      <c r="E227" s="34" t="s">
        <v>29</v>
      </c>
      <c r="F227" s="40">
        <v>0.0</v>
      </c>
      <c r="G227" s="44"/>
      <c r="H227" s="41">
        <f>IF(F227&lt;&gt;0,ROUND(I227/IF(G227="%",((F227)/100),F227),2),0)</f>
        <v>0</v>
      </c>
      <c r="I227" s="47">
        <f>(I228+I229+I230+I231+I232+I233+I234+I235)</f>
        <v>3548.25</v>
      </c>
      <c r="J227" s="43"/>
      <c r="K227" s="47">
        <f t="shared" ref="K227:L227" si="140">(K228+K229+K230+K231+K232+K233+K234+K235)</f>
        <v>674.17</v>
      </c>
      <c r="L227" s="47">
        <f t="shared" si="140"/>
        <v>4222.42</v>
      </c>
      <c r="M227" s="44"/>
      <c r="N227" s="7"/>
      <c r="P227" s="7"/>
      <c r="Q227" s="7"/>
      <c r="R227" s="7"/>
      <c r="S227" s="25"/>
      <c r="T227" s="25"/>
      <c r="U227" s="25"/>
      <c r="V227" s="25"/>
      <c r="W227" s="7"/>
      <c r="X227" s="7"/>
      <c r="Y227" s="7"/>
      <c r="Z227" s="7"/>
      <c r="AA227" s="7"/>
    </row>
    <row r="228" ht="13.5" customHeight="1">
      <c r="A228" s="33"/>
      <c r="B228" s="33"/>
      <c r="C228" s="33"/>
      <c r="D228" s="39" t="s">
        <v>363</v>
      </c>
      <c r="E228" s="34" t="s">
        <v>26</v>
      </c>
      <c r="F228" s="40">
        <v>55.45</v>
      </c>
      <c r="G228" s="39" t="s">
        <v>40</v>
      </c>
      <c r="H228" s="41">
        <v>25.0</v>
      </c>
      <c r="I228" s="42">
        <f t="shared" ref="I228:I235" si="141">ROUND($F228*H228,2)</f>
        <v>1386.25</v>
      </c>
      <c r="J228" s="43">
        <v>0.19</v>
      </c>
      <c r="K228" s="42">
        <f t="shared" ref="K228:K235" si="142">ROUND($I228*J228,2)</f>
        <v>263.39</v>
      </c>
      <c r="L228" s="42">
        <f t="shared" ref="L228:L235" si="143">ROUND($I228+K228,2)</f>
        <v>1649.64</v>
      </c>
      <c r="M228" s="44"/>
      <c r="N228" s="7"/>
      <c r="P228" s="7"/>
      <c r="Q228" s="7"/>
      <c r="R228" s="7"/>
      <c r="S228" s="25"/>
      <c r="T228" s="25"/>
      <c r="U228" s="25"/>
      <c r="V228" s="25"/>
      <c r="W228" s="7"/>
      <c r="X228" s="7"/>
      <c r="Y228" s="7"/>
      <c r="Z228" s="7"/>
      <c r="AA228" s="7"/>
    </row>
    <row r="229" ht="13.5" customHeight="1">
      <c r="A229" s="33"/>
      <c r="B229" s="33"/>
      <c r="C229" s="33"/>
      <c r="D229" s="39" t="s">
        <v>364</v>
      </c>
      <c r="E229" s="34" t="s">
        <v>26</v>
      </c>
      <c r="F229" s="40">
        <v>55.45</v>
      </c>
      <c r="G229" s="39" t="s">
        <v>40</v>
      </c>
      <c r="H229" s="41">
        <v>14.0</v>
      </c>
      <c r="I229" s="42">
        <f t="shared" si="141"/>
        <v>776.3</v>
      </c>
      <c r="J229" s="43">
        <v>0.19</v>
      </c>
      <c r="K229" s="42">
        <f t="shared" si="142"/>
        <v>147.5</v>
      </c>
      <c r="L229" s="42">
        <f t="shared" si="143"/>
        <v>923.8</v>
      </c>
      <c r="M229" s="44"/>
      <c r="N229" s="7"/>
      <c r="P229" s="7"/>
      <c r="Q229" s="7"/>
      <c r="R229" s="7"/>
      <c r="S229" s="25"/>
      <c r="T229" s="25"/>
      <c r="U229" s="25"/>
      <c r="V229" s="25"/>
      <c r="W229" s="7"/>
      <c r="X229" s="7"/>
      <c r="Y229" s="7"/>
      <c r="Z229" s="7"/>
      <c r="AA229" s="7"/>
    </row>
    <row r="230" ht="13.5" customHeight="1">
      <c r="A230" s="33"/>
      <c r="B230" s="33"/>
      <c r="C230" s="33"/>
      <c r="D230" s="39" t="s">
        <v>365</v>
      </c>
      <c r="E230" s="34" t="s">
        <v>26</v>
      </c>
      <c r="F230" s="40">
        <v>55.45</v>
      </c>
      <c r="G230" s="39" t="s">
        <v>285</v>
      </c>
      <c r="H230" s="41">
        <v>12.0</v>
      </c>
      <c r="I230" s="42">
        <f t="shared" si="141"/>
        <v>665.4</v>
      </c>
      <c r="J230" s="43">
        <v>0.19</v>
      </c>
      <c r="K230" s="42">
        <f t="shared" si="142"/>
        <v>126.43</v>
      </c>
      <c r="L230" s="42">
        <f t="shared" si="143"/>
        <v>791.83</v>
      </c>
      <c r="M230" s="44"/>
      <c r="N230" s="7"/>
      <c r="P230" s="7"/>
      <c r="Q230" s="7"/>
      <c r="R230" s="7"/>
      <c r="S230" s="25"/>
      <c r="T230" s="25"/>
      <c r="U230" s="25"/>
      <c r="V230" s="25"/>
      <c r="W230" s="7"/>
      <c r="X230" s="7"/>
      <c r="Y230" s="7"/>
      <c r="Z230" s="7"/>
      <c r="AA230" s="7"/>
    </row>
    <row r="231" ht="13.5" customHeight="1">
      <c r="A231" s="33"/>
      <c r="B231" s="33"/>
      <c r="C231" s="33"/>
      <c r="D231" s="39" t="s">
        <v>366</v>
      </c>
      <c r="E231" s="34" t="s">
        <v>26</v>
      </c>
      <c r="F231" s="40">
        <v>0.0</v>
      </c>
      <c r="G231" s="39" t="s">
        <v>67</v>
      </c>
      <c r="H231" s="41">
        <v>100.0</v>
      </c>
      <c r="I231" s="42">
        <f t="shared" si="141"/>
        <v>0</v>
      </c>
      <c r="J231" s="43">
        <v>0.19</v>
      </c>
      <c r="K231" s="42">
        <f t="shared" si="142"/>
        <v>0</v>
      </c>
      <c r="L231" s="42">
        <f t="shared" si="143"/>
        <v>0</v>
      </c>
      <c r="M231" s="44"/>
      <c r="N231" s="7"/>
      <c r="P231" s="7"/>
      <c r="Q231" s="7"/>
      <c r="R231" s="7"/>
      <c r="S231" s="25"/>
      <c r="T231" s="25"/>
      <c r="U231" s="25"/>
      <c r="V231" s="25"/>
      <c r="W231" s="7"/>
      <c r="X231" s="7"/>
      <c r="Y231" s="7"/>
      <c r="Z231" s="7"/>
      <c r="AA231" s="7"/>
    </row>
    <row r="232" ht="13.5" customHeight="1">
      <c r="A232" s="33"/>
      <c r="B232" s="33"/>
      <c r="C232" s="33"/>
      <c r="D232" s="39" t="s">
        <v>367</v>
      </c>
      <c r="E232" s="34" t="s">
        <v>26</v>
      </c>
      <c r="F232" s="40">
        <v>0.0</v>
      </c>
      <c r="G232" s="39" t="s">
        <v>40</v>
      </c>
      <c r="H232" s="41">
        <v>90.0</v>
      </c>
      <c r="I232" s="42">
        <f t="shared" si="141"/>
        <v>0</v>
      </c>
      <c r="J232" s="43">
        <v>0.19</v>
      </c>
      <c r="K232" s="42">
        <f t="shared" si="142"/>
        <v>0</v>
      </c>
      <c r="L232" s="42">
        <f t="shared" si="143"/>
        <v>0</v>
      </c>
      <c r="M232" s="44"/>
      <c r="N232" s="7"/>
      <c r="P232" s="7"/>
      <c r="Q232" s="7"/>
      <c r="R232" s="7"/>
      <c r="S232" s="25"/>
      <c r="T232" s="25"/>
      <c r="U232" s="25"/>
      <c r="V232" s="25"/>
      <c r="W232" s="7"/>
      <c r="X232" s="7"/>
      <c r="Y232" s="7"/>
      <c r="Z232" s="7"/>
      <c r="AA232" s="7"/>
    </row>
    <row r="233" ht="13.5" customHeight="1">
      <c r="A233" s="33"/>
      <c r="B233" s="33"/>
      <c r="C233" s="33"/>
      <c r="D233" s="39" t="s">
        <v>368</v>
      </c>
      <c r="E233" s="34" t="s">
        <v>26</v>
      </c>
      <c r="F233" s="40">
        <v>32.3</v>
      </c>
      <c r="G233" s="39" t="s">
        <v>67</v>
      </c>
      <c r="H233" s="41">
        <v>12.0</v>
      </c>
      <c r="I233" s="42">
        <f t="shared" si="141"/>
        <v>387.6</v>
      </c>
      <c r="J233" s="43">
        <v>0.19</v>
      </c>
      <c r="K233" s="42">
        <f t="shared" si="142"/>
        <v>73.64</v>
      </c>
      <c r="L233" s="42">
        <f t="shared" si="143"/>
        <v>461.24</v>
      </c>
      <c r="M233" s="44"/>
      <c r="N233" s="7"/>
      <c r="P233" s="7"/>
      <c r="Q233" s="7"/>
      <c r="R233" s="7"/>
      <c r="S233" s="25"/>
      <c r="T233" s="25"/>
      <c r="U233" s="25"/>
      <c r="V233" s="25"/>
      <c r="W233" s="7"/>
      <c r="X233" s="7"/>
      <c r="Y233" s="7"/>
      <c r="Z233" s="7"/>
      <c r="AA233" s="7"/>
    </row>
    <row r="234" ht="13.5" customHeight="1">
      <c r="A234" s="33"/>
      <c r="B234" s="33"/>
      <c r="C234" s="33"/>
      <c r="D234" s="39" t="s">
        <v>369</v>
      </c>
      <c r="E234" s="34" t="s">
        <v>26</v>
      </c>
      <c r="F234" s="40">
        <v>55.45</v>
      </c>
      <c r="G234" s="39" t="s">
        <v>40</v>
      </c>
      <c r="H234" s="41">
        <v>6.0</v>
      </c>
      <c r="I234" s="42">
        <f t="shared" si="141"/>
        <v>332.7</v>
      </c>
      <c r="J234" s="43">
        <v>0.19</v>
      </c>
      <c r="K234" s="42">
        <f t="shared" si="142"/>
        <v>63.21</v>
      </c>
      <c r="L234" s="42">
        <f t="shared" si="143"/>
        <v>395.91</v>
      </c>
      <c r="M234" s="44"/>
      <c r="N234" s="7"/>
      <c r="P234" s="7"/>
      <c r="Q234" s="7"/>
      <c r="R234" s="7"/>
      <c r="S234" s="25"/>
      <c r="T234" s="25"/>
      <c r="U234" s="25"/>
      <c r="V234" s="25"/>
      <c r="W234" s="7"/>
      <c r="X234" s="7"/>
      <c r="Y234" s="7"/>
      <c r="Z234" s="7"/>
      <c r="AA234" s="7"/>
    </row>
    <row r="235" ht="13.5" customHeight="1">
      <c r="A235" s="33"/>
      <c r="B235" s="33"/>
      <c r="C235" s="33"/>
      <c r="D235" s="39" t="s">
        <v>370</v>
      </c>
      <c r="E235" s="34" t="s">
        <v>26</v>
      </c>
      <c r="F235" s="40">
        <v>0.0</v>
      </c>
      <c r="G235" s="39" t="s">
        <v>40</v>
      </c>
      <c r="H235" s="41">
        <v>35.0</v>
      </c>
      <c r="I235" s="42">
        <f t="shared" si="141"/>
        <v>0</v>
      </c>
      <c r="J235" s="43">
        <v>0.19</v>
      </c>
      <c r="K235" s="42">
        <f t="shared" si="142"/>
        <v>0</v>
      </c>
      <c r="L235" s="42">
        <f t="shared" si="143"/>
        <v>0</v>
      </c>
      <c r="M235" s="44"/>
      <c r="N235" s="7"/>
      <c r="P235" s="7"/>
      <c r="Q235" s="7"/>
      <c r="R235" s="7"/>
      <c r="S235" s="25"/>
      <c r="T235" s="25"/>
      <c r="U235" s="25"/>
      <c r="V235" s="25"/>
      <c r="W235" s="7"/>
      <c r="X235" s="7"/>
      <c r="Y235" s="7"/>
      <c r="Z235" s="7"/>
      <c r="AA235" s="7"/>
    </row>
    <row r="236" ht="13.5" customHeight="1">
      <c r="A236" s="33"/>
      <c r="B236" s="33"/>
      <c r="C236" s="33"/>
      <c r="D236" s="39" t="s">
        <v>371</v>
      </c>
      <c r="E236" s="34" t="s">
        <v>29</v>
      </c>
      <c r="F236" s="40">
        <v>0.0</v>
      </c>
      <c r="G236" s="44"/>
      <c r="H236" s="41">
        <f>IF(F236&lt;&gt;0,ROUND(I236/IF(G236="%",((F236)/100),F236),2),0)</f>
        <v>0</v>
      </c>
      <c r="I236" s="47">
        <f>(I237+I238+I239+I240+I241+I242)</f>
        <v>6668.5</v>
      </c>
      <c r="J236" s="43"/>
      <c r="K236" s="47">
        <f t="shared" ref="K236:L236" si="144">(K237+K238+K239+K240+K241+K242)</f>
        <v>1267.02</v>
      </c>
      <c r="L236" s="47">
        <f t="shared" si="144"/>
        <v>7935.52</v>
      </c>
      <c r="M236" s="44"/>
      <c r="N236" s="7"/>
      <c r="P236" s="7"/>
      <c r="Q236" s="7"/>
      <c r="R236" s="7"/>
      <c r="S236" s="25"/>
      <c r="T236" s="25"/>
      <c r="U236" s="25"/>
      <c r="V236" s="25"/>
      <c r="W236" s="7"/>
      <c r="X236" s="7"/>
      <c r="Y236" s="7"/>
      <c r="Z236" s="7"/>
      <c r="AA236" s="7"/>
    </row>
    <row r="237" ht="13.5" customHeight="1">
      <c r="A237" s="33"/>
      <c r="B237" s="33"/>
      <c r="C237" s="33"/>
      <c r="D237" s="39" t="s">
        <v>372</v>
      </c>
      <c r="E237" s="34" t="s">
        <v>26</v>
      </c>
      <c r="F237" s="40">
        <v>0.0</v>
      </c>
      <c r="G237" s="39" t="s">
        <v>40</v>
      </c>
      <c r="H237" s="41">
        <v>19.0</v>
      </c>
      <c r="I237" s="42">
        <f t="shared" ref="I237:I242" si="145">ROUND($F237*H237,2)</f>
        <v>0</v>
      </c>
      <c r="J237" s="43">
        <v>0.19</v>
      </c>
      <c r="K237" s="42">
        <f t="shared" ref="K237:K242" si="146">ROUND($I237*J237,2)</f>
        <v>0</v>
      </c>
      <c r="L237" s="42">
        <f t="shared" ref="L237:L242" si="147">ROUND($I237+K237,2)</f>
        <v>0</v>
      </c>
      <c r="M237" s="44"/>
      <c r="N237" s="7"/>
      <c r="P237" s="7"/>
      <c r="Q237" s="7"/>
      <c r="R237" s="7"/>
      <c r="S237" s="25"/>
      <c r="T237" s="25"/>
      <c r="U237" s="25"/>
      <c r="V237" s="25"/>
      <c r="W237" s="7"/>
      <c r="X237" s="7"/>
      <c r="Y237" s="7"/>
      <c r="Z237" s="7"/>
      <c r="AA237" s="7"/>
    </row>
    <row r="238" ht="13.5" customHeight="1">
      <c r="A238" s="33"/>
      <c r="B238" s="33"/>
      <c r="C238" s="33"/>
      <c r="D238" s="39" t="s">
        <v>373</v>
      </c>
      <c r="E238" s="34" t="s">
        <v>26</v>
      </c>
      <c r="F238" s="40">
        <v>10.0</v>
      </c>
      <c r="G238" s="39" t="s">
        <v>40</v>
      </c>
      <c r="H238" s="41">
        <v>19.0</v>
      </c>
      <c r="I238" s="49">
        <f t="shared" si="145"/>
        <v>190</v>
      </c>
      <c r="J238" s="43">
        <v>0.19</v>
      </c>
      <c r="K238" s="42">
        <f t="shared" si="146"/>
        <v>36.1</v>
      </c>
      <c r="L238" s="42">
        <f t="shared" si="147"/>
        <v>226.1</v>
      </c>
      <c r="M238" s="44"/>
      <c r="N238" s="7" t="s">
        <v>357</v>
      </c>
      <c r="P238" s="46" t="s">
        <v>132</v>
      </c>
      <c r="Q238" s="46" t="s">
        <v>132</v>
      </c>
      <c r="R238" s="46" t="s">
        <v>132</v>
      </c>
      <c r="S238" s="48" t="s">
        <v>132</v>
      </c>
      <c r="T238" s="48" t="s">
        <v>132</v>
      </c>
      <c r="U238" s="48" t="s">
        <v>132</v>
      </c>
      <c r="V238" s="48" t="s">
        <v>132</v>
      </c>
      <c r="W238" s="7"/>
      <c r="X238" s="7"/>
      <c r="Y238" s="7"/>
      <c r="Z238" s="7"/>
      <c r="AA238" s="7"/>
    </row>
    <row r="239" ht="13.5" customHeight="1">
      <c r="A239" s="33"/>
      <c r="B239" s="33"/>
      <c r="C239" s="33"/>
      <c r="D239" s="39" t="s">
        <v>374</v>
      </c>
      <c r="E239" s="34" t="s">
        <v>26</v>
      </c>
      <c r="F239" s="40">
        <v>27.0</v>
      </c>
      <c r="G239" s="39" t="s">
        <v>40</v>
      </c>
      <c r="H239" s="41">
        <v>80.0</v>
      </c>
      <c r="I239" s="49">
        <f t="shared" si="145"/>
        <v>2160</v>
      </c>
      <c r="J239" s="43">
        <v>0.19</v>
      </c>
      <c r="K239" s="42">
        <f t="shared" si="146"/>
        <v>410.4</v>
      </c>
      <c r="L239" s="42">
        <f t="shared" si="147"/>
        <v>2570.4</v>
      </c>
      <c r="M239" s="44"/>
      <c r="N239" s="7"/>
      <c r="P239" s="7"/>
      <c r="Q239" s="7"/>
      <c r="R239" s="7"/>
      <c r="S239" s="25"/>
      <c r="T239" s="25"/>
      <c r="U239" s="25"/>
      <c r="V239" s="25"/>
      <c r="W239" s="7"/>
      <c r="X239" s="7"/>
      <c r="Y239" s="7"/>
      <c r="Z239" s="7"/>
      <c r="AA239" s="7"/>
    </row>
    <row r="240" ht="13.5" customHeight="1">
      <c r="A240" s="33"/>
      <c r="B240" s="33"/>
      <c r="C240" s="33"/>
      <c r="D240" s="39" t="s">
        <v>375</v>
      </c>
      <c r="E240" s="34" t="s">
        <v>26</v>
      </c>
      <c r="F240" s="40">
        <v>200.0</v>
      </c>
      <c r="G240" s="39" t="s">
        <v>40</v>
      </c>
      <c r="H240" s="41">
        <v>6.0</v>
      </c>
      <c r="I240" s="49">
        <f t="shared" si="145"/>
        <v>1200</v>
      </c>
      <c r="J240" s="43">
        <v>0.19</v>
      </c>
      <c r="K240" s="42">
        <f t="shared" si="146"/>
        <v>228</v>
      </c>
      <c r="L240" s="42">
        <f t="shared" si="147"/>
        <v>1428</v>
      </c>
      <c r="M240" s="44"/>
      <c r="N240" s="7" t="s">
        <v>357</v>
      </c>
      <c r="P240" s="46" t="s">
        <v>132</v>
      </c>
      <c r="Q240" s="46" t="s">
        <v>132</v>
      </c>
      <c r="R240" s="46" t="s">
        <v>132</v>
      </c>
      <c r="S240" s="48" t="s">
        <v>132</v>
      </c>
      <c r="T240" s="48" t="s">
        <v>132</v>
      </c>
      <c r="U240" s="48" t="s">
        <v>132</v>
      </c>
      <c r="V240" s="48" t="s">
        <v>132</v>
      </c>
      <c r="W240" s="7"/>
      <c r="X240" s="7"/>
      <c r="Y240" s="7"/>
      <c r="Z240" s="7"/>
      <c r="AA240" s="7"/>
    </row>
    <row r="241" ht="13.5" customHeight="1">
      <c r="A241" s="33"/>
      <c r="B241" s="33"/>
      <c r="C241" s="33"/>
      <c r="D241" s="39" t="s">
        <v>376</v>
      </c>
      <c r="E241" s="34" t="s">
        <v>26</v>
      </c>
      <c r="F241" s="40">
        <v>8.1</v>
      </c>
      <c r="G241" s="39" t="s">
        <v>35</v>
      </c>
      <c r="H241" s="41">
        <v>195.0</v>
      </c>
      <c r="I241" s="42">
        <f t="shared" si="145"/>
        <v>1579.5</v>
      </c>
      <c r="J241" s="43">
        <v>0.19</v>
      </c>
      <c r="K241" s="42">
        <f t="shared" si="146"/>
        <v>300.11</v>
      </c>
      <c r="L241" s="42">
        <f t="shared" si="147"/>
        <v>1879.61</v>
      </c>
      <c r="M241" s="44"/>
      <c r="N241" s="7"/>
      <c r="P241" s="7"/>
      <c r="Q241" s="7"/>
      <c r="R241" s="7"/>
      <c r="S241" s="25"/>
      <c r="T241" s="25"/>
      <c r="U241" s="25"/>
      <c r="V241" s="25"/>
      <c r="W241" s="7"/>
      <c r="X241" s="7"/>
      <c r="Y241" s="7"/>
      <c r="Z241" s="7"/>
      <c r="AA241" s="7"/>
    </row>
    <row r="242" ht="13.5" customHeight="1">
      <c r="A242" s="33"/>
      <c r="B242" s="33"/>
      <c r="C242" s="33"/>
      <c r="D242" s="39" t="s">
        <v>377</v>
      </c>
      <c r="E242" s="34" t="s">
        <v>26</v>
      </c>
      <c r="F242" s="40">
        <v>51.3</v>
      </c>
      <c r="G242" s="39" t="s">
        <v>40</v>
      </c>
      <c r="H242" s="41">
        <v>30.0</v>
      </c>
      <c r="I242" s="42">
        <f t="shared" si="145"/>
        <v>1539</v>
      </c>
      <c r="J242" s="43">
        <v>0.19</v>
      </c>
      <c r="K242" s="42">
        <f t="shared" si="146"/>
        <v>292.41</v>
      </c>
      <c r="L242" s="42">
        <f t="shared" si="147"/>
        <v>1831.41</v>
      </c>
      <c r="M242" s="44"/>
      <c r="N242" s="46" t="s">
        <v>357</v>
      </c>
      <c r="P242" s="46" t="s">
        <v>132</v>
      </c>
      <c r="Q242" s="46" t="s">
        <v>132</v>
      </c>
      <c r="R242" s="46" t="s">
        <v>132</v>
      </c>
      <c r="S242" s="48" t="s">
        <v>132</v>
      </c>
      <c r="T242" s="48" t="s">
        <v>132</v>
      </c>
      <c r="U242" s="48" t="s">
        <v>132</v>
      </c>
      <c r="V242" s="48" t="s">
        <v>132</v>
      </c>
      <c r="W242" s="7"/>
      <c r="X242" s="7"/>
      <c r="Y242" s="7"/>
      <c r="Z242" s="7"/>
      <c r="AA242" s="7"/>
    </row>
    <row r="243" ht="13.5" customHeight="1">
      <c r="A243" s="33"/>
      <c r="B243" s="33"/>
      <c r="C243" s="33"/>
      <c r="D243" s="39" t="s">
        <v>378</v>
      </c>
      <c r="E243" s="34" t="s">
        <v>29</v>
      </c>
      <c r="F243" s="40">
        <v>0.0</v>
      </c>
      <c r="G243" s="44"/>
      <c r="H243" s="41">
        <f>IF(F243&lt;&gt;0,ROUND(I243/IF(G243="%",((F243)/100),F243),2),0)</f>
        <v>0</v>
      </c>
      <c r="I243" s="47">
        <f>(I244+I245+I246+I247+I248+I249)</f>
        <v>1055</v>
      </c>
      <c r="J243" s="43"/>
      <c r="K243" s="47">
        <f t="shared" ref="K243:L243" si="148">(K244+K245+K246+K247+K248+K249)</f>
        <v>200.45</v>
      </c>
      <c r="L243" s="47">
        <f t="shared" si="148"/>
        <v>1255.45</v>
      </c>
      <c r="M243" s="44"/>
      <c r="N243" s="7"/>
      <c r="P243" s="7"/>
      <c r="Q243" s="7"/>
      <c r="R243" s="7"/>
      <c r="S243" s="25"/>
      <c r="T243" s="25"/>
      <c r="U243" s="25"/>
      <c r="V243" s="25"/>
      <c r="W243" s="7"/>
      <c r="X243" s="7"/>
      <c r="Y243" s="7"/>
      <c r="Z243" s="7"/>
      <c r="AA243" s="7"/>
    </row>
    <row r="244" ht="13.5" customHeight="1">
      <c r="A244" s="33"/>
      <c r="B244" s="33"/>
      <c r="C244" s="33"/>
      <c r="D244" s="39" t="s">
        <v>379</v>
      </c>
      <c r="E244" s="34" t="s">
        <v>26</v>
      </c>
      <c r="F244" s="40">
        <v>4.0</v>
      </c>
      <c r="G244" s="44"/>
      <c r="H244" s="41">
        <v>0.0</v>
      </c>
      <c r="I244" s="42">
        <f t="shared" ref="I244:I249" si="149">ROUND($F244*H244,2)</f>
        <v>0</v>
      </c>
      <c r="J244" s="43">
        <v>0.19</v>
      </c>
      <c r="K244" s="42">
        <f t="shared" ref="K244:K249" si="150">ROUND($I244*J244,2)</f>
        <v>0</v>
      </c>
      <c r="L244" s="42">
        <f t="shared" ref="L244:L249" si="151">ROUND($I244+K244,2)</f>
        <v>0</v>
      </c>
      <c r="M244" s="44"/>
      <c r="N244" s="7"/>
      <c r="P244" s="7"/>
      <c r="Q244" s="7"/>
      <c r="R244" s="7"/>
      <c r="S244" s="25"/>
      <c r="T244" s="25"/>
      <c r="U244" s="25"/>
      <c r="V244" s="25"/>
      <c r="W244" s="7"/>
      <c r="X244" s="7"/>
      <c r="Y244" s="7"/>
      <c r="Z244" s="7"/>
      <c r="AA244" s="7"/>
    </row>
    <row r="245" ht="13.5" customHeight="1">
      <c r="A245" s="33"/>
      <c r="B245" s="33"/>
      <c r="C245" s="33"/>
      <c r="D245" s="39" t="s">
        <v>380</v>
      </c>
      <c r="E245" s="34" t="s">
        <v>26</v>
      </c>
      <c r="F245" s="40">
        <v>4.0</v>
      </c>
      <c r="G245" s="44"/>
      <c r="H245" s="41">
        <v>0.0</v>
      </c>
      <c r="I245" s="42">
        <f t="shared" si="149"/>
        <v>0</v>
      </c>
      <c r="J245" s="43">
        <v>0.19</v>
      </c>
      <c r="K245" s="42">
        <f t="shared" si="150"/>
        <v>0</v>
      </c>
      <c r="L245" s="42">
        <f t="shared" si="151"/>
        <v>0</v>
      </c>
      <c r="M245" s="44"/>
      <c r="N245" s="7"/>
      <c r="P245" s="7"/>
      <c r="Q245" s="7"/>
      <c r="R245" s="7"/>
      <c r="S245" s="25"/>
      <c r="T245" s="25"/>
      <c r="U245" s="25"/>
      <c r="V245" s="25"/>
      <c r="W245" s="7"/>
      <c r="X245" s="7"/>
      <c r="Y245" s="7"/>
      <c r="Z245" s="7"/>
      <c r="AA245" s="7"/>
    </row>
    <row r="246" ht="13.5" customHeight="1">
      <c r="A246" s="33"/>
      <c r="B246" s="33"/>
      <c r="C246" s="33"/>
      <c r="D246" s="39" t="s">
        <v>381</v>
      </c>
      <c r="E246" s="34" t="s">
        <v>26</v>
      </c>
      <c r="F246" s="40">
        <v>9.0</v>
      </c>
      <c r="G246" s="39" t="s">
        <v>382</v>
      </c>
      <c r="H246" s="41">
        <v>45.0</v>
      </c>
      <c r="I246" s="42">
        <f t="shared" si="149"/>
        <v>405</v>
      </c>
      <c r="J246" s="43">
        <v>0.19</v>
      </c>
      <c r="K246" s="42">
        <f t="shared" si="150"/>
        <v>76.95</v>
      </c>
      <c r="L246" s="42">
        <f t="shared" si="151"/>
        <v>481.95</v>
      </c>
      <c r="M246" s="44"/>
      <c r="N246" s="7"/>
      <c r="P246" s="7"/>
      <c r="Q246" s="7"/>
      <c r="R246" s="7"/>
      <c r="S246" s="25"/>
      <c r="T246" s="25"/>
      <c r="U246" s="25"/>
      <c r="V246" s="25"/>
      <c r="W246" s="7"/>
      <c r="X246" s="7"/>
      <c r="Y246" s="7"/>
      <c r="Z246" s="7"/>
      <c r="AA246" s="7"/>
    </row>
    <row r="247" ht="13.5" customHeight="1">
      <c r="A247" s="33"/>
      <c r="B247" s="33"/>
      <c r="C247" s="33"/>
      <c r="D247" s="39" t="s">
        <v>383</v>
      </c>
      <c r="E247" s="34" t="s">
        <v>26</v>
      </c>
      <c r="F247" s="40">
        <v>2.0</v>
      </c>
      <c r="G247" s="39" t="s">
        <v>384</v>
      </c>
      <c r="H247" s="41">
        <v>45.0</v>
      </c>
      <c r="I247" s="42">
        <f t="shared" si="149"/>
        <v>90</v>
      </c>
      <c r="J247" s="43">
        <v>0.19</v>
      </c>
      <c r="K247" s="42">
        <f t="shared" si="150"/>
        <v>17.1</v>
      </c>
      <c r="L247" s="42">
        <f t="shared" si="151"/>
        <v>107.1</v>
      </c>
      <c r="M247" s="44"/>
      <c r="N247" s="7"/>
      <c r="P247" s="7"/>
      <c r="Q247" s="7"/>
      <c r="R247" s="7"/>
      <c r="S247" s="25"/>
      <c r="T247" s="25"/>
      <c r="U247" s="25"/>
      <c r="V247" s="25"/>
      <c r="W247" s="7"/>
      <c r="X247" s="7"/>
      <c r="Y247" s="7"/>
      <c r="Z247" s="7"/>
      <c r="AA247" s="7"/>
    </row>
    <row r="248" ht="13.5" customHeight="1">
      <c r="A248" s="33"/>
      <c r="B248" s="33"/>
      <c r="C248" s="33"/>
      <c r="D248" s="39" t="s">
        <v>385</v>
      </c>
      <c r="E248" s="34" t="s">
        <v>26</v>
      </c>
      <c r="F248" s="40">
        <v>14.0</v>
      </c>
      <c r="G248" s="39" t="s">
        <v>382</v>
      </c>
      <c r="H248" s="41">
        <v>40.0</v>
      </c>
      <c r="I248" s="42">
        <f t="shared" si="149"/>
        <v>560</v>
      </c>
      <c r="J248" s="43">
        <v>0.19</v>
      </c>
      <c r="K248" s="42">
        <f t="shared" si="150"/>
        <v>106.4</v>
      </c>
      <c r="L248" s="42">
        <f t="shared" si="151"/>
        <v>666.4</v>
      </c>
      <c r="M248" s="44"/>
      <c r="N248" s="7"/>
      <c r="P248" s="7"/>
      <c r="Q248" s="7"/>
      <c r="R248" s="7"/>
      <c r="S248" s="25"/>
      <c r="T248" s="25"/>
      <c r="U248" s="25"/>
      <c r="V248" s="25"/>
      <c r="W248" s="7"/>
      <c r="X248" s="7"/>
      <c r="Y248" s="7"/>
      <c r="Z248" s="7"/>
      <c r="AA248" s="7"/>
    </row>
    <row r="249" ht="13.5" customHeight="1">
      <c r="A249" s="33"/>
      <c r="B249" s="33"/>
      <c r="C249" s="33"/>
      <c r="D249" s="39" t="s">
        <v>386</v>
      </c>
      <c r="E249" s="34" t="s">
        <v>26</v>
      </c>
      <c r="F249" s="40">
        <v>0.0</v>
      </c>
      <c r="G249" s="39" t="s">
        <v>247</v>
      </c>
      <c r="H249" s="41">
        <v>0.0</v>
      </c>
      <c r="I249" s="42">
        <f t="shared" si="149"/>
        <v>0</v>
      </c>
      <c r="J249" s="43">
        <v>0.19</v>
      </c>
      <c r="K249" s="42">
        <f t="shared" si="150"/>
        <v>0</v>
      </c>
      <c r="L249" s="42">
        <f t="shared" si="151"/>
        <v>0</v>
      </c>
      <c r="M249" s="44"/>
      <c r="N249" s="7"/>
      <c r="P249" s="7"/>
      <c r="Q249" s="7"/>
      <c r="R249" s="7"/>
      <c r="S249" s="25"/>
      <c r="T249" s="25"/>
      <c r="U249" s="25"/>
      <c r="V249" s="25"/>
      <c r="W249" s="7"/>
      <c r="X249" s="7"/>
      <c r="Y249" s="7"/>
      <c r="Z249" s="7"/>
      <c r="AA249" s="7"/>
    </row>
    <row r="250" ht="13.5" customHeight="1">
      <c r="A250" s="33"/>
      <c r="B250" s="33"/>
      <c r="C250" s="33"/>
      <c r="D250" s="39" t="s">
        <v>387</v>
      </c>
      <c r="E250" s="34" t="s">
        <v>29</v>
      </c>
      <c r="F250" s="40">
        <v>0.0</v>
      </c>
      <c r="G250" s="44"/>
      <c r="H250" s="41">
        <f>IF(F250&lt;&gt;0,ROUND(I250/IF(G250="%",((F250)/100),F250),2),0)</f>
        <v>0</v>
      </c>
      <c r="I250" s="47">
        <f>(I251+I252+I253)</f>
        <v>2490</v>
      </c>
      <c r="J250" s="43"/>
      <c r="K250" s="47">
        <f t="shared" ref="K250:L250" si="152">(K251+K252+K253)</f>
        <v>473.1</v>
      </c>
      <c r="L250" s="47">
        <f t="shared" si="152"/>
        <v>2963.1</v>
      </c>
      <c r="M250" s="44"/>
      <c r="N250" s="7"/>
      <c r="P250" s="7"/>
      <c r="Q250" s="7"/>
      <c r="R250" s="7"/>
      <c r="S250" s="25"/>
      <c r="T250" s="25"/>
      <c r="U250" s="25"/>
      <c r="V250" s="25"/>
      <c r="W250" s="7"/>
      <c r="X250" s="7"/>
      <c r="Y250" s="7"/>
      <c r="Z250" s="7"/>
      <c r="AA250" s="7"/>
    </row>
    <row r="251" ht="13.5" customHeight="1">
      <c r="A251" s="33"/>
      <c r="B251" s="33"/>
      <c r="C251" s="33"/>
      <c r="D251" s="39" t="s">
        <v>388</v>
      </c>
      <c r="E251" s="34" t="s">
        <v>26</v>
      </c>
      <c r="F251" s="40">
        <v>0.0</v>
      </c>
      <c r="G251" s="39" t="s">
        <v>210</v>
      </c>
      <c r="H251" s="41">
        <v>285.0</v>
      </c>
      <c r="I251" s="42">
        <f t="shared" ref="I251:I257" si="153">ROUND($F251*H251,2)</f>
        <v>0</v>
      </c>
      <c r="J251" s="43">
        <v>0.19</v>
      </c>
      <c r="K251" s="42">
        <f t="shared" ref="K251:K257" si="154">ROUND($I251*J251,2)</f>
        <v>0</v>
      </c>
      <c r="L251" s="42">
        <f t="shared" ref="L251:L257" si="155">ROUND($I251+K251,2)</f>
        <v>0</v>
      </c>
      <c r="M251" s="44"/>
      <c r="N251" s="7"/>
      <c r="P251" s="7"/>
      <c r="Q251" s="7"/>
      <c r="R251" s="7"/>
      <c r="S251" s="25"/>
      <c r="T251" s="25"/>
      <c r="U251" s="25"/>
      <c r="V251" s="25"/>
      <c r="W251" s="7"/>
      <c r="X251" s="7"/>
      <c r="Y251" s="7"/>
      <c r="Z251" s="7"/>
      <c r="AA251" s="7"/>
    </row>
    <row r="252" ht="13.5" customHeight="1">
      <c r="A252" s="33"/>
      <c r="B252" s="33"/>
      <c r="C252" s="33"/>
      <c r="D252" s="39" t="s">
        <v>389</v>
      </c>
      <c r="E252" s="34" t="s">
        <v>26</v>
      </c>
      <c r="F252" s="40">
        <v>1.0</v>
      </c>
      <c r="G252" s="39" t="s">
        <v>205</v>
      </c>
      <c r="H252" s="41">
        <v>1920.0</v>
      </c>
      <c r="I252" s="42">
        <f t="shared" si="153"/>
        <v>1920</v>
      </c>
      <c r="J252" s="43">
        <v>0.19</v>
      </c>
      <c r="K252" s="42">
        <f t="shared" si="154"/>
        <v>364.8</v>
      </c>
      <c r="L252" s="42">
        <f t="shared" si="155"/>
        <v>2284.8</v>
      </c>
      <c r="M252" s="44"/>
      <c r="N252" s="7"/>
      <c r="P252" s="7"/>
      <c r="Q252" s="7"/>
      <c r="R252" s="7"/>
      <c r="S252" s="25"/>
      <c r="T252" s="25"/>
      <c r="U252" s="25"/>
      <c r="V252" s="25"/>
      <c r="W252" s="7"/>
      <c r="X252" s="7"/>
      <c r="Y252" s="7"/>
      <c r="Z252" s="7"/>
      <c r="AA252" s="7"/>
    </row>
    <row r="253" ht="13.5" customHeight="1">
      <c r="A253" s="33"/>
      <c r="B253" s="33"/>
      <c r="C253" s="33"/>
      <c r="D253" s="39" t="s">
        <v>390</v>
      </c>
      <c r="E253" s="34" t="s">
        <v>26</v>
      </c>
      <c r="F253" s="40">
        <v>2.0</v>
      </c>
      <c r="G253" s="39" t="s">
        <v>35</v>
      </c>
      <c r="H253" s="41">
        <v>285.0</v>
      </c>
      <c r="I253" s="42">
        <f t="shared" si="153"/>
        <v>570</v>
      </c>
      <c r="J253" s="43">
        <v>0.19</v>
      </c>
      <c r="K253" s="42">
        <f t="shared" si="154"/>
        <v>108.3</v>
      </c>
      <c r="L253" s="42">
        <f t="shared" si="155"/>
        <v>678.3</v>
      </c>
      <c r="M253" s="44"/>
      <c r="N253" s="7"/>
      <c r="P253" s="7"/>
      <c r="Q253" s="7"/>
      <c r="R253" s="7"/>
      <c r="S253" s="25"/>
      <c r="T253" s="25"/>
      <c r="U253" s="25"/>
      <c r="V253" s="25"/>
      <c r="W253" s="7"/>
      <c r="X253" s="7"/>
      <c r="Y253" s="7"/>
      <c r="Z253" s="7"/>
      <c r="AA253" s="7"/>
    </row>
    <row r="254" ht="13.5" customHeight="1">
      <c r="A254" s="33"/>
      <c r="B254" s="33"/>
      <c r="C254" s="33"/>
      <c r="D254" s="39" t="s">
        <v>391</v>
      </c>
      <c r="E254" s="34" t="s">
        <v>26</v>
      </c>
      <c r="F254" s="40">
        <v>1.0</v>
      </c>
      <c r="G254" s="39" t="s">
        <v>392</v>
      </c>
      <c r="H254" s="41">
        <v>1750.0</v>
      </c>
      <c r="I254" s="42">
        <f t="shared" si="153"/>
        <v>1750</v>
      </c>
      <c r="J254" s="43">
        <v>0.19</v>
      </c>
      <c r="K254" s="42">
        <f t="shared" si="154"/>
        <v>332.5</v>
      </c>
      <c r="L254" s="42">
        <f t="shared" si="155"/>
        <v>2082.5</v>
      </c>
      <c r="M254" s="44"/>
      <c r="N254" s="7"/>
      <c r="P254" s="7"/>
      <c r="Q254" s="7"/>
      <c r="R254" s="7"/>
      <c r="S254" s="25"/>
      <c r="T254" s="25"/>
      <c r="U254" s="25"/>
      <c r="V254" s="25"/>
      <c r="W254" s="7"/>
      <c r="X254" s="7"/>
      <c r="Y254" s="7"/>
      <c r="Z254" s="7"/>
      <c r="AA254" s="7"/>
    </row>
    <row r="255" ht="13.5" customHeight="1">
      <c r="A255" s="33"/>
      <c r="B255" s="33"/>
      <c r="C255" s="33"/>
      <c r="D255" s="39" t="s">
        <v>393</v>
      </c>
      <c r="E255" s="34" t="s">
        <v>26</v>
      </c>
      <c r="F255" s="40">
        <v>2.0</v>
      </c>
      <c r="G255" s="39" t="s">
        <v>205</v>
      </c>
      <c r="H255" s="41">
        <v>480.0</v>
      </c>
      <c r="I255" s="49">
        <f t="shared" si="153"/>
        <v>960</v>
      </c>
      <c r="J255" s="43">
        <v>0.19</v>
      </c>
      <c r="K255" s="42">
        <f t="shared" si="154"/>
        <v>182.4</v>
      </c>
      <c r="L255" s="42">
        <f t="shared" si="155"/>
        <v>1142.4</v>
      </c>
      <c r="M255" s="44"/>
      <c r="N255" s="46" t="s">
        <v>357</v>
      </c>
      <c r="P255" s="46" t="s">
        <v>132</v>
      </c>
      <c r="Q255" s="46" t="s">
        <v>132</v>
      </c>
      <c r="R255" s="46" t="s">
        <v>132</v>
      </c>
      <c r="S255" s="48" t="s">
        <v>132</v>
      </c>
      <c r="T255" s="48" t="s">
        <v>132</v>
      </c>
      <c r="U255" s="48" t="s">
        <v>132</v>
      </c>
      <c r="V255" s="48" t="s">
        <v>132</v>
      </c>
      <c r="W255" s="7"/>
      <c r="X255" s="7"/>
      <c r="Y255" s="7"/>
      <c r="Z255" s="7"/>
      <c r="AA255" s="7"/>
    </row>
    <row r="256" ht="13.5" customHeight="1">
      <c r="A256" s="33"/>
      <c r="B256" s="33"/>
      <c r="C256" s="33"/>
      <c r="D256" s="39" t="s">
        <v>394</v>
      </c>
      <c r="E256" s="34" t="s">
        <v>26</v>
      </c>
      <c r="F256" s="40">
        <v>1.0</v>
      </c>
      <c r="G256" s="39" t="s">
        <v>395</v>
      </c>
      <c r="H256" s="41">
        <v>480.0</v>
      </c>
      <c r="I256" s="49">
        <f t="shared" si="153"/>
        <v>480</v>
      </c>
      <c r="J256" s="43">
        <v>0.19</v>
      </c>
      <c r="K256" s="42">
        <f t="shared" si="154"/>
        <v>91.2</v>
      </c>
      <c r="L256" s="42">
        <f t="shared" si="155"/>
        <v>571.2</v>
      </c>
      <c r="M256" s="44"/>
      <c r="N256" s="46" t="s">
        <v>357</v>
      </c>
      <c r="P256" s="46" t="s">
        <v>132</v>
      </c>
      <c r="Q256" s="46" t="s">
        <v>132</v>
      </c>
      <c r="R256" s="46" t="s">
        <v>132</v>
      </c>
      <c r="S256" s="48" t="s">
        <v>132</v>
      </c>
      <c r="T256" s="48" t="s">
        <v>132</v>
      </c>
      <c r="U256" s="48" t="s">
        <v>132</v>
      </c>
      <c r="V256" s="48" t="s">
        <v>132</v>
      </c>
      <c r="W256" s="7"/>
      <c r="X256" s="7"/>
      <c r="Y256" s="7"/>
      <c r="Z256" s="7"/>
      <c r="AA256" s="7"/>
    </row>
    <row r="257" ht="13.5" customHeight="1">
      <c r="A257" s="33"/>
      <c r="B257" s="33"/>
      <c r="C257" s="33"/>
      <c r="D257" s="39" t="s">
        <v>396</v>
      </c>
      <c r="E257" s="34" t="s">
        <v>26</v>
      </c>
      <c r="F257" s="40">
        <v>0.0</v>
      </c>
      <c r="G257" s="39" t="s">
        <v>76</v>
      </c>
      <c r="H257" s="41">
        <v>2500.0</v>
      </c>
      <c r="I257" s="42">
        <f t="shared" si="153"/>
        <v>0</v>
      </c>
      <c r="J257" s="43">
        <v>0.19</v>
      </c>
      <c r="K257" s="42">
        <f t="shared" si="154"/>
        <v>0</v>
      </c>
      <c r="L257" s="42">
        <f t="shared" si="155"/>
        <v>0</v>
      </c>
      <c r="M257" s="44"/>
      <c r="N257" s="7"/>
      <c r="P257" s="7"/>
      <c r="Q257" s="7"/>
      <c r="R257" s="7"/>
      <c r="S257" s="25"/>
      <c r="T257" s="25"/>
      <c r="U257" s="25"/>
      <c r="V257" s="25"/>
      <c r="W257" s="7"/>
      <c r="X257" s="7"/>
      <c r="Y257" s="7"/>
      <c r="Z257" s="7"/>
      <c r="AA257" s="7"/>
    </row>
    <row r="258" ht="13.5" customHeight="1">
      <c r="A258" s="33"/>
      <c r="B258" s="33"/>
      <c r="C258" s="34" t="s">
        <v>397</v>
      </c>
      <c r="D258" s="34" t="s">
        <v>398</v>
      </c>
      <c r="E258" s="34" t="s">
        <v>29</v>
      </c>
      <c r="F258" s="35">
        <v>0.0</v>
      </c>
      <c r="G258" s="33"/>
      <c r="H258" s="36">
        <f>IF(F258&lt;&gt;0,ROUND(I258/IF(G258="%",((F258)/100),F258),2),0)</f>
        <v>0</v>
      </c>
      <c r="I258" s="37">
        <f>(I259)</f>
        <v>0</v>
      </c>
      <c r="J258" s="38"/>
      <c r="K258" s="37">
        <f t="shared" ref="K258:L258" si="156">(K259)</f>
        <v>0</v>
      </c>
      <c r="L258" s="37">
        <f t="shared" si="156"/>
        <v>0</v>
      </c>
      <c r="M258" s="33"/>
      <c r="N258" s="7"/>
      <c r="P258" s="7"/>
      <c r="Q258" s="7"/>
      <c r="R258" s="7"/>
      <c r="S258" s="25"/>
      <c r="T258" s="25"/>
      <c r="U258" s="25"/>
      <c r="V258" s="25"/>
      <c r="W258" s="7"/>
      <c r="X258" s="7"/>
      <c r="Y258" s="7"/>
      <c r="Z258" s="7"/>
      <c r="AA258" s="7"/>
    </row>
    <row r="259" ht="13.5" customHeight="1">
      <c r="A259" s="33"/>
      <c r="B259" s="33"/>
      <c r="C259" s="33"/>
      <c r="D259" s="39" t="s">
        <v>399</v>
      </c>
      <c r="E259" s="34" t="s">
        <v>26</v>
      </c>
      <c r="F259" s="40">
        <v>1.0</v>
      </c>
      <c r="G259" s="39" t="s">
        <v>76</v>
      </c>
      <c r="H259" s="41">
        <v>2500.0</v>
      </c>
      <c r="I259" s="42">
        <v>0.0</v>
      </c>
      <c r="J259" s="43">
        <v>0.19</v>
      </c>
      <c r="K259" s="42">
        <f>ROUND($I259*J259,2)</f>
        <v>0</v>
      </c>
      <c r="L259" s="42">
        <f>ROUND($I259+K259,2)</f>
        <v>0</v>
      </c>
      <c r="M259" s="39" t="s">
        <v>400</v>
      </c>
      <c r="N259" s="7"/>
      <c r="P259" s="7"/>
      <c r="Q259" s="7"/>
      <c r="R259" s="7"/>
      <c r="S259" s="25"/>
      <c r="T259" s="25"/>
      <c r="U259" s="25"/>
      <c r="V259" s="25"/>
      <c r="W259" s="7"/>
      <c r="X259" s="7"/>
      <c r="Y259" s="7"/>
      <c r="Z259" s="7"/>
      <c r="AA259" s="7"/>
    </row>
    <row r="260" ht="13.5" customHeight="1">
      <c r="A260" s="33"/>
      <c r="B260" s="33"/>
      <c r="C260" s="34" t="s">
        <v>401</v>
      </c>
      <c r="D260" s="34" t="s">
        <v>402</v>
      </c>
      <c r="E260" s="34" t="s">
        <v>29</v>
      </c>
      <c r="F260" s="35">
        <v>0.0</v>
      </c>
      <c r="G260" s="33"/>
      <c r="H260" s="36">
        <f>IF(F260&lt;&gt;0,ROUND(I260/IF(G260="%",((F260)/100),F260),2),0)</f>
        <v>0</v>
      </c>
      <c r="I260" s="37">
        <f>(I261)</f>
        <v>1000</v>
      </c>
      <c r="J260" s="38"/>
      <c r="K260" s="37">
        <f t="shared" ref="K260:L260" si="157">(K261)</f>
        <v>190</v>
      </c>
      <c r="L260" s="37">
        <f t="shared" si="157"/>
        <v>1190</v>
      </c>
      <c r="M260" s="33"/>
      <c r="N260" s="7"/>
      <c r="P260" s="7"/>
      <c r="Q260" s="7"/>
      <c r="R260" s="7"/>
      <c r="S260" s="25"/>
      <c r="T260" s="25"/>
      <c r="U260" s="25"/>
      <c r="V260" s="25"/>
      <c r="W260" s="7"/>
      <c r="X260" s="7"/>
      <c r="Y260" s="7"/>
      <c r="Z260" s="7"/>
      <c r="AA260" s="7"/>
    </row>
    <row r="261" ht="13.5" customHeight="1">
      <c r="A261" s="33"/>
      <c r="B261" s="33"/>
      <c r="C261" s="33"/>
      <c r="D261" s="39" t="s">
        <v>403</v>
      </c>
      <c r="E261" s="34" t="s">
        <v>26</v>
      </c>
      <c r="F261" s="40">
        <v>1.0</v>
      </c>
      <c r="G261" s="39" t="s">
        <v>76</v>
      </c>
      <c r="H261" s="41">
        <v>1000.0</v>
      </c>
      <c r="I261" s="42">
        <f>ROUND($F261*H261,2)</f>
        <v>1000</v>
      </c>
      <c r="J261" s="43">
        <v>0.19</v>
      </c>
      <c r="K261" s="42">
        <f t="shared" ref="K261:K262" si="158">ROUND($I261*J261,2)</f>
        <v>190</v>
      </c>
      <c r="L261" s="42">
        <f t="shared" ref="L261:L262" si="159">ROUND($I261+K261,2)</f>
        <v>1190</v>
      </c>
      <c r="M261" s="44"/>
      <c r="N261" s="7"/>
      <c r="P261" s="7"/>
      <c r="Q261" s="7"/>
      <c r="R261" s="7"/>
      <c r="S261" s="25"/>
      <c r="T261" s="25"/>
      <c r="U261" s="25"/>
      <c r="V261" s="25"/>
      <c r="W261" s="7"/>
      <c r="X261" s="7"/>
      <c r="Y261" s="7"/>
      <c r="Z261" s="7"/>
      <c r="AA261" s="7"/>
    </row>
    <row r="262" ht="13.5" customHeight="1">
      <c r="A262" s="33"/>
      <c r="B262" s="33"/>
      <c r="C262" s="34" t="s">
        <v>404</v>
      </c>
      <c r="D262" s="34" t="s">
        <v>405</v>
      </c>
      <c r="E262" s="34" t="s">
        <v>26</v>
      </c>
      <c r="F262" s="35">
        <v>0.0</v>
      </c>
      <c r="G262" s="33"/>
      <c r="H262" s="36">
        <v>0.0</v>
      </c>
      <c r="I262" s="45">
        <f>ROUND(IF(G262="%",((F262)/100),F262)*H262,2)</f>
        <v>0</v>
      </c>
      <c r="J262" s="38">
        <v>0.19</v>
      </c>
      <c r="K262" s="45">
        <f t="shared" si="158"/>
        <v>0</v>
      </c>
      <c r="L262" s="45">
        <f t="shared" si="159"/>
        <v>0</v>
      </c>
      <c r="M262" s="33"/>
      <c r="N262" s="7"/>
      <c r="P262" s="7"/>
      <c r="Q262" s="7"/>
      <c r="R262" s="7"/>
      <c r="S262" s="25"/>
      <c r="T262" s="25"/>
      <c r="U262" s="25"/>
      <c r="V262" s="25"/>
      <c r="W262" s="7"/>
      <c r="X262" s="7"/>
      <c r="Y262" s="7"/>
      <c r="Z262" s="7"/>
      <c r="AA262" s="7"/>
    </row>
    <row r="263" ht="13.5" customHeight="1">
      <c r="A263" s="33"/>
      <c r="B263" s="33"/>
      <c r="C263" s="34" t="s">
        <v>406</v>
      </c>
      <c r="D263" s="34" t="s">
        <v>407</v>
      </c>
      <c r="E263" s="34" t="s">
        <v>29</v>
      </c>
      <c r="F263" s="35">
        <v>0.0</v>
      </c>
      <c r="G263" s="33"/>
      <c r="H263" s="36">
        <f>IF(F263&lt;&gt;0,ROUND(I263/IF(G263="%",((F263)/100),F263),2),0)</f>
        <v>0</v>
      </c>
      <c r="I263" s="37">
        <f>(I264)</f>
        <v>0</v>
      </c>
      <c r="J263" s="38">
        <v>0.19</v>
      </c>
      <c r="K263" s="37">
        <f t="shared" ref="K263:L263" si="160">(K264)</f>
        <v>0</v>
      </c>
      <c r="L263" s="37">
        <f t="shared" si="160"/>
        <v>0</v>
      </c>
      <c r="M263" s="33"/>
      <c r="N263" s="7"/>
      <c r="P263" s="7"/>
      <c r="Q263" s="7"/>
      <c r="R263" s="7"/>
      <c r="S263" s="25"/>
      <c r="T263" s="25"/>
      <c r="U263" s="25"/>
      <c r="V263" s="25"/>
      <c r="W263" s="7"/>
      <c r="X263" s="7"/>
      <c r="Y263" s="7"/>
      <c r="Z263" s="7"/>
      <c r="AA263" s="7"/>
    </row>
    <row r="264" ht="13.5" customHeight="1">
      <c r="A264" s="33"/>
      <c r="B264" s="33"/>
      <c r="C264" s="33"/>
      <c r="D264" s="39" t="s">
        <v>408</v>
      </c>
      <c r="E264" s="34" t="s">
        <v>26</v>
      </c>
      <c r="F264" s="40">
        <v>2.0</v>
      </c>
      <c r="G264" s="39" t="s">
        <v>76</v>
      </c>
      <c r="H264" s="41">
        <v>0.0</v>
      </c>
      <c r="I264" s="42">
        <f>ROUND($F264*H264,2)</f>
        <v>0</v>
      </c>
      <c r="J264" s="43">
        <v>0.19</v>
      </c>
      <c r="K264" s="42">
        <f t="shared" ref="K264:K265" si="161">ROUND($I264*J264,2)</f>
        <v>0</v>
      </c>
      <c r="L264" s="42">
        <f t="shared" ref="L264:L265" si="162">ROUND($I264+K264,2)</f>
        <v>0</v>
      </c>
      <c r="M264" s="44"/>
      <c r="N264" s="7"/>
      <c r="P264" s="7"/>
      <c r="Q264" s="7"/>
      <c r="R264" s="7"/>
      <c r="S264" s="25"/>
      <c r="T264" s="25"/>
      <c r="U264" s="25"/>
      <c r="V264" s="25"/>
      <c r="W264" s="7"/>
      <c r="X264" s="7"/>
      <c r="Y264" s="7"/>
      <c r="Z264" s="7"/>
      <c r="AA264" s="7"/>
    </row>
    <row r="265" ht="13.5" customHeight="1">
      <c r="A265" s="33"/>
      <c r="B265" s="33"/>
      <c r="C265" s="34" t="s">
        <v>409</v>
      </c>
      <c r="D265" s="34" t="s">
        <v>410</v>
      </c>
      <c r="E265" s="34" t="s">
        <v>26</v>
      </c>
      <c r="F265" s="35">
        <v>0.0</v>
      </c>
      <c r="G265" s="33"/>
      <c r="H265" s="36">
        <v>0.0</v>
      </c>
      <c r="I265" s="45">
        <f>ROUND(IF(G265="%",((F265)/100),F265)*H265,2)</f>
        <v>0</v>
      </c>
      <c r="J265" s="38">
        <v>0.19</v>
      </c>
      <c r="K265" s="45">
        <f t="shared" si="161"/>
        <v>0</v>
      </c>
      <c r="L265" s="45">
        <f t="shared" si="162"/>
        <v>0</v>
      </c>
      <c r="M265" s="33"/>
      <c r="N265" s="7"/>
      <c r="P265" s="7"/>
      <c r="Q265" s="7"/>
      <c r="R265" s="7"/>
      <c r="S265" s="25"/>
      <c r="T265" s="25"/>
      <c r="U265" s="25"/>
      <c r="V265" s="25"/>
      <c r="W265" s="7"/>
      <c r="X265" s="7"/>
      <c r="Y265" s="7"/>
      <c r="Z265" s="7"/>
      <c r="AA265" s="7"/>
    </row>
    <row r="266" ht="13.5" customHeight="1">
      <c r="A266" s="33"/>
      <c r="B266" s="33"/>
      <c r="C266" s="33"/>
      <c r="D266" s="33"/>
      <c r="E266" s="33"/>
      <c r="F266" s="35"/>
      <c r="G266" s="33"/>
      <c r="H266" s="36">
        <f t="shared" ref="H266:H269" si="163">IF(F266&lt;&gt;0,ROUND(I266/IF(G266="%",((F266)/100),F266),2),0)</f>
        <v>0</v>
      </c>
      <c r="I266" s="37"/>
      <c r="J266" s="38"/>
      <c r="K266" s="37"/>
      <c r="L266" s="37"/>
      <c r="M266" s="33"/>
      <c r="N266" s="7"/>
      <c r="P266" s="7"/>
      <c r="Q266" s="7"/>
      <c r="R266" s="7"/>
      <c r="S266" s="25"/>
      <c r="T266" s="25"/>
      <c r="U266" s="25"/>
      <c r="V266" s="25"/>
      <c r="W266" s="7"/>
      <c r="X266" s="7"/>
      <c r="Y266" s="7"/>
      <c r="Z266" s="7"/>
      <c r="AA266" s="7"/>
    </row>
    <row r="267" ht="13.5" customHeight="1">
      <c r="A267" s="32" t="s">
        <v>411</v>
      </c>
      <c r="B267" s="33"/>
      <c r="C267" s="33"/>
      <c r="D267" s="34" t="s">
        <v>412</v>
      </c>
      <c r="E267" s="34" t="s">
        <v>29</v>
      </c>
      <c r="F267" s="35">
        <v>241.16</v>
      </c>
      <c r="G267" s="33"/>
      <c r="H267" s="36">
        <f t="shared" si="163"/>
        <v>364.07</v>
      </c>
      <c r="I267" s="37">
        <f>(I268+I296+I314+I324+I344+I354+I361+I371+I378)</f>
        <v>87800</v>
      </c>
      <c r="J267" s="38"/>
      <c r="K267" s="37">
        <f t="shared" ref="K267:L267" si="164">(K268+K296+K314+K324+K344+K354+K361+K371+K378)</f>
        <v>16682</v>
      </c>
      <c r="L267" s="37">
        <f t="shared" si="164"/>
        <v>104482</v>
      </c>
      <c r="M267" s="33"/>
      <c r="N267" s="7"/>
      <c r="P267" s="7"/>
      <c r="Q267" s="7"/>
      <c r="R267" s="7"/>
      <c r="S267" s="25"/>
      <c r="T267" s="25"/>
      <c r="U267" s="25"/>
      <c r="V267" s="25"/>
      <c r="W267" s="7"/>
      <c r="X267" s="7"/>
      <c r="Y267" s="7"/>
      <c r="Z267" s="7"/>
      <c r="AA267" s="7"/>
    </row>
    <row r="268" ht="13.5" customHeight="1">
      <c r="A268" s="33"/>
      <c r="B268" s="34" t="s">
        <v>413</v>
      </c>
      <c r="C268" s="33"/>
      <c r="D268" s="34" t="s">
        <v>414</v>
      </c>
      <c r="E268" s="34" t="s">
        <v>29</v>
      </c>
      <c r="F268" s="35">
        <v>241.16</v>
      </c>
      <c r="G268" s="33"/>
      <c r="H268" s="36">
        <f t="shared" si="163"/>
        <v>152.18</v>
      </c>
      <c r="I268" s="37">
        <f>(I269+I277+I279+I280)</f>
        <v>36700</v>
      </c>
      <c r="J268" s="38"/>
      <c r="K268" s="37">
        <f t="shared" ref="K268:L268" si="165">(K269+K277+K279+K280)</f>
        <v>6973</v>
      </c>
      <c r="L268" s="37">
        <f t="shared" si="165"/>
        <v>43673</v>
      </c>
      <c r="M268" s="33"/>
      <c r="N268" s="7"/>
      <c r="P268" s="7"/>
      <c r="Q268" s="7"/>
      <c r="R268" s="7"/>
      <c r="S268" s="25"/>
      <c r="T268" s="25"/>
      <c r="U268" s="25"/>
      <c r="V268" s="25"/>
      <c r="W268" s="7"/>
      <c r="X268" s="7"/>
      <c r="Y268" s="7"/>
      <c r="Z268" s="7"/>
      <c r="AA268" s="7"/>
    </row>
    <row r="269" ht="13.5" customHeight="1">
      <c r="A269" s="33"/>
      <c r="B269" s="33"/>
      <c r="C269" s="34" t="s">
        <v>415</v>
      </c>
      <c r="D269" s="34" t="s">
        <v>416</v>
      </c>
      <c r="E269" s="34" t="s">
        <v>29</v>
      </c>
      <c r="F269" s="35">
        <v>0.0</v>
      </c>
      <c r="G269" s="33"/>
      <c r="H269" s="36">
        <f t="shared" si="163"/>
        <v>0</v>
      </c>
      <c r="I269" s="37">
        <f>(I270+I271+I272+I273+I274+I275+I276)</f>
        <v>25000</v>
      </c>
      <c r="J269" s="38"/>
      <c r="K269" s="37">
        <f t="shared" ref="K269:L269" si="166">(K270+K271+K272+K273+K274+K275+K276)</f>
        <v>4750</v>
      </c>
      <c r="L269" s="37">
        <f t="shared" si="166"/>
        <v>29750</v>
      </c>
      <c r="M269" s="33"/>
      <c r="N269" s="7"/>
      <c r="P269" s="7"/>
      <c r="Q269" s="7"/>
      <c r="R269" s="7"/>
      <c r="S269" s="25"/>
      <c r="T269" s="25"/>
      <c r="U269" s="25"/>
      <c r="V269" s="25"/>
      <c r="W269" s="7"/>
      <c r="X269" s="7"/>
      <c r="Y269" s="7"/>
      <c r="Z269" s="7"/>
      <c r="AA269" s="7"/>
    </row>
    <row r="270" ht="13.5" customHeight="1">
      <c r="A270" s="33"/>
      <c r="B270" s="33"/>
      <c r="C270" s="33"/>
      <c r="D270" s="39" t="s">
        <v>417</v>
      </c>
      <c r="E270" s="34" t="s">
        <v>26</v>
      </c>
      <c r="F270" s="40">
        <v>2.0</v>
      </c>
      <c r="G270" s="39" t="s">
        <v>47</v>
      </c>
      <c r="H270" s="41">
        <v>1500.0</v>
      </c>
      <c r="I270" s="49">
        <f t="shared" ref="I270:I276" si="167">ROUND($F270*H270,2)</f>
        <v>3000</v>
      </c>
      <c r="J270" s="43">
        <v>0.19</v>
      </c>
      <c r="K270" s="42">
        <f t="shared" ref="K270:K276" si="168">ROUND($I270*J270,2)</f>
        <v>570</v>
      </c>
      <c r="L270" s="42">
        <f t="shared" ref="L270:L276" si="169">ROUND($I270+K270,2)</f>
        <v>3570</v>
      </c>
      <c r="M270" s="39" t="s">
        <v>339</v>
      </c>
      <c r="N270" s="7" t="s">
        <v>357</v>
      </c>
      <c r="P270" s="46" t="s">
        <v>132</v>
      </c>
      <c r="Q270" s="46" t="s">
        <v>132</v>
      </c>
      <c r="R270" s="46" t="s">
        <v>132</v>
      </c>
      <c r="S270" s="48" t="s">
        <v>132</v>
      </c>
      <c r="T270" s="48" t="s">
        <v>132</v>
      </c>
      <c r="U270" s="48" t="s">
        <v>132</v>
      </c>
      <c r="V270" s="48" t="s">
        <v>132</v>
      </c>
      <c r="W270" s="7"/>
      <c r="X270" s="7"/>
      <c r="Y270" s="7"/>
      <c r="Z270" s="7"/>
      <c r="AA270" s="7"/>
    </row>
    <row r="271" ht="13.5" customHeight="1">
      <c r="A271" s="33"/>
      <c r="B271" s="33"/>
      <c r="C271" s="33"/>
      <c r="D271" s="39" t="s">
        <v>418</v>
      </c>
      <c r="E271" s="34" t="s">
        <v>26</v>
      </c>
      <c r="F271" s="40">
        <v>1.0</v>
      </c>
      <c r="G271" s="39" t="s">
        <v>47</v>
      </c>
      <c r="H271" s="41">
        <v>2000.0</v>
      </c>
      <c r="I271" s="49">
        <f t="shared" si="167"/>
        <v>2000</v>
      </c>
      <c r="J271" s="43">
        <v>0.19</v>
      </c>
      <c r="K271" s="42">
        <f t="shared" si="168"/>
        <v>380</v>
      </c>
      <c r="L271" s="42">
        <f t="shared" si="169"/>
        <v>2380</v>
      </c>
      <c r="M271" s="44"/>
      <c r="N271" s="7" t="s">
        <v>357</v>
      </c>
      <c r="P271" s="46" t="s">
        <v>132</v>
      </c>
      <c r="Q271" s="46" t="s">
        <v>132</v>
      </c>
      <c r="R271" s="46" t="s">
        <v>132</v>
      </c>
      <c r="S271" s="48" t="s">
        <v>132</v>
      </c>
      <c r="T271" s="48" t="s">
        <v>132</v>
      </c>
      <c r="U271" s="48" t="s">
        <v>132</v>
      </c>
      <c r="V271" s="48" t="s">
        <v>132</v>
      </c>
      <c r="W271" s="7"/>
      <c r="X271" s="7"/>
      <c r="Y271" s="7"/>
      <c r="Z271" s="7"/>
      <c r="AA271" s="7"/>
    </row>
    <row r="272" ht="13.5" customHeight="1">
      <c r="A272" s="33"/>
      <c r="B272" s="33"/>
      <c r="C272" s="33"/>
      <c r="D272" s="39" t="s">
        <v>419</v>
      </c>
      <c r="E272" s="34" t="s">
        <v>26</v>
      </c>
      <c r="F272" s="40">
        <v>3.0</v>
      </c>
      <c r="G272" s="39" t="s">
        <v>118</v>
      </c>
      <c r="H272" s="41">
        <v>800.0</v>
      </c>
      <c r="I272" s="49">
        <f t="shared" si="167"/>
        <v>2400</v>
      </c>
      <c r="J272" s="43">
        <v>0.19</v>
      </c>
      <c r="K272" s="42">
        <f t="shared" si="168"/>
        <v>456</v>
      </c>
      <c r="L272" s="42">
        <f t="shared" si="169"/>
        <v>2856</v>
      </c>
      <c r="M272" s="44"/>
      <c r="N272" s="7" t="s">
        <v>357</v>
      </c>
      <c r="P272" s="46" t="s">
        <v>132</v>
      </c>
      <c r="Q272" s="46" t="s">
        <v>132</v>
      </c>
      <c r="R272" s="46" t="s">
        <v>132</v>
      </c>
      <c r="S272" s="48" t="s">
        <v>132</v>
      </c>
      <c r="T272" s="48" t="s">
        <v>132</v>
      </c>
      <c r="U272" s="48" t="s">
        <v>132</v>
      </c>
      <c r="V272" s="48" t="s">
        <v>132</v>
      </c>
      <c r="W272" s="7"/>
      <c r="X272" s="7"/>
      <c r="Y272" s="7"/>
      <c r="Z272" s="7"/>
      <c r="AA272" s="7"/>
    </row>
    <row r="273" ht="13.5" customHeight="1">
      <c r="A273" s="33"/>
      <c r="B273" s="33"/>
      <c r="C273" s="33"/>
      <c r="D273" s="39" t="s">
        <v>420</v>
      </c>
      <c r="E273" s="34" t="s">
        <v>26</v>
      </c>
      <c r="F273" s="40">
        <v>3.0</v>
      </c>
      <c r="G273" s="39" t="s">
        <v>118</v>
      </c>
      <c r="H273" s="41">
        <v>1500.0</v>
      </c>
      <c r="I273" s="49">
        <f t="shared" si="167"/>
        <v>4500</v>
      </c>
      <c r="J273" s="43">
        <v>0.19</v>
      </c>
      <c r="K273" s="42">
        <f t="shared" si="168"/>
        <v>855</v>
      </c>
      <c r="L273" s="42">
        <f t="shared" si="169"/>
        <v>5355</v>
      </c>
      <c r="M273" s="44"/>
      <c r="N273" s="7" t="s">
        <v>357</v>
      </c>
      <c r="P273" s="46" t="s">
        <v>132</v>
      </c>
      <c r="Q273" s="46" t="s">
        <v>132</v>
      </c>
      <c r="R273" s="46" t="s">
        <v>132</v>
      </c>
      <c r="S273" s="48" t="s">
        <v>132</v>
      </c>
      <c r="T273" s="48" t="s">
        <v>132</v>
      </c>
      <c r="U273" s="48" t="s">
        <v>132</v>
      </c>
      <c r="V273" s="48" t="s">
        <v>132</v>
      </c>
      <c r="W273" s="7"/>
      <c r="X273" s="7"/>
      <c r="Y273" s="7"/>
      <c r="Z273" s="7"/>
      <c r="AA273" s="7"/>
    </row>
    <row r="274" ht="13.5" customHeight="1">
      <c r="A274" s="33"/>
      <c r="B274" s="33"/>
      <c r="C274" s="33"/>
      <c r="D274" s="39" t="s">
        <v>421</v>
      </c>
      <c r="E274" s="34" t="s">
        <v>26</v>
      </c>
      <c r="F274" s="40">
        <v>180.0</v>
      </c>
      <c r="G274" s="39" t="s">
        <v>40</v>
      </c>
      <c r="H274" s="41">
        <v>70.0</v>
      </c>
      <c r="I274" s="42">
        <f t="shared" si="167"/>
        <v>12600</v>
      </c>
      <c r="J274" s="43">
        <v>0.19</v>
      </c>
      <c r="K274" s="42">
        <f t="shared" si="168"/>
        <v>2394</v>
      </c>
      <c r="L274" s="42">
        <f t="shared" si="169"/>
        <v>14994</v>
      </c>
      <c r="M274" s="44"/>
      <c r="N274" s="7"/>
      <c r="P274" s="7"/>
      <c r="Q274" s="7"/>
      <c r="R274" s="7"/>
      <c r="S274" s="25"/>
      <c r="T274" s="25"/>
      <c r="U274" s="25"/>
      <c r="V274" s="25"/>
      <c r="W274" s="7"/>
      <c r="X274" s="7"/>
      <c r="Y274" s="7"/>
      <c r="Z274" s="7"/>
      <c r="AA274" s="7"/>
    </row>
    <row r="275" ht="13.5" customHeight="1">
      <c r="A275" s="33"/>
      <c r="B275" s="33"/>
      <c r="C275" s="33"/>
      <c r="D275" s="39" t="s">
        <v>422</v>
      </c>
      <c r="E275" s="34" t="s">
        <v>26</v>
      </c>
      <c r="F275" s="40">
        <v>0.0</v>
      </c>
      <c r="G275" s="39" t="s">
        <v>40</v>
      </c>
      <c r="H275" s="41">
        <v>20.0</v>
      </c>
      <c r="I275" s="42">
        <f t="shared" si="167"/>
        <v>0</v>
      </c>
      <c r="J275" s="43">
        <v>0.19</v>
      </c>
      <c r="K275" s="42">
        <f t="shared" si="168"/>
        <v>0</v>
      </c>
      <c r="L275" s="42">
        <f t="shared" si="169"/>
        <v>0</v>
      </c>
      <c r="M275" s="39" t="s">
        <v>423</v>
      </c>
      <c r="N275" s="7"/>
      <c r="P275" s="7"/>
      <c r="Q275" s="7"/>
      <c r="R275" s="7"/>
      <c r="S275" s="25"/>
      <c r="T275" s="25"/>
      <c r="U275" s="25"/>
      <c r="V275" s="25"/>
      <c r="W275" s="7"/>
      <c r="X275" s="7"/>
      <c r="Y275" s="7"/>
      <c r="Z275" s="7"/>
      <c r="AA275" s="7"/>
    </row>
    <row r="276" ht="13.5" customHeight="1">
      <c r="A276" s="33"/>
      <c r="B276" s="33"/>
      <c r="C276" s="33"/>
      <c r="D276" s="39" t="s">
        <v>424</v>
      </c>
      <c r="E276" s="34" t="s">
        <v>26</v>
      </c>
      <c r="F276" s="40">
        <v>1.0</v>
      </c>
      <c r="G276" s="39" t="s">
        <v>76</v>
      </c>
      <c r="H276" s="41">
        <v>500.0</v>
      </c>
      <c r="I276" s="42">
        <f t="shared" si="167"/>
        <v>500</v>
      </c>
      <c r="J276" s="43">
        <v>0.19</v>
      </c>
      <c r="K276" s="42">
        <f t="shared" si="168"/>
        <v>95</v>
      </c>
      <c r="L276" s="42">
        <f t="shared" si="169"/>
        <v>595</v>
      </c>
      <c r="M276" s="39" t="s">
        <v>423</v>
      </c>
      <c r="N276" s="7"/>
      <c r="P276" s="7"/>
      <c r="Q276" s="7"/>
      <c r="R276" s="7"/>
      <c r="S276" s="25"/>
      <c r="T276" s="25"/>
      <c r="U276" s="25"/>
      <c r="V276" s="25"/>
      <c r="W276" s="7"/>
      <c r="X276" s="7"/>
      <c r="Y276" s="7"/>
      <c r="Z276" s="7"/>
      <c r="AA276" s="7"/>
    </row>
    <row r="277" ht="13.5" customHeight="1">
      <c r="A277" s="33"/>
      <c r="B277" s="33"/>
      <c r="C277" s="34" t="s">
        <v>425</v>
      </c>
      <c r="D277" s="34" t="s">
        <v>426</v>
      </c>
      <c r="E277" s="34" t="s">
        <v>29</v>
      </c>
      <c r="F277" s="35">
        <v>0.0</v>
      </c>
      <c r="G277" s="33"/>
      <c r="H277" s="36">
        <f>IF(F277&lt;&gt;0,ROUND(I277/IF(G277="%",((F277)/100),F277),2),0)</f>
        <v>0</v>
      </c>
      <c r="I277" s="37">
        <f>(I278)</f>
        <v>11700</v>
      </c>
      <c r="J277" s="38"/>
      <c r="K277" s="37">
        <f t="shared" ref="K277:L277" si="170">(K278)</f>
        <v>2223</v>
      </c>
      <c r="L277" s="37">
        <f t="shared" si="170"/>
        <v>13923</v>
      </c>
      <c r="M277" s="33"/>
      <c r="N277" s="7"/>
      <c r="P277" s="7"/>
      <c r="Q277" s="7"/>
      <c r="R277" s="7"/>
      <c r="S277" s="25"/>
      <c r="T277" s="25"/>
      <c r="U277" s="25"/>
      <c r="V277" s="25"/>
      <c r="W277" s="7"/>
      <c r="X277" s="7"/>
      <c r="Y277" s="7"/>
      <c r="Z277" s="7"/>
      <c r="AA277" s="7"/>
    </row>
    <row r="278" ht="13.5" customHeight="1">
      <c r="A278" s="33"/>
      <c r="B278" s="33"/>
      <c r="C278" s="33"/>
      <c r="D278" s="39" t="s">
        <v>427</v>
      </c>
      <c r="E278" s="34" t="s">
        <v>26</v>
      </c>
      <c r="F278" s="40">
        <v>180.0</v>
      </c>
      <c r="G278" s="39" t="s">
        <v>40</v>
      </c>
      <c r="H278" s="41">
        <v>65.0</v>
      </c>
      <c r="I278" s="42">
        <f>ROUND($F278*H278,2)</f>
        <v>11700</v>
      </c>
      <c r="J278" s="43">
        <v>0.19</v>
      </c>
      <c r="K278" s="42">
        <f t="shared" ref="K278:K279" si="171">ROUND($I278*J278,2)</f>
        <v>2223</v>
      </c>
      <c r="L278" s="42">
        <f t="shared" ref="L278:L279" si="172">ROUND($I278+K278,2)</f>
        <v>13923</v>
      </c>
      <c r="M278" s="44"/>
      <c r="N278" s="7"/>
      <c r="P278" s="7"/>
      <c r="Q278" s="7"/>
      <c r="R278" s="7"/>
      <c r="S278" s="25"/>
      <c r="T278" s="25"/>
      <c r="U278" s="25"/>
      <c r="V278" s="25"/>
      <c r="W278" s="7"/>
      <c r="X278" s="7"/>
      <c r="Y278" s="7"/>
      <c r="Z278" s="7"/>
      <c r="AA278" s="7"/>
    </row>
    <row r="279" ht="13.5" customHeight="1">
      <c r="A279" s="33"/>
      <c r="B279" s="33"/>
      <c r="C279" s="34" t="s">
        <v>428</v>
      </c>
      <c r="D279" s="34" t="s">
        <v>429</v>
      </c>
      <c r="E279" s="34" t="s">
        <v>26</v>
      </c>
      <c r="F279" s="35">
        <v>0.0</v>
      </c>
      <c r="G279" s="33"/>
      <c r="H279" s="36">
        <v>0.0</v>
      </c>
      <c r="I279" s="45">
        <f>ROUND(IF(G279="%",((F279)/100),F279)*H279,2)</f>
        <v>0</v>
      </c>
      <c r="J279" s="38">
        <v>0.19</v>
      </c>
      <c r="K279" s="45">
        <f t="shared" si="171"/>
        <v>0</v>
      </c>
      <c r="L279" s="45">
        <f t="shared" si="172"/>
        <v>0</v>
      </c>
      <c r="M279" s="33"/>
      <c r="N279" s="7"/>
      <c r="P279" s="7"/>
      <c r="Q279" s="7"/>
      <c r="R279" s="7"/>
      <c r="S279" s="25"/>
      <c r="T279" s="25"/>
      <c r="U279" s="25"/>
      <c r="V279" s="25"/>
      <c r="W279" s="7"/>
      <c r="X279" s="7"/>
      <c r="Y279" s="7"/>
      <c r="Z279" s="7"/>
      <c r="AA279" s="7"/>
    </row>
    <row r="280" ht="13.5" customHeight="1">
      <c r="A280" s="33"/>
      <c r="B280" s="33"/>
      <c r="C280" s="34" t="s">
        <v>430</v>
      </c>
      <c r="D280" s="34" t="s">
        <v>431</v>
      </c>
      <c r="E280" s="34" t="s">
        <v>29</v>
      </c>
      <c r="F280" s="35">
        <v>0.0</v>
      </c>
      <c r="G280" s="33"/>
      <c r="H280" s="36">
        <f>IF(F280&lt;&gt;0,ROUND(I280/IF(G280="%",((F280)/100),F280),2),0)</f>
        <v>0</v>
      </c>
      <c r="I280" s="37">
        <f>(I281+I282+I283+I284+I285+I286+I287+I288+I289+I290+I291+I292+I293+I294+I295)</f>
        <v>0</v>
      </c>
      <c r="J280" s="38">
        <v>0.19</v>
      </c>
      <c r="K280" s="37">
        <f t="shared" ref="K280:L280" si="173">(K281+K282+K283+K284+K285+K286+K287+K288+K289+K290+K291+K292+K293+K294+K295)</f>
        <v>0</v>
      </c>
      <c r="L280" s="37">
        <f t="shared" si="173"/>
        <v>0</v>
      </c>
      <c r="M280" s="33"/>
      <c r="N280" s="7"/>
      <c r="P280" s="7"/>
      <c r="Q280" s="7"/>
      <c r="R280" s="7"/>
      <c r="S280" s="25"/>
      <c r="T280" s="25"/>
      <c r="U280" s="25"/>
      <c r="V280" s="25"/>
      <c r="W280" s="7"/>
      <c r="X280" s="7"/>
      <c r="Y280" s="7"/>
      <c r="Z280" s="7"/>
      <c r="AA280" s="7"/>
    </row>
    <row r="281" ht="13.5" customHeight="1">
      <c r="A281" s="33"/>
      <c r="B281" s="33"/>
      <c r="C281" s="33"/>
      <c r="D281" s="39" t="s">
        <v>432</v>
      </c>
      <c r="E281" s="34" t="s">
        <v>26</v>
      </c>
      <c r="F281" s="40">
        <v>0.0</v>
      </c>
      <c r="G281" s="39" t="s">
        <v>382</v>
      </c>
      <c r="H281" s="41">
        <v>27000.0</v>
      </c>
      <c r="I281" s="42">
        <f t="shared" ref="I281:I295" si="174">ROUND($F281*H281,2)</f>
        <v>0</v>
      </c>
      <c r="J281" s="43">
        <v>0.19</v>
      </c>
      <c r="K281" s="42">
        <f t="shared" ref="K281:K295" si="175">ROUND($I281*J281,2)</f>
        <v>0</v>
      </c>
      <c r="L281" s="42">
        <f t="shared" ref="L281:L295" si="176">ROUND($I281+K281,2)</f>
        <v>0</v>
      </c>
      <c r="M281" s="44"/>
      <c r="N281" s="7"/>
      <c r="P281" s="7"/>
      <c r="Q281" s="7"/>
      <c r="R281" s="7"/>
      <c r="S281" s="25"/>
      <c r="T281" s="25"/>
      <c r="U281" s="25"/>
      <c r="V281" s="25"/>
      <c r="W281" s="7"/>
      <c r="X281" s="7"/>
      <c r="Y281" s="7"/>
      <c r="Z281" s="7"/>
      <c r="AA281" s="7"/>
    </row>
    <row r="282" ht="13.5" customHeight="1">
      <c r="A282" s="33"/>
      <c r="B282" s="33"/>
      <c r="C282" s="33"/>
      <c r="D282" s="39" t="s">
        <v>433</v>
      </c>
      <c r="E282" s="34" t="s">
        <v>26</v>
      </c>
      <c r="F282" s="40">
        <v>0.0</v>
      </c>
      <c r="G282" s="39" t="s">
        <v>118</v>
      </c>
      <c r="H282" s="41">
        <v>4000.0</v>
      </c>
      <c r="I282" s="42">
        <f t="shared" si="174"/>
        <v>0</v>
      </c>
      <c r="J282" s="43">
        <v>0.19</v>
      </c>
      <c r="K282" s="42">
        <f t="shared" si="175"/>
        <v>0</v>
      </c>
      <c r="L282" s="42">
        <f t="shared" si="176"/>
        <v>0</v>
      </c>
      <c r="M282" s="44"/>
      <c r="N282" s="7"/>
      <c r="P282" s="7"/>
      <c r="Q282" s="7"/>
      <c r="R282" s="7"/>
      <c r="S282" s="25"/>
      <c r="T282" s="25"/>
      <c r="U282" s="25"/>
      <c r="V282" s="25"/>
      <c r="W282" s="7"/>
      <c r="X282" s="7"/>
      <c r="Y282" s="7"/>
      <c r="Z282" s="7"/>
      <c r="AA282" s="7"/>
    </row>
    <row r="283" ht="13.5" customHeight="1">
      <c r="A283" s="33"/>
      <c r="B283" s="33"/>
      <c r="C283" s="33"/>
      <c r="D283" s="39" t="s">
        <v>434</v>
      </c>
      <c r="E283" s="34" t="s">
        <v>26</v>
      </c>
      <c r="F283" s="40">
        <v>0.0</v>
      </c>
      <c r="G283" s="39" t="s">
        <v>118</v>
      </c>
      <c r="H283" s="41">
        <v>1500.0</v>
      </c>
      <c r="I283" s="42">
        <f t="shared" si="174"/>
        <v>0</v>
      </c>
      <c r="J283" s="43">
        <v>0.19</v>
      </c>
      <c r="K283" s="42">
        <f t="shared" si="175"/>
        <v>0</v>
      </c>
      <c r="L283" s="42">
        <f t="shared" si="176"/>
        <v>0</v>
      </c>
      <c r="M283" s="44"/>
      <c r="N283" s="7"/>
      <c r="P283" s="7"/>
      <c r="Q283" s="7"/>
      <c r="R283" s="7"/>
      <c r="S283" s="25"/>
      <c r="T283" s="25"/>
      <c r="U283" s="25"/>
      <c r="V283" s="25"/>
      <c r="W283" s="7"/>
      <c r="X283" s="7"/>
      <c r="Y283" s="7"/>
      <c r="Z283" s="7"/>
      <c r="AA283" s="7"/>
    </row>
    <row r="284" ht="13.5" customHeight="1">
      <c r="A284" s="33"/>
      <c r="B284" s="33"/>
      <c r="C284" s="33"/>
      <c r="D284" s="39" t="s">
        <v>435</v>
      </c>
      <c r="E284" s="34" t="s">
        <v>26</v>
      </c>
      <c r="F284" s="40">
        <v>0.0</v>
      </c>
      <c r="G284" s="39" t="s">
        <v>382</v>
      </c>
      <c r="H284" s="41">
        <v>1500.0</v>
      </c>
      <c r="I284" s="42">
        <f t="shared" si="174"/>
        <v>0</v>
      </c>
      <c r="J284" s="43">
        <v>0.19</v>
      </c>
      <c r="K284" s="42">
        <f t="shared" si="175"/>
        <v>0</v>
      </c>
      <c r="L284" s="42">
        <f t="shared" si="176"/>
        <v>0</v>
      </c>
      <c r="M284" s="44"/>
      <c r="N284" s="7"/>
      <c r="P284" s="7"/>
      <c r="Q284" s="7"/>
      <c r="R284" s="7"/>
      <c r="S284" s="25"/>
      <c r="T284" s="25"/>
      <c r="U284" s="25"/>
      <c r="V284" s="25"/>
      <c r="W284" s="7"/>
      <c r="X284" s="7"/>
      <c r="Y284" s="7"/>
      <c r="Z284" s="7"/>
      <c r="AA284" s="7"/>
    </row>
    <row r="285" ht="13.5" customHeight="1">
      <c r="A285" s="33"/>
      <c r="B285" s="33"/>
      <c r="C285" s="33"/>
      <c r="D285" s="39" t="s">
        <v>436</v>
      </c>
      <c r="E285" s="34" t="s">
        <v>26</v>
      </c>
      <c r="F285" s="40">
        <v>0.0</v>
      </c>
      <c r="G285" s="39" t="s">
        <v>382</v>
      </c>
      <c r="H285" s="41">
        <v>1000.0</v>
      </c>
      <c r="I285" s="42">
        <f t="shared" si="174"/>
        <v>0</v>
      </c>
      <c r="J285" s="43">
        <v>0.19</v>
      </c>
      <c r="K285" s="42">
        <f t="shared" si="175"/>
        <v>0</v>
      </c>
      <c r="L285" s="42">
        <f t="shared" si="176"/>
        <v>0</v>
      </c>
      <c r="M285" s="44"/>
      <c r="N285" s="7"/>
      <c r="P285" s="7"/>
      <c r="Q285" s="7"/>
      <c r="R285" s="7"/>
      <c r="S285" s="25"/>
      <c r="T285" s="25"/>
      <c r="U285" s="25"/>
      <c r="V285" s="25"/>
      <c r="W285" s="7"/>
      <c r="X285" s="7"/>
      <c r="Y285" s="7"/>
      <c r="Z285" s="7"/>
      <c r="AA285" s="7"/>
    </row>
    <row r="286" ht="13.5" customHeight="1">
      <c r="A286" s="33"/>
      <c r="B286" s="33"/>
      <c r="C286" s="33"/>
      <c r="D286" s="39" t="s">
        <v>437</v>
      </c>
      <c r="E286" s="34" t="s">
        <v>26</v>
      </c>
      <c r="F286" s="40">
        <v>0.0</v>
      </c>
      <c r="G286" s="39" t="s">
        <v>382</v>
      </c>
      <c r="H286" s="41">
        <v>1500.0</v>
      </c>
      <c r="I286" s="42">
        <f t="shared" si="174"/>
        <v>0</v>
      </c>
      <c r="J286" s="43">
        <v>0.19</v>
      </c>
      <c r="K286" s="42">
        <f t="shared" si="175"/>
        <v>0</v>
      </c>
      <c r="L286" s="42">
        <f t="shared" si="176"/>
        <v>0</v>
      </c>
      <c r="M286" s="44"/>
      <c r="N286" s="7"/>
      <c r="P286" s="7"/>
      <c r="Q286" s="7"/>
      <c r="R286" s="7"/>
      <c r="S286" s="25"/>
      <c r="T286" s="25"/>
      <c r="U286" s="25"/>
      <c r="V286" s="25"/>
      <c r="W286" s="7"/>
      <c r="X286" s="7"/>
      <c r="Y286" s="7"/>
      <c r="Z286" s="7"/>
      <c r="AA286" s="7"/>
    </row>
    <row r="287" ht="13.5" customHeight="1">
      <c r="A287" s="33"/>
      <c r="B287" s="33"/>
      <c r="C287" s="33"/>
      <c r="D287" s="39" t="s">
        <v>438</v>
      </c>
      <c r="E287" s="34" t="s">
        <v>26</v>
      </c>
      <c r="F287" s="40">
        <v>0.0</v>
      </c>
      <c r="G287" s="39" t="s">
        <v>76</v>
      </c>
      <c r="H287" s="41">
        <v>2500.0</v>
      </c>
      <c r="I287" s="42">
        <f t="shared" si="174"/>
        <v>0</v>
      </c>
      <c r="J287" s="43">
        <v>0.19</v>
      </c>
      <c r="K287" s="42">
        <f t="shared" si="175"/>
        <v>0</v>
      </c>
      <c r="L287" s="42">
        <f t="shared" si="176"/>
        <v>0</v>
      </c>
      <c r="M287" s="44"/>
      <c r="N287" s="7"/>
      <c r="P287" s="7"/>
      <c r="Q287" s="7"/>
      <c r="R287" s="7"/>
      <c r="S287" s="25"/>
      <c r="T287" s="25"/>
      <c r="U287" s="25"/>
      <c r="V287" s="25"/>
      <c r="W287" s="7"/>
      <c r="X287" s="7"/>
      <c r="Y287" s="7"/>
      <c r="Z287" s="7"/>
      <c r="AA287" s="7"/>
    </row>
    <row r="288" ht="13.5" customHeight="1">
      <c r="A288" s="33"/>
      <c r="B288" s="33"/>
      <c r="C288" s="33"/>
      <c r="D288" s="39" t="s">
        <v>439</v>
      </c>
      <c r="E288" s="34" t="s">
        <v>26</v>
      </c>
      <c r="F288" s="40">
        <v>0.0</v>
      </c>
      <c r="G288" s="39" t="s">
        <v>76</v>
      </c>
      <c r="H288" s="41">
        <v>2000.0</v>
      </c>
      <c r="I288" s="42">
        <f t="shared" si="174"/>
        <v>0</v>
      </c>
      <c r="J288" s="43">
        <v>0.19</v>
      </c>
      <c r="K288" s="42">
        <f t="shared" si="175"/>
        <v>0</v>
      </c>
      <c r="L288" s="42">
        <f t="shared" si="176"/>
        <v>0</v>
      </c>
      <c r="M288" s="44"/>
      <c r="N288" s="7"/>
      <c r="P288" s="7"/>
      <c r="Q288" s="7"/>
      <c r="R288" s="7"/>
      <c r="S288" s="25"/>
      <c r="T288" s="25"/>
      <c r="U288" s="25"/>
      <c r="V288" s="25"/>
      <c r="W288" s="7"/>
      <c r="X288" s="7"/>
      <c r="Y288" s="7"/>
      <c r="Z288" s="7"/>
      <c r="AA288" s="7"/>
    </row>
    <row r="289" ht="13.5" customHeight="1">
      <c r="A289" s="33"/>
      <c r="B289" s="33"/>
      <c r="C289" s="33"/>
      <c r="D289" s="39" t="s">
        <v>440</v>
      </c>
      <c r="E289" s="34" t="s">
        <v>26</v>
      </c>
      <c r="F289" s="40">
        <v>0.0</v>
      </c>
      <c r="G289" s="39" t="s">
        <v>382</v>
      </c>
      <c r="H289" s="41">
        <v>1000.0</v>
      </c>
      <c r="I289" s="42">
        <f t="shared" si="174"/>
        <v>0</v>
      </c>
      <c r="J289" s="43">
        <v>0.19</v>
      </c>
      <c r="K289" s="42">
        <f t="shared" si="175"/>
        <v>0</v>
      </c>
      <c r="L289" s="42">
        <f t="shared" si="176"/>
        <v>0</v>
      </c>
      <c r="M289" s="44"/>
      <c r="N289" s="7"/>
      <c r="P289" s="7"/>
      <c r="Q289" s="7"/>
      <c r="R289" s="7"/>
      <c r="S289" s="25"/>
      <c r="T289" s="25"/>
      <c r="U289" s="25"/>
      <c r="V289" s="25"/>
      <c r="W289" s="7"/>
      <c r="X289" s="7"/>
      <c r="Y289" s="7"/>
      <c r="Z289" s="7"/>
      <c r="AA289" s="7"/>
    </row>
    <row r="290" ht="13.5" customHeight="1">
      <c r="A290" s="33"/>
      <c r="B290" s="33"/>
      <c r="C290" s="33"/>
      <c r="D290" s="39" t="s">
        <v>441</v>
      </c>
      <c r="E290" s="34" t="s">
        <v>26</v>
      </c>
      <c r="F290" s="40">
        <v>0.0</v>
      </c>
      <c r="G290" s="39" t="s">
        <v>76</v>
      </c>
      <c r="H290" s="41">
        <v>1000.0</v>
      </c>
      <c r="I290" s="42">
        <f t="shared" si="174"/>
        <v>0</v>
      </c>
      <c r="J290" s="43">
        <v>0.19</v>
      </c>
      <c r="K290" s="42">
        <f t="shared" si="175"/>
        <v>0</v>
      </c>
      <c r="L290" s="42">
        <f t="shared" si="176"/>
        <v>0</v>
      </c>
      <c r="M290" s="44"/>
      <c r="N290" s="7"/>
      <c r="P290" s="7"/>
      <c r="Q290" s="7"/>
      <c r="R290" s="7"/>
      <c r="S290" s="25"/>
      <c r="T290" s="25"/>
      <c r="U290" s="25"/>
      <c r="V290" s="25"/>
      <c r="W290" s="7"/>
      <c r="X290" s="7"/>
      <c r="Y290" s="7"/>
      <c r="Z290" s="7"/>
      <c r="AA290" s="7"/>
    </row>
    <row r="291" ht="13.5" customHeight="1">
      <c r="A291" s="33"/>
      <c r="B291" s="33"/>
      <c r="C291" s="33"/>
      <c r="D291" s="39" t="s">
        <v>442</v>
      </c>
      <c r="E291" s="34" t="s">
        <v>26</v>
      </c>
      <c r="F291" s="40">
        <v>0.0</v>
      </c>
      <c r="G291" s="39" t="s">
        <v>382</v>
      </c>
      <c r="H291" s="41">
        <v>5000.0</v>
      </c>
      <c r="I291" s="42">
        <f t="shared" si="174"/>
        <v>0</v>
      </c>
      <c r="J291" s="43">
        <v>0.19</v>
      </c>
      <c r="K291" s="42">
        <f t="shared" si="175"/>
        <v>0</v>
      </c>
      <c r="L291" s="42">
        <f t="shared" si="176"/>
        <v>0</v>
      </c>
      <c r="M291" s="44"/>
      <c r="N291" s="7"/>
      <c r="P291" s="7"/>
      <c r="Q291" s="7"/>
      <c r="R291" s="7"/>
      <c r="S291" s="25"/>
      <c r="T291" s="25"/>
      <c r="U291" s="25"/>
      <c r="V291" s="25"/>
      <c r="W291" s="7"/>
      <c r="X291" s="7"/>
      <c r="Y291" s="7"/>
      <c r="Z291" s="7"/>
      <c r="AA291" s="7"/>
    </row>
    <row r="292" ht="13.5" customHeight="1">
      <c r="A292" s="33"/>
      <c r="B292" s="33"/>
      <c r="C292" s="33"/>
      <c r="D292" s="39" t="s">
        <v>443</v>
      </c>
      <c r="E292" s="34" t="s">
        <v>26</v>
      </c>
      <c r="F292" s="40">
        <v>0.0</v>
      </c>
      <c r="G292" s="39" t="s">
        <v>76</v>
      </c>
      <c r="H292" s="41">
        <v>1000.0</v>
      </c>
      <c r="I292" s="42">
        <f t="shared" si="174"/>
        <v>0</v>
      </c>
      <c r="J292" s="43">
        <v>0.19</v>
      </c>
      <c r="K292" s="42">
        <f t="shared" si="175"/>
        <v>0</v>
      </c>
      <c r="L292" s="42">
        <f t="shared" si="176"/>
        <v>0</v>
      </c>
      <c r="M292" s="44"/>
      <c r="N292" s="7"/>
      <c r="P292" s="7"/>
      <c r="Q292" s="7"/>
      <c r="R292" s="7"/>
      <c r="S292" s="25"/>
      <c r="T292" s="25"/>
      <c r="U292" s="25"/>
      <c r="V292" s="25"/>
      <c r="W292" s="7"/>
      <c r="X292" s="7"/>
      <c r="Y292" s="7"/>
      <c r="Z292" s="7"/>
      <c r="AA292" s="7"/>
    </row>
    <row r="293" ht="13.5" customHeight="1">
      <c r="A293" s="33"/>
      <c r="B293" s="33"/>
      <c r="C293" s="33"/>
      <c r="D293" s="39" t="s">
        <v>444</v>
      </c>
      <c r="E293" s="34" t="s">
        <v>26</v>
      </c>
      <c r="F293" s="40">
        <v>0.0</v>
      </c>
      <c r="G293" s="39" t="s">
        <v>76</v>
      </c>
      <c r="H293" s="41">
        <v>6000.0</v>
      </c>
      <c r="I293" s="42">
        <f t="shared" si="174"/>
        <v>0</v>
      </c>
      <c r="J293" s="43">
        <v>0.19</v>
      </c>
      <c r="K293" s="42">
        <f t="shared" si="175"/>
        <v>0</v>
      </c>
      <c r="L293" s="42">
        <f t="shared" si="176"/>
        <v>0</v>
      </c>
      <c r="M293" s="44"/>
      <c r="N293" s="7"/>
      <c r="P293" s="7"/>
      <c r="Q293" s="7"/>
      <c r="R293" s="7"/>
      <c r="S293" s="25"/>
      <c r="T293" s="25"/>
      <c r="U293" s="25"/>
      <c r="V293" s="25"/>
      <c r="W293" s="7"/>
      <c r="X293" s="7"/>
      <c r="Y293" s="7"/>
      <c r="Z293" s="7"/>
      <c r="AA293" s="7"/>
    </row>
    <row r="294" ht="13.5" customHeight="1">
      <c r="A294" s="33"/>
      <c r="B294" s="33"/>
      <c r="C294" s="33"/>
      <c r="D294" s="39" t="s">
        <v>445</v>
      </c>
      <c r="E294" s="34" t="s">
        <v>26</v>
      </c>
      <c r="F294" s="40">
        <v>0.0</v>
      </c>
      <c r="G294" s="39" t="s">
        <v>382</v>
      </c>
      <c r="H294" s="41">
        <v>3500.0</v>
      </c>
      <c r="I294" s="42">
        <f t="shared" si="174"/>
        <v>0</v>
      </c>
      <c r="J294" s="43">
        <v>0.19</v>
      </c>
      <c r="K294" s="42">
        <f t="shared" si="175"/>
        <v>0</v>
      </c>
      <c r="L294" s="42">
        <f t="shared" si="176"/>
        <v>0</v>
      </c>
      <c r="M294" s="44"/>
      <c r="N294" s="7"/>
      <c r="P294" s="7"/>
      <c r="Q294" s="7"/>
      <c r="R294" s="7"/>
      <c r="S294" s="25"/>
      <c r="T294" s="25"/>
      <c r="U294" s="25"/>
      <c r="V294" s="25"/>
      <c r="W294" s="7"/>
      <c r="X294" s="7"/>
      <c r="Y294" s="7"/>
      <c r="Z294" s="7"/>
      <c r="AA294" s="7"/>
    </row>
    <row r="295" ht="13.5" customHeight="1">
      <c r="A295" s="33"/>
      <c r="B295" s="33"/>
      <c r="C295" s="33"/>
      <c r="D295" s="39" t="s">
        <v>446</v>
      </c>
      <c r="E295" s="34" t="s">
        <v>26</v>
      </c>
      <c r="F295" s="40">
        <v>0.0</v>
      </c>
      <c r="G295" s="39" t="s">
        <v>76</v>
      </c>
      <c r="H295" s="41">
        <v>1000.0</v>
      </c>
      <c r="I295" s="42">
        <f t="shared" si="174"/>
        <v>0</v>
      </c>
      <c r="J295" s="43">
        <v>0.19</v>
      </c>
      <c r="K295" s="42">
        <f t="shared" si="175"/>
        <v>0</v>
      </c>
      <c r="L295" s="42">
        <f t="shared" si="176"/>
        <v>0</v>
      </c>
      <c r="M295" s="44"/>
      <c r="N295" s="7"/>
      <c r="P295" s="7"/>
      <c r="Q295" s="7"/>
      <c r="R295" s="7"/>
      <c r="S295" s="25"/>
      <c r="T295" s="25"/>
      <c r="U295" s="25"/>
      <c r="V295" s="25"/>
      <c r="W295" s="7"/>
      <c r="X295" s="7"/>
      <c r="Y295" s="7"/>
      <c r="Z295" s="7"/>
      <c r="AA295" s="7"/>
    </row>
    <row r="296" ht="13.5" customHeight="1">
      <c r="A296" s="33"/>
      <c r="B296" s="34" t="s">
        <v>447</v>
      </c>
      <c r="C296" s="33"/>
      <c r="D296" s="34" t="s">
        <v>448</v>
      </c>
      <c r="E296" s="34" t="s">
        <v>29</v>
      </c>
      <c r="F296" s="35">
        <v>241.16</v>
      </c>
      <c r="G296" s="33"/>
      <c r="H296" s="36">
        <f t="shared" ref="H296:H297" si="178">IF(F296&lt;&gt;0,ROUND(I296/IF(G296="%",((F296)/100),F296),2),0)</f>
        <v>75.05</v>
      </c>
      <c r="I296" s="37">
        <f>(I297+I301+I304+I308+I309)</f>
        <v>18100</v>
      </c>
      <c r="J296" s="38"/>
      <c r="K296" s="37">
        <f t="shared" ref="K296:L296" si="177">(K297+K301+K304+K308+K309)</f>
        <v>3439</v>
      </c>
      <c r="L296" s="37">
        <f t="shared" si="177"/>
        <v>21539</v>
      </c>
      <c r="M296" s="33"/>
      <c r="N296" s="7"/>
      <c r="P296" s="7"/>
      <c r="Q296" s="7"/>
      <c r="R296" s="7"/>
      <c r="S296" s="25"/>
      <c r="T296" s="25"/>
      <c r="U296" s="25"/>
      <c r="V296" s="25"/>
      <c r="W296" s="7"/>
      <c r="X296" s="7"/>
      <c r="Y296" s="7"/>
      <c r="Z296" s="7"/>
      <c r="AA296" s="7"/>
    </row>
    <row r="297" ht="13.5" customHeight="1">
      <c r="A297" s="33"/>
      <c r="B297" s="33"/>
      <c r="C297" s="34" t="s">
        <v>449</v>
      </c>
      <c r="D297" s="34" t="s">
        <v>450</v>
      </c>
      <c r="E297" s="34" t="s">
        <v>29</v>
      </c>
      <c r="F297" s="35">
        <v>0.0</v>
      </c>
      <c r="G297" s="33"/>
      <c r="H297" s="36">
        <f t="shared" si="178"/>
        <v>0</v>
      </c>
      <c r="I297" s="37">
        <f>(I298+I299+I300)</f>
        <v>3000</v>
      </c>
      <c r="J297" s="38"/>
      <c r="K297" s="37">
        <f t="shared" ref="K297:L297" si="179">(K298+K299+K300)</f>
        <v>570</v>
      </c>
      <c r="L297" s="37">
        <f t="shared" si="179"/>
        <v>3570</v>
      </c>
      <c r="M297" s="33"/>
      <c r="N297" s="7"/>
      <c r="P297" s="7"/>
      <c r="Q297" s="7"/>
      <c r="R297" s="7"/>
      <c r="S297" s="25"/>
      <c r="T297" s="25"/>
      <c r="U297" s="25"/>
      <c r="V297" s="25"/>
      <c r="W297" s="7"/>
      <c r="X297" s="7"/>
      <c r="Y297" s="7"/>
      <c r="Z297" s="7"/>
      <c r="AA297" s="7"/>
    </row>
    <row r="298" ht="13.5" customHeight="1">
      <c r="A298" s="33"/>
      <c r="B298" s="33"/>
      <c r="C298" s="33"/>
      <c r="D298" s="39" t="s">
        <v>451</v>
      </c>
      <c r="E298" s="34" t="s">
        <v>26</v>
      </c>
      <c r="F298" s="40">
        <v>0.0</v>
      </c>
      <c r="G298" s="39" t="s">
        <v>382</v>
      </c>
      <c r="H298" s="41">
        <v>7000.0</v>
      </c>
      <c r="I298" s="42">
        <f t="shared" ref="I298:I300" si="180">ROUND($F298*H298,2)</f>
        <v>0</v>
      </c>
      <c r="J298" s="43">
        <v>0.19</v>
      </c>
      <c r="K298" s="42">
        <f t="shared" ref="K298:K300" si="181">ROUND($I298*J298,2)</f>
        <v>0</v>
      </c>
      <c r="L298" s="42">
        <f t="shared" ref="L298:L300" si="182">ROUND($I298+K298,2)</f>
        <v>0</v>
      </c>
      <c r="M298" s="44"/>
      <c r="N298" s="7"/>
      <c r="P298" s="7"/>
      <c r="Q298" s="7"/>
      <c r="R298" s="7"/>
      <c r="S298" s="25"/>
      <c r="T298" s="25"/>
      <c r="U298" s="25"/>
      <c r="V298" s="25"/>
      <c r="W298" s="7"/>
      <c r="X298" s="7"/>
      <c r="Y298" s="7"/>
      <c r="Z298" s="7"/>
      <c r="AA298" s="7"/>
    </row>
    <row r="299" ht="13.5" customHeight="1">
      <c r="A299" s="33"/>
      <c r="B299" s="33"/>
      <c r="C299" s="33"/>
      <c r="D299" s="39" t="s">
        <v>452</v>
      </c>
      <c r="E299" s="34" t="s">
        <v>26</v>
      </c>
      <c r="F299" s="40">
        <v>1.0</v>
      </c>
      <c r="G299" s="39" t="s">
        <v>382</v>
      </c>
      <c r="H299" s="41">
        <v>3000.0</v>
      </c>
      <c r="I299" s="42">
        <f t="shared" si="180"/>
        <v>3000</v>
      </c>
      <c r="J299" s="43">
        <v>0.19</v>
      </c>
      <c r="K299" s="42">
        <f t="shared" si="181"/>
        <v>570</v>
      </c>
      <c r="L299" s="42">
        <f t="shared" si="182"/>
        <v>3570</v>
      </c>
      <c r="M299" s="39" t="s">
        <v>453</v>
      </c>
      <c r="N299" s="7"/>
      <c r="P299" s="7"/>
      <c r="Q299" s="7"/>
      <c r="R299" s="7"/>
      <c r="S299" s="25"/>
      <c r="T299" s="25"/>
      <c r="U299" s="25"/>
      <c r="V299" s="25"/>
      <c r="W299" s="7"/>
      <c r="X299" s="7"/>
      <c r="Y299" s="7"/>
      <c r="Z299" s="7"/>
      <c r="AA299" s="7"/>
    </row>
    <row r="300" ht="13.5" customHeight="1">
      <c r="A300" s="33"/>
      <c r="B300" s="33"/>
      <c r="C300" s="33"/>
      <c r="D300" s="39" t="s">
        <v>454</v>
      </c>
      <c r="E300" s="34" t="s">
        <v>26</v>
      </c>
      <c r="F300" s="40">
        <v>0.0</v>
      </c>
      <c r="G300" s="39" t="s">
        <v>382</v>
      </c>
      <c r="H300" s="41">
        <v>1000.0</v>
      </c>
      <c r="I300" s="42">
        <f t="shared" si="180"/>
        <v>0</v>
      </c>
      <c r="J300" s="43">
        <v>0.19</v>
      </c>
      <c r="K300" s="42">
        <f t="shared" si="181"/>
        <v>0</v>
      </c>
      <c r="L300" s="42">
        <f t="shared" si="182"/>
        <v>0</v>
      </c>
      <c r="M300" s="44"/>
      <c r="N300" s="7"/>
      <c r="P300" s="7"/>
      <c r="Q300" s="7"/>
      <c r="R300" s="7"/>
      <c r="S300" s="25"/>
      <c r="T300" s="25"/>
      <c r="U300" s="25"/>
      <c r="V300" s="25"/>
      <c r="W300" s="7"/>
      <c r="X300" s="7"/>
      <c r="Y300" s="7"/>
      <c r="Z300" s="7"/>
      <c r="AA300" s="7"/>
    </row>
    <row r="301" ht="13.5" customHeight="1">
      <c r="A301" s="33"/>
      <c r="B301" s="33"/>
      <c r="C301" s="34" t="s">
        <v>455</v>
      </c>
      <c r="D301" s="34" t="s">
        <v>456</v>
      </c>
      <c r="E301" s="34" t="s">
        <v>29</v>
      </c>
      <c r="F301" s="35">
        <v>0.0</v>
      </c>
      <c r="G301" s="33"/>
      <c r="H301" s="36">
        <f>IF(F301&lt;&gt;0,ROUND(I301/IF(G301="%",((F301)/100),F301),2),0)</f>
        <v>0</v>
      </c>
      <c r="I301" s="37">
        <f>(I302+I303)</f>
        <v>5000</v>
      </c>
      <c r="J301" s="38"/>
      <c r="K301" s="37">
        <f t="shared" ref="K301:L301" si="183">(K302+K303)</f>
        <v>950</v>
      </c>
      <c r="L301" s="37">
        <f t="shared" si="183"/>
        <v>5950</v>
      </c>
      <c r="M301" s="33"/>
      <c r="N301" s="7"/>
      <c r="P301" s="7"/>
      <c r="Q301" s="7"/>
      <c r="R301" s="7"/>
      <c r="S301" s="25"/>
      <c r="T301" s="25"/>
      <c r="U301" s="25"/>
      <c r="V301" s="25"/>
      <c r="W301" s="7"/>
      <c r="X301" s="7"/>
      <c r="Y301" s="7"/>
      <c r="Z301" s="7"/>
      <c r="AA301" s="7"/>
    </row>
    <row r="302" ht="13.5" customHeight="1">
      <c r="A302" s="33"/>
      <c r="B302" s="33"/>
      <c r="C302" s="33"/>
      <c r="D302" s="39" t="s">
        <v>457</v>
      </c>
      <c r="E302" s="34" t="s">
        <v>26</v>
      </c>
      <c r="F302" s="40">
        <v>1.0</v>
      </c>
      <c r="G302" s="39" t="s">
        <v>395</v>
      </c>
      <c r="H302" s="41">
        <v>5000.0</v>
      </c>
      <c r="I302" s="42">
        <f t="shared" ref="I302:I303" si="184">ROUND($F302*H302,2)</f>
        <v>5000</v>
      </c>
      <c r="J302" s="43">
        <v>0.19</v>
      </c>
      <c r="K302" s="42">
        <f t="shared" ref="K302:K303" si="185">ROUND($I302*J302,2)</f>
        <v>950</v>
      </c>
      <c r="L302" s="42">
        <f t="shared" ref="L302:L303" si="186">ROUND($I302+K302,2)</f>
        <v>5950</v>
      </c>
      <c r="M302" s="44"/>
      <c r="N302" s="7"/>
      <c r="P302" s="7"/>
      <c r="Q302" s="7"/>
      <c r="R302" s="7"/>
      <c r="S302" s="25"/>
      <c r="T302" s="25"/>
      <c r="U302" s="25"/>
      <c r="V302" s="25"/>
      <c r="W302" s="7"/>
      <c r="X302" s="7"/>
      <c r="Y302" s="7"/>
      <c r="Z302" s="7"/>
      <c r="AA302" s="7"/>
    </row>
    <row r="303" ht="13.5" customHeight="1">
      <c r="A303" s="33"/>
      <c r="B303" s="33"/>
      <c r="C303" s="33"/>
      <c r="D303" s="39" t="s">
        <v>458</v>
      </c>
      <c r="E303" s="34" t="s">
        <v>26</v>
      </c>
      <c r="F303" s="40">
        <v>0.0</v>
      </c>
      <c r="G303" s="39" t="s">
        <v>76</v>
      </c>
      <c r="H303" s="41">
        <v>1500.0</v>
      </c>
      <c r="I303" s="42">
        <f t="shared" si="184"/>
        <v>0</v>
      </c>
      <c r="J303" s="43">
        <v>0.19</v>
      </c>
      <c r="K303" s="42">
        <f t="shared" si="185"/>
        <v>0</v>
      </c>
      <c r="L303" s="42">
        <f t="shared" si="186"/>
        <v>0</v>
      </c>
      <c r="M303" s="39" t="s">
        <v>423</v>
      </c>
      <c r="N303" s="7"/>
      <c r="P303" s="7"/>
      <c r="Q303" s="7"/>
      <c r="R303" s="7"/>
      <c r="S303" s="25"/>
      <c r="T303" s="25"/>
      <c r="U303" s="25"/>
      <c r="V303" s="25"/>
      <c r="W303" s="7"/>
      <c r="X303" s="7"/>
      <c r="Y303" s="7"/>
      <c r="Z303" s="7"/>
      <c r="AA303" s="7"/>
    </row>
    <row r="304" ht="13.5" customHeight="1">
      <c r="A304" s="33"/>
      <c r="B304" s="33"/>
      <c r="C304" s="34" t="s">
        <v>459</v>
      </c>
      <c r="D304" s="34" t="s">
        <v>460</v>
      </c>
      <c r="E304" s="34" t="s">
        <v>29</v>
      </c>
      <c r="F304" s="35">
        <v>0.0</v>
      </c>
      <c r="G304" s="33"/>
      <c r="H304" s="36">
        <f>IF(F304&lt;&gt;0,ROUND(I304/IF(G304="%",((F304)/100),F304),2),0)</f>
        <v>0</v>
      </c>
      <c r="I304" s="37">
        <f>(I305+I306+I307)</f>
        <v>10100</v>
      </c>
      <c r="J304" s="38"/>
      <c r="K304" s="37">
        <f t="shared" ref="K304:L304" si="187">(K305+K306+K307)</f>
        <v>1919</v>
      </c>
      <c r="L304" s="37">
        <f t="shared" si="187"/>
        <v>12019</v>
      </c>
      <c r="M304" s="33"/>
      <c r="N304" s="7"/>
      <c r="P304" s="7"/>
      <c r="Q304" s="7"/>
      <c r="R304" s="7"/>
      <c r="S304" s="25"/>
      <c r="T304" s="25"/>
      <c r="U304" s="25"/>
      <c r="V304" s="25"/>
      <c r="W304" s="7"/>
      <c r="X304" s="7"/>
      <c r="Y304" s="7"/>
      <c r="Z304" s="7"/>
      <c r="AA304" s="7"/>
    </row>
    <row r="305" ht="13.5" customHeight="1">
      <c r="A305" s="33"/>
      <c r="B305" s="33"/>
      <c r="C305" s="33"/>
      <c r="D305" s="39" t="s">
        <v>461</v>
      </c>
      <c r="E305" s="34" t="s">
        <v>26</v>
      </c>
      <c r="F305" s="40">
        <v>0.0</v>
      </c>
      <c r="G305" s="39" t="s">
        <v>118</v>
      </c>
      <c r="H305" s="41">
        <v>500.0</v>
      </c>
      <c r="I305" s="42">
        <f t="shared" ref="I305:I307" si="188">ROUND($F305*H305,2)</f>
        <v>0</v>
      </c>
      <c r="J305" s="43">
        <v>0.19</v>
      </c>
      <c r="K305" s="42">
        <f t="shared" ref="K305:K308" si="189">ROUND($I305*J305,2)</f>
        <v>0</v>
      </c>
      <c r="L305" s="42">
        <f t="shared" ref="L305:L308" si="190">ROUND($I305+K305,2)</f>
        <v>0</v>
      </c>
      <c r="M305" s="39" t="s">
        <v>423</v>
      </c>
      <c r="N305" s="7"/>
      <c r="P305" s="7"/>
      <c r="Q305" s="7"/>
      <c r="R305" s="7"/>
      <c r="S305" s="25"/>
      <c r="T305" s="25"/>
      <c r="U305" s="25"/>
      <c r="V305" s="25"/>
      <c r="W305" s="7"/>
      <c r="X305" s="7"/>
      <c r="Y305" s="7"/>
      <c r="Z305" s="7"/>
      <c r="AA305" s="7"/>
    </row>
    <row r="306" ht="13.5" customHeight="1">
      <c r="A306" s="33"/>
      <c r="B306" s="33"/>
      <c r="C306" s="33"/>
      <c r="D306" s="39" t="s">
        <v>462</v>
      </c>
      <c r="E306" s="34" t="s">
        <v>26</v>
      </c>
      <c r="F306" s="40">
        <v>1.0</v>
      </c>
      <c r="G306" s="39" t="s">
        <v>76</v>
      </c>
      <c r="H306" s="41">
        <v>2000.0</v>
      </c>
      <c r="I306" s="42">
        <f t="shared" si="188"/>
        <v>2000</v>
      </c>
      <c r="J306" s="43">
        <v>0.19</v>
      </c>
      <c r="K306" s="42">
        <f t="shared" si="189"/>
        <v>380</v>
      </c>
      <c r="L306" s="42">
        <f t="shared" si="190"/>
        <v>2380</v>
      </c>
      <c r="M306" s="44"/>
      <c r="N306" s="7"/>
      <c r="P306" s="7"/>
      <c r="Q306" s="7"/>
      <c r="R306" s="7"/>
      <c r="S306" s="25"/>
      <c r="T306" s="25"/>
      <c r="U306" s="25"/>
      <c r="V306" s="25"/>
      <c r="W306" s="7"/>
      <c r="X306" s="7"/>
      <c r="Y306" s="7"/>
      <c r="Z306" s="7"/>
      <c r="AA306" s="7"/>
    </row>
    <row r="307" ht="13.5" customHeight="1">
      <c r="A307" s="33"/>
      <c r="B307" s="33"/>
      <c r="C307" s="33"/>
      <c r="D307" s="39" t="s">
        <v>463</v>
      </c>
      <c r="E307" s="34" t="s">
        <v>26</v>
      </c>
      <c r="F307" s="40">
        <v>180.0</v>
      </c>
      <c r="G307" s="39" t="s">
        <v>40</v>
      </c>
      <c r="H307" s="41">
        <v>45.0</v>
      </c>
      <c r="I307" s="42">
        <f t="shared" si="188"/>
        <v>8100</v>
      </c>
      <c r="J307" s="43">
        <v>0.19</v>
      </c>
      <c r="K307" s="42">
        <f t="shared" si="189"/>
        <v>1539</v>
      </c>
      <c r="L307" s="42">
        <f t="shared" si="190"/>
        <v>9639</v>
      </c>
      <c r="M307" s="44"/>
      <c r="N307" s="7"/>
      <c r="P307" s="7"/>
      <c r="Q307" s="7"/>
      <c r="R307" s="7"/>
      <c r="S307" s="25"/>
      <c r="T307" s="25"/>
      <c r="U307" s="25"/>
      <c r="V307" s="25"/>
      <c r="W307" s="7"/>
      <c r="X307" s="7"/>
      <c r="Y307" s="7"/>
      <c r="Z307" s="7"/>
      <c r="AA307" s="7"/>
    </row>
    <row r="308" ht="13.5" customHeight="1">
      <c r="A308" s="33"/>
      <c r="B308" s="33"/>
      <c r="C308" s="34" t="s">
        <v>464</v>
      </c>
      <c r="D308" s="34" t="s">
        <v>465</v>
      </c>
      <c r="E308" s="34" t="s">
        <v>26</v>
      </c>
      <c r="F308" s="35">
        <v>0.0</v>
      </c>
      <c r="G308" s="33"/>
      <c r="H308" s="36">
        <v>0.0</v>
      </c>
      <c r="I308" s="45">
        <f>ROUND(IF(G308="%",((F308)/100),F308)*H308,2)</f>
        <v>0</v>
      </c>
      <c r="J308" s="38">
        <v>0.19</v>
      </c>
      <c r="K308" s="45">
        <f t="shared" si="189"/>
        <v>0</v>
      </c>
      <c r="L308" s="45">
        <f t="shared" si="190"/>
        <v>0</v>
      </c>
      <c r="M308" s="33"/>
      <c r="N308" s="7"/>
      <c r="P308" s="7"/>
      <c r="Q308" s="7"/>
      <c r="R308" s="7"/>
      <c r="S308" s="25"/>
      <c r="T308" s="25"/>
      <c r="U308" s="25"/>
      <c r="V308" s="25"/>
      <c r="W308" s="7"/>
      <c r="X308" s="7"/>
      <c r="Y308" s="7"/>
      <c r="Z308" s="7"/>
      <c r="AA308" s="7"/>
    </row>
    <row r="309" ht="13.5" customHeight="1">
      <c r="A309" s="33"/>
      <c r="B309" s="33"/>
      <c r="C309" s="34" t="s">
        <v>466</v>
      </c>
      <c r="D309" s="34" t="s">
        <v>467</v>
      </c>
      <c r="E309" s="34" t="s">
        <v>29</v>
      </c>
      <c r="F309" s="35">
        <v>0.0</v>
      </c>
      <c r="G309" s="33"/>
      <c r="H309" s="36">
        <f>IF(F309&lt;&gt;0,ROUND(I309/IF(G309="%",((F309)/100),F309),2),0)</f>
        <v>0</v>
      </c>
      <c r="I309" s="37">
        <f>(I310+I311+I312+I313)</f>
        <v>0</v>
      </c>
      <c r="J309" s="38"/>
      <c r="K309" s="37">
        <f t="shared" ref="K309:L309" si="191">(K310+K311+K312+K313)</f>
        <v>0</v>
      </c>
      <c r="L309" s="37">
        <f t="shared" si="191"/>
        <v>0</v>
      </c>
      <c r="M309" s="39" t="s">
        <v>423</v>
      </c>
      <c r="N309" s="7"/>
      <c r="P309" s="7"/>
      <c r="Q309" s="7"/>
      <c r="R309" s="7"/>
      <c r="S309" s="25"/>
      <c r="T309" s="25"/>
      <c r="U309" s="25"/>
      <c r="V309" s="25"/>
      <c r="W309" s="7"/>
      <c r="X309" s="7"/>
      <c r="Y309" s="7"/>
      <c r="Z309" s="7"/>
      <c r="AA309" s="7"/>
    </row>
    <row r="310" ht="13.5" customHeight="1">
      <c r="A310" s="33"/>
      <c r="B310" s="33"/>
      <c r="C310" s="33"/>
      <c r="D310" s="39" t="s">
        <v>468</v>
      </c>
      <c r="E310" s="34" t="s">
        <v>26</v>
      </c>
      <c r="F310" s="40">
        <v>0.0</v>
      </c>
      <c r="G310" s="39" t="s">
        <v>40</v>
      </c>
      <c r="H310" s="41">
        <v>700.0</v>
      </c>
      <c r="I310" s="42">
        <f t="shared" ref="I310:I313" si="192">ROUND($F310*H310,2)</f>
        <v>0</v>
      </c>
      <c r="J310" s="43">
        <v>0.19</v>
      </c>
      <c r="K310" s="42">
        <f t="shared" ref="K310:K313" si="193">ROUND($I310*J310,2)</f>
        <v>0</v>
      </c>
      <c r="L310" s="42">
        <f t="shared" ref="L310:L313" si="194">ROUND($I310+K310,2)</f>
        <v>0</v>
      </c>
      <c r="M310" s="44"/>
      <c r="N310" s="7"/>
      <c r="P310" s="7"/>
      <c r="Q310" s="7"/>
      <c r="R310" s="7"/>
      <c r="S310" s="25"/>
      <c r="T310" s="25"/>
      <c r="U310" s="25"/>
      <c r="V310" s="25"/>
      <c r="W310" s="7"/>
      <c r="X310" s="7"/>
      <c r="Y310" s="7"/>
      <c r="Z310" s="7"/>
      <c r="AA310" s="7"/>
    </row>
    <row r="311" ht="13.5" customHeight="1">
      <c r="A311" s="33"/>
      <c r="B311" s="33"/>
      <c r="C311" s="33"/>
      <c r="D311" s="39" t="s">
        <v>469</v>
      </c>
      <c r="E311" s="34" t="s">
        <v>26</v>
      </c>
      <c r="F311" s="40">
        <v>0.0</v>
      </c>
      <c r="G311" s="39" t="s">
        <v>118</v>
      </c>
      <c r="H311" s="41">
        <v>1500.0</v>
      </c>
      <c r="I311" s="42">
        <f t="shared" si="192"/>
        <v>0</v>
      </c>
      <c r="J311" s="43">
        <v>0.19</v>
      </c>
      <c r="K311" s="42">
        <f t="shared" si="193"/>
        <v>0</v>
      </c>
      <c r="L311" s="42">
        <f t="shared" si="194"/>
        <v>0</v>
      </c>
      <c r="M311" s="44"/>
      <c r="N311" s="7"/>
      <c r="P311" s="7"/>
      <c r="Q311" s="7"/>
      <c r="R311" s="7"/>
      <c r="S311" s="25"/>
      <c r="T311" s="25"/>
      <c r="U311" s="25"/>
      <c r="V311" s="25"/>
      <c r="W311" s="7"/>
      <c r="X311" s="7"/>
      <c r="Y311" s="7"/>
      <c r="Z311" s="7"/>
      <c r="AA311" s="7"/>
    </row>
    <row r="312" ht="13.5" customHeight="1">
      <c r="A312" s="33"/>
      <c r="B312" s="33"/>
      <c r="C312" s="33"/>
      <c r="D312" s="39" t="s">
        <v>470</v>
      </c>
      <c r="E312" s="34" t="s">
        <v>26</v>
      </c>
      <c r="F312" s="40">
        <v>0.0</v>
      </c>
      <c r="G312" s="39" t="s">
        <v>118</v>
      </c>
      <c r="H312" s="41">
        <v>3000.0</v>
      </c>
      <c r="I312" s="42">
        <f t="shared" si="192"/>
        <v>0</v>
      </c>
      <c r="J312" s="43">
        <v>0.19</v>
      </c>
      <c r="K312" s="42">
        <f t="shared" si="193"/>
        <v>0</v>
      </c>
      <c r="L312" s="42">
        <f t="shared" si="194"/>
        <v>0</v>
      </c>
      <c r="M312" s="44"/>
      <c r="N312" s="7"/>
      <c r="P312" s="7"/>
      <c r="Q312" s="7"/>
      <c r="R312" s="7"/>
      <c r="S312" s="25"/>
      <c r="T312" s="25"/>
      <c r="U312" s="25"/>
      <c r="V312" s="25"/>
      <c r="W312" s="7"/>
      <c r="X312" s="7"/>
      <c r="Y312" s="7"/>
      <c r="Z312" s="7"/>
      <c r="AA312" s="7"/>
    </row>
    <row r="313" ht="13.5" customHeight="1">
      <c r="A313" s="33"/>
      <c r="B313" s="33"/>
      <c r="C313" s="33"/>
      <c r="D313" s="39" t="s">
        <v>471</v>
      </c>
      <c r="E313" s="34" t="s">
        <v>26</v>
      </c>
      <c r="F313" s="40">
        <v>0.0</v>
      </c>
      <c r="G313" s="39" t="s">
        <v>76</v>
      </c>
      <c r="H313" s="41">
        <v>1500.0</v>
      </c>
      <c r="I313" s="42">
        <f t="shared" si="192"/>
        <v>0</v>
      </c>
      <c r="J313" s="43">
        <v>0.19</v>
      </c>
      <c r="K313" s="42">
        <f t="shared" si="193"/>
        <v>0</v>
      </c>
      <c r="L313" s="42">
        <f t="shared" si="194"/>
        <v>0</v>
      </c>
      <c r="M313" s="44"/>
      <c r="N313" s="7"/>
      <c r="P313" s="7"/>
      <c r="Q313" s="7"/>
      <c r="R313" s="7"/>
      <c r="S313" s="25"/>
      <c r="T313" s="25"/>
      <c r="U313" s="25"/>
      <c r="V313" s="25"/>
      <c r="W313" s="7"/>
      <c r="X313" s="7"/>
      <c r="Y313" s="7"/>
      <c r="Z313" s="7"/>
      <c r="AA313" s="7"/>
    </row>
    <row r="314" ht="13.5" customHeight="1">
      <c r="A314" s="33"/>
      <c r="B314" s="34" t="s">
        <v>472</v>
      </c>
      <c r="C314" s="33"/>
      <c r="D314" s="34" t="s">
        <v>473</v>
      </c>
      <c r="E314" s="34" t="s">
        <v>29</v>
      </c>
      <c r="F314" s="35">
        <v>0.0</v>
      </c>
      <c r="G314" s="33"/>
      <c r="H314" s="36">
        <f t="shared" ref="H314:H315" si="196">IF(F314&lt;&gt;0,ROUND(I314/IF(G314="%",((F314)/100),F314),2),0)</f>
        <v>0</v>
      </c>
      <c r="I314" s="37">
        <f>(I315+I320+I321+I322+I323)</f>
        <v>4800</v>
      </c>
      <c r="J314" s="38"/>
      <c r="K314" s="37">
        <f t="shared" ref="K314:L314" si="195">(K315+K320+K321+K322+K323)</f>
        <v>912</v>
      </c>
      <c r="L314" s="37">
        <f t="shared" si="195"/>
        <v>5712</v>
      </c>
      <c r="M314" s="33"/>
      <c r="N314" s="7"/>
      <c r="P314" s="7"/>
      <c r="Q314" s="7"/>
      <c r="R314" s="7"/>
      <c r="S314" s="25"/>
      <c r="T314" s="25"/>
      <c r="U314" s="25"/>
      <c r="V314" s="25"/>
      <c r="W314" s="7"/>
      <c r="X314" s="7"/>
      <c r="Y314" s="7"/>
      <c r="Z314" s="7"/>
      <c r="AA314" s="7"/>
    </row>
    <row r="315" ht="13.5" customHeight="1">
      <c r="A315" s="33"/>
      <c r="B315" s="33"/>
      <c r="C315" s="34" t="s">
        <v>474</v>
      </c>
      <c r="D315" s="34" t="s">
        <v>475</v>
      </c>
      <c r="E315" s="34" t="s">
        <v>29</v>
      </c>
      <c r="F315" s="35">
        <v>0.0</v>
      </c>
      <c r="G315" s="33"/>
      <c r="H315" s="36">
        <f t="shared" si="196"/>
        <v>0</v>
      </c>
      <c r="I315" s="37">
        <f>(I316+I317+I318+I319)</f>
        <v>4800</v>
      </c>
      <c r="J315" s="38"/>
      <c r="K315" s="37">
        <f t="shared" ref="K315:L315" si="197">(K316+K317+K318+K319)</f>
        <v>912</v>
      </c>
      <c r="L315" s="37">
        <f t="shared" si="197"/>
        <v>5712</v>
      </c>
      <c r="M315" s="33"/>
      <c r="N315" s="7"/>
      <c r="P315" s="7"/>
      <c r="Q315" s="7"/>
      <c r="R315" s="7"/>
      <c r="S315" s="25"/>
      <c r="T315" s="25"/>
      <c r="U315" s="25"/>
      <c r="V315" s="25"/>
      <c r="W315" s="7"/>
      <c r="X315" s="7"/>
      <c r="Y315" s="7"/>
      <c r="Z315" s="7"/>
      <c r="AA315" s="7"/>
    </row>
    <row r="316" ht="13.5" customHeight="1">
      <c r="A316" s="33"/>
      <c r="B316" s="33"/>
      <c r="C316" s="33"/>
      <c r="D316" s="39" t="s">
        <v>476</v>
      </c>
      <c r="E316" s="34" t="s">
        <v>26</v>
      </c>
      <c r="F316" s="40">
        <v>0.0</v>
      </c>
      <c r="G316" s="39" t="s">
        <v>76</v>
      </c>
      <c r="H316" s="41">
        <v>3500.0</v>
      </c>
      <c r="I316" s="42">
        <f t="shared" ref="I316:I319" si="198">ROUND($F316*H316,2)</f>
        <v>0</v>
      </c>
      <c r="J316" s="43">
        <v>0.19</v>
      </c>
      <c r="K316" s="42">
        <f t="shared" ref="K316:K323" si="199">ROUND($I316*J316,2)</f>
        <v>0</v>
      </c>
      <c r="L316" s="42">
        <f t="shared" ref="L316:L323" si="200">ROUND($I316+K316,2)</f>
        <v>0</v>
      </c>
      <c r="M316" s="39" t="s">
        <v>423</v>
      </c>
      <c r="N316" s="7"/>
      <c r="P316" s="7"/>
      <c r="Q316" s="7"/>
      <c r="R316" s="7"/>
      <c r="S316" s="25"/>
      <c r="T316" s="25"/>
      <c r="U316" s="25"/>
      <c r="V316" s="25"/>
      <c r="W316" s="7"/>
      <c r="X316" s="7"/>
      <c r="Y316" s="7"/>
      <c r="Z316" s="7"/>
      <c r="AA316" s="7"/>
    </row>
    <row r="317" ht="13.5" customHeight="1">
      <c r="A317" s="33"/>
      <c r="B317" s="33"/>
      <c r="C317" s="33"/>
      <c r="D317" s="39" t="s">
        <v>477</v>
      </c>
      <c r="E317" s="34" t="s">
        <v>26</v>
      </c>
      <c r="F317" s="40">
        <v>0.0</v>
      </c>
      <c r="G317" s="39" t="s">
        <v>76</v>
      </c>
      <c r="H317" s="41">
        <v>4000.0</v>
      </c>
      <c r="I317" s="42">
        <f t="shared" si="198"/>
        <v>0</v>
      </c>
      <c r="J317" s="43">
        <v>0.19</v>
      </c>
      <c r="K317" s="42">
        <f t="shared" si="199"/>
        <v>0</v>
      </c>
      <c r="L317" s="42">
        <f t="shared" si="200"/>
        <v>0</v>
      </c>
      <c r="M317" s="44"/>
      <c r="N317" s="7"/>
      <c r="P317" s="7"/>
      <c r="Q317" s="7"/>
      <c r="R317" s="7"/>
      <c r="S317" s="25"/>
      <c r="T317" s="25"/>
      <c r="U317" s="25"/>
      <c r="V317" s="25"/>
      <c r="W317" s="7"/>
      <c r="X317" s="7"/>
      <c r="Y317" s="7"/>
      <c r="Z317" s="7"/>
      <c r="AA317" s="7"/>
    </row>
    <row r="318" ht="13.5" customHeight="1">
      <c r="A318" s="33"/>
      <c r="B318" s="33"/>
      <c r="C318" s="33"/>
      <c r="D318" s="39" t="s">
        <v>446</v>
      </c>
      <c r="E318" s="34" t="s">
        <v>26</v>
      </c>
      <c r="F318" s="40">
        <v>0.0</v>
      </c>
      <c r="G318" s="39" t="s">
        <v>76</v>
      </c>
      <c r="H318" s="41">
        <v>2000.0</v>
      </c>
      <c r="I318" s="42">
        <f t="shared" si="198"/>
        <v>0</v>
      </c>
      <c r="J318" s="43">
        <v>0.19</v>
      </c>
      <c r="K318" s="42">
        <f t="shared" si="199"/>
        <v>0</v>
      </c>
      <c r="L318" s="42">
        <f t="shared" si="200"/>
        <v>0</v>
      </c>
      <c r="M318" s="44"/>
      <c r="N318" s="7"/>
      <c r="P318" s="7"/>
      <c r="Q318" s="7"/>
      <c r="R318" s="7"/>
      <c r="S318" s="25"/>
      <c r="T318" s="25"/>
      <c r="U318" s="25"/>
      <c r="V318" s="25"/>
      <c r="W318" s="7"/>
      <c r="X318" s="7"/>
      <c r="Y318" s="7"/>
      <c r="Z318" s="7"/>
      <c r="AA318" s="7"/>
    </row>
    <row r="319" ht="13.5" customHeight="1">
      <c r="A319" s="33"/>
      <c r="B319" s="33"/>
      <c r="C319" s="33"/>
      <c r="D319" s="39" t="s">
        <v>478</v>
      </c>
      <c r="E319" s="34" t="s">
        <v>26</v>
      </c>
      <c r="F319" s="40">
        <v>1.0</v>
      </c>
      <c r="G319" s="39" t="s">
        <v>76</v>
      </c>
      <c r="H319" s="41">
        <v>4800.0</v>
      </c>
      <c r="I319" s="42">
        <f t="shared" si="198"/>
        <v>4800</v>
      </c>
      <c r="J319" s="43">
        <v>0.19</v>
      </c>
      <c r="K319" s="42">
        <f t="shared" si="199"/>
        <v>912</v>
      </c>
      <c r="L319" s="42">
        <f t="shared" si="200"/>
        <v>5712</v>
      </c>
      <c r="M319" s="39" t="s">
        <v>479</v>
      </c>
      <c r="N319" s="7"/>
      <c r="P319" s="7"/>
      <c r="Q319" s="7"/>
      <c r="R319" s="7"/>
      <c r="S319" s="25"/>
      <c r="T319" s="25"/>
      <c r="U319" s="25"/>
      <c r="V319" s="25"/>
      <c r="W319" s="7"/>
      <c r="X319" s="7"/>
      <c r="Y319" s="7"/>
      <c r="Z319" s="7"/>
      <c r="AA319" s="7"/>
    </row>
    <row r="320" ht="13.5" customHeight="1">
      <c r="A320" s="33"/>
      <c r="B320" s="33"/>
      <c r="C320" s="34" t="s">
        <v>480</v>
      </c>
      <c r="D320" s="34" t="s">
        <v>481</v>
      </c>
      <c r="E320" s="34" t="s">
        <v>26</v>
      </c>
      <c r="F320" s="35">
        <v>0.0</v>
      </c>
      <c r="G320" s="33"/>
      <c r="H320" s="36">
        <v>0.0</v>
      </c>
      <c r="I320" s="45">
        <f t="shared" ref="I320:I323" si="201">ROUND(IF(G320="%",((F320)/100),F320)*H320,2)</f>
        <v>0</v>
      </c>
      <c r="J320" s="38">
        <v>0.19</v>
      </c>
      <c r="K320" s="45">
        <f t="shared" si="199"/>
        <v>0</v>
      </c>
      <c r="L320" s="45">
        <f t="shared" si="200"/>
        <v>0</v>
      </c>
      <c r="M320" s="33"/>
      <c r="N320" s="7"/>
      <c r="P320" s="7"/>
      <c r="Q320" s="7"/>
      <c r="R320" s="7"/>
      <c r="S320" s="25"/>
      <c r="T320" s="25"/>
      <c r="U320" s="25"/>
      <c r="V320" s="25"/>
      <c r="W320" s="7"/>
      <c r="X320" s="7"/>
      <c r="Y320" s="7"/>
      <c r="Z320" s="7"/>
      <c r="AA320" s="7"/>
    </row>
    <row r="321" ht="13.5" customHeight="1">
      <c r="A321" s="33"/>
      <c r="B321" s="33"/>
      <c r="C321" s="34" t="s">
        <v>482</v>
      </c>
      <c r="D321" s="34" t="s">
        <v>483</v>
      </c>
      <c r="E321" s="34" t="s">
        <v>26</v>
      </c>
      <c r="F321" s="35">
        <v>0.0</v>
      </c>
      <c r="G321" s="33"/>
      <c r="H321" s="36">
        <v>0.0</v>
      </c>
      <c r="I321" s="45">
        <f t="shared" si="201"/>
        <v>0</v>
      </c>
      <c r="J321" s="38">
        <v>0.19</v>
      </c>
      <c r="K321" s="45">
        <f t="shared" si="199"/>
        <v>0</v>
      </c>
      <c r="L321" s="45">
        <f t="shared" si="200"/>
        <v>0</v>
      </c>
      <c r="M321" s="33"/>
      <c r="N321" s="7"/>
      <c r="P321" s="7"/>
      <c r="Q321" s="7"/>
      <c r="R321" s="7"/>
      <c r="S321" s="25"/>
      <c r="T321" s="25"/>
      <c r="U321" s="25"/>
      <c r="V321" s="25"/>
      <c r="W321" s="7"/>
      <c r="X321" s="7"/>
      <c r="Y321" s="7"/>
      <c r="Z321" s="7"/>
      <c r="AA321" s="7"/>
    </row>
    <row r="322" ht="13.5" customHeight="1">
      <c r="A322" s="33"/>
      <c r="B322" s="33"/>
      <c r="C322" s="34" t="s">
        <v>484</v>
      </c>
      <c r="D322" s="34" t="s">
        <v>485</v>
      </c>
      <c r="E322" s="34" t="s">
        <v>26</v>
      </c>
      <c r="F322" s="35">
        <v>0.0</v>
      </c>
      <c r="G322" s="33"/>
      <c r="H322" s="36">
        <v>0.0</v>
      </c>
      <c r="I322" s="45">
        <f t="shared" si="201"/>
        <v>0</v>
      </c>
      <c r="J322" s="38">
        <v>0.19</v>
      </c>
      <c r="K322" s="45">
        <f t="shared" si="199"/>
        <v>0</v>
      </c>
      <c r="L322" s="45">
        <f t="shared" si="200"/>
        <v>0</v>
      </c>
      <c r="M322" s="33"/>
      <c r="N322" s="7"/>
      <c r="P322" s="7"/>
      <c r="Q322" s="7"/>
      <c r="R322" s="7"/>
      <c r="S322" s="25"/>
      <c r="T322" s="25"/>
      <c r="U322" s="25"/>
      <c r="V322" s="25"/>
      <c r="W322" s="7"/>
      <c r="X322" s="7"/>
      <c r="Y322" s="7"/>
      <c r="Z322" s="7"/>
      <c r="AA322" s="7"/>
    </row>
    <row r="323" ht="13.5" customHeight="1">
      <c r="A323" s="33"/>
      <c r="B323" s="33"/>
      <c r="C323" s="34" t="s">
        <v>486</v>
      </c>
      <c r="D323" s="34" t="s">
        <v>487</v>
      </c>
      <c r="E323" s="34" t="s">
        <v>26</v>
      </c>
      <c r="F323" s="35">
        <v>0.0</v>
      </c>
      <c r="G323" s="33"/>
      <c r="H323" s="36">
        <v>0.0</v>
      </c>
      <c r="I323" s="45">
        <f t="shared" si="201"/>
        <v>0</v>
      </c>
      <c r="J323" s="38">
        <v>0.19</v>
      </c>
      <c r="K323" s="45">
        <f t="shared" si="199"/>
        <v>0</v>
      </c>
      <c r="L323" s="45">
        <f t="shared" si="200"/>
        <v>0</v>
      </c>
      <c r="M323" s="33"/>
      <c r="N323" s="7"/>
      <c r="P323" s="7"/>
      <c r="Q323" s="7"/>
      <c r="R323" s="7"/>
      <c r="S323" s="25"/>
      <c r="T323" s="25"/>
      <c r="U323" s="25"/>
      <c r="V323" s="25"/>
      <c r="W323" s="7"/>
      <c r="X323" s="7"/>
      <c r="Y323" s="7"/>
      <c r="Z323" s="7"/>
      <c r="AA323" s="7"/>
    </row>
    <row r="324" ht="13.5" customHeight="1">
      <c r="A324" s="33"/>
      <c r="B324" s="34" t="s">
        <v>488</v>
      </c>
      <c r="C324" s="33"/>
      <c r="D324" s="34" t="s">
        <v>489</v>
      </c>
      <c r="E324" s="34" t="s">
        <v>29</v>
      </c>
      <c r="F324" s="35">
        <v>241.16</v>
      </c>
      <c r="G324" s="33"/>
      <c r="H324" s="36">
        <f>IF(F324&lt;&gt;0,ROUND(I324/IF(G324="%",((F324)/100),F324),2),0)</f>
        <v>116.93</v>
      </c>
      <c r="I324" s="37">
        <f>(I325+I326+I327+I328+I337+I341+I342+I343)</f>
        <v>28200</v>
      </c>
      <c r="J324" s="38"/>
      <c r="K324" s="37">
        <f t="shared" ref="K324:L324" si="202">(K325+K326+K327+K328+K337+K341+K342+K343)</f>
        <v>5358</v>
      </c>
      <c r="L324" s="37">
        <f t="shared" si="202"/>
        <v>33558</v>
      </c>
      <c r="M324" s="33"/>
      <c r="N324" s="7"/>
      <c r="P324" s="7"/>
      <c r="Q324" s="7"/>
      <c r="R324" s="7"/>
      <c r="S324" s="25"/>
      <c r="T324" s="25"/>
      <c r="U324" s="25"/>
      <c r="V324" s="25"/>
      <c r="W324" s="7"/>
      <c r="X324" s="7"/>
      <c r="Y324" s="7"/>
      <c r="Z324" s="7"/>
      <c r="AA324" s="7"/>
    </row>
    <row r="325" ht="13.5" customHeight="1">
      <c r="A325" s="33"/>
      <c r="B325" s="33"/>
      <c r="C325" s="34" t="s">
        <v>490</v>
      </c>
      <c r="D325" s="34" t="s">
        <v>491</v>
      </c>
      <c r="E325" s="34" t="s">
        <v>26</v>
      </c>
      <c r="F325" s="35">
        <v>0.0</v>
      </c>
      <c r="G325" s="33"/>
      <c r="H325" s="36">
        <v>0.0</v>
      </c>
      <c r="I325" s="45">
        <f t="shared" ref="I325:I327" si="203">ROUND(IF(G325="%",((F325)/100),F325)*H325,2)</f>
        <v>0</v>
      </c>
      <c r="J325" s="38">
        <v>0.19</v>
      </c>
      <c r="K325" s="45">
        <f t="shared" ref="K325:K327" si="204">ROUND($I325*J325,2)</f>
        <v>0</v>
      </c>
      <c r="L325" s="45">
        <f t="shared" ref="L325:L327" si="205">ROUND($I325+K325,2)</f>
        <v>0</v>
      </c>
      <c r="M325" s="33"/>
      <c r="N325" s="7"/>
      <c r="P325" s="7"/>
      <c r="Q325" s="7"/>
      <c r="R325" s="7"/>
      <c r="S325" s="25"/>
      <c r="T325" s="25"/>
      <c r="U325" s="25"/>
      <c r="V325" s="25"/>
      <c r="W325" s="7"/>
      <c r="X325" s="7"/>
      <c r="Y325" s="7"/>
      <c r="Z325" s="7"/>
      <c r="AA325" s="7"/>
    </row>
    <row r="326" ht="13.5" customHeight="1">
      <c r="A326" s="33"/>
      <c r="B326" s="33"/>
      <c r="C326" s="34" t="s">
        <v>492</v>
      </c>
      <c r="D326" s="34" t="s">
        <v>493</v>
      </c>
      <c r="E326" s="34" t="s">
        <v>26</v>
      </c>
      <c r="F326" s="35">
        <v>0.0</v>
      </c>
      <c r="G326" s="33"/>
      <c r="H326" s="36">
        <v>0.0</v>
      </c>
      <c r="I326" s="45">
        <f t="shared" si="203"/>
        <v>0</v>
      </c>
      <c r="J326" s="38">
        <v>0.19</v>
      </c>
      <c r="K326" s="45">
        <f t="shared" si="204"/>
        <v>0</v>
      </c>
      <c r="L326" s="45">
        <f t="shared" si="205"/>
        <v>0</v>
      </c>
      <c r="M326" s="33"/>
      <c r="N326" s="7"/>
      <c r="P326" s="7"/>
      <c r="Q326" s="7"/>
      <c r="R326" s="7"/>
      <c r="S326" s="25"/>
      <c r="T326" s="25"/>
      <c r="U326" s="25"/>
      <c r="V326" s="25"/>
      <c r="W326" s="7"/>
      <c r="X326" s="7"/>
      <c r="Y326" s="7"/>
      <c r="Z326" s="7"/>
      <c r="AA326" s="7"/>
    </row>
    <row r="327" ht="13.5" customHeight="1">
      <c r="A327" s="33"/>
      <c r="B327" s="33"/>
      <c r="C327" s="34" t="s">
        <v>494</v>
      </c>
      <c r="D327" s="34" t="s">
        <v>495</v>
      </c>
      <c r="E327" s="34" t="s">
        <v>26</v>
      </c>
      <c r="F327" s="35">
        <v>0.0</v>
      </c>
      <c r="G327" s="33"/>
      <c r="H327" s="36">
        <v>0.0</v>
      </c>
      <c r="I327" s="45">
        <f t="shared" si="203"/>
        <v>0</v>
      </c>
      <c r="J327" s="38">
        <v>0.19</v>
      </c>
      <c r="K327" s="45">
        <f t="shared" si="204"/>
        <v>0</v>
      </c>
      <c r="L327" s="45">
        <f t="shared" si="205"/>
        <v>0</v>
      </c>
      <c r="M327" s="33"/>
      <c r="N327" s="7"/>
      <c r="P327" s="7"/>
      <c r="Q327" s="7"/>
      <c r="R327" s="7"/>
      <c r="S327" s="25"/>
      <c r="T327" s="25"/>
      <c r="U327" s="25"/>
      <c r="V327" s="25"/>
      <c r="W327" s="7"/>
      <c r="X327" s="7"/>
      <c r="Y327" s="7"/>
      <c r="Z327" s="7"/>
      <c r="AA327" s="7"/>
    </row>
    <row r="328" ht="13.5" customHeight="1">
      <c r="A328" s="33"/>
      <c r="B328" s="33"/>
      <c r="C328" s="34" t="s">
        <v>496</v>
      </c>
      <c r="D328" s="34" t="s">
        <v>497</v>
      </c>
      <c r="E328" s="34" t="s">
        <v>29</v>
      </c>
      <c r="F328" s="35">
        <v>0.0</v>
      </c>
      <c r="G328" s="33"/>
      <c r="H328" s="36">
        <f>IF(F328&lt;&gt;0,ROUND(I328/IF(G328="%",((F328)/100),F328),2),0)</f>
        <v>0</v>
      </c>
      <c r="I328" s="37">
        <f>(I329+I330+I331+I332+I333+I334+I335+I336)</f>
        <v>24200</v>
      </c>
      <c r="J328" s="38"/>
      <c r="K328" s="37">
        <f t="shared" ref="K328:L328" si="206">(K329+K330+K331+K332+K333+K334+K335+K336)</f>
        <v>4598</v>
      </c>
      <c r="L328" s="37">
        <f t="shared" si="206"/>
        <v>28798</v>
      </c>
      <c r="M328" s="33"/>
      <c r="N328" s="7" t="s">
        <v>423</v>
      </c>
      <c r="P328" s="7"/>
      <c r="Q328" s="7"/>
      <c r="R328" s="7"/>
      <c r="S328" s="25"/>
      <c r="T328" s="25"/>
      <c r="U328" s="25"/>
      <c r="V328" s="25"/>
      <c r="W328" s="7"/>
      <c r="X328" s="7"/>
      <c r="Y328" s="7"/>
      <c r="Z328" s="7"/>
      <c r="AA328" s="7"/>
    </row>
    <row r="329" ht="13.5" customHeight="1">
      <c r="A329" s="33"/>
      <c r="B329" s="33"/>
      <c r="C329" s="33"/>
      <c r="D329" s="39" t="s">
        <v>498</v>
      </c>
      <c r="E329" s="34" t="s">
        <v>26</v>
      </c>
      <c r="F329" s="40">
        <v>1.0</v>
      </c>
      <c r="G329" s="39" t="s">
        <v>76</v>
      </c>
      <c r="H329" s="41">
        <v>2000.0</v>
      </c>
      <c r="I329" s="42">
        <f t="shared" ref="I329:I336" si="207">ROUND($F329*H329,2)</f>
        <v>2000</v>
      </c>
      <c r="J329" s="43">
        <v>0.19</v>
      </c>
      <c r="K329" s="42">
        <f t="shared" ref="K329:K336" si="208">ROUND($I329*J329,2)</f>
        <v>380</v>
      </c>
      <c r="L329" s="42">
        <f t="shared" ref="L329:L336" si="209">ROUND($I329+K329,2)</f>
        <v>2380</v>
      </c>
      <c r="M329" s="44"/>
      <c r="N329" s="7" t="s">
        <v>499</v>
      </c>
      <c r="P329" s="7"/>
      <c r="Q329" s="7"/>
      <c r="R329" s="7"/>
      <c r="S329" s="25"/>
      <c r="T329" s="25"/>
      <c r="U329" s="25"/>
      <c r="V329" s="25"/>
      <c r="W329" s="7"/>
      <c r="X329" s="7"/>
      <c r="Y329" s="7"/>
      <c r="Z329" s="7"/>
      <c r="AA329" s="7"/>
    </row>
    <row r="330" ht="13.5" customHeight="1">
      <c r="A330" s="33"/>
      <c r="B330" s="33"/>
      <c r="C330" s="33"/>
      <c r="D330" s="39" t="s">
        <v>500</v>
      </c>
      <c r="E330" s="34" t="s">
        <v>26</v>
      </c>
      <c r="F330" s="40">
        <v>3.0</v>
      </c>
      <c r="G330" s="39" t="s">
        <v>382</v>
      </c>
      <c r="H330" s="41">
        <v>1500.0</v>
      </c>
      <c r="I330" s="42">
        <f t="shared" si="207"/>
        <v>4500</v>
      </c>
      <c r="J330" s="43">
        <v>0.19</v>
      </c>
      <c r="K330" s="42">
        <f t="shared" si="208"/>
        <v>855</v>
      </c>
      <c r="L330" s="42">
        <f t="shared" si="209"/>
        <v>5355</v>
      </c>
      <c r="M330" s="44"/>
      <c r="N330" s="7" t="s">
        <v>499</v>
      </c>
      <c r="P330" s="7"/>
      <c r="Q330" s="7"/>
      <c r="R330" s="7"/>
      <c r="S330" s="25"/>
      <c r="T330" s="25"/>
      <c r="U330" s="25"/>
      <c r="V330" s="25"/>
      <c r="W330" s="7"/>
      <c r="X330" s="7"/>
      <c r="Y330" s="7"/>
      <c r="Z330" s="7"/>
      <c r="AA330" s="7"/>
    </row>
    <row r="331" ht="13.5" customHeight="1">
      <c r="A331" s="33"/>
      <c r="B331" s="33"/>
      <c r="C331" s="33"/>
      <c r="D331" s="39" t="s">
        <v>501</v>
      </c>
      <c r="E331" s="34" t="s">
        <v>26</v>
      </c>
      <c r="F331" s="40">
        <v>180.0</v>
      </c>
      <c r="G331" s="39" t="s">
        <v>40</v>
      </c>
      <c r="H331" s="41">
        <v>65.0</v>
      </c>
      <c r="I331" s="42">
        <f t="shared" si="207"/>
        <v>11700</v>
      </c>
      <c r="J331" s="43">
        <v>0.19</v>
      </c>
      <c r="K331" s="42">
        <f t="shared" si="208"/>
        <v>2223</v>
      </c>
      <c r="L331" s="42">
        <f t="shared" si="209"/>
        <v>13923</v>
      </c>
      <c r="M331" s="44"/>
      <c r="N331" s="7" t="s">
        <v>502</v>
      </c>
      <c r="P331" s="7"/>
      <c r="Q331" s="7"/>
      <c r="R331" s="7"/>
      <c r="S331" s="25"/>
      <c r="T331" s="25"/>
      <c r="U331" s="25"/>
      <c r="V331" s="25"/>
      <c r="W331" s="7"/>
      <c r="X331" s="7"/>
      <c r="Y331" s="7"/>
      <c r="Z331" s="7"/>
      <c r="AA331" s="7"/>
    </row>
    <row r="332" ht="13.5" customHeight="1">
      <c r="A332" s="33"/>
      <c r="B332" s="33"/>
      <c r="C332" s="33"/>
      <c r="D332" s="39" t="s">
        <v>503</v>
      </c>
      <c r="E332" s="34" t="s">
        <v>26</v>
      </c>
      <c r="F332" s="40">
        <v>0.0</v>
      </c>
      <c r="G332" s="39" t="s">
        <v>76</v>
      </c>
      <c r="H332" s="41">
        <v>3000.0</v>
      </c>
      <c r="I332" s="42">
        <f t="shared" si="207"/>
        <v>0</v>
      </c>
      <c r="J332" s="43">
        <v>0.19</v>
      </c>
      <c r="K332" s="42">
        <f t="shared" si="208"/>
        <v>0</v>
      </c>
      <c r="L332" s="42">
        <f t="shared" si="209"/>
        <v>0</v>
      </c>
      <c r="M332" s="39" t="s">
        <v>423</v>
      </c>
      <c r="N332" s="7"/>
      <c r="P332" s="7"/>
      <c r="Q332" s="7"/>
      <c r="R332" s="7"/>
      <c r="S332" s="25"/>
      <c r="T332" s="25"/>
      <c r="U332" s="25"/>
      <c r="V332" s="25"/>
      <c r="W332" s="7"/>
      <c r="X332" s="7"/>
      <c r="Y332" s="7"/>
      <c r="Z332" s="7"/>
      <c r="AA332" s="7"/>
    </row>
    <row r="333" ht="13.5" customHeight="1">
      <c r="A333" s="33"/>
      <c r="B333" s="33"/>
      <c r="C333" s="33"/>
      <c r="D333" s="39" t="s">
        <v>504</v>
      </c>
      <c r="E333" s="34" t="s">
        <v>26</v>
      </c>
      <c r="F333" s="40">
        <v>1.0</v>
      </c>
      <c r="G333" s="39" t="s">
        <v>76</v>
      </c>
      <c r="H333" s="41">
        <v>3000.0</v>
      </c>
      <c r="I333" s="49">
        <f t="shared" si="207"/>
        <v>3000</v>
      </c>
      <c r="J333" s="43">
        <v>0.19</v>
      </c>
      <c r="K333" s="42">
        <f t="shared" si="208"/>
        <v>570</v>
      </c>
      <c r="L333" s="42">
        <f t="shared" si="209"/>
        <v>3570</v>
      </c>
      <c r="M333" s="44"/>
      <c r="N333" s="57" t="s">
        <v>505</v>
      </c>
      <c r="P333" s="46" t="s">
        <v>132</v>
      </c>
      <c r="Q333" s="46" t="s">
        <v>132</v>
      </c>
      <c r="R333" s="46" t="s">
        <v>132</v>
      </c>
      <c r="S333" s="48" t="s">
        <v>132</v>
      </c>
      <c r="T333" s="48" t="s">
        <v>132</v>
      </c>
      <c r="U333" s="48" t="s">
        <v>132</v>
      </c>
      <c r="V333" s="48" t="s">
        <v>132</v>
      </c>
      <c r="W333" s="7"/>
      <c r="X333" s="7"/>
      <c r="Y333" s="7"/>
      <c r="Z333" s="7"/>
      <c r="AA333" s="7"/>
    </row>
    <row r="334" ht="13.5" customHeight="1">
      <c r="A334" s="33"/>
      <c r="B334" s="33"/>
      <c r="C334" s="33"/>
      <c r="D334" s="39" t="s">
        <v>506</v>
      </c>
      <c r="E334" s="34" t="s">
        <v>26</v>
      </c>
      <c r="F334" s="40">
        <v>0.0</v>
      </c>
      <c r="G334" s="39" t="s">
        <v>76</v>
      </c>
      <c r="H334" s="41">
        <v>4000.0</v>
      </c>
      <c r="I334" s="42">
        <f t="shared" si="207"/>
        <v>0</v>
      </c>
      <c r="J334" s="43">
        <v>0.19</v>
      </c>
      <c r="K334" s="42">
        <f t="shared" si="208"/>
        <v>0</v>
      </c>
      <c r="L334" s="42">
        <f t="shared" si="209"/>
        <v>0</v>
      </c>
      <c r="M334" s="44"/>
      <c r="N334" s="7"/>
      <c r="P334" s="7"/>
      <c r="Q334" s="7"/>
      <c r="R334" s="7"/>
      <c r="S334" s="25"/>
      <c r="T334" s="25"/>
      <c r="U334" s="25"/>
      <c r="V334" s="25"/>
      <c r="W334" s="7"/>
      <c r="X334" s="7"/>
      <c r="Y334" s="7"/>
      <c r="Z334" s="7"/>
      <c r="AA334" s="7"/>
    </row>
    <row r="335" ht="13.5" customHeight="1">
      <c r="A335" s="33"/>
      <c r="B335" s="33"/>
      <c r="C335" s="33"/>
      <c r="D335" s="39" t="s">
        <v>507</v>
      </c>
      <c r="E335" s="34" t="s">
        <v>26</v>
      </c>
      <c r="F335" s="40">
        <v>0.0</v>
      </c>
      <c r="G335" s="39" t="s">
        <v>76</v>
      </c>
      <c r="H335" s="41">
        <v>1000.0</v>
      </c>
      <c r="I335" s="42">
        <f t="shared" si="207"/>
        <v>0</v>
      </c>
      <c r="J335" s="43">
        <v>0.19</v>
      </c>
      <c r="K335" s="42">
        <f t="shared" si="208"/>
        <v>0</v>
      </c>
      <c r="L335" s="42">
        <f t="shared" si="209"/>
        <v>0</v>
      </c>
      <c r="M335" s="39" t="s">
        <v>423</v>
      </c>
      <c r="N335" s="7"/>
      <c r="P335" s="7"/>
      <c r="Q335" s="7"/>
      <c r="R335" s="7"/>
      <c r="S335" s="25"/>
      <c r="T335" s="25"/>
      <c r="U335" s="25"/>
      <c r="V335" s="25"/>
      <c r="W335" s="7"/>
      <c r="X335" s="7"/>
      <c r="Y335" s="7"/>
      <c r="Z335" s="7"/>
      <c r="AA335" s="7"/>
    </row>
    <row r="336" ht="13.5" customHeight="1">
      <c r="A336" s="33"/>
      <c r="B336" s="33"/>
      <c r="C336" s="33"/>
      <c r="D336" s="39" t="s">
        <v>508</v>
      </c>
      <c r="E336" s="34" t="s">
        <v>26</v>
      </c>
      <c r="F336" s="40">
        <v>1.0</v>
      </c>
      <c r="G336" s="39" t="s">
        <v>76</v>
      </c>
      <c r="H336" s="41">
        <v>3000.0</v>
      </c>
      <c r="I336" s="49">
        <f t="shared" si="207"/>
        <v>3000</v>
      </c>
      <c r="J336" s="43">
        <v>0.19</v>
      </c>
      <c r="K336" s="42">
        <f t="shared" si="208"/>
        <v>570</v>
      </c>
      <c r="L336" s="42">
        <f t="shared" si="209"/>
        <v>3570</v>
      </c>
      <c r="M336" s="44"/>
      <c r="N336" s="7" t="s">
        <v>357</v>
      </c>
      <c r="P336" s="46" t="s">
        <v>132</v>
      </c>
      <c r="Q336" s="46" t="s">
        <v>132</v>
      </c>
      <c r="R336" s="46" t="s">
        <v>132</v>
      </c>
      <c r="S336" s="48" t="s">
        <v>132</v>
      </c>
      <c r="T336" s="48" t="s">
        <v>132</v>
      </c>
      <c r="U336" s="48" t="s">
        <v>132</v>
      </c>
      <c r="V336" s="48" t="s">
        <v>132</v>
      </c>
      <c r="W336" s="7"/>
      <c r="X336" s="7"/>
      <c r="Y336" s="7"/>
      <c r="Z336" s="7"/>
      <c r="AA336" s="7"/>
    </row>
    <row r="337" ht="13.5" customHeight="1">
      <c r="A337" s="33"/>
      <c r="B337" s="33"/>
      <c r="C337" s="34" t="s">
        <v>509</v>
      </c>
      <c r="D337" s="34" t="s">
        <v>510</v>
      </c>
      <c r="E337" s="34" t="s">
        <v>29</v>
      </c>
      <c r="F337" s="35">
        <v>0.0</v>
      </c>
      <c r="G337" s="33"/>
      <c r="H337" s="36">
        <f>IF(F337&lt;&gt;0,ROUND(I337/IF(G337="%",((F337)/100),F337),2),0)</f>
        <v>0</v>
      </c>
      <c r="I337" s="37">
        <f>(I338+I339+I340)</f>
        <v>4000</v>
      </c>
      <c r="J337" s="38"/>
      <c r="K337" s="37">
        <f t="shared" ref="K337:L337" si="210">(K338+K339+K340)</f>
        <v>760</v>
      </c>
      <c r="L337" s="37">
        <f t="shared" si="210"/>
        <v>4760</v>
      </c>
      <c r="M337" s="33"/>
      <c r="P337" s="7"/>
      <c r="Q337" s="7"/>
      <c r="R337" s="7"/>
      <c r="S337" s="25"/>
      <c r="T337" s="25"/>
      <c r="U337" s="25"/>
      <c r="V337" s="25"/>
      <c r="W337" s="7"/>
      <c r="X337" s="7"/>
      <c r="Y337" s="7"/>
      <c r="Z337" s="7"/>
      <c r="AA337" s="7"/>
    </row>
    <row r="338" ht="13.5" customHeight="1">
      <c r="A338" s="33"/>
      <c r="B338" s="33"/>
      <c r="C338" s="33"/>
      <c r="D338" s="39" t="s">
        <v>511</v>
      </c>
      <c r="E338" s="34" t="s">
        <v>26</v>
      </c>
      <c r="F338" s="40">
        <v>1.0</v>
      </c>
      <c r="G338" s="39" t="s">
        <v>76</v>
      </c>
      <c r="H338" s="41">
        <v>2500.0</v>
      </c>
      <c r="I338" s="49">
        <f t="shared" ref="I338:I340" si="211">F338*H338</f>
        <v>2500</v>
      </c>
      <c r="J338" s="43">
        <v>0.19</v>
      </c>
      <c r="K338" s="42">
        <f t="shared" ref="K338:K343" si="212">ROUND($I338*J338,2)</f>
        <v>475</v>
      </c>
      <c r="L338" s="42">
        <f t="shared" ref="L338:L343" si="213">ROUND($I338+K338,2)</f>
        <v>2975</v>
      </c>
      <c r="M338" s="44"/>
      <c r="N338" s="7" t="s">
        <v>499</v>
      </c>
      <c r="P338" s="46" t="s">
        <v>132</v>
      </c>
      <c r="Q338" s="46" t="s">
        <v>132</v>
      </c>
      <c r="R338" s="46" t="s">
        <v>132</v>
      </c>
      <c r="S338" s="48" t="s">
        <v>132</v>
      </c>
      <c r="T338" s="48" t="s">
        <v>132</v>
      </c>
      <c r="U338" s="48" t="s">
        <v>132</v>
      </c>
      <c r="V338" s="48" t="s">
        <v>132</v>
      </c>
      <c r="W338" s="7"/>
      <c r="X338" s="7"/>
      <c r="Y338" s="7"/>
      <c r="Z338" s="7"/>
      <c r="AA338" s="7"/>
    </row>
    <row r="339" ht="13.5" customHeight="1">
      <c r="A339" s="33"/>
      <c r="B339" s="33"/>
      <c r="C339" s="33"/>
      <c r="D339" s="39" t="s">
        <v>512</v>
      </c>
      <c r="E339" s="34" t="s">
        <v>26</v>
      </c>
      <c r="F339" s="40">
        <v>1.0</v>
      </c>
      <c r="G339" s="39" t="s">
        <v>76</v>
      </c>
      <c r="H339" s="41">
        <v>1500.0</v>
      </c>
      <c r="I339" s="49">
        <f t="shared" si="211"/>
        <v>1500</v>
      </c>
      <c r="J339" s="43">
        <v>0.19</v>
      </c>
      <c r="K339" s="42">
        <f t="shared" si="212"/>
        <v>285</v>
      </c>
      <c r="L339" s="42">
        <f t="shared" si="213"/>
        <v>1785</v>
      </c>
      <c r="M339" s="44"/>
      <c r="N339" s="7" t="s">
        <v>357</v>
      </c>
      <c r="P339" s="46" t="s">
        <v>132</v>
      </c>
      <c r="Q339" s="46" t="s">
        <v>132</v>
      </c>
      <c r="R339" s="46" t="s">
        <v>132</v>
      </c>
      <c r="S339" s="48" t="s">
        <v>132</v>
      </c>
      <c r="T339" s="48" t="s">
        <v>132</v>
      </c>
      <c r="U339" s="48" t="s">
        <v>132</v>
      </c>
      <c r="V339" s="48" t="s">
        <v>132</v>
      </c>
      <c r="W339" s="7"/>
      <c r="X339" s="7"/>
      <c r="Y339" s="7"/>
      <c r="Z339" s="7"/>
      <c r="AA339" s="7"/>
    </row>
    <row r="340" ht="13.5" customHeight="1">
      <c r="A340" s="33"/>
      <c r="B340" s="33"/>
      <c r="C340" s="33"/>
      <c r="D340" s="39" t="s">
        <v>513</v>
      </c>
      <c r="E340" s="34" t="s">
        <v>26</v>
      </c>
      <c r="F340" s="40">
        <v>0.0</v>
      </c>
      <c r="G340" s="39" t="s">
        <v>76</v>
      </c>
      <c r="H340" s="41">
        <v>1000.0</v>
      </c>
      <c r="I340" s="42">
        <f t="shared" si="211"/>
        <v>0</v>
      </c>
      <c r="J340" s="43">
        <v>0.19</v>
      </c>
      <c r="K340" s="42">
        <f t="shared" si="212"/>
        <v>0</v>
      </c>
      <c r="L340" s="42">
        <f t="shared" si="213"/>
        <v>0</v>
      </c>
      <c r="M340" s="39" t="s">
        <v>423</v>
      </c>
      <c r="N340" s="7"/>
      <c r="P340" s="7"/>
      <c r="Q340" s="7"/>
      <c r="R340" s="7"/>
      <c r="S340" s="25"/>
      <c r="T340" s="25"/>
      <c r="U340" s="25"/>
      <c r="V340" s="25"/>
      <c r="W340" s="7"/>
      <c r="X340" s="7"/>
      <c r="Y340" s="7"/>
      <c r="Z340" s="7"/>
      <c r="AA340" s="7"/>
    </row>
    <row r="341" ht="13.5" customHeight="1">
      <c r="A341" s="33"/>
      <c r="B341" s="33"/>
      <c r="C341" s="34" t="s">
        <v>514</v>
      </c>
      <c r="D341" s="34" t="s">
        <v>515</v>
      </c>
      <c r="E341" s="34" t="s">
        <v>26</v>
      </c>
      <c r="F341" s="35">
        <v>0.0</v>
      </c>
      <c r="G341" s="33"/>
      <c r="H341" s="36">
        <v>0.0</v>
      </c>
      <c r="I341" s="45">
        <f t="shared" ref="I341:I343" si="214">ROUND(IF(G341="%",((F341)/100),F341)*H341,2)</f>
        <v>0</v>
      </c>
      <c r="J341" s="38">
        <v>0.19</v>
      </c>
      <c r="K341" s="45">
        <f t="shared" si="212"/>
        <v>0</v>
      </c>
      <c r="L341" s="45">
        <f t="shared" si="213"/>
        <v>0</v>
      </c>
      <c r="M341" s="33"/>
      <c r="N341" s="7"/>
      <c r="P341" s="7"/>
      <c r="Q341" s="7"/>
      <c r="R341" s="7"/>
      <c r="S341" s="25"/>
      <c r="T341" s="25"/>
      <c r="U341" s="25"/>
      <c r="V341" s="25"/>
      <c r="W341" s="7"/>
      <c r="X341" s="7"/>
      <c r="Y341" s="7"/>
      <c r="Z341" s="7"/>
      <c r="AA341" s="7"/>
    </row>
    <row r="342" ht="13.5" customHeight="1">
      <c r="A342" s="33"/>
      <c r="B342" s="33"/>
      <c r="C342" s="34" t="s">
        <v>516</v>
      </c>
      <c r="D342" s="34" t="s">
        <v>517</v>
      </c>
      <c r="E342" s="34" t="s">
        <v>26</v>
      </c>
      <c r="F342" s="35">
        <v>0.0</v>
      </c>
      <c r="G342" s="33"/>
      <c r="H342" s="36">
        <v>0.0</v>
      </c>
      <c r="I342" s="45">
        <f t="shared" si="214"/>
        <v>0</v>
      </c>
      <c r="J342" s="38">
        <v>0.19</v>
      </c>
      <c r="K342" s="45">
        <f t="shared" si="212"/>
        <v>0</v>
      </c>
      <c r="L342" s="45">
        <f t="shared" si="213"/>
        <v>0</v>
      </c>
      <c r="M342" s="33"/>
      <c r="N342" s="7"/>
      <c r="P342" s="7"/>
      <c r="Q342" s="7"/>
      <c r="R342" s="7"/>
      <c r="S342" s="25"/>
      <c r="T342" s="25"/>
      <c r="U342" s="25"/>
      <c r="V342" s="25"/>
      <c r="W342" s="7"/>
      <c r="X342" s="7"/>
      <c r="Y342" s="7"/>
      <c r="Z342" s="7"/>
      <c r="AA342" s="7"/>
    </row>
    <row r="343" ht="13.5" customHeight="1">
      <c r="A343" s="33"/>
      <c r="B343" s="33"/>
      <c r="C343" s="34" t="s">
        <v>518</v>
      </c>
      <c r="D343" s="34" t="s">
        <v>519</v>
      </c>
      <c r="E343" s="34" t="s">
        <v>26</v>
      </c>
      <c r="F343" s="35">
        <v>0.0</v>
      </c>
      <c r="G343" s="33"/>
      <c r="H343" s="36">
        <v>0.0</v>
      </c>
      <c r="I343" s="45">
        <f t="shared" si="214"/>
        <v>0</v>
      </c>
      <c r="J343" s="38">
        <v>0.19</v>
      </c>
      <c r="K343" s="45">
        <f t="shared" si="212"/>
        <v>0</v>
      </c>
      <c r="L343" s="45">
        <f t="shared" si="213"/>
        <v>0</v>
      </c>
      <c r="M343" s="33"/>
      <c r="N343" s="7"/>
      <c r="P343" s="7"/>
      <c r="Q343" s="7"/>
      <c r="R343" s="7"/>
      <c r="S343" s="25"/>
      <c r="T343" s="25"/>
      <c r="U343" s="25"/>
      <c r="V343" s="25"/>
      <c r="W343" s="7"/>
      <c r="X343" s="7"/>
      <c r="Y343" s="7"/>
      <c r="Z343" s="7"/>
      <c r="AA343" s="7"/>
    </row>
    <row r="344" ht="13.5" customHeight="1">
      <c r="A344" s="33"/>
      <c r="B344" s="34" t="s">
        <v>520</v>
      </c>
      <c r="C344" s="33"/>
      <c r="D344" s="34" t="s">
        <v>521</v>
      </c>
      <c r="E344" s="34" t="s">
        <v>29</v>
      </c>
      <c r="F344" s="35">
        <v>0.0</v>
      </c>
      <c r="G344" s="33"/>
      <c r="H344" s="36">
        <f>IF(F344&lt;&gt;0,ROUND(I344/IF(G344="%",((F344)/100),F344),2),0)</f>
        <v>0</v>
      </c>
      <c r="I344" s="37">
        <f>(I345+I346+I347+I348+I349+I350+I351+I352+I353)</f>
        <v>0</v>
      </c>
      <c r="J344" s="38">
        <v>0.19</v>
      </c>
      <c r="K344" s="37">
        <f t="shared" ref="K344:L344" si="215">(K345+K346+K347+K348+K349+K350+K351+K352+K353)</f>
        <v>0</v>
      </c>
      <c r="L344" s="37">
        <f t="shared" si="215"/>
        <v>0</v>
      </c>
      <c r="M344" s="33"/>
      <c r="N344" s="7"/>
      <c r="P344" s="7"/>
      <c r="Q344" s="7"/>
      <c r="R344" s="7"/>
      <c r="S344" s="25"/>
      <c r="T344" s="25"/>
      <c r="U344" s="25"/>
      <c r="V344" s="25"/>
      <c r="W344" s="7"/>
      <c r="X344" s="7"/>
      <c r="Y344" s="7"/>
      <c r="Z344" s="7"/>
      <c r="AA344" s="7"/>
    </row>
    <row r="345" ht="13.5" customHeight="1">
      <c r="A345" s="33"/>
      <c r="B345" s="33"/>
      <c r="C345" s="34" t="s">
        <v>522</v>
      </c>
      <c r="D345" s="34" t="s">
        <v>523</v>
      </c>
      <c r="E345" s="34" t="s">
        <v>26</v>
      </c>
      <c r="F345" s="35">
        <v>0.0</v>
      </c>
      <c r="G345" s="33"/>
      <c r="H345" s="36">
        <v>0.0</v>
      </c>
      <c r="I345" s="45">
        <f t="shared" ref="I345:I353" si="216">ROUND(IF(G345="%",((F345)/100),F345)*H345,2)</f>
        <v>0</v>
      </c>
      <c r="J345" s="38">
        <v>0.19</v>
      </c>
      <c r="K345" s="45">
        <f t="shared" ref="K345:K353" si="217">ROUND($I345*J345,2)</f>
        <v>0</v>
      </c>
      <c r="L345" s="45">
        <f t="shared" ref="L345:L353" si="218">ROUND($I345+K345,2)</f>
        <v>0</v>
      </c>
      <c r="M345" s="33"/>
      <c r="N345" s="7"/>
      <c r="P345" s="7"/>
      <c r="Q345" s="7"/>
      <c r="R345" s="7"/>
      <c r="S345" s="25"/>
      <c r="T345" s="25"/>
      <c r="U345" s="25"/>
      <c r="V345" s="25"/>
      <c r="W345" s="7"/>
      <c r="X345" s="7"/>
      <c r="Y345" s="7"/>
      <c r="Z345" s="7"/>
      <c r="AA345" s="7"/>
    </row>
    <row r="346" ht="13.5" customHeight="1">
      <c r="A346" s="33"/>
      <c r="B346" s="33"/>
      <c r="C346" s="34" t="s">
        <v>524</v>
      </c>
      <c r="D346" s="34" t="s">
        <v>525</v>
      </c>
      <c r="E346" s="34" t="s">
        <v>26</v>
      </c>
      <c r="F346" s="35">
        <v>0.0</v>
      </c>
      <c r="G346" s="33"/>
      <c r="H346" s="36">
        <v>0.0</v>
      </c>
      <c r="I346" s="45">
        <f t="shared" si="216"/>
        <v>0</v>
      </c>
      <c r="J346" s="38">
        <v>0.19</v>
      </c>
      <c r="K346" s="45">
        <f t="shared" si="217"/>
        <v>0</v>
      </c>
      <c r="L346" s="45">
        <f t="shared" si="218"/>
        <v>0</v>
      </c>
      <c r="M346" s="33"/>
      <c r="N346" s="7"/>
      <c r="P346" s="7"/>
      <c r="Q346" s="7"/>
      <c r="R346" s="7"/>
      <c r="S346" s="25"/>
      <c r="T346" s="25"/>
      <c r="U346" s="25"/>
      <c r="V346" s="25"/>
      <c r="W346" s="7"/>
      <c r="X346" s="7"/>
      <c r="Y346" s="7"/>
      <c r="Z346" s="7"/>
      <c r="AA346" s="7"/>
    </row>
    <row r="347" ht="13.5" customHeight="1">
      <c r="A347" s="33"/>
      <c r="B347" s="33"/>
      <c r="C347" s="34" t="s">
        <v>526</v>
      </c>
      <c r="D347" s="34" t="s">
        <v>527</v>
      </c>
      <c r="E347" s="34" t="s">
        <v>26</v>
      </c>
      <c r="F347" s="35">
        <v>0.0</v>
      </c>
      <c r="G347" s="33"/>
      <c r="H347" s="36">
        <v>0.0</v>
      </c>
      <c r="I347" s="45">
        <f t="shared" si="216"/>
        <v>0</v>
      </c>
      <c r="J347" s="38">
        <v>0.19</v>
      </c>
      <c r="K347" s="45">
        <f t="shared" si="217"/>
        <v>0</v>
      </c>
      <c r="L347" s="45">
        <f t="shared" si="218"/>
        <v>0</v>
      </c>
      <c r="M347" s="33"/>
      <c r="N347" s="7"/>
      <c r="P347" s="7"/>
      <c r="Q347" s="7"/>
      <c r="R347" s="7"/>
      <c r="S347" s="25"/>
      <c r="T347" s="25"/>
      <c r="U347" s="25"/>
      <c r="V347" s="25"/>
      <c r="W347" s="7"/>
      <c r="X347" s="7"/>
      <c r="Y347" s="7"/>
      <c r="Z347" s="7"/>
      <c r="AA347" s="7"/>
    </row>
    <row r="348" ht="13.5" customHeight="1">
      <c r="A348" s="33"/>
      <c r="B348" s="33"/>
      <c r="C348" s="34" t="s">
        <v>528</v>
      </c>
      <c r="D348" s="34" t="s">
        <v>529</v>
      </c>
      <c r="E348" s="34" t="s">
        <v>26</v>
      </c>
      <c r="F348" s="35">
        <v>0.0</v>
      </c>
      <c r="G348" s="33"/>
      <c r="H348" s="36">
        <v>0.0</v>
      </c>
      <c r="I348" s="45">
        <f t="shared" si="216"/>
        <v>0</v>
      </c>
      <c r="J348" s="38">
        <v>0.19</v>
      </c>
      <c r="K348" s="45">
        <f t="shared" si="217"/>
        <v>0</v>
      </c>
      <c r="L348" s="45">
        <f t="shared" si="218"/>
        <v>0</v>
      </c>
      <c r="M348" s="33"/>
      <c r="N348" s="7"/>
      <c r="P348" s="7"/>
      <c r="Q348" s="7"/>
      <c r="R348" s="7"/>
      <c r="S348" s="25"/>
      <c r="T348" s="25"/>
      <c r="U348" s="25"/>
      <c r="V348" s="25"/>
      <c r="W348" s="7"/>
      <c r="X348" s="7"/>
      <c r="Y348" s="7"/>
      <c r="Z348" s="7"/>
      <c r="AA348" s="7"/>
    </row>
    <row r="349" ht="13.5" customHeight="1">
      <c r="A349" s="33"/>
      <c r="B349" s="33"/>
      <c r="C349" s="34" t="s">
        <v>530</v>
      </c>
      <c r="D349" s="34" t="s">
        <v>531</v>
      </c>
      <c r="E349" s="34" t="s">
        <v>26</v>
      </c>
      <c r="F349" s="35">
        <v>0.0</v>
      </c>
      <c r="G349" s="33"/>
      <c r="H349" s="36">
        <v>0.0</v>
      </c>
      <c r="I349" s="45">
        <f t="shared" si="216"/>
        <v>0</v>
      </c>
      <c r="J349" s="38">
        <v>0.19</v>
      </c>
      <c r="K349" s="45">
        <f t="shared" si="217"/>
        <v>0</v>
      </c>
      <c r="L349" s="45">
        <f t="shared" si="218"/>
        <v>0</v>
      </c>
      <c r="M349" s="33"/>
      <c r="N349" s="7"/>
      <c r="P349" s="7"/>
      <c r="Q349" s="7"/>
      <c r="R349" s="7"/>
      <c r="S349" s="25"/>
      <c r="T349" s="25"/>
      <c r="U349" s="25"/>
      <c r="V349" s="25"/>
      <c r="W349" s="7"/>
      <c r="X349" s="7"/>
      <c r="Y349" s="7"/>
      <c r="Z349" s="7"/>
      <c r="AA349" s="7"/>
    </row>
    <row r="350" ht="13.5" customHeight="1">
      <c r="A350" s="33"/>
      <c r="B350" s="33"/>
      <c r="C350" s="34" t="s">
        <v>532</v>
      </c>
      <c r="D350" s="34" t="s">
        <v>533</v>
      </c>
      <c r="E350" s="34" t="s">
        <v>26</v>
      </c>
      <c r="F350" s="35">
        <v>0.0</v>
      </c>
      <c r="G350" s="33"/>
      <c r="H350" s="36">
        <v>0.0</v>
      </c>
      <c r="I350" s="45">
        <f t="shared" si="216"/>
        <v>0</v>
      </c>
      <c r="J350" s="38">
        <v>0.19</v>
      </c>
      <c r="K350" s="45">
        <f t="shared" si="217"/>
        <v>0</v>
      </c>
      <c r="L350" s="45">
        <f t="shared" si="218"/>
        <v>0</v>
      </c>
      <c r="M350" s="33"/>
      <c r="N350" s="7"/>
      <c r="P350" s="7"/>
      <c r="Q350" s="7"/>
      <c r="R350" s="7"/>
      <c r="S350" s="25"/>
      <c r="T350" s="25"/>
      <c r="U350" s="25"/>
      <c r="V350" s="25"/>
      <c r="W350" s="7"/>
      <c r="X350" s="7"/>
      <c r="Y350" s="7"/>
      <c r="Z350" s="7"/>
      <c r="AA350" s="7"/>
    </row>
    <row r="351" ht="13.5" customHeight="1">
      <c r="A351" s="33"/>
      <c r="B351" s="33"/>
      <c r="C351" s="34" t="s">
        <v>534</v>
      </c>
      <c r="D351" s="34" t="s">
        <v>535</v>
      </c>
      <c r="E351" s="34" t="s">
        <v>26</v>
      </c>
      <c r="F351" s="35">
        <v>0.0</v>
      </c>
      <c r="G351" s="33"/>
      <c r="H351" s="36">
        <v>0.0</v>
      </c>
      <c r="I351" s="45">
        <f t="shared" si="216"/>
        <v>0</v>
      </c>
      <c r="J351" s="38">
        <v>0.19</v>
      </c>
      <c r="K351" s="45">
        <f t="shared" si="217"/>
        <v>0</v>
      </c>
      <c r="L351" s="45">
        <f t="shared" si="218"/>
        <v>0</v>
      </c>
      <c r="M351" s="33"/>
      <c r="N351" s="7"/>
      <c r="P351" s="7"/>
      <c r="Q351" s="7"/>
      <c r="R351" s="7"/>
      <c r="S351" s="25"/>
      <c r="T351" s="25"/>
      <c r="U351" s="25"/>
      <c r="V351" s="25"/>
      <c r="W351" s="7"/>
      <c r="X351" s="7"/>
      <c r="Y351" s="7"/>
      <c r="Z351" s="7"/>
      <c r="AA351" s="7"/>
    </row>
    <row r="352" ht="13.5" customHeight="1">
      <c r="A352" s="33"/>
      <c r="B352" s="33"/>
      <c r="C352" s="34" t="s">
        <v>536</v>
      </c>
      <c r="D352" s="34" t="s">
        <v>537</v>
      </c>
      <c r="E352" s="34" t="s">
        <v>26</v>
      </c>
      <c r="F352" s="35">
        <v>0.0</v>
      </c>
      <c r="G352" s="33"/>
      <c r="H352" s="36">
        <v>0.0</v>
      </c>
      <c r="I352" s="45">
        <f t="shared" si="216"/>
        <v>0</v>
      </c>
      <c r="J352" s="38">
        <v>0.19</v>
      </c>
      <c r="K352" s="45">
        <f t="shared" si="217"/>
        <v>0</v>
      </c>
      <c r="L352" s="45">
        <f t="shared" si="218"/>
        <v>0</v>
      </c>
      <c r="M352" s="33"/>
      <c r="N352" s="7"/>
      <c r="P352" s="7"/>
      <c r="Q352" s="7"/>
      <c r="R352" s="7"/>
      <c r="S352" s="25"/>
      <c r="T352" s="25"/>
      <c r="U352" s="25"/>
      <c r="V352" s="25"/>
      <c r="W352" s="7"/>
      <c r="X352" s="7"/>
      <c r="Y352" s="7"/>
      <c r="Z352" s="7"/>
      <c r="AA352" s="7"/>
    </row>
    <row r="353" ht="13.5" customHeight="1">
      <c r="A353" s="33"/>
      <c r="B353" s="33"/>
      <c r="C353" s="34" t="s">
        <v>538</v>
      </c>
      <c r="D353" s="34" t="s">
        <v>539</v>
      </c>
      <c r="E353" s="34" t="s">
        <v>26</v>
      </c>
      <c r="F353" s="35">
        <v>0.0</v>
      </c>
      <c r="G353" s="33"/>
      <c r="H353" s="36">
        <v>0.0</v>
      </c>
      <c r="I353" s="45">
        <f t="shared" si="216"/>
        <v>0</v>
      </c>
      <c r="J353" s="38">
        <v>0.19</v>
      </c>
      <c r="K353" s="45">
        <f t="shared" si="217"/>
        <v>0</v>
      </c>
      <c r="L353" s="45">
        <f t="shared" si="218"/>
        <v>0</v>
      </c>
      <c r="M353" s="33"/>
      <c r="N353" s="7"/>
      <c r="P353" s="7"/>
      <c r="Q353" s="7"/>
      <c r="R353" s="7"/>
      <c r="S353" s="25"/>
      <c r="T353" s="25"/>
      <c r="U353" s="25"/>
      <c r="V353" s="25"/>
      <c r="W353" s="7"/>
      <c r="X353" s="7"/>
      <c r="Y353" s="7"/>
      <c r="Z353" s="7"/>
      <c r="AA353" s="7"/>
    </row>
    <row r="354" ht="13.5" customHeight="1">
      <c r="A354" s="33"/>
      <c r="B354" s="34" t="s">
        <v>540</v>
      </c>
      <c r="C354" s="33"/>
      <c r="D354" s="34" t="s">
        <v>541</v>
      </c>
      <c r="E354" s="34" t="s">
        <v>29</v>
      </c>
      <c r="F354" s="35">
        <v>0.0</v>
      </c>
      <c r="G354" s="33"/>
      <c r="H354" s="36">
        <f>IF(F354&lt;&gt;0,ROUND(I354/IF(G354="%",((F354)/100),F354),2),0)</f>
        <v>0</v>
      </c>
      <c r="I354" s="37">
        <f>(I355+I356+I357+I358+I359+I360)</f>
        <v>0</v>
      </c>
      <c r="J354" s="38">
        <v>0.19</v>
      </c>
      <c r="K354" s="37">
        <f t="shared" ref="K354:L354" si="219">(K355+K356+K357+K358+K359+K360)</f>
        <v>0</v>
      </c>
      <c r="L354" s="37">
        <f t="shared" si="219"/>
        <v>0</v>
      </c>
      <c r="M354" s="33"/>
      <c r="N354" s="7"/>
      <c r="P354" s="7"/>
      <c r="Q354" s="7"/>
      <c r="R354" s="7"/>
      <c r="S354" s="25"/>
      <c r="T354" s="25"/>
      <c r="U354" s="25"/>
      <c r="V354" s="25"/>
      <c r="W354" s="7"/>
      <c r="X354" s="7"/>
      <c r="Y354" s="7"/>
      <c r="Z354" s="7"/>
      <c r="AA354" s="7"/>
    </row>
    <row r="355" ht="13.5" customHeight="1">
      <c r="A355" s="33"/>
      <c r="B355" s="33"/>
      <c r="C355" s="34" t="s">
        <v>542</v>
      </c>
      <c r="D355" s="34" t="s">
        <v>543</v>
      </c>
      <c r="E355" s="34" t="s">
        <v>26</v>
      </c>
      <c r="F355" s="35">
        <v>0.0</v>
      </c>
      <c r="G355" s="33"/>
      <c r="H355" s="36">
        <v>0.0</v>
      </c>
      <c r="I355" s="45">
        <f t="shared" ref="I355:I360" si="220">ROUND(IF(G355="%",((F355)/100),F355)*H355,2)</f>
        <v>0</v>
      </c>
      <c r="J355" s="38">
        <v>0.19</v>
      </c>
      <c r="K355" s="45">
        <f t="shared" ref="K355:K360" si="221">ROUND($I355*J355,2)</f>
        <v>0</v>
      </c>
      <c r="L355" s="45">
        <f t="shared" ref="L355:L360" si="222">ROUND($I355+K355,2)</f>
        <v>0</v>
      </c>
      <c r="M355" s="33"/>
      <c r="N355" s="7"/>
      <c r="P355" s="7"/>
      <c r="Q355" s="7"/>
      <c r="R355" s="7"/>
      <c r="S355" s="25"/>
      <c r="T355" s="25"/>
      <c r="U355" s="25"/>
      <c r="V355" s="25"/>
      <c r="W355" s="7"/>
      <c r="X355" s="7"/>
      <c r="Y355" s="7"/>
      <c r="Z355" s="7"/>
      <c r="AA355" s="7"/>
    </row>
    <row r="356" ht="13.5" customHeight="1">
      <c r="A356" s="33"/>
      <c r="B356" s="33"/>
      <c r="C356" s="34" t="s">
        <v>544</v>
      </c>
      <c r="D356" s="34" t="s">
        <v>545</v>
      </c>
      <c r="E356" s="34" t="s">
        <v>26</v>
      </c>
      <c r="F356" s="35">
        <v>0.0</v>
      </c>
      <c r="G356" s="33"/>
      <c r="H356" s="36">
        <v>0.0</v>
      </c>
      <c r="I356" s="45">
        <f t="shared" si="220"/>
        <v>0</v>
      </c>
      <c r="J356" s="38">
        <v>0.19</v>
      </c>
      <c r="K356" s="45">
        <f t="shared" si="221"/>
        <v>0</v>
      </c>
      <c r="L356" s="45">
        <f t="shared" si="222"/>
        <v>0</v>
      </c>
      <c r="M356" s="33"/>
      <c r="N356" s="7"/>
      <c r="P356" s="7"/>
      <c r="Q356" s="7"/>
      <c r="R356" s="7"/>
      <c r="S356" s="25"/>
      <c r="T356" s="25"/>
      <c r="U356" s="25"/>
      <c r="V356" s="25"/>
      <c r="W356" s="7"/>
      <c r="X356" s="7"/>
      <c r="Y356" s="7"/>
      <c r="Z356" s="7"/>
      <c r="AA356" s="7"/>
    </row>
    <row r="357" ht="13.5" customHeight="1">
      <c r="A357" s="33"/>
      <c r="B357" s="33"/>
      <c r="C357" s="34" t="s">
        <v>546</v>
      </c>
      <c r="D357" s="34" t="s">
        <v>547</v>
      </c>
      <c r="E357" s="34" t="s">
        <v>26</v>
      </c>
      <c r="F357" s="35">
        <v>0.0</v>
      </c>
      <c r="G357" s="33"/>
      <c r="H357" s="36">
        <v>0.0</v>
      </c>
      <c r="I357" s="45">
        <f t="shared" si="220"/>
        <v>0</v>
      </c>
      <c r="J357" s="38">
        <v>0.19</v>
      </c>
      <c r="K357" s="45">
        <f t="shared" si="221"/>
        <v>0</v>
      </c>
      <c r="L357" s="45">
        <f t="shared" si="222"/>
        <v>0</v>
      </c>
      <c r="M357" s="33"/>
      <c r="N357" s="7"/>
      <c r="P357" s="7"/>
      <c r="Q357" s="7"/>
      <c r="R357" s="7"/>
      <c r="S357" s="25"/>
      <c r="T357" s="25"/>
      <c r="U357" s="25"/>
      <c r="V357" s="25"/>
      <c r="W357" s="7"/>
      <c r="X357" s="7"/>
      <c r="Y357" s="7"/>
      <c r="Z357" s="7"/>
      <c r="AA357" s="7"/>
    </row>
    <row r="358" ht="13.5" customHeight="1">
      <c r="A358" s="33"/>
      <c r="B358" s="33"/>
      <c r="C358" s="34" t="s">
        <v>548</v>
      </c>
      <c r="D358" s="34" t="s">
        <v>549</v>
      </c>
      <c r="E358" s="34" t="s">
        <v>26</v>
      </c>
      <c r="F358" s="35">
        <v>0.0</v>
      </c>
      <c r="G358" s="33"/>
      <c r="H358" s="36">
        <v>0.0</v>
      </c>
      <c r="I358" s="45">
        <f t="shared" si="220"/>
        <v>0</v>
      </c>
      <c r="J358" s="38">
        <v>0.19</v>
      </c>
      <c r="K358" s="45">
        <f t="shared" si="221"/>
        <v>0</v>
      </c>
      <c r="L358" s="45">
        <f t="shared" si="222"/>
        <v>0</v>
      </c>
      <c r="M358" s="33"/>
      <c r="N358" s="7"/>
      <c r="P358" s="7"/>
      <c r="Q358" s="7"/>
      <c r="R358" s="7"/>
      <c r="S358" s="25"/>
      <c r="T358" s="25"/>
      <c r="U358" s="25"/>
      <c r="V358" s="25"/>
      <c r="W358" s="7"/>
      <c r="X358" s="7"/>
      <c r="Y358" s="7"/>
      <c r="Z358" s="7"/>
      <c r="AA358" s="7"/>
    </row>
    <row r="359" ht="13.5" customHeight="1">
      <c r="A359" s="33"/>
      <c r="B359" s="33"/>
      <c r="C359" s="34" t="s">
        <v>550</v>
      </c>
      <c r="D359" s="34" t="s">
        <v>551</v>
      </c>
      <c r="E359" s="34" t="s">
        <v>26</v>
      </c>
      <c r="F359" s="35">
        <v>0.0</v>
      </c>
      <c r="G359" s="33"/>
      <c r="H359" s="36">
        <v>0.0</v>
      </c>
      <c r="I359" s="45">
        <f t="shared" si="220"/>
        <v>0</v>
      </c>
      <c r="J359" s="38">
        <v>0.19</v>
      </c>
      <c r="K359" s="45">
        <f t="shared" si="221"/>
        <v>0</v>
      </c>
      <c r="L359" s="45">
        <f t="shared" si="222"/>
        <v>0</v>
      </c>
      <c r="M359" s="33"/>
      <c r="N359" s="7"/>
      <c r="P359" s="7"/>
      <c r="Q359" s="7"/>
      <c r="R359" s="7"/>
      <c r="S359" s="25"/>
      <c r="T359" s="25"/>
      <c r="U359" s="25"/>
      <c r="V359" s="25"/>
      <c r="W359" s="7"/>
      <c r="X359" s="7"/>
      <c r="Y359" s="7"/>
      <c r="Z359" s="7"/>
      <c r="AA359" s="7"/>
    </row>
    <row r="360" ht="13.5" customHeight="1">
      <c r="A360" s="33"/>
      <c r="B360" s="33"/>
      <c r="C360" s="34" t="s">
        <v>552</v>
      </c>
      <c r="D360" s="34" t="s">
        <v>553</v>
      </c>
      <c r="E360" s="34" t="s">
        <v>26</v>
      </c>
      <c r="F360" s="35">
        <v>0.0</v>
      </c>
      <c r="G360" s="33"/>
      <c r="H360" s="36">
        <v>0.0</v>
      </c>
      <c r="I360" s="45">
        <f t="shared" si="220"/>
        <v>0</v>
      </c>
      <c r="J360" s="38">
        <v>0.19</v>
      </c>
      <c r="K360" s="45">
        <f t="shared" si="221"/>
        <v>0</v>
      </c>
      <c r="L360" s="45">
        <f t="shared" si="222"/>
        <v>0</v>
      </c>
      <c r="M360" s="33"/>
      <c r="N360" s="7"/>
      <c r="P360" s="7"/>
      <c r="Q360" s="7"/>
      <c r="R360" s="7"/>
      <c r="S360" s="25"/>
      <c r="T360" s="25"/>
      <c r="U360" s="25"/>
      <c r="V360" s="25"/>
      <c r="W360" s="7"/>
      <c r="X360" s="7"/>
      <c r="Y360" s="7"/>
      <c r="Z360" s="7"/>
      <c r="AA360" s="7"/>
    </row>
    <row r="361" ht="13.5" customHeight="1">
      <c r="A361" s="33"/>
      <c r="B361" s="34" t="s">
        <v>554</v>
      </c>
      <c r="C361" s="33"/>
      <c r="D361" s="34" t="s">
        <v>555</v>
      </c>
      <c r="E361" s="34" t="s">
        <v>29</v>
      </c>
      <c r="F361" s="35">
        <v>0.0</v>
      </c>
      <c r="G361" s="33"/>
      <c r="H361" s="36">
        <f>IF(F361&lt;&gt;0,ROUND(I361/IF(G361="%",((F361)/100),F361),2),0)</f>
        <v>0</v>
      </c>
      <c r="I361" s="37">
        <f>(I362+I363+I364+I365+I366+I367+I368+I369+I370)</f>
        <v>0</v>
      </c>
      <c r="J361" s="38">
        <v>0.19</v>
      </c>
      <c r="K361" s="37">
        <f t="shared" ref="K361:L361" si="223">(K362+K363+K364+K365+K366+K367+K368+K369+K370)</f>
        <v>0</v>
      </c>
      <c r="L361" s="37">
        <f t="shared" si="223"/>
        <v>0</v>
      </c>
      <c r="M361" s="33"/>
      <c r="N361" s="7"/>
      <c r="P361" s="7"/>
      <c r="Q361" s="7"/>
      <c r="R361" s="7"/>
      <c r="S361" s="25"/>
      <c r="T361" s="25"/>
      <c r="U361" s="25"/>
      <c r="V361" s="25"/>
      <c r="W361" s="7"/>
      <c r="X361" s="7"/>
      <c r="Y361" s="7"/>
      <c r="Z361" s="7"/>
      <c r="AA361" s="7"/>
    </row>
    <row r="362" ht="13.5" customHeight="1">
      <c r="A362" s="33"/>
      <c r="B362" s="33"/>
      <c r="C362" s="34" t="s">
        <v>556</v>
      </c>
      <c r="D362" s="34" t="s">
        <v>557</v>
      </c>
      <c r="E362" s="34" t="s">
        <v>26</v>
      </c>
      <c r="F362" s="35">
        <v>0.0</v>
      </c>
      <c r="G362" s="33"/>
      <c r="H362" s="36">
        <v>0.0</v>
      </c>
      <c r="I362" s="45">
        <f t="shared" ref="I362:I370" si="224">ROUND(IF(G362="%",((F362)/100),F362)*H362,2)</f>
        <v>0</v>
      </c>
      <c r="J362" s="38">
        <v>0.19</v>
      </c>
      <c r="K362" s="45">
        <f t="shared" ref="K362:K370" si="225">ROUND($I362*J362,2)</f>
        <v>0</v>
      </c>
      <c r="L362" s="45">
        <f t="shared" ref="L362:L370" si="226">ROUND($I362+K362,2)</f>
        <v>0</v>
      </c>
      <c r="M362" s="33"/>
      <c r="N362" s="7"/>
      <c r="P362" s="7"/>
      <c r="Q362" s="7"/>
      <c r="R362" s="7"/>
      <c r="S362" s="25"/>
      <c r="T362" s="25"/>
      <c r="U362" s="25"/>
      <c r="V362" s="25"/>
      <c r="W362" s="7"/>
      <c r="X362" s="7"/>
      <c r="Y362" s="7"/>
      <c r="Z362" s="7"/>
      <c r="AA362" s="7"/>
    </row>
    <row r="363" ht="13.5" customHeight="1">
      <c r="A363" s="33"/>
      <c r="B363" s="33"/>
      <c r="C363" s="34" t="s">
        <v>558</v>
      </c>
      <c r="D363" s="34" t="s">
        <v>559</v>
      </c>
      <c r="E363" s="34" t="s">
        <v>26</v>
      </c>
      <c r="F363" s="35">
        <v>0.0</v>
      </c>
      <c r="G363" s="33"/>
      <c r="H363" s="36">
        <v>0.0</v>
      </c>
      <c r="I363" s="45">
        <f t="shared" si="224"/>
        <v>0</v>
      </c>
      <c r="J363" s="38">
        <v>0.19</v>
      </c>
      <c r="K363" s="45">
        <f t="shared" si="225"/>
        <v>0</v>
      </c>
      <c r="L363" s="45">
        <f t="shared" si="226"/>
        <v>0</v>
      </c>
      <c r="M363" s="33"/>
      <c r="N363" s="7"/>
      <c r="P363" s="7"/>
      <c r="Q363" s="7"/>
      <c r="R363" s="7"/>
      <c r="S363" s="25"/>
      <c r="T363" s="25"/>
      <c r="U363" s="25"/>
      <c r="V363" s="25"/>
      <c r="W363" s="7"/>
      <c r="X363" s="7"/>
      <c r="Y363" s="7"/>
      <c r="Z363" s="7"/>
      <c r="AA363" s="7"/>
    </row>
    <row r="364" ht="13.5" customHeight="1">
      <c r="A364" s="33"/>
      <c r="B364" s="33"/>
      <c r="C364" s="34" t="s">
        <v>560</v>
      </c>
      <c r="D364" s="34" t="s">
        <v>561</v>
      </c>
      <c r="E364" s="34" t="s">
        <v>26</v>
      </c>
      <c r="F364" s="35">
        <v>0.0</v>
      </c>
      <c r="G364" s="33"/>
      <c r="H364" s="36">
        <v>0.0</v>
      </c>
      <c r="I364" s="45">
        <f t="shared" si="224"/>
        <v>0</v>
      </c>
      <c r="J364" s="38">
        <v>0.19</v>
      </c>
      <c r="K364" s="45">
        <f t="shared" si="225"/>
        <v>0</v>
      </c>
      <c r="L364" s="45">
        <f t="shared" si="226"/>
        <v>0</v>
      </c>
      <c r="M364" s="33"/>
      <c r="N364" s="7"/>
      <c r="P364" s="7"/>
      <c r="Q364" s="7"/>
      <c r="R364" s="7"/>
      <c r="S364" s="25"/>
      <c r="T364" s="25"/>
      <c r="U364" s="25"/>
      <c r="V364" s="25"/>
      <c r="W364" s="7"/>
      <c r="X364" s="7"/>
      <c r="Y364" s="7"/>
      <c r="Z364" s="7"/>
      <c r="AA364" s="7"/>
    </row>
    <row r="365" ht="13.5" customHeight="1">
      <c r="A365" s="33"/>
      <c r="B365" s="33"/>
      <c r="C365" s="34" t="s">
        <v>562</v>
      </c>
      <c r="D365" s="34" t="s">
        <v>563</v>
      </c>
      <c r="E365" s="34" t="s">
        <v>26</v>
      </c>
      <c r="F365" s="35">
        <v>0.0</v>
      </c>
      <c r="G365" s="33"/>
      <c r="H365" s="36">
        <v>0.0</v>
      </c>
      <c r="I365" s="45">
        <f t="shared" si="224"/>
        <v>0</v>
      </c>
      <c r="J365" s="38">
        <v>0.19</v>
      </c>
      <c r="K365" s="45">
        <f t="shared" si="225"/>
        <v>0</v>
      </c>
      <c r="L365" s="45">
        <f t="shared" si="226"/>
        <v>0</v>
      </c>
      <c r="M365" s="33"/>
      <c r="N365" s="7"/>
      <c r="P365" s="7"/>
      <c r="Q365" s="7"/>
      <c r="R365" s="7"/>
      <c r="S365" s="25"/>
      <c r="T365" s="25"/>
      <c r="U365" s="25"/>
      <c r="V365" s="25"/>
      <c r="W365" s="7"/>
      <c r="X365" s="7"/>
      <c r="Y365" s="7"/>
      <c r="Z365" s="7"/>
      <c r="AA365" s="7"/>
    </row>
    <row r="366" ht="13.5" customHeight="1">
      <c r="A366" s="33"/>
      <c r="B366" s="33"/>
      <c r="C366" s="34" t="s">
        <v>564</v>
      </c>
      <c r="D366" s="34" t="s">
        <v>565</v>
      </c>
      <c r="E366" s="34" t="s">
        <v>26</v>
      </c>
      <c r="F366" s="35">
        <v>0.0</v>
      </c>
      <c r="G366" s="33"/>
      <c r="H366" s="36">
        <v>0.0</v>
      </c>
      <c r="I366" s="45">
        <f t="shared" si="224"/>
        <v>0</v>
      </c>
      <c r="J366" s="38">
        <v>0.19</v>
      </c>
      <c r="K366" s="45">
        <f t="shared" si="225"/>
        <v>0</v>
      </c>
      <c r="L366" s="45">
        <f t="shared" si="226"/>
        <v>0</v>
      </c>
      <c r="M366" s="33"/>
      <c r="N366" s="7"/>
      <c r="P366" s="7"/>
      <c r="Q366" s="7"/>
      <c r="R366" s="7"/>
      <c r="S366" s="25"/>
      <c r="T366" s="25"/>
      <c r="U366" s="25"/>
      <c r="V366" s="25"/>
      <c r="W366" s="7"/>
      <c r="X366" s="7"/>
      <c r="Y366" s="7"/>
      <c r="Z366" s="7"/>
      <c r="AA366" s="7"/>
    </row>
    <row r="367" ht="13.5" customHeight="1">
      <c r="A367" s="33"/>
      <c r="B367" s="33"/>
      <c r="C367" s="34" t="s">
        <v>566</v>
      </c>
      <c r="D367" s="34" t="s">
        <v>567</v>
      </c>
      <c r="E367" s="34" t="s">
        <v>26</v>
      </c>
      <c r="F367" s="35">
        <v>0.0</v>
      </c>
      <c r="G367" s="33"/>
      <c r="H367" s="36">
        <v>0.0</v>
      </c>
      <c r="I367" s="45">
        <f t="shared" si="224"/>
        <v>0</v>
      </c>
      <c r="J367" s="38">
        <v>0.19</v>
      </c>
      <c r="K367" s="45">
        <f t="shared" si="225"/>
        <v>0</v>
      </c>
      <c r="L367" s="45">
        <f t="shared" si="226"/>
        <v>0</v>
      </c>
      <c r="M367" s="33"/>
      <c r="N367" s="7"/>
      <c r="P367" s="7"/>
      <c r="Q367" s="7"/>
      <c r="R367" s="7"/>
      <c r="S367" s="25"/>
      <c r="T367" s="25"/>
      <c r="U367" s="25"/>
      <c r="V367" s="25"/>
      <c r="W367" s="7"/>
      <c r="X367" s="7"/>
      <c r="Y367" s="7"/>
      <c r="Z367" s="7"/>
      <c r="AA367" s="7"/>
    </row>
    <row r="368" ht="13.5" customHeight="1">
      <c r="A368" s="33"/>
      <c r="B368" s="33"/>
      <c r="C368" s="34" t="s">
        <v>568</v>
      </c>
      <c r="D368" s="34" t="s">
        <v>569</v>
      </c>
      <c r="E368" s="34" t="s">
        <v>26</v>
      </c>
      <c r="F368" s="35">
        <v>0.0</v>
      </c>
      <c r="G368" s="33"/>
      <c r="H368" s="36">
        <v>0.0</v>
      </c>
      <c r="I368" s="45">
        <f t="shared" si="224"/>
        <v>0</v>
      </c>
      <c r="J368" s="38">
        <v>0.19</v>
      </c>
      <c r="K368" s="45">
        <f t="shared" si="225"/>
        <v>0</v>
      </c>
      <c r="L368" s="45">
        <f t="shared" si="226"/>
        <v>0</v>
      </c>
      <c r="M368" s="33"/>
      <c r="N368" s="7"/>
      <c r="P368" s="7"/>
      <c r="Q368" s="7"/>
      <c r="R368" s="7"/>
      <c r="S368" s="25"/>
      <c r="T368" s="25"/>
      <c r="U368" s="25"/>
      <c r="V368" s="25"/>
      <c r="W368" s="7"/>
      <c r="X368" s="7"/>
      <c r="Y368" s="7"/>
      <c r="Z368" s="7"/>
      <c r="AA368" s="7"/>
    </row>
    <row r="369" ht="13.5" customHeight="1">
      <c r="A369" s="33"/>
      <c r="B369" s="33"/>
      <c r="C369" s="34" t="s">
        <v>570</v>
      </c>
      <c r="D369" s="34" t="s">
        <v>571</v>
      </c>
      <c r="E369" s="34" t="s">
        <v>26</v>
      </c>
      <c r="F369" s="35">
        <v>0.0</v>
      </c>
      <c r="G369" s="33"/>
      <c r="H369" s="36">
        <v>0.0</v>
      </c>
      <c r="I369" s="45">
        <f t="shared" si="224"/>
        <v>0</v>
      </c>
      <c r="J369" s="38">
        <v>0.19</v>
      </c>
      <c r="K369" s="45">
        <f t="shared" si="225"/>
        <v>0</v>
      </c>
      <c r="L369" s="45">
        <f t="shared" si="226"/>
        <v>0</v>
      </c>
      <c r="M369" s="33"/>
      <c r="N369" s="7"/>
      <c r="P369" s="7"/>
      <c r="Q369" s="7"/>
      <c r="R369" s="7"/>
      <c r="S369" s="25"/>
      <c r="T369" s="25"/>
      <c r="U369" s="25"/>
      <c r="V369" s="25"/>
      <c r="W369" s="7"/>
      <c r="X369" s="7"/>
      <c r="Y369" s="7"/>
      <c r="Z369" s="7"/>
      <c r="AA369" s="7"/>
    </row>
    <row r="370" ht="13.5" customHeight="1">
      <c r="A370" s="33"/>
      <c r="B370" s="33"/>
      <c r="C370" s="34" t="s">
        <v>572</v>
      </c>
      <c r="D370" s="34" t="s">
        <v>573</v>
      </c>
      <c r="E370" s="34" t="s">
        <v>26</v>
      </c>
      <c r="F370" s="35">
        <v>0.0</v>
      </c>
      <c r="G370" s="33"/>
      <c r="H370" s="36">
        <v>0.0</v>
      </c>
      <c r="I370" s="45">
        <f t="shared" si="224"/>
        <v>0</v>
      </c>
      <c r="J370" s="38">
        <v>0.19</v>
      </c>
      <c r="K370" s="45">
        <f t="shared" si="225"/>
        <v>0</v>
      </c>
      <c r="L370" s="45">
        <f t="shared" si="226"/>
        <v>0</v>
      </c>
      <c r="M370" s="33"/>
      <c r="N370" s="7"/>
      <c r="P370" s="7"/>
      <c r="Q370" s="7"/>
      <c r="R370" s="7"/>
      <c r="S370" s="25"/>
      <c r="T370" s="25"/>
      <c r="U370" s="25"/>
      <c r="V370" s="25"/>
      <c r="W370" s="7"/>
      <c r="X370" s="7"/>
      <c r="Y370" s="7"/>
      <c r="Z370" s="7"/>
      <c r="AA370" s="7"/>
    </row>
    <row r="371" ht="13.5" customHeight="1">
      <c r="A371" s="33"/>
      <c r="B371" s="34" t="s">
        <v>574</v>
      </c>
      <c r="C371" s="33"/>
      <c r="D371" s="34" t="s">
        <v>575</v>
      </c>
      <c r="E371" s="34" t="s">
        <v>29</v>
      </c>
      <c r="F371" s="35">
        <v>0.0</v>
      </c>
      <c r="G371" s="33"/>
      <c r="H371" s="36">
        <f>IF(F371&lt;&gt;0,ROUND(I371/IF(G371="%",((F371)/100),F371),2),0)</f>
        <v>0</v>
      </c>
      <c r="I371" s="37">
        <f>(I372+I373+I374+I375+I376+I377)</f>
        <v>0</v>
      </c>
      <c r="J371" s="38">
        <v>0.19</v>
      </c>
      <c r="K371" s="37">
        <f t="shared" ref="K371:L371" si="227">(K372+K373+K374+K375+K376+K377)</f>
        <v>0</v>
      </c>
      <c r="L371" s="37">
        <f t="shared" si="227"/>
        <v>0</v>
      </c>
      <c r="M371" s="33"/>
      <c r="N371" s="7"/>
      <c r="P371" s="7"/>
      <c r="Q371" s="7"/>
      <c r="R371" s="7"/>
      <c r="S371" s="25"/>
      <c r="T371" s="25"/>
      <c r="U371" s="25"/>
      <c r="V371" s="25"/>
      <c r="W371" s="7"/>
      <c r="X371" s="7"/>
      <c r="Y371" s="7"/>
      <c r="Z371" s="7"/>
      <c r="AA371" s="7"/>
    </row>
    <row r="372" ht="13.5" customHeight="1">
      <c r="A372" s="33"/>
      <c r="B372" s="33"/>
      <c r="C372" s="34" t="s">
        <v>576</v>
      </c>
      <c r="D372" s="34" t="s">
        <v>577</v>
      </c>
      <c r="E372" s="34" t="s">
        <v>26</v>
      </c>
      <c r="F372" s="35">
        <v>0.0</v>
      </c>
      <c r="G372" s="33"/>
      <c r="H372" s="36">
        <v>0.0</v>
      </c>
      <c r="I372" s="45">
        <f t="shared" ref="I372:I377" si="228">ROUND(IF(G372="%",((F372)/100),F372)*H372,2)</f>
        <v>0</v>
      </c>
      <c r="J372" s="38">
        <v>0.19</v>
      </c>
      <c r="K372" s="45">
        <f t="shared" ref="K372:K377" si="229">ROUND($I372*J372,2)</f>
        <v>0</v>
      </c>
      <c r="L372" s="45">
        <f t="shared" ref="L372:L377" si="230">ROUND($I372+K372,2)</f>
        <v>0</v>
      </c>
      <c r="M372" s="33"/>
      <c r="N372" s="7"/>
      <c r="P372" s="7"/>
      <c r="Q372" s="7"/>
      <c r="R372" s="7"/>
      <c r="S372" s="25"/>
      <c r="T372" s="25"/>
      <c r="U372" s="25"/>
      <c r="V372" s="25"/>
      <c r="W372" s="7"/>
      <c r="X372" s="7"/>
      <c r="Y372" s="7"/>
      <c r="Z372" s="7"/>
      <c r="AA372" s="7"/>
    </row>
    <row r="373" ht="13.5" customHeight="1">
      <c r="A373" s="33"/>
      <c r="B373" s="33"/>
      <c r="C373" s="34" t="s">
        <v>578</v>
      </c>
      <c r="D373" s="34" t="s">
        <v>579</v>
      </c>
      <c r="E373" s="34" t="s">
        <v>26</v>
      </c>
      <c r="F373" s="35">
        <v>0.0</v>
      </c>
      <c r="G373" s="33"/>
      <c r="H373" s="36">
        <v>0.0</v>
      </c>
      <c r="I373" s="45">
        <f t="shared" si="228"/>
        <v>0</v>
      </c>
      <c r="J373" s="38">
        <v>0.19</v>
      </c>
      <c r="K373" s="45">
        <f t="shared" si="229"/>
        <v>0</v>
      </c>
      <c r="L373" s="45">
        <f t="shared" si="230"/>
        <v>0</v>
      </c>
      <c r="M373" s="33"/>
      <c r="N373" s="7"/>
      <c r="P373" s="7"/>
      <c r="Q373" s="7"/>
      <c r="R373" s="7"/>
      <c r="S373" s="25"/>
      <c r="T373" s="25"/>
      <c r="U373" s="25"/>
      <c r="V373" s="25"/>
      <c r="W373" s="7"/>
      <c r="X373" s="7"/>
      <c r="Y373" s="7"/>
      <c r="Z373" s="7"/>
      <c r="AA373" s="7"/>
    </row>
    <row r="374" ht="13.5" customHeight="1">
      <c r="A374" s="33"/>
      <c r="B374" s="33"/>
      <c r="C374" s="34" t="s">
        <v>580</v>
      </c>
      <c r="D374" s="34" t="s">
        <v>581</v>
      </c>
      <c r="E374" s="34" t="s">
        <v>26</v>
      </c>
      <c r="F374" s="35">
        <v>0.0</v>
      </c>
      <c r="G374" s="33"/>
      <c r="H374" s="36">
        <v>0.0</v>
      </c>
      <c r="I374" s="45">
        <f t="shared" si="228"/>
        <v>0</v>
      </c>
      <c r="J374" s="38">
        <v>0.19</v>
      </c>
      <c r="K374" s="45">
        <f t="shared" si="229"/>
        <v>0</v>
      </c>
      <c r="L374" s="45">
        <f t="shared" si="230"/>
        <v>0</v>
      </c>
      <c r="M374" s="33"/>
      <c r="N374" s="7"/>
      <c r="P374" s="7"/>
      <c r="Q374" s="7"/>
      <c r="R374" s="7"/>
      <c r="S374" s="25"/>
      <c r="T374" s="25"/>
      <c r="U374" s="25"/>
      <c r="V374" s="25"/>
      <c r="W374" s="7"/>
      <c r="X374" s="7"/>
      <c r="Y374" s="7"/>
      <c r="Z374" s="7"/>
      <c r="AA374" s="7"/>
    </row>
    <row r="375" ht="13.5" customHeight="1">
      <c r="A375" s="33"/>
      <c r="B375" s="33"/>
      <c r="C375" s="34" t="s">
        <v>582</v>
      </c>
      <c r="D375" s="34" t="s">
        <v>583</v>
      </c>
      <c r="E375" s="34" t="s">
        <v>26</v>
      </c>
      <c r="F375" s="35">
        <v>0.0</v>
      </c>
      <c r="G375" s="33"/>
      <c r="H375" s="36">
        <v>0.0</v>
      </c>
      <c r="I375" s="45">
        <f t="shared" si="228"/>
        <v>0</v>
      </c>
      <c r="J375" s="38">
        <v>0.19</v>
      </c>
      <c r="K375" s="45">
        <f t="shared" si="229"/>
        <v>0</v>
      </c>
      <c r="L375" s="45">
        <f t="shared" si="230"/>
        <v>0</v>
      </c>
      <c r="M375" s="33"/>
      <c r="N375" s="7"/>
      <c r="P375" s="7"/>
      <c r="Q375" s="7"/>
      <c r="R375" s="7"/>
      <c r="S375" s="25"/>
      <c r="T375" s="25"/>
      <c r="U375" s="25"/>
      <c r="V375" s="25"/>
      <c r="W375" s="7"/>
      <c r="X375" s="7"/>
      <c r="Y375" s="7"/>
      <c r="Z375" s="7"/>
      <c r="AA375" s="7"/>
    </row>
    <row r="376" ht="13.5" customHeight="1">
      <c r="A376" s="33"/>
      <c r="B376" s="33"/>
      <c r="C376" s="34" t="s">
        <v>584</v>
      </c>
      <c r="D376" s="34" t="s">
        <v>535</v>
      </c>
      <c r="E376" s="34" t="s">
        <v>26</v>
      </c>
      <c r="F376" s="35">
        <v>0.0</v>
      </c>
      <c r="G376" s="33"/>
      <c r="H376" s="36">
        <v>0.0</v>
      </c>
      <c r="I376" s="45">
        <f t="shared" si="228"/>
        <v>0</v>
      </c>
      <c r="J376" s="38">
        <v>0.19</v>
      </c>
      <c r="K376" s="45">
        <f t="shared" si="229"/>
        <v>0</v>
      </c>
      <c r="L376" s="45">
        <f t="shared" si="230"/>
        <v>0</v>
      </c>
      <c r="M376" s="33"/>
      <c r="N376" s="7"/>
      <c r="P376" s="7"/>
      <c r="Q376" s="7"/>
      <c r="R376" s="7"/>
      <c r="S376" s="25"/>
      <c r="T376" s="25"/>
      <c r="U376" s="25"/>
      <c r="V376" s="25"/>
      <c r="W376" s="7"/>
      <c r="X376" s="7"/>
      <c r="Y376" s="7"/>
      <c r="Z376" s="7"/>
      <c r="AA376" s="7"/>
    </row>
    <row r="377" ht="13.5" customHeight="1">
      <c r="A377" s="33"/>
      <c r="B377" s="33"/>
      <c r="C377" s="34" t="s">
        <v>585</v>
      </c>
      <c r="D377" s="34" t="s">
        <v>586</v>
      </c>
      <c r="E377" s="34" t="s">
        <v>26</v>
      </c>
      <c r="F377" s="35">
        <v>0.0</v>
      </c>
      <c r="G377" s="33"/>
      <c r="H377" s="36">
        <v>0.0</v>
      </c>
      <c r="I377" s="45">
        <f t="shared" si="228"/>
        <v>0</v>
      </c>
      <c r="J377" s="38">
        <v>0.19</v>
      </c>
      <c r="K377" s="45">
        <f t="shared" si="229"/>
        <v>0</v>
      </c>
      <c r="L377" s="45">
        <f t="shared" si="230"/>
        <v>0</v>
      </c>
      <c r="M377" s="33"/>
      <c r="N377" s="7"/>
      <c r="P377" s="7"/>
      <c r="Q377" s="7"/>
      <c r="R377" s="7"/>
      <c r="S377" s="25"/>
      <c r="T377" s="25"/>
      <c r="U377" s="25"/>
      <c r="V377" s="25"/>
      <c r="W377" s="7"/>
      <c r="X377" s="7"/>
      <c r="Y377" s="7"/>
      <c r="Z377" s="7"/>
      <c r="AA377" s="7"/>
    </row>
    <row r="378" ht="13.5" customHeight="1">
      <c r="A378" s="33"/>
      <c r="B378" s="34" t="s">
        <v>587</v>
      </c>
      <c r="C378" s="33"/>
      <c r="D378" s="34" t="s">
        <v>588</v>
      </c>
      <c r="E378" s="34" t="s">
        <v>29</v>
      </c>
      <c r="F378" s="35">
        <v>0.0</v>
      </c>
      <c r="G378" s="33"/>
      <c r="H378" s="36">
        <f>IF(F378&lt;&gt;0,ROUND(I378/IF(G378="%",((F378)/100),F378),2),0)</f>
        <v>0</v>
      </c>
      <c r="I378" s="37">
        <f>(I379+I380+I381+I382+I383+I384+I385+I386+I387)</f>
        <v>0</v>
      </c>
      <c r="J378" s="38">
        <v>0.19</v>
      </c>
      <c r="K378" s="37">
        <f t="shared" ref="K378:L378" si="231">(K379+K380+K381+K382+K383+K384+K385+K386+K387)</f>
        <v>0</v>
      </c>
      <c r="L378" s="37">
        <f t="shared" si="231"/>
        <v>0</v>
      </c>
      <c r="M378" s="33"/>
      <c r="N378" s="7"/>
      <c r="P378" s="7"/>
      <c r="Q378" s="7"/>
      <c r="R378" s="7"/>
      <c r="S378" s="25"/>
      <c r="T378" s="25"/>
      <c r="U378" s="25"/>
      <c r="V378" s="25"/>
      <c r="W378" s="7"/>
      <c r="X378" s="7"/>
      <c r="Y378" s="7"/>
      <c r="Z378" s="7"/>
      <c r="AA378" s="7"/>
    </row>
    <row r="379" ht="13.5" customHeight="1">
      <c r="A379" s="33"/>
      <c r="B379" s="33"/>
      <c r="C379" s="34" t="s">
        <v>589</v>
      </c>
      <c r="D379" s="34" t="s">
        <v>337</v>
      </c>
      <c r="E379" s="34" t="s">
        <v>26</v>
      </c>
      <c r="F379" s="35">
        <v>0.0</v>
      </c>
      <c r="G379" s="33"/>
      <c r="H379" s="36">
        <v>0.0</v>
      </c>
      <c r="I379" s="45">
        <f t="shared" ref="I379:I387" si="232">ROUND(IF(G379="%",((F379)/100),F379)*H379,2)</f>
        <v>0</v>
      </c>
      <c r="J379" s="38">
        <v>0.19</v>
      </c>
      <c r="K379" s="45">
        <f t="shared" ref="K379:K387" si="233">ROUND($I379*J379,2)</f>
        <v>0</v>
      </c>
      <c r="L379" s="45">
        <f t="shared" ref="L379:L387" si="234">ROUND($I379+K379,2)</f>
        <v>0</v>
      </c>
      <c r="M379" s="33"/>
      <c r="N379" s="7"/>
      <c r="P379" s="7"/>
      <c r="Q379" s="7"/>
      <c r="R379" s="7"/>
      <c r="S379" s="25"/>
      <c r="T379" s="25"/>
      <c r="U379" s="25"/>
      <c r="V379" s="25"/>
      <c r="W379" s="7"/>
      <c r="X379" s="7"/>
      <c r="Y379" s="7"/>
      <c r="Z379" s="7"/>
      <c r="AA379" s="7"/>
    </row>
    <row r="380" ht="13.5" customHeight="1">
      <c r="A380" s="33"/>
      <c r="B380" s="33"/>
      <c r="C380" s="34" t="s">
        <v>590</v>
      </c>
      <c r="D380" s="34" t="s">
        <v>342</v>
      </c>
      <c r="E380" s="34" t="s">
        <v>26</v>
      </c>
      <c r="F380" s="35">
        <v>0.0</v>
      </c>
      <c r="G380" s="33"/>
      <c r="H380" s="36">
        <v>0.0</v>
      </c>
      <c r="I380" s="45">
        <f t="shared" si="232"/>
        <v>0</v>
      </c>
      <c r="J380" s="38">
        <v>0.19</v>
      </c>
      <c r="K380" s="45">
        <f t="shared" si="233"/>
        <v>0</v>
      </c>
      <c r="L380" s="45">
        <f t="shared" si="234"/>
        <v>0</v>
      </c>
      <c r="M380" s="33"/>
      <c r="N380" s="7"/>
      <c r="P380" s="7"/>
      <c r="Q380" s="7"/>
      <c r="R380" s="7"/>
      <c r="S380" s="25"/>
      <c r="T380" s="25"/>
      <c r="U380" s="25"/>
      <c r="V380" s="25"/>
      <c r="W380" s="7"/>
      <c r="X380" s="7"/>
      <c r="Y380" s="7"/>
      <c r="Z380" s="7"/>
      <c r="AA380" s="7"/>
    </row>
    <row r="381" ht="13.5" customHeight="1">
      <c r="A381" s="33"/>
      <c r="B381" s="33"/>
      <c r="C381" s="34" t="s">
        <v>591</v>
      </c>
      <c r="D381" s="34" t="s">
        <v>344</v>
      </c>
      <c r="E381" s="34" t="s">
        <v>26</v>
      </c>
      <c r="F381" s="35">
        <v>0.0</v>
      </c>
      <c r="G381" s="33"/>
      <c r="H381" s="36">
        <v>0.0</v>
      </c>
      <c r="I381" s="45">
        <f t="shared" si="232"/>
        <v>0</v>
      </c>
      <c r="J381" s="38">
        <v>0.19</v>
      </c>
      <c r="K381" s="45">
        <f t="shared" si="233"/>
        <v>0</v>
      </c>
      <c r="L381" s="45">
        <f t="shared" si="234"/>
        <v>0</v>
      </c>
      <c r="M381" s="33"/>
      <c r="N381" s="7"/>
      <c r="P381" s="7"/>
      <c r="Q381" s="7"/>
      <c r="R381" s="7"/>
      <c r="S381" s="25"/>
      <c r="T381" s="25"/>
      <c r="U381" s="25"/>
      <c r="V381" s="25"/>
      <c r="W381" s="7"/>
      <c r="X381" s="7"/>
      <c r="Y381" s="7"/>
      <c r="Z381" s="7"/>
      <c r="AA381" s="7"/>
    </row>
    <row r="382" ht="13.5" customHeight="1">
      <c r="A382" s="33"/>
      <c r="B382" s="33"/>
      <c r="C382" s="34" t="s">
        <v>592</v>
      </c>
      <c r="D382" s="34" t="s">
        <v>350</v>
      </c>
      <c r="E382" s="34" t="s">
        <v>26</v>
      </c>
      <c r="F382" s="35">
        <v>0.0</v>
      </c>
      <c r="G382" s="33"/>
      <c r="H382" s="36">
        <v>0.0</v>
      </c>
      <c r="I382" s="45">
        <f t="shared" si="232"/>
        <v>0</v>
      </c>
      <c r="J382" s="38">
        <v>0.19</v>
      </c>
      <c r="K382" s="45">
        <f t="shared" si="233"/>
        <v>0</v>
      </c>
      <c r="L382" s="45">
        <f t="shared" si="234"/>
        <v>0</v>
      </c>
      <c r="M382" s="33"/>
      <c r="N382" s="7"/>
      <c r="P382" s="7"/>
      <c r="Q382" s="7"/>
      <c r="R382" s="7"/>
      <c r="S382" s="25"/>
      <c r="T382" s="25"/>
      <c r="U382" s="25"/>
      <c r="V382" s="25"/>
      <c r="W382" s="7"/>
      <c r="X382" s="7"/>
      <c r="Y382" s="7"/>
      <c r="Z382" s="7"/>
      <c r="AA382" s="7"/>
    </row>
    <row r="383" ht="13.5" customHeight="1">
      <c r="A383" s="33"/>
      <c r="B383" s="33"/>
      <c r="C383" s="34" t="s">
        <v>593</v>
      </c>
      <c r="D383" s="34" t="s">
        <v>398</v>
      </c>
      <c r="E383" s="34" t="s">
        <v>26</v>
      </c>
      <c r="F383" s="35">
        <v>0.0</v>
      </c>
      <c r="G383" s="33"/>
      <c r="H383" s="36">
        <v>0.0</v>
      </c>
      <c r="I383" s="45">
        <f t="shared" si="232"/>
        <v>0</v>
      </c>
      <c r="J383" s="38">
        <v>0.19</v>
      </c>
      <c r="K383" s="45">
        <f t="shared" si="233"/>
        <v>0</v>
      </c>
      <c r="L383" s="45">
        <f t="shared" si="234"/>
        <v>0</v>
      </c>
      <c r="M383" s="33"/>
      <c r="N383" s="7"/>
      <c r="P383" s="7"/>
      <c r="Q383" s="7"/>
      <c r="R383" s="7"/>
      <c r="S383" s="25"/>
      <c r="T383" s="25"/>
      <c r="U383" s="25"/>
      <c r="V383" s="25"/>
      <c r="W383" s="7"/>
      <c r="X383" s="7"/>
      <c r="Y383" s="7"/>
      <c r="Z383" s="7"/>
      <c r="AA383" s="7"/>
    </row>
    <row r="384" ht="13.5" customHeight="1">
      <c r="A384" s="33"/>
      <c r="B384" s="33"/>
      <c r="C384" s="34" t="s">
        <v>594</v>
      </c>
      <c r="D384" s="34" t="s">
        <v>402</v>
      </c>
      <c r="E384" s="34" t="s">
        <v>26</v>
      </c>
      <c r="F384" s="35">
        <v>0.0</v>
      </c>
      <c r="G384" s="33"/>
      <c r="H384" s="36">
        <v>0.0</v>
      </c>
      <c r="I384" s="45">
        <f t="shared" si="232"/>
        <v>0</v>
      </c>
      <c r="J384" s="38">
        <v>0.19</v>
      </c>
      <c r="K384" s="45">
        <f t="shared" si="233"/>
        <v>0</v>
      </c>
      <c r="L384" s="45">
        <f t="shared" si="234"/>
        <v>0</v>
      </c>
      <c r="M384" s="33"/>
      <c r="N384" s="7"/>
      <c r="P384" s="7"/>
      <c r="Q384" s="7"/>
      <c r="R384" s="7"/>
      <c r="S384" s="25"/>
      <c r="T384" s="25"/>
      <c r="U384" s="25"/>
      <c r="V384" s="25"/>
      <c r="W384" s="7"/>
      <c r="X384" s="7"/>
      <c r="Y384" s="7"/>
      <c r="Z384" s="7"/>
      <c r="AA384" s="7"/>
    </row>
    <row r="385" ht="13.5" customHeight="1">
      <c r="A385" s="33"/>
      <c r="B385" s="33"/>
      <c r="C385" s="34" t="s">
        <v>595</v>
      </c>
      <c r="D385" s="34" t="s">
        <v>405</v>
      </c>
      <c r="E385" s="34" t="s">
        <v>26</v>
      </c>
      <c r="F385" s="35">
        <v>0.0</v>
      </c>
      <c r="G385" s="33"/>
      <c r="H385" s="36">
        <v>0.0</v>
      </c>
      <c r="I385" s="45">
        <f t="shared" si="232"/>
        <v>0</v>
      </c>
      <c r="J385" s="38">
        <v>0.19</v>
      </c>
      <c r="K385" s="45">
        <f t="shared" si="233"/>
        <v>0</v>
      </c>
      <c r="L385" s="45">
        <f t="shared" si="234"/>
        <v>0</v>
      </c>
      <c r="M385" s="33"/>
      <c r="N385" s="7"/>
      <c r="P385" s="7"/>
      <c r="Q385" s="7"/>
      <c r="R385" s="7"/>
      <c r="S385" s="25"/>
      <c r="T385" s="25"/>
      <c r="U385" s="25"/>
      <c r="V385" s="25"/>
      <c r="W385" s="7"/>
      <c r="X385" s="7"/>
      <c r="Y385" s="7"/>
      <c r="Z385" s="7"/>
      <c r="AA385" s="7"/>
    </row>
    <row r="386" ht="13.5" customHeight="1">
      <c r="A386" s="33"/>
      <c r="B386" s="33"/>
      <c r="C386" s="34" t="s">
        <v>596</v>
      </c>
      <c r="D386" s="34" t="s">
        <v>597</v>
      </c>
      <c r="E386" s="34" t="s">
        <v>26</v>
      </c>
      <c r="F386" s="35">
        <v>0.0</v>
      </c>
      <c r="G386" s="33"/>
      <c r="H386" s="36">
        <v>0.0</v>
      </c>
      <c r="I386" s="45">
        <f t="shared" si="232"/>
        <v>0</v>
      </c>
      <c r="J386" s="38">
        <v>0.19</v>
      </c>
      <c r="K386" s="45">
        <f t="shared" si="233"/>
        <v>0</v>
      </c>
      <c r="L386" s="45">
        <f t="shared" si="234"/>
        <v>0</v>
      </c>
      <c r="M386" s="33"/>
      <c r="N386" s="7"/>
      <c r="P386" s="7"/>
      <c r="Q386" s="7"/>
      <c r="R386" s="7"/>
      <c r="S386" s="25"/>
      <c r="T386" s="25"/>
      <c r="U386" s="25"/>
      <c r="V386" s="25"/>
      <c r="W386" s="7"/>
      <c r="X386" s="7"/>
      <c r="Y386" s="7"/>
      <c r="Z386" s="7"/>
      <c r="AA386" s="7"/>
    </row>
    <row r="387" ht="13.5" customHeight="1">
      <c r="A387" s="33"/>
      <c r="B387" s="33"/>
      <c r="C387" s="34" t="s">
        <v>598</v>
      </c>
      <c r="D387" s="34" t="s">
        <v>599</v>
      </c>
      <c r="E387" s="34" t="s">
        <v>26</v>
      </c>
      <c r="F387" s="35">
        <v>0.0</v>
      </c>
      <c r="G387" s="33"/>
      <c r="H387" s="36">
        <v>0.0</v>
      </c>
      <c r="I387" s="45">
        <f t="shared" si="232"/>
        <v>0</v>
      </c>
      <c r="J387" s="38">
        <v>0.19</v>
      </c>
      <c r="K387" s="45">
        <f t="shared" si="233"/>
        <v>0</v>
      </c>
      <c r="L387" s="45">
        <f t="shared" si="234"/>
        <v>0</v>
      </c>
      <c r="M387" s="33"/>
      <c r="N387" s="7"/>
      <c r="P387" s="7"/>
      <c r="Q387" s="7"/>
      <c r="R387" s="7"/>
      <c r="S387" s="25"/>
      <c r="T387" s="25"/>
      <c r="U387" s="25"/>
      <c r="V387" s="25"/>
      <c r="W387" s="7"/>
      <c r="X387" s="7"/>
      <c r="Y387" s="7"/>
      <c r="Z387" s="7"/>
      <c r="AA387" s="7"/>
    </row>
    <row r="388" ht="13.5" customHeight="1">
      <c r="A388" s="27" t="s">
        <v>600</v>
      </c>
      <c r="B388" s="26"/>
      <c r="C388" s="26"/>
      <c r="D388" s="27" t="s">
        <v>601</v>
      </c>
      <c r="E388" s="27" t="s">
        <v>29</v>
      </c>
      <c r="F388" s="28">
        <v>0.0</v>
      </c>
      <c r="G388" s="26"/>
      <c r="H388" s="29">
        <f>IF(F388&lt;&gt;0,ROUND(I388/IF(G388="%",((F388)/100),F388),2),0)</f>
        <v>0</v>
      </c>
      <c r="I388" s="58" t="str">
        <f>(#REF!+#REF!+#REF!+#REF!+#REF!+I394+I399+I405+I410)</f>
        <v>#REF!</v>
      </c>
      <c r="J388" s="31">
        <v>0.19</v>
      </c>
      <c r="K388" s="58" t="str">
        <f t="shared" ref="K388:L388" si="235">(#REF!+#REF!+#REF!+#REF!+#REF!+K394+K399+K405+K410)</f>
        <v>#REF!</v>
      </c>
      <c r="L388" s="58" t="str">
        <f t="shared" si="235"/>
        <v>#REF!</v>
      </c>
      <c r="M388" s="26"/>
      <c r="N388" s="7"/>
      <c r="O388" s="7"/>
      <c r="P388" s="7"/>
      <c r="Q388" s="7"/>
      <c r="R388" s="7"/>
      <c r="S388" s="25"/>
      <c r="T388" s="25"/>
      <c r="U388" s="25"/>
      <c r="V388" s="25"/>
      <c r="W388" s="7"/>
      <c r="X388" s="7"/>
      <c r="Y388" s="7"/>
      <c r="Z388" s="7"/>
      <c r="AA388" s="7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7"/>
      <c r="O389" s="7"/>
      <c r="P389" s="7"/>
      <c r="Q389" s="7"/>
      <c r="R389" s="7"/>
      <c r="S389" s="25"/>
      <c r="T389" s="25"/>
      <c r="U389" s="25"/>
      <c r="V389" s="25"/>
      <c r="W389" s="7"/>
      <c r="X389" s="7"/>
      <c r="Y389" s="7"/>
      <c r="Z389" s="7"/>
      <c r="AA389" s="7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7"/>
      <c r="O390" s="7"/>
      <c r="P390" s="7"/>
      <c r="Q390" s="7"/>
      <c r="R390" s="7"/>
      <c r="S390" s="25"/>
      <c r="T390" s="25"/>
      <c r="U390" s="25"/>
      <c r="V390" s="25"/>
      <c r="W390" s="7"/>
      <c r="X390" s="7"/>
      <c r="Y390" s="7"/>
      <c r="Z390" s="7"/>
      <c r="AA390" s="7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7"/>
      <c r="O391" s="7"/>
      <c r="P391" s="7"/>
      <c r="Q391" s="7"/>
      <c r="R391" s="7"/>
      <c r="S391" s="25"/>
      <c r="T391" s="25"/>
      <c r="U391" s="25"/>
      <c r="V391" s="25"/>
      <c r="W391" s="7"/>
      <c r="X391" s="7"/>
      <c r="Y391" s="7"/>
      <c r="Z391" s="7"/>
      <c r="AA391" s="7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7"/>
      <c r="O392" s="7"/>
      <c r="P392" s="7"/>
      <c r="Q392" s="7"/>
      <c r="R392" s="7"/>
      <c r="S392" s="25"/>
      <c r="T392" s="25"/>
      <c r="U392" s="25"/>
      <c r="V392" s="25"/>
      <c r="W392" s="7"/>
      <c r="X392" s="7"/>
      <c r="Y392" s="7"/>
      <c r="Z392" s="7"/>
      <c r="AA392" s="7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7"/>
      <c r="O393" s="7"/>
      <c r="P393" s="7"/>
      <c r="Q393" s="7"/>
      <c r="R393" s="7"/>
      <c r="S393" s="25"/>
      <c r="T393" s="25"/>
      <c r="U393" s="25"/>
      <c r="V393" s="25"/>
      <c r="W393" s="7"/>
      <c r="X393" s="7"/>
      <c r="Y393" s="7"/>
      <c r="Z393" s="7"/>
      <c r="AA393" s="7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7"/>
      <c r="O394" s="7"/>
      <c r="P394" s="7"/>
      <c r="Q394" s="7"/>
      <c r="R394" s="7"/>
      <c r="S394" s="25"/>
      <c r="T394" s="25"/>
      <c r="U394" s="25"/>
      <c r="V394" s="25"/>
      <c r="W394" s="7"/>
      <c r="X394" s="7"/>
      <c r="Y394" s="7"/>
      <c r="Z394" s="7"/>
      <c r="AA394" s="7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7"/>
      <c r="O395" s="7"/>
      <c r="P395" s="7"/>
      <c r="Q395" s="7"/>
      <c r="R395" s="7"/>
      <c r="S395" s="25"/>
      <c r="T395" s="25"/>
      <c r="U395" s="25"/>
      <c r="V395" s="25"/>
      <c r="W395" s="7"/>
      <c r="X395" s="7"/>
      <c r="Y395" s="7"/>
      <c r="Z395" s="7"/>
      <c r="AA395" s="7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7"/>
      <c r="O396" s="7"/>
      <c r="P396" s="7"/>
      <c r="Q396" s="7"/>
      <c r="R396" s="7"/>
      <c r="S396" s="25"/>
      <c r="T396" s="25"/>
      <c r="U396" s="25"/>
      <c r="V396" s="25"/>
      <c r="W396" s="7"/>
      <c r="X396" s="7"/>
      <c r="Y396" s="7"/>
      <c r="Z396" s="7"/>
      <c r="AA396" s="7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7"/>
      <c r="O397" s="7"/>
      <c r="P397" s="7"/>
      <c r="Q397" s="7"/>
      <c r="R397" s="7"/>
      <c r="S397" s="25"/>
      <c r="T397" s="25"/>
      <c r="U397" s="25"/>
      <c r="V397" s="25"/>
      <c r="W397" s="7"/>
      <c r="X397" s="7"/>
      <c r="Y397" s="7"/>
      <c r="Z397" s="7"/>
      <c r="AA397" s="7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7"/>
      <c r="O398" s="7"/>
      <c r="P398" s="7"/>
      <c r="Q398" s="7"/>
      <c r="R398" s="7"/>
      <c r="S398" s="25"/>
      <c r="T398" s="25"/>
      <c r="U398" s="25"/>
      <c r="V398" s="25"/>
      <c r="W398" s="7"/>
      <c r="X398" s="7"/>
      <c r="Y398" s="7"/>
      <c r="Z398" s="7"/>
      <c r="AA398" s="7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7"/>
      <c r="O399" s="7"/>
      <c r="P399" s="7"/>
      <c r="Q399" s="7"/>
      <c r="R399" s="7"/>
      <c r="S399" s="25"/>
      <c r="T399" s="25"/>
      <c r="U399" s="25"/>
      <c r="V399" s="25"/>
      <c r="W399" s="7"/>
      <c r="X399" s="7"/>
      <c r="Y399" s="7"/>
      <c r="Z399" s="7"/>
      <c r="AA399" s="7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7"/>
      <c r="O400" s="7"/>
      <c r="P400" s="7"/>
      <c r="Q400" s="7"/>
      <c r="R400" s="7"/>
      <c r="S400" s="25"/>
      <c r="T400" s="25"/>
      <c r="U400" s="25"/>
      <c r="V400" s="25"/>
      <c r="W400" s="7"/>
      <c r="X400" s="7"/>
      <c r="Y400" s="7"/>
      <c r="Z400" s="7"/>
      <c r="AA400" s="7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7"/>
      <c r="O401" s="7"/>
      <c r="P401" s="7"/>
      <c r="Q401" s="7"/>
      <c r="R401" s="7"/>
      <c r="S401" s="25"/>
      <c r="T401" s="25"/>
      <c r="U401" s="25"/>
      <c r="V401" s="25"/>
      <c r="W401" s="7"/>
      <c r="X401" s="7"/>
      <c r="Y401" s="7"/>
      <c r="Z401" s="7"/>
      <c r="AA401" s="7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7"/>
      <c r="O402" s="7"/>
      <c r="P402" s="7"/>
      <c r="Q402" s="7"/>
      <c r="R402" s="7"/>
      <c r="S402" s="25"/>
      <c r="T402" s="25"/>
      <c r="U402" s="25"/>
      <c r="V402" s="25"/>
      <c r="W402" s="7"/>
      <c r="X402" s="7"/>
      <c r="Y402" s="7"/>
      <c r="Z402" s="7"/>
      <c r="AA402" s="7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7"/>
      <c r="O403" s="7"/>
      <c r="P403" s="7"/>
      <c r="Q403" s="7"/>
      <c r="R403" s="7"/>
      <c r="S403" s="25"/>
      <c r="T403" s="25"/>
      <c r="U403" s="25"/>
      <c r="V403" s="25"/>
      <c r="W403" s="7"/>
      <c r="X403" s="7"/>
      <c r="Y403" s="7"/>
      <c r="Z403" s="7"/>
      <c r="AA403" s="7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7"/>
      <c r="O404" s="7"/>
      <c r="P404" s="7"/>
      <c r="Q404" s="7"/>
      <c r="R404" s="7"/>
      <c r="S404" s="25"/>
      <c r="T404" s="25"/>
      <c r="U404" s="25"/>
      <c r="V404" s="25"/>
      <c r="W404" s="7"/>
      <c r="X404" s="7"/>
      <c r="Y404" s="7"/>
      <c r="Z404" s="7"/>
      <c r="AA404" s="7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7"/>
      <c r="O405" s="7"/>
      <c r="P405" s="7"/>
      <c r="Q405" s="7"/>
      <c r="R405" s="7"/>
      <c r="S405" s="25"/>
      <c r="T405" s="25"/>
      <c r="U405" s="25"/>
      <c r="V405" s="25"/>
      <c r="W405" s="7"/>
      <c r="X405" s="7"/>
      <c r="Y405" s="7"/>
      <c r="Z405" s="7"/>
      <c r="AA405" s="7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7"/>
      <c r="O406" s="7"/>
      <c r="P406" s="7"/>
      <c r="Q406" s="7"/>
      <c r="R406" s="7"/>
      <c r="S406" s="25"/>
      <c r="T406" s="25"/>
      <c r="U406" s="25"/>
      <c r="V406" s="25"/>
      <c r="W406" s="7"/>
      <c r="X406" s="7"/>
      <c r="Y406" s="7"/>
      <c r="Z406" s="7"/>
      <c r="AA406" s="7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7"/>
      <c r="O407" s="7"/>
      <c r="P407" s="7"/>
      <c r="Q407" s="7"/>
      <c r="R407" s="7"/>
      <c r="S407" s="25"/>
      <c r="T407" s="25"/>
      <c r="U407" s="25"/>
      <c r="V407" s="25"/>
      <c r="W407" s="7"/>
      <c r="X407" s="7"/>
      <c r="Y407" s="7"/>
      <c r="Z407" s="7"/>
      <c r="AA407" s="7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7"/>
      <c r="O408" s="7"/>
      <c r="P408" s="7"/>
      <c r="Q408" s="7"/>
      <c r="R408" s="7"/>
      <c r="S408" s="25"/>
      <c r="T408" s="25"/>
      <c r="U408" s="25"/>
      <c r="V408" s="25"/>
      <c r="W408" s="7"/>
      <c r="X408" s="7"/>
      <c r="Y408" s="7"/>
      <c r="Z408" s="7"/>
      <c r="AA408" s="7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7"/>
      <c r="O409" s="7"/>
      <c r="P409" s="7"/>
      <c r="Q409" s="7"/>
      <c r="R409" s="7"/>
      <c r="S409" s="25"/>
      <c r="T409" s="25"/>
      <c r="U409" s="25"/>
      <c r="V409" s="25"/>
      <c r="W409" s="7"/>
      <c r="X409" s="7"/>
      <c r="Y409" s="7"/>
      <c r="Z409" s="7"/>
      <c r="AA409" s="7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7"/>
      <c r="O410" s="7"/>
      <c r="P410" s="7"/>
      <c r="Q410" s="7"/>
      <c r="R410" s="7"/>
      <c r="S410" s="25"/>
      <c r="T410" s="25"/>
      <c r="U410" s="25"/>
      <c r="V410" s="25"/>
      <c r="W410" s="7"/>
      <c r="X410" s="7"/>
      <c r="Y410" s="7"/>
      <c r="Z410" s="7"/>
      <c r="AA410" s="7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7"/>
      <c r="O411" s="7"/>
      <c r="P411" s="7"/>
      <c r="Q411" s="7"/>
      <c r="R411" s="7"/>
      <c r="S411" s="25"/>
      <c r="T411" s="25"/>
      <c r="U411" s="25"/>
      <c r="V411" s="25"/>
      <c r="W411" s="7"/>
      <c r="X411" s="7"/>
      <c r="Y411" s="7"/>
      <c r="Z411" s="7"/>
      <c r="AA411" s="7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7"/>
      <c r="O412" s="7"/>
      <c r="P412" s="7"/>
      <c r="Q412" s="7"/>
      <c r="R412" s="7"/>
      <c r="S412" s="25"/>
      <c r="T412" s="25"/>
      <c r="U412" s="25"/>
      <c r="V412" s="25"/>
      <c r="W412" s="7"/>
      <c r="X412" s="7"/>
      <c r="Y412" s="7"/>
      <c r="Z412" s="7"/>
      <c r="AA412" s="7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7"/>
      <c r="O413" s="7"/>
      <c r="P413" s="7"/>
      <c r="Q413" s="7"/>
      <c r="R413" s="7"/>
      <c r="S413" s="25"/>
      <c r="T413" s="25"/>
      <c r="U413" s="25"/>
      <c r="V413" s="25"/>
      <c r="W413" s="7"/>
      <c r="X413" s="7"/>
      <c r="Y413" s="7"/>
      <c r="Z413" s="7"/>
      <c r="AA413" s="7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7"/>
      <c r="O414" s="7"/>
      <c r="P414" s="7"/>
      <c r="Q414" s="7"/>
      <c r="R414" s="7"/>
      <c r="S414" s="25"/>
      <c r="T414" s="25"/>
      <c r="U414" s="25"/>
      <c r="V414" s="25"/>
      <c r="W414" s="7"/>
      <c r="X414" s="7"/>
      <c r="Y414" s="7"/>
      <c r="Z414" s="7"/>
      <c r="AA414" s="7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7"/>
      <c r="O415" s="7"/>
      <c r="P415" s="7"/>
      <c r="Q415" s="7"/>
      <c r="R415" s="7"/>
      <c r="S415" s="25"/>
      <c r="T415" s="25"/>
      <c r="U415" s="25"/>
      <c r="V415" s="25"/>
      <c r="W415" s="7"/>
      <c r="X415" s="7"/>
      <c r="Y415" s="7"/>
      <c r="Z415" s="7"/>
      <c r="AA415" s="7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7"/>
      <c r="O416" s="7"/>
      <c r="P416" s="7"/>
      <c r="Q416" s="7"/>
      <c r="R416" s="7"/>
      <c r="S416" s="25"/>
      <c r="T416" s="25"/>
      <c r="U416" s="25"/>
      <c r="V416" s="25"/>
      <c r="W416" s="7"/>
      <c r="X416" s="7"/>
      <c r="Y416" s="7"/>
      <c r="Z416" s="7"/>
      <c r="AA416" s="7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7"/>
      <c r="O417" s="7"/>
      <c r="P417" s="7"/>
      <c r="Q417" s="7"/>
      <c r="R417" s="7"/>
      <c r="S417" s="25"/>
      <c r="T417" s="25"/>
      <c r="U417" s="25"/>
      <c r="V417" s="25"/>
      <c r="W417" s="7"/>
      <c r="X417" s="7"/>
      <c r="Y417" s="7"/>
      <c r="Z417" s="7"/>
      <c r="AA417" s="7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7"/>
      <c r="O418" s="7"/>
      <c r="P418" s="7"/>
      <c r="Q418" s="7"/>
      <c r="R418" s="7"/>
      <c r="S418" s="25"/>
      <c r="T418" s="25"/>
      <c r="U418" s="25"/>
      <c r="V418" s="25"/>
      <c r="W418" s="7"/>
      <c r="X418" s="7"/>
      <c r="Y418" s="7"/>
      <c r="Z418" s="7"/>
      <c r="AA418" s="7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7"/>
      <c r="O419" s="7"/>
      <c r="P419" s="7"/>
      <c r="Q419" s="7"/>
      <c r="R419" s="7"/>
      <c r="S419" s="25"/>
      <c r="T419" s="25"/>
      <c r="U419" s="25"/>
      <c r="V419" s="25"/>
      <c r="W419" s="7"/>
      <c r="X419" s="7"/>
      <c r="Y419" s="7"/>
      <c r="Z419" s="7"/>
      <c r="AA419" s="7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7"/>
      <c r="O420" s="7"/>
      <c r="P420" s="7"/>
      <c r="Q420" s="7"/>
      <c r="R420" s="7"/>
      <c r="S420" s="25"/>
      <c r="T420" s="25"/>
      <c r="U420" s="25"/>
      <c r="V420" s="25"/>
      <c r="W420" s="7"/>
      <c r="X420" s="7"/>
      <c r="Y420" s="7"/>
      <c r="Z420" s="7"/>
      <c r="AA420" s="7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7"/>
      <c r="O421" s="7"/>
      <c r="P421" s="7"/>
      <c r="Q421" s="7"/>
      <c r="R421" s="7"/>
      <c r="S421" s="25"/>
      <c r="T421" s="25"/>
      <c r="U421" s="25"/>
      <c r="V421" s="25"/>
      <c r="W421" s="7"/>
      <c r="X421" s="7"/>
      <c r="Y421" s="7"/>
      <c r="Z421" s="7"/>
      <c r="AA421" s="7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7"/>
      <c r="O422" s="7"/>
      <c r="P422" s="7"/>
      <c r="Q422" s="7"/>
      <c r="R422" s="7"/>
      <c r="S422" s="25"/>
      <c r="T422" s="25"/>
      <c r="U422" s="25"/>
      <c r="V422" s="25"/>
      <c r="W422" s="7"/>
      <c r="X422" s="7"/>
      <c r="Y422" s="7"/>
      <c r="Z422" s="7"/>
      <c r="AA422" s="7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7"/>
      <c r="O423" s="7"/>
      <c r="P423" s="7"/>
      <c r="Q423" s="7"/>
      <c r="R423" s="7"/>
      <c r="S423" s="25"/>
      <c r="T423" s="25"/>
      <c r="U423" s="25"/>
      <c r="V423" s="25"/>
      <c r="W423" s="7"/>
      <c r="X423" s="7"/>
      <c r="Y423" s="7"/>
      <c r="Z423" s="7"/>
      <c r="AA423" s="7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7"/>
      <c r="O424" s="7"/>
      <c r="P424" s="7"/>
      <c r="Q424" s="7"/>
      <c r="R424" s="7"/>
      <c r="S424" s="25"/>
      <c r="T424" s="25"/>
      <c r="U424" s="25"/>
      <c r="V424" s="25"/>
      <c r="W424" s="7"/>
      <c r="X424" s="7"/>
      <c r="Y424" s="7"/>
      <c r="Z424" s="7"/>
      <c r="AA424" s="7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7"/>
      <c r="O425" s="7"/>
      <c r="P425" s="7"/>
      <c r="Q425" s="7"/>
      <c r="R425" s="7"/>
      <c r="S425" s="25"/>
      <c r="T425" s="25"/>
      <c r="U425" s="25"/>
      <c r="V425" s="25"/>
      <c r="W425" s="7"/>
      <c r="X425" s="7"/>
      <c r="Y425" s="7"/>
      <c r="Z425" s="7"/>
      <c r="AA425" s="7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7"/>
      <c r="O426" s="7"/>
      <c r="P426" s="7"/>
      <c r="Q426" s="7"/>
      <c r="R426" s="7"/>
      <c r="S426" s="25"/>
      <c r="T426" s="25"/>
      <c r="U426" s="25"/>
      <c r="V426" s="25"/>
      <c r="W426" s="7"/>
      <c r="X426" s="7"/>
      <c r="Y426" s="7"/>
      <c r="Z426" s="7"/>
      <c r="AA426" s="7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7"/>
      <c r="O427" s="7"/>
      <c r="P427" s="7"/>
      <c r="Q427" s="7"/>
      <c r="R427" s="7"/>
      <c r="S427" s="25"/>
      <c r="T427" s="25"/>
      <c r="U427" s="25"/>
      <c r="V427" s="25"/>
      <c r="W427" s="7"/>
      <c r="X427" s="7"/>
      <c r="Y427" s="7"/>
      <c r="Z427" s="7"/>
      <c r="AA427" s="7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7"/>
      <c r="O428" s="7"/>
      <c r="P428" s="7"/>
      <c r="Q428" s="7"/>
      <c r="R428" s="7"/>
      <c r="S428" s="25"/>
      <c r="T428" s="25"/>
      <c r="U428" s="25"/>
      <c r="V428" s="25"/>
      <c r="W428" s="7"/>
      <c r="X428" s="7"/>
      <c r="Y428" s="7"/>
      <c r="Z428" s="7"/>
      <c r="AA428" s="7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7"/>
      <c r="O429" s="7"/>
      <c r="P429" s="7"/>
      <c r="Q429" s="7"/>
      <c r="R429" s="7"/>
      <c r="S429" s="25"/>
      <c r="T429" s="25"/>
      <c r="U429" s="25"/>
      <c r="V429" s="25"/>
      <c r="W429" s="7"/>
      <c r="X429" s="7"/>
      <c r="Y429" s="7"/>
      <c r="Z429" s="7"/>
      <c r="AA429" s="7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7"/>
      <c r="O430" s="7"/>
      <c r="P430" s="7"/>
      <c r="Q430" s="7"/>
      <c r="R430" s="7"/>
      <c r="S430" s="25"/>
      <c r="T430" s="25"/>
      <c r="U430" s="25"/>
      <c r="V430" s="25"/>
      <c r="W430" s="7"/>
      <c r="X430" s="7"/>
      <c r="Y430" s="7"/>
      <c r="Z430" s="7"/>
      <c r="AA430" s="7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7"/>
      <c r="O431" s="7"/>
      <c r="P431" s="7"/>
      <c r="Q431" s="7"/>
      <c r="R431" s="7"/>
      <c r="S431" s="25"/>
      <c r="T431" s="25"/>
      <c r="U431" s="25"/>
      <c r="V431" s="25"/>
      <c r="W431" s="7"/>
      <c r="X431" s="7"/>
      <c r="Y431" s="7"/>
      <c r="Z431" s="7"/>
      <c r="AA431" s="7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7"/>
      <c r="O432" s="7"/>
      <c r="P432" s="7"/>
      <c r="Q432" s="7"/>
      <c r="R432" s="7"/>
      <c r="S432" s="25"/>
      <c r="T432" s="25"/>
      <c r="U432" s="25"/>
      <c r="V432" s="25"/>
      <c r="W432" s="7"/>
      <c r="X432" s="7"/>
      <c r="Y432" s="7"/>
      <c r="Z432" s="7"/>
      <c r="AA432" s="7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7"/>
      <c r="O433" s="7"/>
      <c r="P433" s="7"/>
      <c r="Q433" s="7"/>
      <c r="R433" s="7"/>
      <c r="S433" s="25"/>
      <c r="T433" s="25"/>
      <c r="U433" s="25"/>
      <c r="V433" s="25"/>
      <c r="W433" s="7"/>
      <c r="X433" s="7"/>
      <c r="Y433" s="7"/>
      <c r="Z433" s="7"/>
      <c r="AA433" s="7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7"/>
      <c r="O434" s="7"/>
      <c r="P434" s="7"/>
      <c r="Q434" s="7"/>
      <c r="R434" s="7"/>
      <c r="S434" s="25"/>
      <c r="T434" s="25"/>
      <c r="U434" s="25"/>
      <c r="V434" s="25"/>
      <c r="W434" s="7"/>
      <c r="X434" s="7"/>
      <c r="Y434" s="7"/>
      <c r="Z434" s="7"/>
      <c r="AA434" s="7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7"/>
      <c r="O435" s="7"/>
      <c r="P435" s="7"/>
      <c r="Q435" s="7"/>
      <c r="R435" s="7"/>
      <c r="S435" s="25"/>
      <c r="T435" s="25"/>
      <c r="U435" s="25"/>
      <c r="V435" s="25"/>
      <c r="W435" s="7"/>
      <c r="X435" s="7"/>
      <c r="Y435" s="7"/>
      <c r="Z435" s="7"/>
      <c r="AA435" s="7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7"/>
      <c r="O436" s="7"/>
      <c r="P436" s="7"/>
      <c r="Q436" s="7"/>
      <c r="R436" s="7"/>
      <c r="S436" s="25"/>
      <c r="T436" s="25"/>
      <c r="U436" s="25"/>
      <c r="V436" s="25"/>
      <c r="W436" s="7"/>
      <c r="X436" s="7"/>
      <c r="Y436" s="7"/>
      <c r="Z436" s="7"/>
      <c r="AA436" s="7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7"/>
      <c r="O437" s="7"/>
      <c r="P437" s="7"/>
      <c r="Q437" s="7"/>
      <c r="R437" s="7"/>
      <c r="S437" s="25"/>
      <c r="T437" s="25"/>
      <c r="U437" s="25"/>
      <c r="V437" s="25"/>
      <c r="W437" s="7"/>
      <c r="X437" s="7"/>
      <c r="Y437" s="7"/>
      <c r="Z437" s="7"/>
      <c r="AA437" s="7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7"/>
      <c r="O438" s="7"/>
      <c r="P438" s="7"/>
      <c r="Q438" s="7"/>
      <c r="R438" s="7"/>
      <c r="S438" s="25"/>
      <c r="T438" s="25"/>
      <c r="U438" s="25"/>
      <c r="V438" s="25"/>
      <c r="W438" s="7"/>
      <c r="X438" s="7"/>
      <c r="Y438" s="7"/>
      <c r="Z438" s="7"/>
      <c r="AA438" s="7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7"/>
      <c r="O439" s="7"/>
      <c r="P439" s="7"/>
      <c r="Q439" s="7"/>
      <c r="R439" s="7"/>
      <c r="S439" s="25"/>
      <c r="T439" s="25"/>
      <c r="U439" s="25"/>
      <c r="V439" s="25"/>
      <c r="W439" s="7"/>
      <c r="X439" s="7"/>
      <c r="Y439" s="7"/>
      <c r="Z439" s="7"/>
      <c r="AA439" s="7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7"/>
      <c r="O440" s="7"/>
      <c r="P440" s="7"/>
      <c r="Q440" s="7"/>
      <c r="R440" s="7"/>
      <c r="S440" s="25"/>
      <c r="T440" s="25"/>
      <c r="U440" s="25"/>
      <c r="V440" s="25"/>
      <c r="W440" s="7"/>
      <c r="X440" s="7"/>
      <c r="Y440" s="7"/>
      <c r="Z440" s="7"/>
      <c r="AA440" s="7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7"/>
      <c r="O441" s="7"/>
      <c r="P441" s="7"/>
      <c r="Q441" s="7"/>
      <c r="R441" s="7"/>
      <c r="S441" s="25"/>
      <c r="T441" s="25"/>
      <c r="U441" s="25"/>
      <c r="V441" s="25"/>
      <c r="W441" s="7"/>
      <c r="X441" s="7"/>
      <c r="Y441" s="7"/>
      <c r="Z441" s="7"/>
      <c r="AA441" s="7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7"/>
      <c r="O442" s="7"/>
      <c r="P442" s="7"/>
      <c r="Q442" s="7"/>
      <c r="R442" s="7"/>
      <c r="S442" s="25"/>
      <c r="T442" s="25"/>
      <c r="U442" s="25"/>
      <c r="V442" s="25"/>
      <c r="W442" s="7"/>
      <c r="X442" s="7"/>
      <c r="Y442" s="7"/>
      <c r="Z442" s="7"/>
      <c r="AA442" s="7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7"/>
      <c r="O443" s="7"/>
      <c r="P443" s="7"/>
      <c r="Q443" s="7"/>
      <c r="R443" s="7"/>
      <c r="S443" s="25"/>
      <c r="T443" s="25"/>
      <c r="U443" s="25"/>
      <c r="V443" s="25"/>
      <c r="W443" s="7"/>
      <c r="X443" s="7"/>
      <c r="Y443" s="7"/>
      <c r="Z443" s="7"/>
      <c r="AA443" s="7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7"/>
      <c r="O444" s="7"/>
      <c r="P444" s="7"/>
      <c r="Q444" s="7"/>
      <c r="R444" s="7"/>
      <c r="S444" s="25"/>
      <c r="T444" s="25"/>
      <c r="U444" s="25"/>
      <c r="V444" s="25"/>
      <c r="W444" s="7"/>
      <c r="X444" s="7"/>
      <c r="Y444" s="7"/>
      <c r="Z444" s="7"/>
      <c r="AA444" s="7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7"/>
      <c r="O445" s="7"/>
      <c r="P445" s="7"/>
      <c r="Q445" s="7"/>
      <c r="R445" s="7"/>
      <c r="S445" s="25"/>
      <c r="T445" s="25"/>
      <c r="U445" s="25"/>
      <c r="V445" s="25"/>
      <c r="W445" s="7"/>
      <c r="X445" s="7"/>
      <c r="Y445" s="7"/>
      <c r="Z445" s="7"/>
      <c r="AA445" s="7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7"/>
      <c r="O446" s="7"/>
      <c r="P446" s="7"/>
      <c r="Q446" s="7"/>
      <c r="R446" s="7"/>
      <c r="S446" s="25"/>
      <c r="T446" s="25"/>
      <c r="U446" s="25"/>
      <c r="V446" s="25"/>
      <c r="W446" s="7"/>
      <c r="X446" s="7"/>
      <c r="Y446" s="7"/>
      <c r="Z446" s="7"/>
      <c r="AA446" s="7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7"/>
      <c r="O447" s="7"/>
      <c r="P447" s="7"/>
      <c r="Q447" s="7"/>
      <c r="R447" s="7"/>
      <c r="S447" s="25"/>
      <c r="T447" s="25"/>
      <c r="U447" s="25"/>
      <c r="V447" s="25"/>
      <c r="W447" s="7"/>
      <c r="X447" s="7"/>
      <c r="Y447" s="7"/>
      <c r="Z447" s="7"/>
      <c r="AA447" s="7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7"/>
      <c r="O448" s="7"/>
      <c r="P448" s="7"/>
      <c r="Q448" s="7"/>
      <c r="R448" s="7"/>
      <c r="S448" s="25"/>
      <c r="T448" s="25"/>
      <c r="U448" s="25"/>
      <c r="V448" s="25"/>
      <c r="W448" s="7"/>
      <c r="X448" s="7"/>
      <c r="Y448" s="7"/>
      <c r="Z448" s="7"/>
      <c r="AA448" s="7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7"/>
      <c r="O449" s="7"/>
      <c r="P449" s="7"/>
      <c r="Q449" s="7"/>
      <c r="R449" s="7"/>
      <c r="S449" s="25"/>
      <c r="T449" s="25"/>
      <c r="U449" s="25"/>
      <c r="V449" s="25"/>
      <c r="W449" s="7"/>
      <c r="X449" s="7"/>
      <c r="Y449" s="7"/>
      <c r="Z449" s="7"/>
      <c r="AA449" s="7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7"/>
      <c r="O450" s="7"/>
      <c r="P450" s="7"/>
      <c r="Q450" s="7"/>
      <c r="R450" s="7"/>
      <c r="S450" s="25"/>
      <c r="T450" s="25"/>
      <c r="U450" s="25"/>
      <c r="V450" s="25"/>
      <c r="W450" s="7"/>
      <c r="X450" s="7"/>
      <c r="Y450" s="7"/>
      <c r="Z450" s="7"/>
      <c r="AA450" s="7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7"/>
      <c r="O451" s="7"/>
      <c r="P451" s="7"/>
      <c r="Q451" s="7"/>
      <c r="R451" s="7"/>
      <c r="S451" s="25"/>
      <c r="T451" s="25"/>
      <c r="U451" s="25"/>
      <c r="V451" s="25"/>
      <c r="W451" s="7"/>
      <c r="X451" s="7"/>
      <c r="Y451" s="7"/>
      <c r="Z451" s="7"/>
      <c r="AA451" s="7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7"/>
      <c r="O452" s="7"/>
      <c r="P452" s="7"/>
      <c r="Q452" s="7"/>
      <c r="R452" s="7"/>
      <c r="S452" s="25"/>
      <c r="T452" s="25"/>
      <c r="U452" s="25"/>
      <c r="V452" s="25"/>
      <c r="W452" s="7"/>
      <c r="X452" s="7"/>
      <c r="Y452" s="7"/>
      <c r="Z452" s="7"/>
      <c r="AA452" s="7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7"/>
      <c r="O453" s="7"/>
      <c r="P453" s="7"/>
      <c r="Q453" s="7"/>
      <c r="R453" s="7"/>
      <c r="S453" s="25"/>
      <c r="T453" s="25"/>
      <c r="U453" s="25"/>
      <c r="V453" s="25"/>
      <c r="W453" s="7"/>
      <c r="X453" s="7"/>
      <c r="Y453" s="7"/>
      <c r="Z453" s="7"/>
      <c r="AA453" s="7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7"/>
      <c r="O454" s="7"/>
      <c r="P454" s="7"/>
      <c r="Q454" s="7"/>
      <c r="R454" s="7"/>
      <c r="S454" s="25"/>
      <c r="T454" s="25"/>
      <c r="U454" s="25"/>
      <c r="V454" s="25"/>
      <c r="W454" s="7"/>
      <c r="X454" s="7"/>
      <c r="Y454" s="7"/>
      <c r="Z454" s="7"/>
      <c r="AA454" s="7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7"/>
      <c r="O455" s="7"/>
      <c r="P455" s="7"/>
      <c r="Q455" s="7"/>
      <c r="R455" s="7"/>
      <c r="S455" s="25"/>
      <c r="T455" s="25"/>
      <c r="U455" s="25"/>
      <c r="V455" s="25"/>
      <c r="W455" s="7"/>
      <c r="X455" s="7"/>
      <c r="Y455" s="7"/>
      <c r="Z455" s="7"/>
      <c r="AA455" s="7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7"/>
      <c r="O456" s="7"/>
      <c r="P456" s="7"/>
      <c r="Q456" s="7"/>
      <c r="R456" s="7"/>
      <c r="S456" s="25"/>
      <c r="T456" s="25"/>
      <c r="U456" s="25"/>
      <c r="V456" s="25"/>
      <c r="W456" s="7"/>
      <c r="X456" s="7"/>
      <c r="Y456" s="7"/>
      <c r="Z456" s="7"/>
      <c r="AA456" s="7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7"/>
      <c r="O457" s="7"/>
      <c r="P457" s="7"/>
      <c r="Q457" s="7"/>
      <c r="R457" s="7"/>
      <c r="S457" s="25"/>
      <c r="T457" s="25"/>
      <c r="U457" s="25"/>
      <c r="V457" s="25"/>
      <c r="W457" s="7"/>
      <c r="X457" s="7"/>
      <c r="Y457" s="7"/>
      <c r="Z457" s="7"/>
      <c r="AA457" s="7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7"/>
      <c r="O458" s="7"/>
      <c r="P458" s="7"/>
      <c r="Q458" s="7"/>
      <c r="R458" s="7"/>
      <c r="S458" s="25"/>
      <c r="T458" s="25"/>
      <c r="U458" s="25"/>
      <c r="V458" s="25"/>
      <c r="W458" s="7"/>
      <c r="X458" s="7"/>
      <c r="Y458" s="7"/>
      <c r="Z458" s="7"/>
      <c r="AA458" s="7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7"/>
      <c r="O459" s="7"/>
      <c r="P459" s="7"/>
      <c r="Q459" s="7"/>
      <c r="R459" s="7"/>
      <c r="S459" s="25"/>
      <c r="T459" s="25"/>
      <c r="U459" s="25"/>
      <c r="V459" s="25"/>
      <c r="W459" s="7"/>
      <c r="X459" s="7"/>
      <c r="Y459" s="7"/>
      <c r="Z459" s="7"/>
      <c r="AA459" s="7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7"/>
      <c r="O460" s="7"/>
      <c r="P460" s="7"/>
      <c r="Q460" s="7"/>
      <c r="R460" s="7"/>
      <c r="S460" s="25"/>
      <c r="T460" s="25"/>
      <c r="U460" s="25"/>
      <c r="V460" s="25"/>
      <c r="W460" s="7"/>
      <c r="X460" s="7"/>
      <c r="Y460" s="7"/>
      <c r="Z460" s="7"/>
      <c r="AA460" s="7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7"/>
      <c r="O461" s="7"/>
      <c r="P461" s="7"/>
      <c r="Q461" s="7"/>
      <c r="R461" s="7"/>
      <c r="S461" s="25"/>
      <c r="T461" s="25"/>
      <c r="U461" s="25"/>
      <c r="V461" s="25"/>
      <c r="W461" s="7"/>
      <c r="X461" s="7"/>
      <c r="Y461" s="7"/>
      <c r="Z461" s="7"/>
      <c r="AA461" s="7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7"/>
      <c r="O462" s="7"/>
      <c r="P462" s="7"/>
      <c r="Q462" s="7"/>
      <c r="R462" s="7"/>
      <c r="S462" s="25"/>
      <c r="T462" s="25"/>
      <c r="U462" s="25"/>
      <c r="V462" s="25"/>
      <c r="W462" s="7"/>
      <c r="X462" s="7"/>
      <c r="Y462" s="7"/>
      <c r="Z462" s="7"/>
      <c r="AA462" s="7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7"/>
      <c r="O463" s="7"/>
      <c r="P463" s="7"/>
      <c r="Q463" s="7"/>
      <c r="R463" s="7"/>
      <c r="S463" s="25"/>
      <c r="T463" s="25"/>
      <c r="U463" s="25"/>
      <c r="V463" s="25"/>
      <c r="W463" s="7"/>
      <c r="X463" s="7"/>
      <c r="Y463" s="7"/>
      <c r="Z463" s="7"/>
      <c r="AA463" s="7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7"/>
      <c r="O464" s="7"/>
      <c r="P464" s="7"/>
      <c r="Q464" s="7"/>
      <c r="R464" s="7"/>
      <c r="S464" s="25"/>
      <c r="T464" s="25"/>
      <c r="U464" s="25"/>
      <c r="V464" s="25"/>
      <c r="W464" s="7"/>
      <c r="X464" s="7"/>
      <c r="Y464" s="7"/>
      <c r="Z464" s="7"/>
      <c r="AA464" s="7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7"/>
      <c r="O465" s="7"/>
      <c r="P465" s="7"/>
      <c r="Q465" s="7"/>
      <c r="R465" s="7"/>
      <c r="S465" s="25"/>
      <c r="T465" s="25"/>
      <c r="U465" s="25"/>
      <c r="V465" s="25"/>
      <c r="W465" s="7"/>
      <c r="X465" s="7"/>
      <c r="Y465" s="7"/>
      <c r="Z465" s="7"/>
      <c r="AA465" s="7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7"/>
      <c r="O466" s="7"/>
      <c r="P466" s="7"/>
      <c r="Q466" s="7"/>
      <c r="R466" s="7"/>
      <c r="S466" s="25"/>
      <c r="T466" s="25"/>
      <c r="U466" s="25"/>
      <c r="V466" s="25"/>
      <c r="W466" s="7"/>
      <c r="X466" s="7"/>
      <c r="Y466" s="7"/>
      <c r="Z466" s="7"/>
      <c r="AA466" s="7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7"/>
      <c r="O467" s="7"/>
      <c r="P467" s="7"/>
      <c r="Q467" s="7"/>
      <c r="R467" s="7"/>
      <c r="S467" s="25"/>
      <c r="T467" s="25"/>
      <c r="U467" s="25"/>
      <c r="V467" s="25"/>
      <c r="W467" s="7"/>
      <c r="X467" s="7"/>
      <c r="Y467" s="7"/>
      <c r="Z467" s="7"/>
      <c r="AA467" s="7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7"/>
      <c r="O468" s="7"/>
      <c r="P468" s="7"/>
      <c r="Q468" s="7"/>
      <c r="R468" s="7"/>
      <c r="S468" s="25"/>
      <c r="T468" s="25"/>
      <c r="U468" s="25"/>
      <c r="V468" s="25"/>
      <c r="W468" s="7"/>
      <c r="X468" s="7"/>
      <c r="Y468" s="7"/>
      <c r="Z468" s="7"/>
      <c r="AA468" s="7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7"/>
      <c r="O469" s="7"/>
      <c r="P469" s="7"/>
      <c r="Q469" s="7"/>
      <c r="R469" s="7"/>
      <c r="S469" s="25"/>
      <c r="T469" s="25"/>
      <c r="U469" s="25"/>
      <c r="V469" s="25"/>
      <c r="W469" s="7"/>
      <c r="X469" s="7"/>
      <c r="Y469" s="7"/>
      <c r="Z469" s="7"/>
      <c r="AA469" s="7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7"/>
      <c r="O470" s="7"/>
      <c r="P470" s="7"/>
      <c r="Q470" s="7"/>
      <c r="R470" s="7"/>
      <c r="S470" s="25"/>
      <c r="T470" s="25"/>
      <c r="U470" s="25"/>
      <c r="V470" s="25"/>
      <c r="W470" s="7"/>
      <c r="X470" s="7"/>
      <c r="Y470" s="7"/>
      <c r="Z470" s="7"/>
      <c r="AA470" s="7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7"/>
      <c r="O471" s="7"/>
      <c r="P471" s="7"/>
      <c r="Q471" s="7"/>
      <c r="R471" s="7"/>
      <c r="S471" s="25"/>
      <c r="T471" s="25"/>
      <c r="U471" s="25"/>
      <c r="V471" s="25"/>
      <c r="W471" s="7"/>
      <c r="X471" s="7"/>
      <c r="Y471" s="7"/>
      <c r="Z471" s="7"/>
      <c r="AA471" s="7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7"/>
      <c r="O472" s="7"/>
      <c r="P472" s="7"/>
      <c r="Q472" s="7"/>
      <c r="R472" s="7"/>
      <c r="S472" s="25"/>
      <c r="T472" s="25"/>
      <c r="U472" s="25"/>
      <c r="V472" s="25"/>
      <c r="W472" s="7"/>
      <c r="X472" s="7"/>
      <c r="Y472" s="7"/>
      <c r="Z472" s="7"/>
      <c r="AA472" s="7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7"/>
      <c r="O473" s="7"/>
      <c r="P473" s="7"/>
      <c r="Q473" s="7"/>
      <c r="R473" s="7"/>
      <c r="S473" s="25"/>
      <c r="T473" s="25"/>
      <c r="U473" s="25"/>
      <c r="V473" s="25"/>
      <c r="W473" s="7"/>
      <c r="X473" s="7"/>
      <c r="Y473" s="7"/>
      <c r="Z473" s="7"/>
      <c r="AA473" s="7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7"/>
      <c r="O474" s="7"/>
      <c r="P474" s="7"/>
      <c r="Q474" s="7"/>
      <c r="R474" s="7"/>
      <c r="S474" s="25"/>
      <c r="T474" s="25"/>
      <c r="U474" s="25"/>
      <c r="V474" s="25"/>
      <c r="W474" s="7"/>
      <c r="X474" s="7"/>
      <c r="Y474" s="7"/>
      <c r="Z474" s="7"/>
      <c r="AA474" s="7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7"/>
      <c r="O475" s="7"/>
      <c r="P475" s="7"/>
      <c r="Q475" s="7"/>
      <c r="R475" s="7"/>
      <c r="S475" s="25"/>
      <c r="T475" s="25"/>
      <c r="U475" s="25"/>
      <c r="V475" s="25"/>
      <c r="W475" s="7"/>
      <c r="X475" s="7"/>
      <c r="Y475" s="7"/>
      <c r="Z475" s="7"/>
      <c r="AA475" s="7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7"/>
      <c r="O476" s="7"/>
      <c r="P476" s="7"/>
      <c r="Q476" s="7"/>
      <c r="R476" s="7"/>
      <c r="S476" s="25"/>
      <c r="T476" s="25"/>
      <c r="U476" s="25"/>
      <c r="V476" s="25"/>
      <c r="W476" s="7"/>
      <c r="X476" s="7"/>
      <c r="Y476" s="7"/>
      <c r="Z476" s="7"/>
      <c r="AA476" s="7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7"/>
      <c r="O477" s="7"/>
      <c r="P477" s="7"/>
      <c r="Q477" s="7"/>
      <c r="R477" s="7"/>
      <c r="S477" s="25"/>
      <c r="T477" s="25"/>
      <c r="U477" s="25"/>
      <c r="V477" s="25"/>
      <c r="W477" s="7"/>
      <c r="X477" s="7"/>
      <c r="Y477" s="7"/>
      <c r="Z477" s="7"/>
      <c r="AA477" s="7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7"/>
      <c r="O478" s="7"/>
      <c r="P478" s="7"/>
      <c r="Q478" s="7"/>
      <c r="R478" s="7"/>
      <c r="S478" s="25"/>
      <c r="T478" s="25"/>
      <c r="U478" s="25"/>
      <c r="V478" s="25"/>
      <c r="W478" s="7"/>
      <c r="X478" s="7"/>
      <c r="Y478" s="7"/>
      <c r="Z478" s="7"/>
      <c r="AA478" s="7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7"/>
      <c r="O479" s="7"/>
      <c r="P479" s="7"/>
      <c r="Q479" s="7"/>
      <c r="R479" s="7"/>
      <c r="S479" s="25"/>
      <c r="T479" s="25"/>
      <c r="U479" s="25"/>
      <c r="V479" s="25"/>
      <c r="W479" s="7"/>
      <c r="X479" s="7"/>
      <c r="Y479" s="7"/>
      <c r="Z479" s="7"/>
      <c r="AA479" s="7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7"/>
      <c r="O480" s="7"/>
      <c r="P480" s="7"/>
      <c r="Q480" s="7"/>
      <c r="R480" s="7"/>
      <c r="S480" s="25"/>
      <c r="T480" s="25"/>
      <c r="U480" s="25"/>
      <c r="V480" s="25"/>
      <c r="W480" s="7"/>
      <c r="X480" s="7"/>
      <c r="Y480" s="7"/>
      <c r="Z480" s="7"/>
      <c r="AA480" s="7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7"/>
      <c r="O481" s="7"/>
      <c r="P481" s="7"/>
      <c r="Q481" s="7"/>
      <c r="R481" s="7"/>
      <c r="S481" s="25"/>
      <c r="T481" s="25"/>
      <c r="U481" s="25"/>
      <c r="V481" s="25"/>
      <c r="W481" s="7"/>
      <c r="X481" s="7"/>
      <c r="Y481" s="7"/>
      <c r="Z481" s="7"/>
      <c r="AA481" s="7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7"/>
      <c r="O482" s="7"/>
      <c r="P482" s="7"/>
      <c r="Q482" s="7"/>
      <c r="R482" s="7"/>
      <c r="S482" s="25"/>
      <c r="T482" s="25"/>
      <c r="U482" s="25"/>
      <c r="V482" s="25"/>
      <c r="W482" s="7"/>
      <c r="X482" s="7"/>
      <c r="Y482" s="7"/>
      <c r="Z482" s="7"/>
      <c r="AA482" s="7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7"/>
      <c r="O483" s="7"/>
      <c r="P483" s="7"/>
      <c r="Q483" s="7"/>
      <c r="R483" s="7"/>
      <c r="S483" s="25"/>
      <c r="T483" s="25"/>
      <c r="U483" s="25"/>
      <c r="V483" s="25"/>
      <c r="W483" s="7"/>
      <c r="X483" s="7"/>
      <c r="Y483" s="7"/>
      <c r="Z483" s="7"/>
      <c r="AA483" s="7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7"/>
      <c r="O484" s="7"/>
      <c r="P484" s="7"/>
      <c r="Q484" s="7"/>
      <c r="R484" s="7"/>
      <c r="S484" s="25"/>
      <c r="T484" s="25"/>
      <c r="U484" s="25"/>
      <c r="V484" s="25"/>
      <c r="W484" s="7"/>
      <c r="X484" s="7"/>
      <c r="Y484" s="7"/>
      <c r="Z484" s="7"/>
      <c r="AA484" s="7"/>
    </row>
    <row r="485" ht="14.2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25"/>
      <c r="T485" s="25"/>
      <c r="U485" s="25"/>
      <c r="V485" s="25"/>
      <c r="W485" s="7"/>
      <c r="X485" s="7"/>
      <c r="Y485" s="7"/>
      <c r="Z485" s="7"/>
      <c r="AA485" s="7"/>
    </row>
    <row r="486" ht="14.2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25"/>
      <c r="T486" s="25"/>
      <c r="U486" s="25"/>
      <c r="V486" s="25"/>
      <c r="W486" s="7"/>
      <c r="X486" s="7"/>
      <c r="Y486" s="7"/>
      <c r="Z486" s="7"/>
      <c r="AA486" s="7"/>
    </row>
    <row r="487" ht="14.2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25"/>
      <c r="T487" s="25"/>
      <c r="U487" s="25"/>
      <c r="V487" s="25"/>
      <c r="W487" s="7"/>
      <c r="X487" s="7"/>
      <c r="Y487" s="7"/>
      <c r="Z487" s="7"/>
      <c r="AA487" s="7"/>
    </row>
    <row r="488" ht="14.2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25"/>
      <c r="T488" s="25"/>
      <c r="U488" s="25"/>
      <c r="V488" s="25"/>
      <c r="W488" s="7"/>
      <c r="X488" s="7"/>
      <c r="Y488" s="7"/>
      <c r="Z488" s="7"/>
      <c r="AA488" s="7"/>
    </row>
    <row r="489" ht="14.2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25"/>
      <c r="T489" s="25"/>
      <c r="U489" s="25"/>
      <c r="V489" s="25"/>
      <c r="W489" s="7"/>
      <c r="X489" s="7"/>
      <c r="Y489" s="7"/>
      <c r="Z489" s="7"/>
      <c r="AA489" s="7"/>
    </row>
    <row r="490" ht="14.2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25"/>
      <c r="T490" s="25"/>
      <c r="U490" s="25"/>
      <c r="V490" s="25"/>
      <c r="W490" s="7"/>
      <c r="X490" s="7"/>
      <c r="Y490" s="7"/>
      <c r="Z490" s="7"/>
      <c r="AA490" s="7"/>
    </row>
    <row r="491" ht="14.2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25"/>
      <c r="T491" s="25"/>
      <c r="U491" s="25"/>
      <c r="V491" s="25"/>
      <c r="W491" s="7"/>
      <c r="X491" s="7"/>
      <c r="Y491" s="7"/>
      <c r="Z491" s="7"/>
      <c r="AA491" s="7"/>
    </row>
    <row r="492" ht="14.2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25"/>
      <c r="T492" s="25"/>
      <c r="U492" s="25"/>
      <c r="V492" s="25"/>
      <c r="W492" s="7"/>
      <c r="X492" s="7"/>
      <c r="Y492" s="7"/>
      <c r="Z492" s="7"/>
      <c r="AA492" s="7"/>
    </row>
    <row r="493" ht="14.2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25"/>
      <c r="T493" s="25"/>
      <c r="U493" s="25"/>
      <c r="V493" s="25"/>
      <c r="W493" s="7"/>
      <c r="X493" s="7"/>
      <c r="Y493" s="7"/>
      <c r="Z493" s="7"/>
      <c r="AA493" s="7"/>
    </row>
    <row r="494" ht="14.2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25"/>
      <c r="T494" s="25"/>
      <c r="U494" s="25"/>
      <c r="V494" s="25"/>
      <c r="W494" s="7"/>
      <c r="X494" s="7"/>
      <c r="Y494" s="7"/>
      <c r="Z494" s="7"/>
      <c r="AA494" s="7"/>
    </row>
    <row r="495" ht="14.2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25"/>
      <c r="T495" s="25"/>
      <c r="U495" s="25"/>
      <c r="V495" s="25"/>
      <c r="W495" s="7"/>
      <c r="X495" s="7"/>
      <c r="Y495" s="7"/>
      <c r="Z495" s="7"/>
      <c r="AA495" s="7"/>
    </row>
    <row r="496" ht="14.2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25"/>
      <c r="T496" s="25"/>
      <c r="U496" s="25"/>
      <c r="V496" s="25"/>
      <c r="W496" s="7"/>
      <c r="X496" s="7"/>
      <c r="Y496" s="7"/>
      <c r="Z496" s="7"/>
      <c r="AA496" s="7"/>
    </row>
    <row r="497" ht="14.2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25"/>
      <c r="T497" s="25"/>
      <c r="U497" s="25"/>
      <c r="V497" s="25"/>
      <c r="W497" s="7"/>
      <c r="X497" s="7"/>
      <c r="Y497" s="7"/>
      <c r="Z497" s="7"/>
      <c r="AA497" s="7"/>
    </row>
    <row r="498" ht="14.2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25"/>
      <c r="T498" s="25"/>
      <c r="U498" s="25"/>
      <c r="V498" s="25"/>
      <c r="W498" s="7"/>
      <c r="X498" s="7"/>
      <c r="Y498" s="7"/>
      <c r="Z498" s="7"/>
      <c r="AA498" s="7"/>
    </row>
    <row r="499" ht="14.2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25"/>
      <c r="T499" s="25"/>
      <c r="U499" s="25"/>
      <c r="V499" s="25"/>
      <c r="W499" s="7"/>
      <c r="X499" s="7"/>
      <c r="Y499" s="7"/>
      <c r="Z499" s="7"/>
      <c r="AA499" s="7"/>
    </row>
    <row r="500" ht="14.2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25"/>
      <c r="T500" s="25"/>
      <c r="U500" s="25"/>
      <c r="V500" s="25"/>
      <c r="W500" s="7"/>
      <c r="X500" s="7"/>
      <c r="Y500" s="7"/>
      <c r="Z500" s="7"/>
      <c r="AA500" s="7"/>
    </row>
    <row r="501" ht="14.2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25"/>
      <c r="T501" s="25"/>
      <c r="U501" s="25"/>
      <c r="V501" s="25"/>
      <c r="W501" s="7"/>
      <c r="X501" s="7"/>
      <c r="Y501" s="7"/>
      <c r="Z501" s="7"/>
      <c r="AA501" s="7"/>
    </row>
    <row r="502" ht="14.2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25"/>
      <c r="T502" s="25"/>
      <c r="U502" s="25"/>
      <c r="V502" s="25"/>
      <c r="W502" s="7"/>
      <c r="X502" s="7"/>
      <c r="Y502" s="7"/>
      <c r="Z502" s="7"/>
      <c r="AA502" s="7"/>
    </row>
    <row r="503" ht="14.2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25"/>
      <c r="T503" s="25"/>
      <c r="U503" s="25"/>
      <c r="V503" s="25"/>
      <c r="W503" s="7"/>
      <c r="X503" s="7"/>
      <c r="Y503" s="7"/>
      <c r="Z503" s="7"/>
      <c r="AA503" s="7"/>
    </row>
    <row r="504" ht="14.2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25"/>
      <c r="T504" s="25"/>
      <c r="U504" s="25"/>
      <c r="V504" s="25"/>
      <c r="W504" s="7"/>
      <c r="X504" s="7"/>
      <c r="Y504" s="7"/>
      <c r="Z504" s="7"/>
      <c r="AA504" s="7"/>
    </row>
    <row r="505" ht="14.2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25"/>
      <c r="T505" s="25"/>
      <c r="U505" s="25"/>
      <c r="V505" s="25"/>
      <c r="W505" s="7"/>
      <c r="X505" s="7"/>
      <c r="Y505" s="7"/>
      <c r="Z505" s="7"/>
      <c r="AA505" s="7"/>
    </row>
    <row r="506" ht="14.2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25"/>
      <c r="T506" s="25"/>
      <c r="U506" s="25"/>
      <c r="V506" s="25"/>
      <c r="W506" s="7"/>
      <c r="X506" s="7"/>
      <c r="Y506" s="7"/>
      <c r="Z506" s="7"/>
      <c r="AA506" s="7"/>
    </row>
    <row r="507" ht="14.2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25"/>
      <c r="T507" s="25"/>
      <c r="U507" s="25"/>
      <c r="V507" s="25"/>
      <c r="W507" s="7"/>
      <c r="X507" s="7"/>
      <c r="Y507" s="7"/>
      <c r="Z507" s="7"/>
      <c r="AA507" s="7"/>
    </row>
    <row r="508" ht="14.2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25"/>
      <c r="T508" s="25"/>
      <c r="U508" s="25"/>
      <c r="V508" s="25"/>
      <c r="W508" s="7"/>
      <c r="X508" s="7"/>
      <c r="Y508" s="7"/>
      <c r="Z508" s="7"/>
      <c r="AA508" s="7"/>
    </row>
    <row r="509" ht="14.2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25"/>
      <c r="T509" s="25"/>
      <c r="U509" s="25"/>
      <c r="V509" s="25"/>
      <c r="W509" s="7"/>
      <c r="X509" s="7"/>
      <c r="Y509" s="7"/>
      <c r="Z509" s="7"/>
      <c r="AA509" s="7"/>
    </row>
    <row r="510" ht="14.2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25"/>
      <c r="T510" s="25"/>
      <c r="U510" s="25"/>
      <c r="V510" s="25"/>
      <c r="W510" s="7"/>
      <c r="X510" s="7"/>
      <c r="Y510" s="7"/>
      <c r="Z510" s="7"/>
      <c r="AA510" s="7"/>
    </row>
    <row r="511" ht="14.2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25"/>
      <c r="T511" s="25"/>
      <c r="U511" s="25"/>
      <c r="V511" s="25"/>
      <c r="W511" s="7"/>
      <c r="X511" s="7"/>
      <c r="Y511" s="7"/>
      <c r="Z511" s="7"/>
      <c r="AA511" s="7"/>
    </row>
    <row r="512" ht="14.2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25"/>
      <c r="T512" s="25"/>
      <c r="U512" s="25"/>
      <c r="V512" s="25"/>
      <c r="W512" s="7"/>
      <c r="X512" s="7"/>
      <c r="Y512" s="7"/>
      <c r="Z512" s="7"/>
      <c r="AA512" s="7"/>
    </row>
    <row r="513" ht="14.2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25"/>
      <c r="T513" s="25"/>
      <c r="U513" s="25"/>
      <c r="V513" s="25"/>
      <c r="W513" s="7"/>
      <c r="X513" s="7"/>
      <c r="Y513" s="7"/>
      <c r="Z513" s="7"/>
      <c r="AA513" s="7"/>
    </row>
    <row r="514" ht="14.2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25"/>
      <c r="T514" s="25"/>
      <c r="U514" s="25"/>
      <c r="V514" s="25"/>
      <c r="W514" s="7"/>
      <c r="X514" s="7"/>
      <c r="Y514" s="7"/>
      <c r="Z514" s="7"/>
      <c r="AA514" s="7"/>
    </row>
    <row r="515" ht="14.2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25"/>
      <c r="T515" s="25"/>
      <c r="U515" s="25"/>
      <c r="V515" s="25"/>
      <c r="W515" s="7"/>
      <c r="X515" s="7"/>
      <c r="Y515" s="7"/>
      <c r="Z515" s="7"/>
      <c r="AA515" s="7"/>
    </row>
    <row r="516" ht="14.2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25"/>
      <c r="T516" s="25"/>
      <c r="U516" s="25"/>
      <c r="V516" s="25"/>
      <c r="W516" s="7"/>
      <c r="X516" s="7"/>
      <c r="Y516" s="7"/>
      <c r="Z516" s="7"/>
      <c r="AA516" s="7"/>
    </row>
    <row r="517" ht="14.2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25"/>
      <c r="T517" s="25"/>
      <c r="U517" s="25"/>
      <c r="V517" s="25"/>
      <c r="W517" s="7"/>
      <c r="X517" s="7"/>
      <c r="Y517" s="7"/>
      <c r="Z517" s="7"/>
      <c r="AA517" s="7"/>
    </row>
    <row r="518" ht="14.2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25"/>
      <c r="T518" s="25"/>
      <c r="U518" s="25"/>
      <c r="V518" s="25"/>
      <c r="W518" s="7"/>
      <c r="X518" s="7"/>
      <c r="Y518" s="7"/>
      <c r="Z518" s="7"/>
      <c r="AA518" s="7"/>
    </row>
    <row r="519" ht="14.2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25"/>
      <c r="T519" s="25"/>
      <c r="U519" s="25"/>
      <c r="V519" s="25"/>
      <c r="W519" s="7"/>
      <c r="X519" s="7"/>
      <c r="Y519" s="7"/>
      <c r="Z519" s="7"/>
      <c r="AA519" s="7"/>
    </row>
    <row r="520" ht="14.2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25"/>
      <c r="T520" s="25"/>
      <c r="U520" s="25"/>
      <c r="V520" s="25"/>
      <c r="W520" s="7"/>
      <c r="X520" s="7"/>
      <c r="Y520" s="7"/>
      <c r="Z520" s="7"/>
      <c r="AA520" s="7"/>
    </row>
    <row r="521" ht="14.2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25"/>
      <c r="T521" s="25"/>
      <c r="U521" s="25"/>
      <c r="V521" s="25"/>
      <c r="W521" s="7"/>
      <c r="X521" s="7"/>
      <c r="Y521" s="7"/>
      <c r="Z521" s="7"/>
      <c r="AA521" s="7"/>
    </row>
    <row r="522" ht="14.2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25"/>
      <c r="T522" s="25"/>
      <c r="U522" s="25"/>
      <c r="V522" s="25"/>
      <c r="W522" s="7"/>
      <c r="X522" s="7"/>
      <c r="Y522" s="7"/>
      <c r="Z522" s="7"/>
      <c r="AA522" s="7"/>
    </row>
    <row r="523" ht="14.2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25"/>
      <c r="T523" s="25"/>
      <c r="U523" s="25"/>
      <c r="V523" s="25"/>
      <c r="W523" s="7"/>
      <c r="X523" s="7"/>
      <c r="Y523" s="7"/>
      <c r="Z523" s="7"/>
      <c r="AA523" s="7"/>
    </row>
    <row r="524" ht="14.2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25"/>
      <c r="T524" s="25"/>
      <c r="U524" s="25"/>
      <c r="V524" s="25"/>
      <c r="W524" s="7"/>
      <c r="X524" s="7"/>
      <c r="Y524" s="7"/>
      <c r="Z524" s="7"/>
      <c r="AA524" s="7"/>
    </row>
    <row r="525" ht="14.2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25"/>
      <c r="T525" s="25"/>
      <c r="U525" s="25"/>
      <c r="V525" s="25"/>
      <c r="W525" s="7"/>
      <c r="X525" s="7"/>
      <c r="Y525" s="7"/>
      <c r="Z525" s="7"/>
      <c r="AA525" s="7"/>
    </row>
    <row r="526" ht="14.2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25"/>
      <c r="T526" s="25"/>
      <c r="U526" s="25"/>
      <c r="V526" s="25"/>
      <c r="W526" s="7"/>
      <c r="X526" s="7"/>
      <c r="Y526" s="7"/>
      <c r="Z526" s="7"/>
      <c r="AA526" s="7"/>
    </row>
    <row r="527" ht="14.2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25"/>
      <c r="T527" s="25"/>
      <c r="U527" s="25"/>
      <c r="V527" s="25"/>
      <c r="W527" s="7"/>
      <c r="X527" s="7"/>
      <c r="Y527" s="7"/>
      <c r="Z527" s="7"/>
      <c r="AA527" s="7"/>
    </row>
    <row r="528" ht="14.2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25"/>
      <c r="T528" s="25"/>
      <c r="U528" s="25"/>
      <c r="V528" s="25"/>
      <c r="W528" s="7"/>
      <c r="X528" s="7"/>
      <c r="Y528" s="7"/>
      <c r="Z528" s="7"/>
      <c r="AA528" s="7"/>
    </row>
    <row r="529" ht="14.2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25"/>
      <c r="T529" s="25"/>
      <c r="U529" s="25"/>
      <c r="V529" s="25"/>
      <c r="W529" s="7"/>
      <c r="X529" s="7"/>
      <c r="Y529" s="7"/>
      <c r="Z529" s="7"/>
      <c r="AA529" s="7"/>
    </row>
    <row r="530" ht="14.2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25"/>
      <c r="T530" s="25"/>
      <c r="U530" s="25"/>
      <c r="V530" s="25"/>
      <c r="W530" s="7"/>
      <c r="X530" s="7"/>
      <c r="Y530" s="7"/>
      <c r="Z530" s="7"/>
      <c r="AA530" s="7"/>
    </row>
    <row r="531" ht="14.2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25"/>
      <c r="T531" s="25"/>
      <c r="U531" s="25"/>
      <c r="V531" s="25"/>
      <c r="W531" s="7"/>
      <c r="X531" s="7"/>
      <c r="Y531" s="7"/>
      <c r="Z531" s="7"/>
      <c r="AA531" s="7"/>
    </row>
    <row r="532" ht="14.2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25"/>
      <c r="T532" s="25"/>
      <c r="U532" s="25"/>
      <c r="V532" s="25"/>
      <c r="W532" s="7"/>
      <c r="X532" s="7"/>
      <c r="Y532" s="7"/>
      <c r="Z532" s="7"/>
      <c r="AA532" s="7"/>
    </row>
    <row r="533" ht="14.2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25"/>
      <c r="T533" s="25"/>
      <c r="U533" s="25"/>
      <c r="V533" s="25"/>
      <c r="W533" s="7"/>
      <c r="X533" s="7"/>
      <c r="Y533" s="7"/>
      <c r="Z533" s="7"/>
      <c r="AA533" s="7"/>
    </row>
    <row r="534" ht="14.2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25"/>
      <c r="T534" s="25"/>
      <c r="U534" s="25"/>
      <c r="V534" s="25"/>
      <c r="W534" s="7"/>
      <c r="X534" s="7"/>
      <c r="Y534" s="7"/>
      <c r="Z534" s="7"/>
      <c r="AA534" s="7"/>
    </row>
    <row r="535" ht="14.2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25"/>
      <c r="T535" s="25"/>
      <c r="U535" s="25"/>
      <c r="V535" s="25"/>
      <c r="W535" s="7"/>
      <c r="X535" s="7"/>
      <c r="Y535" s="7"/>
      <c r="Z535" s="7"/>
      <c r="AA535" s="7"/>
    </row>
    <row r="536" ht="14.2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25"/>
      <c r="T536" s="25"/>
      <c r="U536" s="25"/>
      <c r="V536" s="25"/>
      <c r="W536" s="7"/>
      <c r="X536" s="7"/>
      <c r="Y536" s="7"/>
      <c r="Z536" s="7"/>
      <c r="AA536" s="7"/>
    </row>
    <row r="537" ht="14.2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25"/>
      <c r="T537" s="25"/>
      <c r="U537" s="25"/>
      <c r="V537" s="25"/>
      <c r="W537" s="7"/>
      <c r="X537" s="7"/>
      <c r="Y537" s="7"/>
      <c r="Z537" s="7"/>
      <c r="AA537" s="7"/>
    </row>
    <row r="538" ht="14.2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25"/>
      <c r="T538" s="25"/>
      <c r="U538" s="25"/>
      <c r="V538" s="25"/>
      <c r="W538" s="7"/>
      <c r="X538" s="7"/>
      <c r="Y538" s="7"/>
      <c r="Z538" s="7"/>
      <c r="AA538" s="7"/>
    </row>
    <row r="539" ht="14.2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25"/>
      <c r="T539" s="25"/>
      <c r="U539" s="25"/>
      <c r="V539" s="25"/>
      <c r="W539" s="7"/>
      <c r="X539" s="7"/>
      <c r="Y539" s="7"/>
      <c r="Z539" s="7"/>
      <c r="AA539" s="7"/>
    </row>
    <row r="540" ht="14.2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25"/>
      <c r="T540" s="25"/>
      <c r="U540" s="25"/>
      <c r="V540" s="25"/>
      <c r="W540" s="7"/>
      <c r="X540" s="7"/>
      <c r="Y540" s="7"/>
      <c r="Z540" s="7"/>
      <c r="AA540" s="7"/>
    </row>
    <row r="541" ht="14.2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25"/>
      <c r="T541" s="25"/>
      <c r="U541" s="25"/>
      <c r="V541" s="25"/>
      <c r="W541" s="7"/>
      <c r="X541" s="7"/>
      <c r="Y541" s="7"/>
      <c r="Z541" s="7"/>
      <c r="AA541" s="7"/>
    </row>
    <row r="542" ht="14.2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25"/>
      <c r="T542" s="25"/>
      <c r="U542" s="25"/>
      <c r="V542" s="25"/>
      <c r="W542" s="7"/>
      <c r="X542" s="7"/>
      <c r="Y542" s="7"/>
      <c r="Z542" s="7"/>
      <c r="AA542" s="7"/>
    </row>
    <row r="543" ht="14.2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25"/>
      <c r="T543" s="25"/>
      <c r="U543" s="25"/>
      <c r="V543" s="25"/>
      <c r="W543" s="7"/>
      <c r="X543" s="7"/>
      <c r="Y543" s="7"/>
      <c r="Z543" s="7"/>
      <c r="AA543" s="7"/>
    </row>
    <row r="544" ht="14.2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25"/>
      <c r="T544" s="25"/>
      <c r="U544" s="25"/>
      <c r="V544" s="25"/>
      <c r="W544" s="7"/>
      <c r="X544" s="7"/>
      <c r="Y544" s="7"/>
      <c r="Z544" s="7"/>
      <c r="AA544" s="7"/>
    </row>
    <row r="545" ht="14.2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25"/>
      <c r="T545" s="25"/>
      <c r="U545" s="25"/>
      <c r="V545" s="25"/>
      <c r="W545" s="7"/>
      <c r="X545" s="7"/>
      <c r="Y545" s="7"/>
      <c r="Z545" s="7"/>
      <c r="AA545" s="7"/>
    </row>
    <row r="546" ht="14.2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25"/>
      <c r="T546" s="25"/>
      <c r="U546" s="25"/>
      <c r="V546" s="25"/>
      <c r="W546" s="7"/>
      <c r="X546" s="7"/>
      <c r="Y546" s="7"/>
      <c r="Z546" s="7"/>
      <c r="AA546" s="7"/>
    </row>
    <row r="547" ht="14.2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25"/>
      <c r="T547" s="25"/>
      <c r="U547" s="25"/>
      <c r="V547" s="25"/>
      <c r="W547" s="7"/>
      <c r="X547" s="7"/>
      <c r="Y547" s="7"/>
      <c r="Z547" s="7"/>
      <c r="AA547" s="7"/>
    </row>
    <row r="548" ht="14.2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25"/>
      <c r="T548" s="25"/>
      <c r="U548" s="25"/>
      <c r="V548" s="25"/>
      <c r="W548" s="7"/>
      <c r="X548" s="7"/>
      <c r="Y548" s="7"/>
      <c r="Z548" s="7"/>
      <c r="AA548" s="7"/>
    </row>
    <row r="549" ht="14.2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25"/>
      <c r="T549" s="25"/>
      <c r="U549" s="25"/>
      <c r="V549" s="25"/>
      <c r="W549" s="7"/>
      <c r="X549" s="7"/>
      <c r="Y549" s="7"/>
      <c r="Z549" s="7"/>
      <c r="AA549" s="7"/>
    </row>
    <row r="550" ht="14.2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25"/>
      <c r="T550" s="25"/>
      <c r="U550" s="25"/>
      <c r="V550" s="25"/>
      <c r="W550" s="7"/>
      <c r="X550" s="7"/>
      <c r="Y550" s="7"/>
      <c r="Z550" s="7"/>
      <c r="AA550" s="7"/>
    </row>
    <row r="551" ht="14.2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25"/>
      <c r="T551" s="25"/>
      <c r="U551" s="25"/>
      <c r="V551" s="25"/>
      <c r="W551" s="7"/>
      <c r="X551" s="7"/>
      <c r="Y551" s="7"/>
      <c r="Z551" s="7"/>
      <c r="AA551" s="7"/>
    </row>
    <row r="552" ht="14.2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25"/>
      <c r="T552" s="25"/>
      <c r="U552" s="25"/>
      <c r="V552" s="25"/>
      <c r="W552" s="7"/>
      <c r="X552" s="7"/>
      <c r="Y552" s="7"/>
      <c r="Z552" s="7"/>
      <c r="AA552" s="7"/>
    </row>
    <row r="553" ht="14.2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25"/>
      <c r="T553" s="25"/>
      <c r="U553" s="25"/>
      <c r="V553" s="25"/>
      <c r="W553" s="7"/>
      <c r="X553" s="7"/>
      <c r="Y553" s="7"/>
      <c r="Z553" s="7"/>
      <c r="AA553" s="7"/>
    </row>
    <row r="554" ht="14.2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25"/>
      <c r="T554" s="25"/>
      <c r="U554" s="25"/>
      <c r="V554" s="25"/>
      <c r="W554" s="7"/>
      <c r="X554" s="7"/>
      <c r="Y554" s="7"/>
      <c r="Z554" s="7"/>
      <c r="AA554" s="7"/>
    </row>
    <row r="555" ht="14.2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25"/>
      <c r="T555" s="25"/>
      <c r="U555" s="25"/>
      <c r="V555" s="25"/>
      <c r="W555" s="7"/>
      <c r="X555" s="7"/>
      <c r="Y555" s="7"/>
      <c r="Z555" s="7"/>
      <c r="AA555" s="7"/>
    </row>
    <row r="556" ht="14.2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25"/>
      <c r="T556" s="25"/>
      <c r="U556" s="25"/>
      <c r="V556" s="25"/>
      <c r="W556" s="7"/>
      <c r="X556" s="7"/>
      <c r="Y556" s="7"/>
      <c r="Z556" s="7"/>
      <c r="AA556" s="7"/>
    </row>
    <row r="557" ht="14.2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25"/>
      <c r="T557" s="25"/>
      <c r="U557" s="25"/>
      <c r="V557" s="25"/>
      <c r="W557" s="7"/>
      <c r="X557" s="7"/>
      <c r="Y557" s="7"/>
      <c r="Z557" s="7"/>
      <c r="AA557" s="7"/>
    </row>
    <row r="558" ht="14.2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25"/>
      <c r="T558" s="25"/>
      <c r="U558" s="25"/>
      <c r="V558" s="25"/>
      <c r="W558" s="7"/>
      <c r="X558" s="7"/>
      <c r="Y558" s="7"/>
      <c r="Z558" s="7"/>
      <c r="AA558" s="7"/>
    </row>
    <row r="559" ht="14.2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25"/>
      <c r="T559" s="25"/>
      <c r="U559" s="25"/>
      <c r="V559" s="25"/>
      <c r="W559" s="7"/>
      <c r="X559" s="7"/>
      <c r="Y559" s="7"/>
      <c r="Z559" s="7"/>
      <c r="AA559" s="7"/>
    </row>
    <row r="560" ht="14.2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25"/>
      <c r="T560" s="25"/>
      <c r="U560" s="25"/>
      <c r="V560" s="25"/>
      <c r="W560" s="7"/>
      <c r="X560" s="7"/>
      <c r="Y560" s="7"/>
      <c r="Z560" s="7"/>
      <c r="AA560" s="7"/>
    </row>
    <row r="561" ht="14.2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25"/>
      <c r="T561" s="25"/>
      <c r="U561" s="25"/>
      <c r="V561" s="25"/>
      <c r="W561" s="7"/>
      <c r="X561" s="7"/>
      <c r="Y561" s="7"/>
      <c r="Z561" s="7"/>
      <c r="AA561" s="7"/>
    </row>
    <row r="562" ht="14.2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25"/>
      <c r="T562" s="25"/>
      <c r="U562" s="25"/>
      <c r="V562" s="25"/>
      <c r="W562" s="7"/>
      <c r="X562" s="7"/>
      <c r="Y562" s="7"/>
      <c r="Z562" s="7"/>
      <c r="AA562" s="7"/>
    </row>
    <row r="563" ht="14.2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25"/>
      <c r="T563" s="25"/>
      <c r="U563" s="25"/>
      <c r="V563" s="25"/>
      <c r="W563" s="7"/>
      <c r="X563" s="7"/>
      <c r="Y563" s="7"/>
      <c r="Z563" s="7"/>
      <c r="AA563" s="7"/>
    </row>
    <row r="564" ht="14.2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25"/>
      <c r="T564" s="25"/>
      <c r="U564" s="25"/>
      <c r="V564" s="25"/>
      <c r="W564" s="7"/>
      <c r="X564" s="7"/>
      <c r="Y564" s="7"/>
      <c r="Z564" s="7"/>
      <c r="AA564" s="7"/>
    </row>
    <row r="565" ht="14.2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25"/>
      <c r="T565" s="25"/>
      <c r="U565" s="25"/>
      <c r="V565" s="25"/>
      <c r="W565" s="7"/>
      <c r="X565" s="7"/>
      <c r="Y565" s="7"/>
      <c r="Z565" s="7"/>
      <c r="AA565" s="7"/>
    </row>
    <row r="566" ht="14.2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25"/>
      <c r="T566" s="25"/>
      <c r="U566" s="25"/>
      <c r="V566" s="25"/>
      <c r="W566" s="7"/>
      <c r="X566" s="7"/>
      <c r="Y566" s="7"/>
      <c r="Z566" s="7"/>
      <c r="AA566" s="7"/>
    </row>
    <row r="567" ht="14.2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25"/>
      <c r="T567" s="25"/>
      <c r="U567" s="25"/>
      <c r="V567" s="25"/>
      <c r="W567" s="7"/>
      <c r="X567" s="7"/>
      <c r="Y567" s="7"/>
      <c r="Z567" s="7"/>
      <c r="AA567" s="7"/>
    </row>
    <row r="568" ht="14.2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25"/>
      <c r="T568" s="25"/>
      <c r="U568" s="25"/>
      <c r="V568" s="25"/>
      <c r="W568" s="7"/>
      <c r="X568" s="7"/>
      <c r="Y568" s="7"/>
      <c r="Z568" s="7"/>
      <c r="AA568" s="7"/>
    </row>
    <row r="569" ht="14.2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25"/>
      <c r="T569" s="25"/>
      <c r="U569" s="25"/>
      <c r="V569" s="25"/>
      <c r="W569" s="7"/>
      <c r="X569" s="7"/>
      <c r="Y569" s="7"/>
      <c r="Z569" s="7"/>
      <c r="AA569" s="7"/>
    </row>
    <row r="570" ht="14.2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25"/>
      <c r="T570" s="25"/>
      <c r="U570" s="25"/>
      <c r="V570" s="25"/>
      <c r="W570" s="7"/>
      <c r="X570" s="7"/>
      <c r="Y570" s="7"/>
      <c r="Z570" s="7"/>
      <c r="AA570" s="7"/>
    </row>
    <row r="571" ht="14.2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25"/>
      <c r="T571" s="25"/>
      <c r="U571" s="25"/>
      <c r="V571" s="25"/>
      <c r="W571" s="7"/>
      <c r="X571" s="7"/>
      <c r="Y571" s="7"/>
      <c r="Z571" s="7"/>
      <c r="AA571" s="7"/>
    </row>
    <row r="572" ht="14.2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25"/>
      <c r="T572" s="25"/>
      <c r="U572" s="25"/>
      <c r="V572" s="25"/>
      <c r="W572" s="7"/>
      <c r="X572" s="7"/>
      <c r="Y572" s="7"/>
      <c r="Z572" s="7"/>
      <c r="AA572" s="7"/>
    </row>
    <row r="573" ht="14.2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25"/>
      <c r="T573" s="25"/>
      <c r="U573" s="25"/>
      <c r="V573" s="25"/>
      <c r="W573" s="7"/>
      <c r="X573" s="7"/>
      <c r="Y573" s="7"/>
      <c r="Z573" s="7"/>
      <c r="AA573" s="7"/>
    </row>
    <row r="574" ht="14.2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25"/>
      <c r="T574" s="25"/>
      <c r="U574" s="25"/>
      <c r="V574" s="25"/>
      <c r="W574" s="7"/>
      <c r="X574" s="7"/>
      <c r="Y574" s="7"/>
      <c r="Z574" s="7"/>
      <c r="AA574" s="7"/>
    </row>
    <row r="575" ht="14.2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25"/>
      <c r="T575" s="25"/>
      <c r="U575" s="25"/>
      <c r="V575" s="25"/>
      <c r="W575" s="7"/>
      <c r="X575" s="7"/>
      <c r="Y575" s="7"/>
      <c r="Z575" s="7"/>
      <c r="AA575" s="7"/>
    </row>
    <row r="576" ht="14.2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25"/>
      <c r="T576" s="25"/>
      <c r="U576" s="25"/>
      <c r="V576" s="25"/>
      <c r="W576" s="7"/>
      <c r="X576" s="7"/>
      <c r="Y576" s="7"/>
      <c r="Z576" s="7"/>
      <c r="AA576" s="7"/>
    </row>
    <row r="577" ht="14.2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25"/>
      <c r="T577" s="25"/>
      <c r="U577" s="25"/>
      <c r="V577" s="25"/>
      <c r="W577" s="7"/>
      <c r="X577" s="7"/>
      <c r="Y577" s="7"/>
      <c r="Z577" s="7"/>
      <c r="AA577" s="7"/>
    </row>
    <row r="578" ht="14.2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25"/>
      <c r="T578" s="25"/>
      <c r="U578" s="25"/>
      <c r="V578" s="25"/>
      <c r="W578" s="7"/>
      <c r="X578" s="7"/>
      <c r="Y578" s="7"/>
      <c r="Z578" s="7"/>
      <c r="AA578" s="7"/>
    </row>
    <row r="579" ht="14.2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25"/>
      <c r="T579" s="25"/>
      <c r="U579" s="25"/>
      <c r="V579" s="25"/>
      <c r="W579" s="7"/>
      <c r="X579" s="7"/>
      <c r="Y579" s="7"/>
      <c r="Z579" s="7"/>
      <c r="AA579" s="7"/>
    </row>
    <row r="580" ht="14.2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25"/>
      <c r="T580" s="25"/>
      <c r="U580" s="25"/>
      <c r="V580" s="25"/>
      <c r="W580" s="7"/>
      <c r="X580" s="7"/>
      <c r="Y580" s="7"/>
      <c r="Z580" s="7"/>
      <c r="AA580" s="7"/>
    </row>
    <row r="581" ht="14.2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25"/>
      <c r="T581" s="25"/>
      <c r="U581" s="25"/>
      <c r="V581" s="25"/>
      <c r="W581" s="7"/>
      <c r="X581" s="7"/>
      <c r="Y581" s="7"/>
      <c r="Z581" s="7"/>
      <c r="AA581" s="7"/>
    </row>
    <row r="582" ht="14.2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25"/>
      <c r="T582" s="25"/>
      <c r="U582" s="25"/>
      <c r="V582" s="25"/>
      <c r="W582" s="7"/>
      <c r="X582" s="7"/>
      <c r="Y582" s="7"/>
      <c r="Z582" s="7"/>
      <c r="AA582" s="7"/>
    </row>
    <row r="583" ht="14.2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25"/>
      <c r="T583" s="25"/>
      <c r="U583" s="25"/>
      <c r="V583" s="25"/>
      <c r="W583" s="7"/>
      <c r="X583" s="7"/>
      <c r="Y583" s="7"/>
      <c r="Z583" s="7"/>
      <c r="AA583" s="7"/>
    </row>
    <row r="584" ht="14.2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25"/>
      <c r="T584" s="25"/>
      <c r="U584" s="25"/>
      <c r="V584" s="25"/>
      <c r="W584" s="7"/>
      <c r="X584" s="7"/>
      <c r="Y584" s="7"/>
      <c r="Z584" s="7"/>
      <c r="AA584" s="7"/>
    </row>
    <row r="585" ht="14.2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25"/>
      <c r="T585" s="25"/>
      <c r="U585" s="25"/>
      <c r="V585" s="25"/>
      <c r="W585" s="7"/>
      <c r="X585" s="7"/>
      <c r="Y585" s="7"/>
      <c r="Z585" s="7"/>
      <c r="AA585" s="7"/>
    </row>
    <row r="586" ht="14.2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25"/>
      <c r="T586" s="25"/>
      <c r="U586" s="25"/>
      <c r="V586" s="25"/>
      <c r="W586" s="7"/>
      <c r="X586" s="7"/>
      <c r="Y586" s="7"/>
      <c r="Z586" s="7"/>
      <c r="AA586" s="7"/>
    </row>
    <row r="587" ht="14.2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25"/>
      <c r="T587" s="25"/>
      <c r="U587" s="25"/>
      <c r="V587" s="25"/>
      <c r="W587" s="7"/>
      <c r="X587" s="7"/>
      <c r="Y587" s="7"/>
      <c r="Z587" s="7"/>
      <c r="AA587" s="7"/>
    </row>
    <row r="588" ht="14.2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25"/>
      <c r="T588" s="25"/>
      <c r="U588" s="25"/>
      <c r="V588" s="25"/>
      <c r="W588" s="7"/>
      <c r="X588" s="7"/>
      <c r="Y588" s="7"/>
      <c r="Z588" s="7"/>
      <c r="AA588" s="7"/>
    </row>
    <row r="589" ht="15.75" customHeight="1">
      <c r="S589" s="59"/>
      <c r="T589" s="59"/>
      <c r="U589" s="59"/>
      <c r="V589" s="59"/>
    </row>
    <row r="590" ht="15.75" customHeight="1">
      <c r="S590" s="59"/>
      <c r="T590" s="59"/>
      <c r="U590" s="59"/>
      <c r="V590" s="59"/>
    </row>
    <row r="591" ht="15.75" customHeight="1">
      <c r="S591" s="59"/>
      <c r="T591" s="59"/>
      <c r="U591" s="59"/>
      <c r="V591" s="59"/>
    </row>
    <row r="592" ht="15.75" customHeight="1">
      <c r="S592" s="59"/>
      <c r="T592" s="59"/>
      <c r="U592" s="59"/>
      <c r="V592" s="59"/>
    </row>
    <row r="593" ht="15.75" customHeight="1">
      <c r="S593" s="59"/>
      <c r="T593" s="59"/>
      <c r="U593" s="59"/>
      <c r="V593" s="59"/>
    </row>
    <row r="594" ht="15.75" customHeight="1">
      <c r="S594" s="59"/>
      <c r="T594" s="59"/>
      <c r="U594" s="59"/>
      <c r="V594" s="59"/>
    </row>
    <row r="595" ht="15.75" customHeight="1">
      <c r="S595" s="59"/>
      <c r="T595" s="59"/>
      <c r="U595" s="59"/>
      <c r="V595" s="59"/>
    </row>
    <row r="596" ht="15.75" customHeight="1">
      <c r="S596" s="59"/>
      <c r="T596" s="59"/>
      <c r="U596" s="59"/>
      <c r="V596" s="59"/>
    </row>
    <row r="597" ht="15.75" customHeight="1">
      <c r="S597" s="59"/>
      <c r="T597" s="59"/>
      <c r="U597" s="59"/>
      <c r="V597" s="59"/>
    </row>
    <row r="598" ht="15.75" customHeight="1">
      <c r="S598" s="59"/>
      <c r="T598" s="59"/>
      <c r="U598" s="59"/>
      <c r="V598" s="59"/>
    </row>
    <row r="599" ht="15.75" customHeight="1">
      <c r="S599" s="59"/>
      <c r="T599" s="59"/>
      <c r="U599" s="59"/>
      <c r="V599" s="59"/>
    </row>
    <row r="600" ht="15.75" customHeight="1">
      <c r="S600" s="59"/>
      <c r="T600" s="59"/>
      <c r="U600" s="59"/>
      <c r="V600" s="59"/>
    </row>
    <row r="601" ht="15.75" customHeight="1">
      <c r="S601" s="59"/>
      <c r="T601" s="59"/>
      <c r="U601" s="59"/>
      <c r="V601" s="59"/>
    </row>
    <row r="602" ht="15.75" customHeight="1">
      <c r="S602" s="59"/>
      <c r="T602" s="59"/>
      <c r="U602" s="59"/>
      <c r="V602" s="59"/>
    </row>
    <row r="603" ht="15.75" customHeight="1">
      <c r="S603" s="59"/>
      <c r="T603" s="59"/>
      <c r="U603" s="59"/>
      <c r="V603" s="59"/>
    </row>
    <row r="604" ht="15.75" customHeight="1">
      <c r="S604" s="59"/>
      <c r="T604" s="59"/>
      <c r="U604" s="59"/>
      <c r="V604" s="59"/>
    </row>
    <row r="605" ht="15.75" customHeight="1">
      <c r="S605" s="59"/>
      <c r="T605" s="59"/>
      <c r="U605" s="59"/>
      <c r="V605" s="59"/>
    </row>
    <row r="606" ht="15.75" customHeight="1">
      <c r="S606" s="59"/>
      <c r="T606" s="59"/>
      <c r="U606" s="59"/>
      <c r="V606" s="59"/>
    </row>
    <row r="607" ht="15.75" customHeight="1">
      <c r="S607" s="59"/>
      <c r="T607" s="59"/>
      <c r="U607" s="59"/>
      <c r="V607" s="59"/>
    </row>
    <row r="608" ht="15.75" customHeight="1">
      <c r="S608" s="59"/>
      <c r="T608" s="59"/>
      <c r="U608" s="59"/>
      <c r="V608" s="59"/>
    </row>
    <row r="609" ht="15.75" customHeight="1">
      <c r="S609" s="59"/>
      <c r="T609" s="59"/>
      <c r="U609" s="59"/>
      <c r="V609" s="59"/>
    </row>
    <row r="610" ht="15.75" customHeight="1">
      <c r="S610" s="59"/>
      <c r="T610" s="59"/>
      <c r="U610" s="59"/>
      <c r="V610" s="59"/>
    </row>
    <row r="611" ht="15.75" customHeight="1">
      <c r="S611" s="59"/>
      <c r="T611" s="59"/>
      <c r="U611" s="59"/>
      <c r="V611" s="59"/>
    </row>
    <row r="612" ht="15.75" customHeight="1">
      <c r="S612" s="59"/>
      <c r="T612" s="59"/>
      <c r="U612" s="59"/>
      <c r="V612" s="59"/>
    </row>
    <row r="613" ht="15.75" customHeight="1">
      <c r="S613" s="59"/>
      <c r="T613" s="59"/>
      <c r="U613" s="59"/>
      <c r="V613" s="59"/>
    </row>
    <row r="614" ht="15.75" customHeight="1">
      <c r="S614" s="59"/>
      <c r="T614" s="59"/>
      <c r="U614" s="59"/>
      <c r="V614" s="59"/>
    </row>
    <row r="615" ht="15.75" customHeight="1">
      <c r="S615" s="59"/>
      <c r="T615" s="59"/>
      <c r="U615" s="59"/>
      <c r="V615" s="59"/>
    </row>
    <row r="616" ht="15.75" customHeight="1">
      <c r="S616" s="59"/>
      <c r="T616" s="59"/>
      <c r="U616" s="59"/>
      <c r="V616" s="59"/>
    </row>
    <row r="617" ht="15.75" customHeight="1">
      <c r="S617" s="59"/>
      <c r="T617" s="59"/>
      <c r="U617" s="59"/>
      <c r="V617" s="59"/>
    </row>
    <row r="618" ht="15.75" customHeight="1">
      <c r="S618" s="59"/>
      <c r="T618" s="59"/>
      <c r="U618" s="59"/>
      <c r="V618" s="59"/>
    </row>
    <row r="619" ht="15.75" customHeight="1">
      <c r="S619" s="59"/>
      <c r="T619" s="59"/>
      <c r="U619" s="59"/>
      <c r="V619" s="59"/>
    </row>
    <row r="620" ht="15.75" customHeight="1">
      <c r="S620" s="59"/>
      <c r="T620" s="59"/>
      <c r="U620" s="59"/>
      <c r="V620" s="59"/>
    </row>
    <row r="621" ht="15.75" customHeight="1">
      <c r="S621" s="59"/>
      <c r="T621" s="59"/>
      <c r="U621" s="59"/>
      <c r="V621" s="59"/>
    </row>
    <row r="622" ht="15.75" customHeight="1">
      <c r="S622" s="59"/>
      <c r="T622" s="59"/>
      <c r="U622" s="59"/>
      <c r="V622" s="59"/>
    </row>
    <row r="623" ht="15.75" customHeight="1">
      <c r="S623" s="59"/>
      <c r="T623" s="59"/>
      <c r="U623" s="59"/>
      <c r="V623" s="59"/>
    </row>
    <row r="624" ht="15.75" customHeight="1">
      <c r="S624" s="59"/>
      <c r="T624" s="59"/>
      <c r="U624" s="59"/>
      <c r="V624" s="59"/>
    </row>
    <row r="625" ht="15.75" customHeight="1">
      <c r="S625" s="59"/>
      <c r="T625" s="59"/>
      <c r="U625" s="59"/>
      <c r="V625" s="59"/>
    </row>
    <row r="626" ht="15.75" customHeight="1">
      <c r="S626" s="59"/>
      <c r="T626" s="59"/>
      <c r="U626" s="59"/>
      <c r="V626" s="59"/>
    </row>
    <row r="627" ht="15.75" customHeight="1">
      <c r="S627" s="59"/>
      <c r="T627" s="59"/>
      <c r="U627" s="59"/>
      <c r="V627" s="59"/>
    </row>
    <row r="628" ht="15.75" customHeight="1">
      <c r="S628" s="59"/>
      <c r="T628" s="59"/>
      <c r="U628" s="59"/>
      <c r="V628" s="59"/>
    </row>
    <row r="629" ht="15.75" customHeight="1">
      <c r="S629" s="59"/>
      <c r="T629" s="59"/>
      <c r="U629" s="59"/>
      <c r="V629" s="59"/>
    </row>
    <row r="630" ht="15.75" customHeight="1">
      <c r="S630" s="59"/>
      <c r="T630" s="59"/>
      <c r="U630" s="59"/>
      <c r="V630" s="59"/>
    </row>
    <row r="631" ht="15.75" customHeight="1">
      <c r="S631" s="59"/>
      <c r="T631" s="59"/>
      <c r="U631" s="59"/>
      <c r="V631" s="59"/>
    </row>
    <row r="632" ht="15.75" customHeight="1">
      <c r="S632" s="59"/>
      <c r="T632" s="59"/>
      <c r="U632" s="59"/>
      <c r="V632" s="59"/>
    </row>
    <row r="633" ht="15.75" customHeight="1">
      <c r="S633" s="59"/>
      <c r="T633" s="59"/>
      <c r="U633" s="59"/>
      <c r="V633" s="59"/>
    </row>
    <row r="634" ht="15.75" customHeight="1">
      <c r="S634" s="59"/>
      <c r="T634" s="59"/>
      <c r="U634" s="59"/>
      <c r="V634" s="59"/>
    </row>
    <row r="635" ht="15.75" customHeight="1">
      <c r="S635" s="59"/>
      <c r="T635" s="59"/>
      <c r="U635" s="59"/>
      <c r="V635" s="59"/>
    </row>
    <row r="636" ht="15.75" customHeight="1">
      <c r="S636" s="59"/>
      <c r="T636" s="59"/>
      <c r="U636" s="59"/>
      <c r="V636" s="59"/>
    </row>
    <row r="637" ht="15.75" customHeight="1">
      <c r="S637" s="59"/>
      <c r="T637" s="59"/>
      <c r="U637" s="59"/>
      <c r="V637" s="59"/>
    </row>
    <row r="638" ht="15.75" customHeight="1">
      <c r="S638" s="59"/>
      <c r="T638" s="59"/>
      <c r="U638" s="59"/>
      <c r="V638" s="59"/>
    </row>
    <row r="639" ht="15.75" customHeight="1">
      <c r="S639" s="59"/>
      <c r="T639" s="59"/>
      <c r="U639" s="59"/>
      <c r="V639" s="59"/>
    </row>
    <row r="640" ht="15.75" customHeight="1">
      <c r="S640" s="59"/>
      <c r="T640" s="59"/>
      <c r="U640" s="59"/>
      <c r="V640" s="59"/>
    </row>
    <row r="641" ht="15.75" customHeight="1">
      <c r="S641" s="59"/>
      <c r="T641" s="59"/>
      <c r="U641" s="59"/>
      <c r="V641" s="59"/>
    </row>
    <row r="642" ht="15.75" customHeight="1">
      <c r="S642" s="59"/>
      <c r="T642" s="59"/>
      <c r="U642" s="59"/>
      <c r="V642" s="59"/>
    </row>
    <row r="643" ht="15.75" customHeight="1">
      <c r="S643" s="59"/>
      <c r="T643" s="59"/>
      <c r="U643" s="59"/>
      <c r="V643" s="59"/>
    </row>
    <row r="644" ht="15.75" customHeight="1">
      <c r="S644" s="59"/>
      <c r="T644" s="59"/>
      <c r="U644" s="59"/>
      <c r="V644" s="59"/>
    </row>
    <row r="645" ht="15.75" customHeight="1">
      <c r="S645" s="59"/>
      <c r="T645" s="59"/>
      <c r="U645" s="59"/>
      <c r="V645" s="59"/>
    </row>
    <row r="646" ht="15.75" customHeight="1">
      <c r="S646" s="59"/>
      <c r="T646" s="59"/>
      <c r="U646" s="59"/>
      <c r="V646" s="59"/>
    </row>
    <row r="647" ht="15.75" customHeight="1">
      <c r="S647" s="59"/>
      <c r="T647" s="59"/>
      <c r="U647" s="59"/>
      <c r="V647" s="59"/>
    </row>
    <row r="648" ht="15.75" customHeight="1">
      <c r="S648" s="59"/>
      <c r="T648" s="59"/>
      <c r="U648" s="59"/>
      <c r="V648" s="59"/>
    </row>
    <row r="649" ht="15.75" customHeight="1">
      <c r="S649" s="59"/>
      <c r="T649" s="59"/>
      <c r="U649" s="59"/>
      <c r="V649" s="59"/>
    </row>
    <row r="650" ht="15.75" customHeight="1">
      <c r="S650" s="59"/>
      <c r="T650" s="59"/>
      <c r="U650" s="59"/>
      <c r="V650" s="59"/>
    </row>
    <row r="651" ht="15.75" customHeight="1">
      <c r="S651" s="59"/>
      <c r="T651" s="59"/>
      <c r="U651" s="59"/>
      <c r="V651" s="59"/>
    </row>
    <row r="652" ht="15.75" customHeight="1">
      <c r="S652" s="59"/>
      <c r="T652" s="59"/>
      <c r="U652" s="59"/>
      <c r="V652" s="59"/>
    </row>
    <row r="653" ht="15.75" customHeight="1">
      <c r="S653" s="59"/>
      <c r="T653" s="59"/>
      <c r="U653" s="59"/>
      <c r="V653" s="59"/>
    </row>
    <row r="654" ht="15.75" customHeight="1">
      <c r="S654" s="59"/>
      <c r="T654" s="59"/>
      <c r="U654" s="59"/>
      <c r="V654" s="59"/>
    </row>
    <row r="655" ht="15.75" customHeight="1">
      <c r="S655" s="59"/>
      <c r="T655" s="59"/>
      <c r="U655" s="59"/>
      <c r="V655" s="59"/>
    </row>
    <row r="656" ht="15.75" customHeight="1">
      <c r="S656" s="59"/>
      <c r="T656" s="59"/>
      <c r="U656" s="59"/>
      <c r="V656" s="59"/>
    </row>
    <row r="657" ht="15.75" customHeight="1">
      <c r="S657" s="59"/>
      <c r="T657" s="59"/>
      <c r="U657" s="59"/>
      <c r="V657" s="59"/>
    </row>
    <row r="658" ht="15.75" customHeight="1">
      <c r="S658" s="59"/>
      <c r="T658" s="59"/>
      <c r="U658" s="59"/>
      <c r="V658" s="59"/>
    </row>
    <row r="659" ht="15.75" customHeight="1">
      <c r="S659" s="59"/>
      <c r="T659" s="59"/>
      <c r="U659" s="59"/>
      <c r="V659" s="59"/>
    </row>
    <row r="660" ht="15.75" customHeight="1">
      <c r="S660" s="59"/>
      <c r="T660" s="59"/>
      <c r="U660" s="59"/>
      <c r="V660" s="59"/>
    </row>
    <row r="661" ht="15.75" customHeight="1">
      <c r="S661" s="59"/>
      <c r="T661" s="59"/>
      <c r="U661" s="59"/>
      <c r="V661" s="59"/>
    </row>
    <row r="662" ht="15.75" customHeight="1">
      <c r="S662" s="59"/>
      <c r="T662" s="59"/>
      <c r="U662" s="59"/>
      <c r="V662" s="59"/>
    </row>
    <row r="663" ht="15.75" customHeight="1">
      <c r="S663" s="59"/>
      <c r="T663" s="59"/>
      <c r="U663" s="59"/>
      <c r="V663" s="59"/>
    </row>
    <row r="664" ht="15.75" customHeight="1">
      <c r="S664" s="59"/>
      <c r="T664" s="59"/>
      <c r="U664" s="59"/>
      <c r="V664" s="59"/>
    </row>
    <row r="665" ht="15.75" customHeight="1">
      <c r="S665" s="59"/>
      <c r="T665" s="59"/>
      <c r="U665" s="59"/>
      <c r="V665" s="59"/>
    </row>
    <row r="666" ht="15.75" customHeight="1">
      <c r="S666" s="59"/>
      <c r="T666" s="59"/>
      <c r="U666" s="59"/>
      <c r="V666" s="59"/>
    </row>
    <row r="667" ht="15.75" customHeight="1">
      <c r="S667" s="59"/>
      <c r="T667" s="59"/>
      <c r="U667" s="59"/>
      <c r="V667" s="59"/>
    </row>
    <row r="668" ht="15.75" customHeight="1">
      <c r="S668" s="59"/>
      <c r="T668" s="59"/>
      <c r="U668" s="59"/>
      <c r="V668" s="59"/>
    </row>
    <row r="669" ht="15.75" customHeight="1">
      <c r="S669" s="59"/>
      <c r="T669" s="59"/>
      <c r="U669" s="59"/>
      <c r="V669" s="59"/>
    </row>
    <row r="670" ht="15.75" customHeight="1">
      <c r="S670" s="59"/>
      <c r="T670" s="59"/>
      <c r="U670" s="59"/>
      <c r="V670" s="59"/>
    </row>
    <row r="671" ht="15.75" customHeight="1">
      <c r="S671" s="59"/>
      <c r="T671" s="59"/>
      <c r="U671" s="59"/>
      <c r="V671" s="59"/>
    </row>
    <row r="672" ht="15.75" customHeight="1">
      <c r="S672" s="59"/>
      <c r="T672" s="59"/>
      <c r="U672" s="59"/>
      <c r="V672" s="59"/>
    </row>
    <row r="673" ht="15.75" customHeight="1">
      <c r="S673" s="59"/>
      <c r="T673" s="59"/>
      <c r="U673" s="59"/>
      <c r="V673" s="59"/>
    </row>
    <row r="674" ht="15.75" customHeight="1">
      <c r="S674" s="59"/>
      <c r="T674" s="59"/>
      <c r="U674" s="59"/>
      <c r="V674" s="59"/>
    </row>
    <row r="675" ht="15.75" customHeight="1">
      <c r="S675" s="59"/>
      <c r="T675" s="59"/>
      <c r="U675" s="59"/>
      <c r="V675" s="59"/>
    </row>
    <row r="676" ht="15.75" customHeight="1">
      <c r="S676" s="59"/>
      <c r="T676" s="59"/>
      <c r="U676" s="59"/>
      <c r="V676" s="59"/>
    </row>
    <row r="677" ht="15.75" customHeight="1">
      <c r="S677" s="59"/>
      <c r="T677" s="59"/>
      <c r="U677" s="59"/>
      <c r="V677" s="59"/>
    </row>
    <row r="678" ht="15.75" customHeight="1">
      <c r="S678" s="59"/>
      <c r="T678" s="59"/>
      <c r="U678" s="59"/>
      <c r="V678" s="59"/>
    </row>
    <row r="679" ht="15.75" customHeight="1">
      <c r="S679" s="59"/>
      <c r="T679" s="59"/>
      <c r="U679" s="59"/>
      <c r="V679" s="59"/>
    </row>
    <row r="680" ht="15.75" customHeight="1">
      <c r="S680" s="59"/>
      <c r="T680" s="59"/>
      <c r="U680" s="59"/>
      <c r="V680" s="59"/>
    </row>
    <row r="681" ht="15.75" customHeight="1">
      <c r="S681" s="59"/>
      <c r="T681" s="59"/>
      <c r="U681" s="59"/>
      <c r="V681" s="59"/>
    </row>
    <row r="682" ht="15.75" customHeight="1">
      <c r="S682" s="59"/>
      <c r="T682" s="59"/>
      <c r="U682" s="59"/>
      <c r="V682" s="59"/>
    </row>
    <row r="683" ht="15.75" customHeight="1">
      <c r="S683" s="59"/>
      <c r="T683" s="59"/>
      <c r="U683" s="59"/>
      <c r="V683" s="59"/>
    </row>
    <row r="684" ht="15.75" customHeight="1">
      <c r="S684" s="59"/>
      <c r="T684" s="59"/>
      <c r="U684" s="59"/>
      <c r="V684" s="59"/>
    </row>
    <row r="685" ht="15.75" customHeight="1">
      <c r="S685" s="59"/>
      <c r="T685" s="59"/>
      <c r="U685" s="59"/>
      <c r="V685" s="59"/>
    </row>
    <row r="686" ht="15.75" customHeight="1">
      <c r="S686" s="59"/>
      <c r="T686" s="59"/>
      <c r="U686" s="59"/>
      <c r="V686" s="59"/>
    </row>
    <row r="687" ht="15.75" customHeight="1">
      <c r="S687" s="59"/>
      <c r="T687" s="59"/>
      <c r="U687" s="59"/>
      <c r="V687" s="59"/>
    </row>
    <row r="688" ht="15.75" customHeight="1">
      <c r="S688" s="59"/>
      <c r="T688" s="59"/>
      <c r="U688" s="59"/>
      <c r="V688" s="59"/>
    </row>
    <row r="689" ht="15.75" customHeight="1">
      <c r="S689" s="59"/>
      <c r="T689" s="59"/>
      <c r="U689" s="59"/>
      <c r="V689" s="59"/>
    </row>
    <row r="690" ht="15.75" customHeight="1">
      <c r="S690" s="59"/>
      <c r="T690" s="59"/>
      <c r="U690" s="59"/>
      <c r="V690" s="59"/>
    </row>
    <row r="691" ht="15.75" customHeight="1">
      <c r="S691" s="59"/>
      <c r="T691" s="59"/>
      <c r="U691" s="59"/>
      <c r="V691" s="59"/>
    </row>
    <row r="692" ht="15.75" customHeight="1">
      <c r="S692" s="59"/>
      <c r="T692" s="59"/>
      <c r="U692" s="59"/>
      <c r="V692" s="59"/>
    </row>
    <row r="693" ht="15.75" customHeight="1">
      <c r="S693" s="59"/>
      <c r="T693" s="59"/>
      <c r="U693" s="59"/>
      <c r="V693" s="59"/>
    </row>
    <row r="694" ht="15.75" customHeight="1">
      <c r="S694" s="59"/>
      <c r="T694" s="59"/>
      <c r="U694" s="59"/>
      <c r="V694" s="59"/>
    </row>
    <row r="695" ht="15.75" customHeight="1">
      <c r="S695" s="59"/>
      <c r="T695" s="59"/>
      <c r="U695" s="59"/>
      <c r="V695" s="59"/>
    </row>
    <row r="696" ht="15.75" customHeight="1">
      <c r="S696" s="59"/>
      <c r="T696" s="59"/>
      <c r="U696" s="59"/>
      <c r="V696" s="59"/>
    </row>
    <row r="697" ht="15.75" customHeight="1">
      <c r="S697" s="59"/>
      <c r="T697" s="59"/>
      <c r="U697" s="59"/>
      <c r="V697" s="59"/>
    </row>
    <row r="698" ht="15.75" customHeight="1">
      <c r="S698" s="59"/>
      <c r="T698" s="59"/>
      <c r="U698" s="59"/>
      <c r="V698" s="59"/>
    </row>
    <row r="699" ht="15.75" customHeight="1">
      <c r="S699" s="59"/>
      <c r="T699" s="59"/>
      <c r="U699" s="59"/>
      <c r="V699" s="59"/>
    </row>
    <row r="700" ht="15.75" customHeight="1">
      <c r="S700" s="59"/>
      <c r="T700" s="59"/>
      <c r="U700" s="59"/>
      <c r="V700" s="59"/>
    </row>
    <row r="701" ht="15.75" customHeight="1">
      <c r="S701" s="59"/>
      <c r="T701" s="59"/>
      <c r="U701" s="59"/>
      <c r="V701" s="59"/>
    </row>
    <row r="702" ht="15.75" customHeight="1">
      <c r="S702" s="59"/>
      <c r="T702" s="59"/>
      <c r="U702" s="59"/>
      <c r="V702" s="59"/>
    </row>
    <row r="703" ht="15.75" customHeight="1">
      <c r="S703" s="59"/>
      <c r="T703" s="59"/>
      <c r="U703" s="59"/>
      <c r="V703" s="59"/>
    </row>
    <row r="704" ht="15.75" customHeight="1">
      <c r="S704" s="59"/>
      <c r="T704" s="59"/>
      <c r="U704" s="59"/>
      <c r="V704" s="59"/>
    </row>
    <row r="705" ht="15.75" customHeight="1">
      <c r="S705" s="59"/>
      <c r="T705" s="59"/>
      <c r="U705" s="59"/>
      <c r="V705" s="59"/>
    </row>
    <row r="706" ht="15.75" customHeight="1">
      <c r="S706" s="59"/>
      <c r="T706" s="59"/>
      <c r="U706" s="59"/>
      <c r="V706" s="59"/>
    </row>
    <row r="707" ht="15.75" customHeight="1">
      <c r="S707" s="59"/>
      <c r="T707" s="59"/>
      <c r="U707" s="59"/>
      <c r="V707" s="59"/>
    </row>
    <row r="708" ht="15.75" customHeight="1">
      <c r="S708" s="59"/>
      <c r="T708" s="59"/>
      <c r="U708" s="59"/>
      <c r="V708" s="59"/>
    </row>
    <row r="709" ht="15.75" customHeight="1">
      <c r="S709" s="59"/>
      <c r="T709" s="59"/>
      <c r="U709" s="59"/>
      <c r="V709" s="59"/>
    </row>
    <row r="710" ht="15.75" customHeight="1">
      <c r="S710" s="59"/>
      <c r="T710" s="59"/>
      <c r="U710" s="59"/>
      <c r="V710" s="59"/>
    </row>
    <row r="711" ht="15.75" customHeight="1">
      <c r="S711" s="59"/>
      <c r="T711" s="59"/>
      <c r="U711" s="59"/>
      <c r="V711" s="59"/>
    </row>
    <row r="712" ht="15.75" customHeight="1">
      <c r="S712" s="59"/>
      <c r="T712" s="59"/>
      <c r="U712" s="59"/>
      <c r="V712" s="59"/>
    </row>
    <row r="713" ht="15.75" customHeight="1">
      <c r="S713" s="59"/>
      <c r="T713" s="59"/>
      <c r="U713" s="59"/>
      <c r="V713" s="59"/>
    </row>
    <row r="714" ht="15.75" customHeight="1">
      <c r="S714" s="59"/>
      <c r="T714" s="59"/>
      <c r="U714" s="59"/>
      <c r="V714" s="59"/>
    </row>
    <row r="715" ht="15.75" customHeight="1">
      <c r="S715" s="59"/>
      <c r="T715" s="59"/>
      <c r="U715" s="59"/>
      <c r="V715" s="59"/>
    </row>
    <row r="716" ht="15.75" customHeight="1">
      <c r="S716" s="59"/>
      <c r="T716" s="59"/>
      <c r="U716" s="59"/>
      <c r="V716" s="59"/>
    </row>
    <row r="717" ht="15.75" customHeight="1">
      <c r="S717" s="59"/>
      <c r="T717" s="59"/>
      <c r="U717" s="59"/>
      <c r="V717" s="59"/>
    </row>
    <row r="718" ht="15.75" customHeight="1">
      <c r="S718" s="59"/>
      <c r="T718" s="59"/>
      <c r="U718" s="59"/>
      <c r="V718" s="59"/>
    </row>
    <row r="719" ht="15.75" customHeight="1">
      <c r="S719" s="59"/>
      <c r="T719" s="59"/>
      <c r="U719" s="59"/>
      <c r="V719" s="59"/>
    </row>
    <row r="720" ht="15.75" customHeight="1">
      <c r="S720" s="59"/>
      <c r="T720" s="59"/>
      <c r="U720" s="59"/>
      <c r="V720" s="59"/>
    </row>
    <row r="721" ht="15.75" customHeight="1">
      <c r="S721" s="59"/>
      <c r="T721" s="59"/>
      <c r="U721" s="59"/>
      <c r="V721" s="59"/>
    </row>
    <row r="722" ht="15.75" customHeight="1">
      <c r="S722" s="59"/>
      <c r="T722" s="59"/>
      <c r="U722" s="59"/>
      <c r="V722" s="59"/>
    </row>
    <row r="723" ht="15.75" customHeight="1">
      <c r="S723" s="59"/>
      <c r="T723" s="59"/>
      <c r="U723" s="59"/>
      <c r="V723" s="59"/>
    </row>
    <row r="724" ht="15.75" customHeight="1">
      <c r="S724" s="59"/>
      <c r="T724" s="59"/>
      <c r="U724" s="59"/>
      <c r="V724" s="59"/>
    </row>
    <row r="725" ht="15.75" customHeight="1">
      <c r="S725" s="59"/>
      <c r="T725" s="59"/>
      <c r="U725" s="59"/>
      <c r="V725" s="59"/>
    </row>
    <row r="726" ht="15.75" customHeight="1">
      <c r="S726" s="59"/>
      <c r="T726" s="59"/>
      <c r="U726" s="59"/>
      <c r="V726" s="59"/>
    </row>
    <row r="727" ht="15.75" customHeight="1">
      <c r="S727" s="59"/>
      <c r="T727" s="59"/>
      <c r="U727" s="59"/>
      <c r="V727" s="59"/>
    </row>
    <row r="728" ht="15.75" customHeight="1">
      <c r="S728" s="59"/>
      <c r="T728" s="59"/>
      <c r="U728" s="59"/>
      <c r="V728" s="59"/>
    </row>
    <row r="729" ht="15.75" customHeight="1">
      <c r="S729" s="59"/>
      <c r="T729" s="59"/>
      <c r="U729" s="59"/>
      <c r="V729" s="59"/>
    </row>
    <row r="730" ht="15.75" customHeight="1">
      <c r="S730" s="59"/>
      <c r="T730" s="59"/>
      <c r="U730" s="59"/>
      <c r="V730" s="59"/>
    </row>
    <row r="731" ht="15.75" customHeight="1">
      <c r="S731" s="59"/>
      <c r="T731" s="59"/>
      <c r="U731" s="59"/>
      <c r="V731" s="59"/>
    </row>
    <row r="732" ht="15.75" customHeight="1">
      <c r="S732" s="59"/>
      <c r="T732" s="59"/>
      <c r="U732" s="59"/>
      <c r="V732" s="59"/>
    </row>
    <row r="733" ht="15.75" customHeight="1">
      <c r="S733" s="59"/>
      <c r="T733" s="59"/>
      <c r="U733" s="59"/>
      <c r="V733" s="59"/>
    </row>
    <row r="734" ht="15.75" customHeight="1">
      <c r="S734" s="59"/>
      <c r="T734" s="59"/>
      <c r="U734" s="59"/>
      <c r="V734" s="59"/>
    </row>
    <row r="735" ht="15.75" customHeight="1">
      <c r="S735" s="59"/>
      <c r="T735" s="59"/>
      <c r="U735" s="59"/>
      <c r="V735" s="59"/>
    </row>
    <row r="736" ht="15.75" customHeight="1">
      <c r="S736" s="59"/>
      <c r="T736" s="59"/>
      <c r="U736" s="59"/>
      <c r="V736" s="59"/>
    </row>
    <row r="737" ht="15.75" customHeight="1">
      <c r="S737" s="59"/>
      <c r="T737" s="59"/>
      <c r="U737" s="59"/>
      <c r="V737" s="59"/>
    </row>
    <row r="738" ht="15.75" customHeight="1">
      <c r="S738" s="59"/>
      <c r="T738" s="59"/>
      <c r="U738" s="59"/>
      <c r="V738" s="59"/>
    </row>
    <row r="739" ht="15.75" customHeight="1">
      <c r="S739" s="59"/>
      <c r="T739" s="59"/>
      <c r="U739" s="59"/>
      <c r="V739" s="59"/>
    </row>
    <row r="740" ht="15.75" customHeight="1">
      <c r="S740" s="59"/>
      <c r="T740" s="59"/>
      <c r="U740" s="59"/>
      <c r="V740" s="59"/>
    </row>
    <row r="741" ht="15.75" customHeight="1">
      <c r="S741" s="59"/>
      <c r="T741" s="59"/>
      <c r="U741" s="59"/>
      <c r="V741" s="59"/>
    </row>
    <row r="742" ht="15.75" customHeight="1">
      <c r="S742" s="59"/>
      <c r="T742" s="59"/>
      <c r="U742" s="59"/>
      <c r="V742" s="59"/>
    </row>
    <row r="743" ht="15.75" customHeight="1">
      <c r="S743" s="59"/>
      <c r="T743" s="59"/>
      <c r="U743" s="59"/>
      <c r="V743" s="59"/>
    </row>
    <row r="744" ht="15.75" customHeight="1">
      <c r="S744" s="59"/>
      <c r="T744" s="59"/>
      <c r="U744" s="59"/>
      <c r="V744" s="59"/>
    </row>
    <row r="745" ht="15.75" customHeight="1">
      <c r="S745" s="59"/>
      <c r="T745" s="59"/>
      <c r="U745" s="59"/>
      <c r="V745" s="59"/>
    </row>
    <row r="746" ht="15.75" customHeight="1">
      <c r="S746" s="59"/>
      <c r="T746" s="59"/>
      <c r="U746" s="59"/>
      <c r="V746" s="59"/>
    </row>
    <row r="747" ht="15.75" customHeight="1">
      <c r="S747" s="59"/>
      <c r="T747" s="59"/>
      <c r="U747" s="59"/>
      <c r="V747" s="59"/>
    </row>
    <row r="748" ht="15.75" customHeight="1">
      <c r="S748" s="59"/>
      <c r="T748" s="59"/>
      <c r="U748" s="59"/>
      <c r="V748" s="59"/>
    </row>
    <row r="749" ht="15.75" customHeight="1">
      <c r="S749" s="59"/>
      <c r="T749" s="59"/>
      <c r="U749" s="59"/>
      <c r="V749" s="59"/>
    </row>
    <row r="750" ht="15.75" customHeight="1">
      <c r="S750" s="59"/>
      <c r="T750" s="59"/>
      <c r="U750" s="59"/>
      <c r="V750" s="59"/>
    </row>
    <row r="751" ht="15.75" customHeight="1">
      <c r="S751" s="59"/>
      <c r="T751" s="59"/>
      <c r="U751" s="59"/>
      <c r="V751" s="59"/>
    </row>
    <row r="752" ht="15.75" customHeight="1">
      <c r="S752" s="59"/>
      <c r="T752" s="59"/>
      <c r="U752" s="59"/>
      <c r="V752" s="59"/>
    </row>
    <row r="753" ht="15.75" customHeight="1">
      <c r="S753" s="59"/>
      <c r="T753" s="59"/>
      <c r="U753" s="59"/>
      <c r="V753" s="59"/>
    </row>
    <row r="754" ht="15.75" customHeight="1">
      <c r="S754" s="59"/>
      <c r="T754" s="59"/>
      <c r="U754" s="59"/>
      <c r="V754" s="59"/>
    </row>
    <row r="755" ht="15.75" customHeight="1">
      <c r="S755" s="59"/>
      <c r="T755" s="59"/>
      <c r="U755" s="59"/>
      <c r="V755" s="59"/>
    </row>
    <row r="756" ht="15.75" customHeight="1">
      <c r="S756" s="59"/>
      <c r="T756" s="59"/>
      <c r="U756" s="59"/>
      <c r="V756" s="59"/>
    </row>
    <row r="757" ht="15.75" customHeight="1">
      <c r="S757" s="59"/>
      <c r="T757" s="59"/>
      <c r="U757" s="59"/>
      <c r="V757" s="59"/>
    </row>
    <row r="758" ht="15.75" customHeight="1">
      <c r="S758" s="59"/>
      <c r="T758" s="59"/>
      <c r="U758" s="59"/>
      <c r="V758" s="59"/>
    </row>
    <row r="759" ht="15.75" customHeight="1">
      <c r="S759" s="59"/>
      <c r="T759" s="59"/>
      <c r="U759" s="59"/>
      <c r="V759" s="59"/>
    </row>
    <row r="760" ht="15.75" customHeight="1">
      <c r="S760" s="59"/>
      <c r="T760" s="59"/>
      <c r="U760" s="59"/>
      <c r="V760" s="59"/>
    </row>
    <row r="761" ht="15.75" customHeight="1">
      <c r="S761" s="59"/>
      <c r="T761" s="59"/>
      <c r="U761" s="59"/>
      <c r="V761" s="59"/>
    </row>
    <row r="762" ht="15.75" customHeight="1">
      <c r="S762" s="59"/>
      <c r="T762" s="59"/>
      <c r="U762" s="59"/>
      <c r="V762" s="59"/>
    </row>
    <row r="763" ht="15.75" customHeight="1">
      <c r="S763" s="59"/>
      <c r="T763" s="59"/>
      <c r="U763" s="59"/>
      <c r="V763" s="59"/>
    </row>
    <row r="764" ht="15.75" customHeight="1">
      <c r="S764" s="59"/>
      <c r="T764" s="59"/>
      <c r="U764" s="59"/>
      <c r="V764" s="59"/>
    </row>
    <row r="765" ht="15.75" customHeight="1">
      <c r="S765" s="59"/>
      <c r="T765" s="59"/>
      <c r="U765" s="59"/>
      <c r="V765" s="59"/>
    </row>
    <row r="766" ht="15.75" customHeight="1">
      <c r="S766" s="59"/>
      <c r="T766" s="59"/>
      <c r="U766" s="59"/>
      <c r="V766" s="59"/>
    </row>
    <row r="767" ht="15.75" customHeight="1">
      <c r="S767" s="59"/>
      <c r="T767" s="59"/>
      <c r="U767" s="59"/>
      <c r="V767" s="59"/>
    </row>
    <row r="768" ht="15.75" customHeight="1">
      <c r="S768" s="59"/>
      <c r="T768" s="59"/>
      <c r="U768" s="59"/>
      <c r="V768" s="59"/>
    </row>
    <row r="769" ht="15.75" customHeight="1">
      <c r="S769" s="59"/>
      <c r="T769" s="59"/>
      <c r="U769" s="59"/>
      <c r="V769" s="59"/>
    </row>
    <row r="770" ht="15.75" customHeight="1">
      <c r="S770" s="59"/>
      <c r="T770" s="59"/>
      <c r="U770" s="59"/>
      <c r="V770" s="59"/>
    </row>
    <row r="771" ht="15.75" customHeight="1">
      <c r="S771" s="59"/>
      <c r="T771" s="59"/>
      <c r="U771" s="59"/>
      <c r="V771" s="59"/>
    </row>
    <row r="772" ht="15.75" customHeight="1">
      <c r="S772" s="59"/>
      <c r="T772" s="59"/>
      <c r="U772" s="59"/>
      <c r="V772" s="59"/>
    </row>
    <row r="773" ht="15.75" customHeight="1">
      <c r="S773" s="59"/>
      <c r="T773" s="59"/>
      <c r="U773" s="59"/>
      <c r="V773" s="59"/>
    </row>
    <row r="774" ht="15.75" customHeight="1">
      <c r="S774" s="59"/>
      <c r="T774" s="59"/>
      <c r="U774" s="59"/>
      <c r="V774" s="59"/>
    </row>
    <row r="775" ht="15.75" customHeight="1">
      <c r="S775" s="59"/>
      <c r="T775" s="59"/>
      <c r="U775" s="59"/>
      <c r="V775" s="59"/>
    </row>
    <row r="776" ht="15.75" customHeight="1">
      <c r="S776" s="59"/>
      <c r="T776" s="59"/>
      <c r="U776" s="59"/>
      <c r="V776" s="59"/>
    </row>
    <row r="777" ht="15.75" customHeight="1">
      <c r="S777" s="59"/>
      <c r="T777" s="59"/>
      <c r="U777" s="59"/>
      <c r="V777" s="59"/>
    </row>
    <row r="778" ht="15.75" customHeight="1">
      <c r="S778" s="59"/>
      <c r="T778" s="59"/>
      <c r="U778" s="59"/>
      <c r="V778" s="59"/>
    </row>
    <row r="779" ht="15.75" customHeight="1">
      <c r="S779" s="59"/>
      <c r="T779" s="59"/>
      <c r="U779" s="59"/>
      <c r="V779" s="59"/>
    </row>
    <row r="780" ht="15.75" customHeight="1">
      <c r="S780" s="59"/>
      <c r="T780" s="59"/>
      <c r="U780" s="59"/>
      <c r="V780" s="59"/>
    </row>
    <row r="781" ht="15.75" customHeight="1">
      <c r="S781" s="59"/>
      <c r="T781" s="59"/>
      <c r="U781" s="59"/>
      <c r="V781" s="59"/>
    </row>
    <row r="782" ht="15.75" customHeight="1">
      <c r="S782" s="59"/>
      <c r="T782" s="59"/>
      <c r="U782" s="59"/>
      <c r="V782" s="59"/>
    </row>
    <row r="783" ht="15.75" customHeight="1">
      <c r="S783" s="59"/>
      <c r="T783" s="59"/>
      <c r="U783" s="59"/>
      <c r="V783" s="59"/>
    </row>
    <row r="784" ht="15.75" customHeight="1">
      <c r="S784" s="59"/>
      <c r="T784" s="59"/>
      <c r="U784" s="59"/>
      <c r="V784" s="59"/>
    </row>
    <row r="785" ht="15.75" customHeight="1">
      <c r="S785" s="59"/>
      <c r="T785" s="59"/>
      <c r="U785" s="59"/>
      <c r="V785" s="59"/>
    </row>
    <row r="786" ht="15.75" customHeight="1">
      <c r="S786" s="59"/>
      <c r="T786" s="59"/>
      <c r="U786" s="59"/>
      <c r="V786" s="59"/>
    </row>
    <row r="787" ht="15.75" customHeight="1">
      <c r="S787" s="59"/>
      <c r="T787" s="59"/>
      <c r="U787" s="59"/>
      <c r="V787" s="59"/>
    </row>
    <row r="788" ht="15.75" customHeight="1">
      <c r="S788" s="59"/>
      <c r="T788" s="59"/>
      <c r="U788" s="59"/>
      <c r="V788" s="59"/>
    </row>
    <row r="789" ht="15.75" customHeight="1">
      <c r="S789" s="59"/>
      <c r="T789" s="59"/>
      <c r="U789" s="59"/>
      <c r="V789" s="59"/>
    </row>
    <row r="790" ht="15.75" customHeight="1">
      <c r="S790" s="59"/>
      <c r="T790" s="59"/>
      <c r="U790" s="59"/>
      <c r="V790" s="59"/>
    </row>
    <row r="791" ht="15.75" customHeight="1">
      <c r="S791" s="59"/>
      <c r="T791" s="59"/>
      <c r="U791" s="59"/>
      <c r="V791" s="59"/>
    </row>
    <row r="792" ht="15.75" customHeight="1">
      <c r="S792" s="59"/>
      <c r="T792" s="59"/>
      <c r="U792" s="59"/>
      <c r="V792" s="59"/>
    </row>
    <row r="793" ht="15.75" customHeight="1">
      <c r="S793" s="59"/>
      <c r="T793" s="59"/>
      <c r="U793" s="59"/>
      <c r="V793" s="59"/>
    </row>
    <row r="794" ht="15.75" customHeight="1">
      <c r="S794" s="59"/>
      <c r="T794" s="59"/>
      <c r="U794" s="59"/>
      <c r="V794" s="59"/>
    </row>
    <row r="795" ht="15.75" customHeight="1">
      <c r="S795" s="59"/>
      <c r="T795" s="59"/>
      <c r="U795" s="59"/>
      <c r="V795" s="59"/>
    </row>
    <row r="796" ht="15.75" customHeight="1">
      <c r="S796" s="59"/>
      <c r="T796" s="59"/>
      <c r="U796" s="59"/>
      <c r="V796" s="59"/>
    </row>
    <row r="797" ht="15.75" customHeight="1">
      <c r="S797" s="59"/>
      <c r="T797" s="59"/>
      <c r="U797" s="59"/>
      <c r="V797" s="59"/>
    </row>
    <row r="798" ht="15.75" customHeight="1">
      <c r="S798" s="59"/>
      <c r="T798" s="59"/>
      <c r="U798" s="59"/>
      <c r="V798" s="59"/>
    </row>
    <row r="799" ht="15.75" customHeight="1">
      <c r="S799" s="59"/>
      <c r="T799" s="59"/>
      <c r="U799" s="59"/>
      <c r="V799" s="59"/>
    </row>
    <row r="800" ht="15.75" customHeight="1">
      <c r="S800" s="59"/>
      <c r="T800" s="59"/>
      <c r="U800" s="59"/>
      <c r="V800" s="59"/>
    </row>
    <row r="801" ht="15.75" customHeight="1">
      <c r="S801" s="59"/>
      <c r="T801" s="59"/>
      <c r="U801" s="59"/>
      <c r="V801" s="59"/>
    </row>
    <row r="802" ht="15.75" customHeight="1">
      <c r="S802" s="59"/>
      <c r="T802" s="59"/>
      <c r="U802" s="59"/>
      <c r="V802" s="59"/>
    </row>
    <row r="803" ht="15.75" customHeight="1">
      <c r="S803" s="59"/>
      <c r="T803" s="59"/>
      <c r="U803" s="59"/>
      <c r="V803" s="59"/>
    </row>
    <row r="804" ht="15.75" customHeight="1">
      <c r="S804" s="59"/>
      <c r="T804" s="59"/>
      <c r="U804" s="59"/>
      <c r="V804" s="59"/>
    </row>
    <row r="805" ht="15.75" customHeight="1">
      <c r="S805" s="59"/>
      <c r="T805" s="59"/>
      <c r="U805" s="59"/>
      <c r="V805" s="59"/>
    </row>
    <row r="806" ht="15.75" customHeight="1">
      <c r="S806" s="59"/>
      <c r="T806" s="59"/>
      <c r="U806" s="59"/>
      <c r="V806" s="59"/>
    </row>
    <row r="807" ht="15.75" customHeight="1">
      <c r="S807" s="59"/>
      <c r="T807" s="59"/>
      <c r="U807" s="59"/>
      <c r="V807" s="59"/>
    </row>
    <row r="808" ht="15.75" customHeight="1">
      <c r="S808" s="59"/>
      <c r="T808" s="59"/>
      <c r="U808" s="59"/>
      <c r="V808" s="59"/>
    </row>
    <row r="809" ht="15.75" customHeight="1">
      <c r="S809" s="59"/>
      <c r="T809" s="59"/>
      <c r="U809" s="59"/>
      <c r="V809" s="59"/>
    </row>
    <row r="810" ht="15.75" customHeight="1">
      <c r="S810" s="59"/>
      <c r="T810" s="59"/>
      <c r="U810" s="59"/>
      <c r="V810" s="59"/>
    </row>
    <row r="811" ht="15.75" customHeight="1">
      <c r="S811" s="59"/>
      <c r="T811" s="59"/>
      <c r="U811" s="59"/>
      <c r="V811" s="59"/>
    </row>
    <row r="812" ht="15.75" customHeight="1">
      <c r="S812" s="59"/>
      <c r="T812" s="59"/>
      <c r="U812" s="59"/>
      <c r="V812" s="59"/>
    </row>
    <row r="813" ht="15.75" customHeight="1">
      <c r="S813" s="59"/>
      <c r="T813" s="59"/>
      <c r="U813" s="59"/>
      <c r="V813" s="59"/>
    </row>
    <row r="814" ht="15.75" customHeight="1">
      <c r="S814" s="59"/>
      <c r="T814" s="59"/>
      <c r="U814" s="59"/>
      <c r="V814" s="59"/>
    </row>
    <row r="815" ht="15.75" customHeight="1">
      <c r="S815" s="59"/>
      <c r="T815" s="59"/>
      <c r="U815" s="59"/>
      <c r="V815" s="59"/>
    </row>
    <row r="816" ht="15.75" customHeight="1">
      <c r="S816" s="59"/>
      <c r="T816" s="59"/>
      <c r="U816" s="59"/>
      <c r="V816" s="59"/>
    </row>
    <row r="817" ht="15.75" customHeight="1">
      <c r="S817" s="59"/>
      <c r="T817" s="59"/>
      <c r="U817" s="59"/>
      <c r="V817" s="59"/>
    </row>
    <row r="818" ht="15.75" customHeight="1">
      <c r="S818" s="59"/>
      <c r="T818" s="59"/>
      <c r="U818" s="59"/>
      <c r="V818" s="59"/>
    </row>
    <row r="819" ht="15.75" customHeight="1">
      <c r="S819" s="59"/>
      <c r="T819" s="59"/>
      <c r="U819" s="59"/>
      <c r="V819" s="59"/>
    </row>
    <row r="820" ht="15.75" customHeight="1">
      <c r="S820" s="59"/>
      <c r="T820" s="59"/>
      <c r="U820" s="59"/>
      <c r="V820" s="59"/>
    </row>
    <row r="821" ht="15.75" customHeight="1">
      <c r="S821" s="59"/>
      <c r="T821" s="59"/>
      <c r="U821" s="59"/>
      <c r="V821" s="59"/>
    </row>
    <row r="822" ht="15.75" customHeight="1">
      <c r="S822" s="59"/>
      <c r="T822" s="59"/>
      <c r="U822" s="59"/>
      <c r="V822" s="59"/>
    </row>
    <row r="823" ht="15.75" customHeight="1">
      <c r="S823" s="59"/>
      <c r="T823" s="59"/>
      <c r="U823" s="59"/>
      <c r="V823" s="59"/>
    </row>
    <row r="824" ht="15.75" customHeight="1">
      <c r="S824" s="59"/>
      <c r="T824" s="59"/>
      <c r="U824" s="59"/>
      <c r="V824" s="59"/>
    </row>
    <row r="825" ht="15.75" customHeight="1">
      <c r="S825" s="59"/>
      <c r="T825" s="59"/>
      <c r="U825" s="59"/>
      <c r="V825" s="59"/>
    </row>
    <row r="826" ht="15.75" customHeight="1">
      <c r="S826" s="59"/>
      <c r="T826" s="59"/>
      <c r="U826" s="59"/>
      <c r="V826" s="59"/>
    </row>
    <row r="827" ht="15.75" customHeight="1">
      <c r="S827" s="59"/>
      <c r="T827" s="59"/>
      <c r="U827" s="59"/>
      <c r="V827" s="59"/>
    </row>
    <row r="828" ht="15.75" customHeight="1">
      <c r="S828" s="59"/>
      <c r="T828" s="59"/>
      <c r="U828" s="59"/>
      <c r="V828" s="59"/>
    </row>
    <row r="829" ht="15.75" customHeight="1">
      <c r="S829" s="59"/>
      <c r="T829" s="59"/>
      <c r="U829" s="59"/>
      <c r="V829" s="59"/>
    </row>
    <row r="830" ht="15.75" customHeight="1">
      <c r="S830" s="59"/>
      <c r="T830" s="59"/>
      <c r="U830" s="59"/>
      <c r="V830" s="59"/>
    </row>
    <row r="831" ht="15.75" customHeight="1">
      <c r="S831" s="59"/>
      <c r="T831" s="59"/>
      <c r="U831" s="59"/>
      <c r="V831" s="59"/>
    </row>
    <row r="832" ht="15.75" customHeight="1">
      <c r="S832" s="59"/>
      <c r="T832" s="59"/>
      <c r="U832" s="59"/>
      <c r="V832" s="59"/>
    </row>
    <row r="833" ht="15.75" customHeight="1">
      <c r="S833" s="59"/>
      <c r="T833" s="59"/>
      <c r="U833" s="59"/>
      <c r="V833" s="59"/>
    </row>
    <row r="834" ht="15.75" customHeight="1">
      <c r="S834" s="59"/>
      <c r="T834" s="59"/>
      <c r="U834" s="59"/>
      <c r="V834" s="59"/>
    </row>
    <row r="835" ht="15.75" customHeight="1">
      <c r="S835" s="59"/>
      <c r="T835" s="59"/>
      <c r="U835" s="59"/>
      <c r="V835" s="59"/>
    </row>
    <row r="836" ht="15.75" customHeight="1">
      <c r="S836" s="59"/>
      <c r="T836" s="59"/>
      <c r="U836" s="59"/>
      <c r="V836" s="59"/>
    </row>
    <row r="837" ht="15.75" customHeight="1">
      <c r="S837" s="59"/>
      <c r="T837" s="59"/>
      <c r="U837" s="59"/>
      <c r="V837" s="59"/>
    </row>
    <row r="838" ht="15.75" customHeight="1">
      <c r="S838" s="59"/>
      <c r="T838" s="59"/>
      <c r="U838" s="59"/>
      <c r="V838" s="59"/>
    </row>
    <row r="839" ht="15.75" customHeight="1">
      <c r="S839" s="59"/>
      <c r="T839" s="59"/>
      <c r="U839" s="59"/>
      <c r="V839" s="59"/>
    </row>
    <row r="840" ht="15.75" customHeight="1">
      <c r="S840" s="59"/>
      <c r="T840" s="59"/>
      <c r="U840" s="59"/>
      <c r="V840" s="59"/>
    </row>
    <row r="841" ht="15.75" customHeight="1">
      <c r="S841" s="59"/>
      <c r="T841" s="59"/>
      <c r="U841" s="59"/>
      <c r="V841" s="59"/>
    </row>
    <row r="842" ht="15.75" customHeight="1">
      <c r="S842" s="59"/>
      <c r="T842" s="59"/>
      <c r="U842" s="59"/>
      <c r="V842" s="59"/>
    </row>
    <row r="843" ht="15.75" customHeight="1">
      <c r="S843" s="59"/>
      <c r="T843" s="59"/>
      <c r="U843" s="59"/>
      <c r="V843" s="59"/>
    </row>
    <row r="844" ht="15.75" customHeight="1">
      <c r="S844" s="59"/>
      <c r="T844" s="59"/>
      <c r="U844" s="59"/>
      <c r="V844" s="59"/>
    </row>
    <row r="845" ht="15.75" customHeight="1">
      <c r="S845" s="59"/>
      <c r="T845" s="59"/>
      <c r="U845" s="59"/>
      <c r="V845" s="59"/>
    </row>
    <row r="846" ht="15.75" customHeight="1">
      <c r="S846" s="59"/>
      <c r="T846" s="59"/>
      <c r="U846" s="59"/>
      <c r="V846" s="59"/>
    </row>
    <row r="847" ht="15.75" customHeight="1">
      <c r="S847" s="59"/>
      <c r="T847" s="59"/>
      <c r="U847" s="59"/>
      <c r="V847" s="59"/>
    </row>
    <row r="848" ht="15.75" customHeight="1">
      <c r="S848" s="59"/>
      <c r="T848" s="59"/>
      <c r="U848" s="59"/>
      <c r="V848" s="59"/>
    </row>
    <row r="849" ht="15.75" customHeight="1">
      <c r="S849" s="59"/>
      <c r="T849" s="59"/>
      <c r="U849" s="59"/>
      <c r="V849" s="59"/>
    </row>
    <row r="850" ht="15.75" customHeight="1">
      <c r="S850" s="59"/>
      <c r="T850" s="59"/>
      <c r="U850" s="59"/>
      <c r="V850" s="59"/>
    </row>
    <row r="851" ht="15.75" customHeight="1">
      <c r="S851" s="59"/>
      <c r="T851" s="59"/>
      <c r="U851" s="59"/>
      <c r="V851" s="59"/>
    </row>
    <row r="852" ht="15.75" customHeight="1">
      <c r="S852" s="59"/>
      <c r="T852" s="59"/>
      <c r="U852" s="59"/>
      <c r="V852" s="59"/>
    </row>
    <row r="853" ht="15.75" customHeight="1">
      <c r="S853" s="59"/>
      <c r="T853" s="59"/>
      <c r="U853" s="59"/>
      <c r="V853" s="59"/>
    </row>
    <row r="854" ht="15.75" customHeight="1">
      <c r="S854" s="59"/>
      <c r="T854" s="59"/>
      <c r="U854" s="59"/>
      <c r="V854" s="59"/>
    </row>
    <row r="855" ht="15.75" customHeight="1">
      <c r="S855" s="59"/>
      <c r="T855" s="59"/>
      <c r="U855" s="59"/>
      <c r="V855" s="59"/>
    </row>
    <row r="856" ht="15.75" customHeight="1">
      <c r="S856" s="59"/>
      <c r="T856" s="59"/>
      <c r="U856" s="59"/>
      <c r="V856" s="59"/>
    </row>
    <row r="857" ht="15.75" customHeight="1">
      <c r="S857" s="59"/>
      <c r="T857" s="59"/>
      <c r="U857" s="59"/>
      <c r="V857" s="59"/>
    </row>
    <row r="858" ht="15.75" customHeight="1">
      <c r="S858" s="59"/>
      <c r="T858" s="59"/>
      <c r="U858" s="59"/>
      <c r="V858" s="59"/>
    </row>
    <row r="859" ht="15.75" customHeight="1">
      <c r="S859" s="59"/>
      <c r="T859" s="59"/>
      <c r="U859" s="59"/>
      <c r="V859" s="59"/>
    </row>
    <row r="860" ht="15.75" customHeight="1">
      <c r="S860" s="59"/>
      <c r="T860" s="59"/>
      <c r="U860" s="59"/>
      <c r="V860" s="59"/>
    </row>
    <row r="861" ht="15.75" customHeight="1">
      <c r="S861" s="59"/>
      <c r="T861" s="59"/>
      <c r="U861" s="59"/>
      <c r="V861" s="59"/>
    </row>
    <row r="862" ht="15.75" customHeight="1">
      <c r="S862" s="59"/>
      <c r="T862" s="59"/>
      <c r="U862" s="59"/>
      <c r="V862" s="59"/>
    </row>
    <row r="863" ht="15.75" customHeight="1">
      <c r="S863" s="59"/>
      <c r="T863" s="59"/>
      <c r="U863" s="59"/>
      <c r="V863" s="59"/>
    </row>
    <row r="864" ht="15.75" customHeight="1">
      <c r="S864" s="59"/>
      <c r="T864" s="59"/>
      <c r="U864" s="59"/>
      <c r="V864" s="59"/>
    </row>
    <row r="865" ht="15.75" customHeight="1">
      <c r="S865" s="59"/>
      <c r="T865" s="59"/>
      <c r="U865" s="59"/>
      <c r="V865" s="59"/>
    </row>
    <row r="866" ht="15.75" customHeight="1">
      <c r="S866" s="59"/>
      <c r="T866" s="59"/>
      <c r="U866" s="59"/>
      <c r="V866" s="59"/>
    </row>
    <row r="867" ht="15.75" customHeight="1">
      <c r="S867" s="59"/>
      <c r="T867" s="59"/>
      <c r="U867" s="59"/>
      <c r="V867" s="59"/>
    </row>
    <row r="868" ht="15.75" customHeight="1">
      <c r="S868" s="59"/>
      <c r="T868" s="59"/>
      <c r="U868" s="59"/>
      <c r="V868" s="59"/>
    </row>
    <row r="869" ht="15.75" customHeight="1">
      <c r="S869" s="59"/>
      <c r="T869" s="59"/>
      <c r="U869" s="59"/>
      <c r="V869" s="59"/>
    </row>
    <row r="870" ht="15.75" customHeight="1">
      <c r="S870" s="59"/>
      <c r="T870" s="59"/>
      <c r="U870" s="59"/>
      <c r="V870" s="59"/>
    </row>
    <row r="871" ht="15.75" customHeight="1">
      <c r="S871" s="59"/>
      <c r="T871" s="59"/>
      <c r="U871" s="59"/>
      <c r="V871" s="59"/>
    </row>
    <row r="872" ht="15.75" customHeight="1">
      <c r="S872" s="59"/>
      <c r="T872" s="59"/>
      <c r="U872" s="59"/>
      <c r="V872" s="59"/>
    </row>
    <row r="873" ht="15.75" customHeight="1">
      <c r="S873" s="59"/>
      <c r="T873" s="59"/>
      <c r="U873" s="59"/>
      <c r="V873" s="59"/>
    </row>
    <row r="874" ht="15.75" customHeight="1">
      <c r="S874" s="59"/>
      <c r="T874" s="59"/>
      <c r="U874" s="59"/>
      <c r="V874" s="59"/>
    </row>
    <row r="875" ht="15.75" customHeight="1">
      <c r="S875" s="59"/>
      <c r="T875" s="59"/>
      <c r="U875" s="59"/>
      <c r="V875" s="59"/>
    </row>
    <row r="876" ht="15.75" customHeight="1">
      <c r="S876" s="59"/>
      <c r="T876" s="59"/>
      <c r="U876" s="59"/>
      <c r="V876" s="59"/>
    </row>
    <row r="877" ht="15.75" customHeight="1">
      <c r="S877" s="59"/>
      <c r="T877" s="59"/>
      <c r="U877" s="59"/>
      <c r="V877" s="59"/>
    </row>
    <row r="878" ht="15.75" customHeight="1">
      <c r="S878" s="59"/>
      <c r="T878" s="59"/>
      <c r="U878" s="59"/>
      <c r="V878" s="59"/>
    </row>
    <row r="879" ht="15.75" customHeight="1">
      <c r="S879" s="59"/>
      <c r="T879" s="59"/>
      <c r="U879" s="59"/>
      <c r="V879" s="59"/>
    </row>
    <row r="880" ht="15.75" customHeight="1">
      <c r="S880" s="59"/>
      <c r="T880" s="59"/>
      <c r="U880" s="59"/>
      <c r="V880" s="59"/>
    </row>
    <row r="881" ht="15.75" customHeight="1">
      <c r="S881" s="59"/>
      <c r="T881" s="59"/>
      <c r="U881" s="59"/>
      <c r="V881" s="59"/>
    </row>
    <row r="882" ht="15.75" customHeight="1">
      <c r="S882" s="59"/>
      <c r="T882" s="59"/>
      <c r="U882" s="59"/>
      <c r="V882" s="59"/>
    </row>
    <row r="883" ht="15.75" customHeight="1">
      <c r="S883" s="59"/>
      <c r="T883" s="59"/>
      <c r="U883" s="59"/>
      <c r="V883" s="59"/>
    </row>
    <row r="884" ht="15.75" customHeight="1">
      <c r="S884" s="59"/>
      <c r="T884" s="59"/>
      <c r="U884" s="59"/>
      <c r="V884" s="59"/>
    </row>
    <row r="885" ht="15.75" customHeight="1">
      <c r="S885" s="59"/>
      <c r="T885" s="59"/>
      <c r="U885" s="59"/>
      <c r="V885" s="59"/>
    </row>
    <row r="886" ht="15.75" customHeight="1">
      <c r="S886" s="59"/>
      <c r="T886" s="59"/>
      <c r="U886" s="59"/>
      <c r="V886" s="59"/>
    </row>
    <row r="887" ht="15.75" customHeight="1">
      <c r="S887" s="59"/>
      <c r="T887" s="59"/>
      <c r="U887" s="59"/>
      <c r="V887" s="59"/>
    </row>
    <row r="888" ht="15.75" customHeight="1">
      <c r="S888" s="59"/>
      <c r="T888" s="59"/>
      <c r="U888" s="59"/>
      <c r="V888" s="59"/>
    </row>
    <row r="889" ht="15.75" customHeight="1">
      <c r="S889" s="59"/>
      <c r="T889" s="59"/>
      <c r="U889" s="59"/>
      <c r="V889" s="59"/>
    </row>
    <row r="890" ht="15.75" customHeight="1">
      <c r="S890" s="59"/>
      <c r="T890" s="59"/>
      <c r="U890" s="59"/>
      <c r="V890" s="59"/>
    </row>
    <row r="891" ht="15.75" customHeight="1">
      <c r="S891" s="59"/>
      <c r="T891" s="59"/>
      <c r="U891" s="59"/>
      <c r="V891" s="59"/>
    </row>
    <row r="892" ht="15.75" customHeight="1">
      <c r="S892" s="59"/>
      <c r="T892" s="59"/>
      <c r="U892" s="59"/>
      <c r="V892" s="59"/>
    </row>
    <row r="893" ht="15.75" customHeight="1">
      <c r="S893" s="59"/>
      <c r="T893" s="59"/>
      <c r="U893" s="59"/>
      <c r="V893" s="59"/>
    </row>
    <row r="894" ht="15.75" customHeight="1">
      <c r="S894" s="59"/>
      <c r="T894" s="59"/>
      <c r="U894" s="59"/>
      <c r="V894" s="59"/>
    </row>
    <row r="895" ht="15.75" customHeight="1">
      <c r="S895" s="59"/>
      <c r="T895" s="59"/>
      <c r="U895" s="59"/>
      <c r="V895" s="59"/>
    </row>
    <row r="896" ht="15.75" customHeight="1">
      <c r="S896" s="59"/>
      <c r="T896" s="59"/>
      <c r="U896" s="59"/>
      <c r="V896" s="59"/>
    </row>
    <row r="897" ht="15.75" customHeight="1">
      <c r="S897" s="59"/>
      <c r="T897" s="59"/>
      <c r="U897" s="59"/>
      <c r="V897" s="59"/>
    </row>
    <row r="898" ht="15.75" customHeight="1">
      <c r="S898" s="59"/>
      <c r="T898" s="59"/>
      <c r="U898" s="59"/>
      <c r="V898" s="59"/>
    </row>
    <row r="899" ht="15.75" customHeight="1">
      <c r="S899" s="59"/>
      <c r="T899" s="59"/>
      <c r="U899" s="59"/>
      <c r="V899" s="59"/>
    </row>
    <row r="900" ht="15.75" customHeight="1">
      <c r="S900" s="59"/>
      <c r="T900" s="59"/>
      <c r="U900" s="59"/>
      <c r="V900" s="59"/>
    </row>
    <row r="901" ht="15.75" customHeight="1">
      <c r="S901" s="59"/>
      <c r="T901" s="59"/>
      <c r="U901" s="59"/>
      <c r="V901" s="59"/>
    </row>
    <row r="902" ht="15.75" customHeight="1">
      <c r="S902" s="59"/>
      <c r="T902" s="59"/>
      <c r="U902" s="59"/>
      <c r="V902" s="59"/>
    </row>
    <row r="903" ht="15.75" customHeight="1">
      <c r="S903" s="59"/>
      <c r="T903" s="59"/>
      <c r="U903" s="59"/>
      <c r="V903" s="59"/>
    </row>
    <row r="904" ht="15.75" customHeight="1">
      <c r="S904" s="59"/>
      <c r="T904" s="59"/>
      <c r="U904" s="59"/>
      <c r="V904" s="59"/>
    </row>
    <row r="905" ht="15.75" customHeight="1">
      <c r="S905" s="59"/>
      <c r="T905" s="59"/>
      <c r="U905" s="59"/>
      <c r="V905" s="59"/>
    </row>
    <row r="906" ht="15.75" customHeight="1">
      <c r="S906" s="59"/>
      <c r="T906" s="59"/>
      <c r="U906" s="59"/>
      <c r="V906" s="59"/>
    </row>
    <row r="907" ht="15.75" customHeight="1">
      <c r="S907" s="59"/>
      <c r="T907" s="59"/>
      <c r="U907" s="59"/>
      <c r="V907" s="59"/>
    </row>
    <row r="908" ht="15.75" customHeight="1">
      <c r="S908" s="59"/>
      <c r="T908" s="59"/>
      <c r="U908" s="59"/>
      <c r="V908" s="59"/>
    </row>
    <row r="909" ht="15.75" customHeight="1">
      <c r="S909" s="59"/>
      <c r="T909" s="59"/>
      <c r="U909" s="59"/>
      <c r="V909" s="59"/>
    </row>
    <row r="910" ht="15.75" customHeight="1">
      <c r="S910" s="59"/>
      <c r="T910" s="59"/>
      <c r="U910" s="59"/>
      <c r="V910" s="59"/>
    </row>
    <row r="911" ht="15.75" customHeight="1">
      <c r="S911" s="59"/>
      <c r="T911" s="59"/>
      <c r="U911" s="59"/>
      <c r="V911" s="59"/>
    </row>
    <row r="912" ht="15.75" customHeight="1">
      <c r="S912" s="59"/>
      <c r="T912" s="59"/>
      <c r="U912" s="59"/>
      <c r="V912" s="59"/>
    </row>
    <row r="913" ht="15.75" customHeight="1">
      <c r="S913" s="59"/>
      <c r="T913" s="59"/>
      <c r="U913" s="59"/>
      <c r="V913" s="59"/>
    </row>
    <row r="914" ht="15.75" customHeight="1">
      <c r="S914" s="59"/>
      <c r="T914" s="59"/>
      <c r="U914" s="59"/>
      <c r="V914" s="59"/>
    </row>
    <row r="915" ht="15.75" customHeight="1">
      <c r="S915" s="59"/>
      <c r="T915" s="59"/>
      <c r="U915" s="59"/>
      <c r="V915" s="59"/>
    </row>
    <row r="916" ht="15.75" customHeight="1">
      <c r="S916" s="59"/>
      <c r="T916" s="59"/>
      <c r="U916" s="59"/>
      <c r="V916" s="59"/>
    </row>
    <row r="917" ht="15.75" customHeight="1">
      <c r="S917" s="59"/>
      <c r="T917" s="59"/>
      <c r="U917" s="59"/>
      <c r="V917" s="59"/>
    </row>
    <row r="918" ht="15.75" customHeight="1">
      <c r="S918" s="59"/>
      <c r="T918" s="59"/>
      <c r="U918" s="59"/>
      <c r="V918" s="59"/>
    </row>
    <row r="919" ht="15.75" customHeight="1">
      <c r="S919" s="59"/>
      <c r="T919" s="59"/>
      <c r="U919" s="59"/>
      <c r="V919" s="59"/>
    </row>
    <row r="920" ht="15.75" customHeight="1">
      <c r="S920" s="59"/>
      <c r="T920" s="59"/>
      <c r="U920" s="59"/>
      <c r="V920" s="59"/>
    </row>
    <row r="921" ht="15.75" customHeight="1">
      <c r="S921" s="59"/>
      <c r="T921" s="59"/>
      <c r="U921" s="59"/>
      <c r="V921" s="59"/>
    </row>
    <row r="922" ht="15.75" customHeight="1">
      <c r="S922" s="59"/>
      <c r="T922" s="59"/>
      <c r="U922" s="59"/>
      <c r="V922" s="59"/>
    </row>
    <row r="923" ht="15.75" customHeight="1">
      <c r="S923" s="59"/>
      <c r="T923" s="59"/>
      <c r="U923" s="59"/>
      <c r="V923" s="59"/>
    </row>
    <row r="924" ht="15.75" customHeight="1">
      <c r="S924" s="59"/>
      <c r="T924" s="59"/>
      <c r="U924" s="59"/>
      <c r="V924" s="59"/>
    </row>
    <row r="925" ht="15.75" customHeight="1">
      <c r="S925" s="59"/>
      <c r="T925" s="59"/>
      <c r="U925" s="59"/>
      <c r="V925" s="59"/>
    </row>
    <row r="926" ht="15.75" customHeight="1">
      <c r="S926" s="59"/>
      <c r="T926" s="59"/>
      <c r="U926" s="59"/>
      <c r="V926" s="59"/>
    </row>
    <row r="927" ht="15.75" customHeight="1">
      <c r="S927" s="59"/>
      <c r="T927" s="59"/>
      <c r="U927" s="59"/>
      <c r="V927" s="59"/>
    </row>
    <row r="928" ht="15.75" customHeight="1">
      <c r="S928" s="59"/>
      <c r="T928" s="59"/>
      <c r="U928" s="59"/>
      <c r="V928" s="59"/>
    </row>
    <row r="929" ht="15.75" customHeight="1">
      <c r="S929" s="59"/>
      <c r="T929" s="59"/>
      <c r="U929" s="59"/>
      <c r="V929" s="59"/>
    </row>
    <row r="930" ht="15.75" customHeight="1">
      <c r="S930" s="59"/>
      <c r="T930" s="59"/>
      <c r="U930" s="59"/>
      <c r="V930" s="59"/>
    </row>
    <row r="931" ht="15.75" customHeight="1">
      <c r="S931" s="59"/>
      <c r="T931" s="59"/>
      <c r="U931" s="59"/>
      <c r="V931" s="59"/>
    </row>
    <row r="932" ht="15.75" customHeight="1">
      <c r="S932" s="59"/>
      <c r="T932" s="59"/>
      <c r="U932" s="59"/>
      <c r="V932" s="59"/>
    </row>
    <row r="933" ht="15.75" customHeight="1">
      <c r="S933" s="59"/>
      <c r="T933" s="59"/>
      <c r="U933" s="59"/>
      <c r="V933" s="59"/>
    </row>
    <row r="934" ht="15.75" customHeight="1">
      <c r="S934" s="59"/>
      <c r="T934" s="59"/>
      <c r="U934" s="59"/>
      <c r="V934" s="59"/>
    </row>
    <row r="935" ht="15.75" customHeight="1">
      <c r="S935" s="59"/>
      <c r="T935" s="59"/>
      <c r="U935" s="59"/>
      <c r="V935" s="59"/>
    </row>
    <row r="936" ht="15.75" customHeight="1">
      <c r="S936" s="59"/>
      <c r="T936" s="59"/>
      <c r="U936" s="59"/>
      <c r="V936" s="59"/>
    </row>
    <row r="937" ht="15.75" customHeight="1">
      <c r="S937" s="59"/>
      <c r="T937" s="59"/>
      <c r="U937" s="59"/>
      <c r="V937" s="59"/>
    </row>
    <row r="938" ht="15.75" customHeight="1">
      <c r="S938" s="59"/>
      <c r="T938" s="59"/>
      <c r="U938" s="59"/>
      <c r="V938" s="59"/>
    </row>
    <row r="939" ht="15.75" customHeight="1">
      <c r="S939" s="59"/>
      <c r="T939" s="59"/>
      <c r="U939" s="59"/>
      <c r="V939" s="59"/>
    </row>
    <row r="940" ht="15.75" customHeight="1">
      <c r="S940" s="59"/>
      <c r="T940" s="59"/>
      <c r="U940" s="59"/>
      <c r="V940" s="59"/>
    </row>
    <row r="941" ht="15.75" customHeight="1">
      <c r="S941" s="59"/>
      <c r="T941" s="59"/>
      <c r="U941" s="59"/>
      <c r="V941" s="59"/>
    </row>
    <row r="942" ht="15.75" customHeight="1">
      <c r="S942" s="59"/>
      <c r="T942" s="59"/>
      <c r="U942" s="59"/>
      <c r="V942" s="59"/>
    </row>
    <row r="943" ht="15.75" customHeight="1">
      <c r="S943" s="59"/>
      <c r="T943" s="59"/>
      <c r="U943" s="59"/>
      <c r="V943" s="59"/>
    </row>
    <row r="944" ht="15.75" customHeight="1">
      <c r="S944" s="59"/>
      <c r="T944" s="59"/>
      <c r="U944" s="59"/>
      <c r="V944" s="59"/>
    </row>
    <row r="945" ht="15.75" customHeight="1">
      <c r="S945" s="59"/>
      <c r="T945" s="59"/>
      <c r="U945" s="59"/>
      <c r="V945" s="59"/>
    </row>
    <row r="946" ht="15.75" customHeight="1">
      <c r="S946" s="59"/>
      <c r="T946" s="59"/>
      <c r="U946" s="59"/>
      <c r="V946" s="59"/>
    </row>
    <row r="947" ht="15.75" customHeight="1">
      <c r="S947" s="59"/>
      <c r="T947" s="59"/>
      <c r="U947" s="59"/>
      <c r="V947" s="59"/>
    </row>
    <row r="948" ht="15.75" customHeight="1">
      <c r="S948" s="59"/>
      <c r="T948" s="59"/>
      <c r="U948" s="59"/>
      <c r="V948" s="59"/>
    </row>
    <row r="949" ht="15.75" customHeight="1">
      <c r="S949" s="59"/>
      <c r="T949" s="59"/>
      <c r="U949" s="59"/>
      <c r="V949" s="59"/>
    </row>
    <row r="950" ht="15.75" customHeight="1">
      <c r="S950" s="59"/>
      <c r="T950" s="59"/>
      <c r="U950" s="59"/>
      <c r="V950" s="59"/>
    </row>
    <row r="951" ht="15.75" customHeight="1">
      <c r="S951" s="59"/>
      <c r="T951" s="59"/>
      <c r="U951" s="59"/>
      <c r="V951" s="59"/>
    </row>
    <row r="952" ht="15.75" customHeight="1">
      <c r="S952" s="59"/>
      <c r="T952" s="59"/>
      <c r="U952" s="59"/>
      <c r="V952" s="59"/>
    </row>
    <row r="953" ht="15.75" customHeight="1">
      <c r="S953" s="59"/>
      <c r="T953" s="59"/>
      <c r="U953" s="59"/>
      <c r="V953" s="59"/>
    </row>
    <row r="954" ht="15.75" customHeight="1">
      <c r="S954" s="59"/>
      <c r="T954" s="59"/>
      <c r="U954" s="59"/>
      <c r="V954" s="59"/>
    </row>
    <row r="955" ht="15.75" customHeight="1">
      <c r="S955" s="59"/>
      <c r="T955" s="59"/>
      <c r="U955" s="59"/>
      <c r="V955" s="59"/>
    </row>
    <row r="956" ht="15.75" customHeight="1">
      <c r="S956" s="59"/>
      <c r="T956" s="59"/>
      <c r="U956" s="59"/>
      <c r="V956" s="59"/>
    </row>
    <row r="957" ht="15.75" customHeight="1">
      <c r="S957" s="59"/>
      <c r="T957" s="59"/>
      <c r="U957" s="59"/>
      <c r="V957" s="59"/>
    </row>
    <row r="958" ht="15.75" customHeight="1">
      <c r="S958" s="59"/>
      <c r="T958" s="59"/>
      <c r="U958" s="59"/>
      <c r="V958" s="59"/>
    </row>
    <row r="959" ht="15.75" customHeight="1">
      <c r="S959" s="59"/>
      <c r="T959" s="59"/>
      <c r="U959" s="59"/>
      <c r="V959" s="59"/>
    </row>
    <row r="960" ht="15.75" customHeight="1">
      <c r="S960" s="59"/>
      <c r="T960" s="59"/>
      <c r="U960" s="59"/>
      <c r="V960" s="59"/>
    </row>
    <row r="961" ht="15.75" customHeight="1">
      <c r="S961" s="59"/>
      <c r="T961" s="59"/>
      <c r="U961" s="59"/>
      <c r="V961" s="59"/>
    </row>
    <row r="962" ht="15.75" customHeight="1">
      <c r="S962" s="59"/>
      <c r="T962" s="59"/>
      <c r="U962" s="59"/>
      <c r="V962" s="59"/>
    </row>
    <row r="963" ht="15.75" customHeight="1">
      <c r="S963" s="59"/>
      <c r="T963" s="59"/>
      <c r="U963" s="59"/>
      <c r="V963" s="59"/>
    </row>
    <row r="964" ht="15.75" customHeight="1">
      <c r="S964" s="59"/>
      <c r="T964" s="59"/>
      <c r="U964" s="59"/>
      <c r="V964" s="59"/>
    </row>
    <row r="965" ht="15.75" customHeight="1">
      <c r="S965" s="59"/>
      <c r="T965" s="59"/>
      <c r="U965" s="59"/>
      <c r="V965" s="59"/>
    </row>
    <row r="966" ht="15.75" customHeight="1">
      <c r="S966" s="59"/>
      <c r="T966" s="59"/>
      <c r="U966" s="59"/>
      <c r="V966" s="59"/>
    </row>
    <row r="967" ht="15.75" customHeight="1">
      <c r="S967" s="59"/>
      <c r="T967" s="59"/>
      <c r="U967" s="59"/>
      <c r="V967" s="59"/>
    </row>
    <row r="968" ht="15.75" customHeight="1">
      <c r="S968" s="59"/>
      <c r="T968" s="59"/>
      <c r="U968" s="59"/>
      <c r="V968" s="59"/>
    </row>
    <row r="969" ht="15.75" customHeight="1">
      <c r="S969" s="59"/>
      <c r="T969" s="59"/>
      <c r="U969" s="59"/>
      <c r="V969" s="59"/>
    </row>
    <row r="970" ht="15.75" customHeight="1">
      <c r="S970" s="59"/>
      <c r="T970" s="59"/>
      <c r="U970" s="59"/>
      <c r="V970" s="59"/>
    </row>
    <row r="971" ht="15.75" customHeight="1">
      <c r="S971" s="59"/>
      <c r="T971" s="59"/>
      <c r="U971" s="59"/>
      <c r="V971" s="59"/>
    </row>
    <row r="972" ht="15.75" customHeight="1">
      <c r="S972" s="59"/>
      <c r="T972" s="59"/>
      <c r="U972" s="59"/>
      <c r="V972" s="59"/>
    </row>
    <row r="973" ht="15.75" customHeight="1">
      <c r="S973" s="59"/>
      <c r="T973" s="59"/>
      <c r="U973" s="59"/>
      <c r="V973" s="59"/>
    </row>
    <row r="974" ht="15.75" customHeight="1">
      <c r="S974" s="59"/>
      <c r="T974" s="59"/>
      <c r="U974" s="59"/>
      <c r="V974" s="59"/>
    </row>
    <row r="975" ht="15.75" customHeight="1">
      <c r="S975" s="59"/>
      <c r="T975" s="59"/>
      <c r="U975" s="59"/>
      <c r="V975" s="59"/>
    </row>
    <row r="976" ht="15.75" customHeight="1">
      <c r="S976" s="59"/>
      <c r="T976" s="59"/>
      <c r="U976" s="59"/>
      <c r="V976" s="59"/>
    </row>
    <row r="977" ht="15.75" customHeight="1">
      <c r="S977" s="59"/>
      <c r="T977" s="59"/>
      <c r="U977" s="59"/>
      <c r="V977" s="59"/>
    </row>
    <row r="978" ht="15.75" customHeight="1">
      <c r="S978" s="59"/>
      <c r="T978" s="59"/>
      <c r="U978" s="59"/>
      <c r="V978" s="59"/>
    </row>
    <row r="979" ht="15.75" customHeight="1">
      <c r="S979" s="59"/>
      <c r="T979" s="59"/>
      <c r="U979" s="59"/>
      <c r="V979" s="59"/>
    </row>
    <row r="980" ht="15.75" customHeight="1">
      <c r="S980" s="59"/>
      <c r="T980" s="59"/>
      <c r="U980" s="59"/>
      <c r="V980" s="59"/>
    </row>
    <row r="981" ht="15.75" customHeight="1">
      <c r="S981" s="59"/>
      <c r="T981" s="59"/>
      <c r="U981" s="59"/>
      <c r="V981" s="59"/>
    </row>
    <row r="982" ht="15.75" customHeight="1">
      <c r="S982" s="59"/>
      <c r="T982" s="59"/>
      <c r="U982" s="59"/>
      <c r="V982" s="59"/>
    </row>
    <row r="983" ht="15.75" customHeight="1">
      <c r="S983" s="59"/>
      <c r="T983" s="59"/>
      <c r="U983" s="59"/>
      <c r="V983" s="59"/>
    </row>
    <row r="984" ht="15.75" customHeight="1">
      <c r="S984" s="59"/>
      <c r="T984" s="59"/>
      <c r="U984" s="59"/>
      <c r="V984" s="59"/>
    </row>
    <row r="985" ht="15.75" customHeight="1">
      <c r="S985" s="59"/>
      <c r="T985" s="59"/>
      <c r="U985" s="59"/>
      <c r="V985" s="59"/>
    </row>
    <row r="986" ht="15.75" customHeight="1">
      <c r="S986" s="59"/>
      <c r="T986" s="59"/>
      <c r="U986" s="59"/>
      <c r="V986" s="59"/>
    </row>
    <row r="987" ht="15.75" customHeight="1">
      <c r="S987" s="59"/>
      <c r="T987" s="59"/>
      <c r="U987" s="59"/>
      <c r="V987" s="59"/>
    </row>
    <row r="988" ht="15.75" customHeight="1">
      <c r="S988" s="59"/>
      <c r="T988" s="59"/>
      <c r="U988" s="59"/>
      <c r="V988" s="59"/>
    </row>
    <row r="989" ht="15.75" customHeight="1">
      <c r="S989" s="59"/>
      <c r="T989" s="59"/>
      <c r="U989" s="59"/>
      <c r="V989" s="59"/>
    </row>
    <row r="990" ht="15.75" customHeight="1">
      <c r="S990" s="59"/>
      <c r="T990" s="59"/>
      <c r="U990" s="59"/>
      <c r="V990" s="59"/>
    </row>
    <row r="991" ht="15.75" customHeight="1">
      <c r="S991" s="59"/>
      <c r="T991" s="59"/>
      <c r="U991" s="59"/>
      <c r="V991" s="59"/>
    </row>
    <row r="992" ht="15.75" customHeight="1">
      <c r="S992" s="59"/>
      <c r="T992" s="59"/>
      <c r="U992" s="59"/>
      <c r="V992" s="59"/>
    </row>
    <row r="993" ht="15.75" customHeight="1">
      <c r="S993" s="59"/>
      <c r="T993" s="59"/>
      <c r="U993" s="59"/>
      <c r="V993" s="59"/>
    </row>
    <row r="994" ht="15.75" customHeight="1">
      <c r="S994" s="59"/>
      <c r="T994" s="59"/>
      <c r="U994" s="59"/>
      <c r="V994" s="59"/>
    </row>
    <row r="995" ht="15.75" customHeight="1">
      <c r="S995" s="59"/>
      <c r="T995" s="59"/>
      <c r="U995" s="59"/>
      <c r="V995" s="59"/>
    </row>
    <row r="996" ht="15.75" customHeight="1">
      <c r="S996" s="59"/>
      <c r="T996" s="59"/>
      <c r="U996" s="59"/>
      <c r="V996" s="59"/>
    </row>
    <row r="997" ht="15.75" customHeight="1">
      <c r="S997" s="59"/>
      <c r="T997" s="59"/>
      <c r="U997" s="59"/>
      <c r="V997" s="59"/>
    </row>
    <row r="998" ht="15.75" customHeight="1">
      <c r="S998" s="59"/>
      <c r="T998" s="59"/>
      <c r="U998" s="59"/>
      <c r="V998" s="59"/>
    </row>
    <row r="999" ht="15.75" customHeight="1">
      <c r="S999" s="59"/>
      <c r="T999" s="59"/>
      <c r="U999" s="59"/>
      <c r="V999" s="59"/>
    </row>
    <row r="1000" ht="15.75" customHeight="1">
      <c r="S1000" s="59"/>
      <c r="T1000" s="59"/>
      <c r="U1000" s="59"/>
      <c r="V1000" s="59"/>
    </row>
  </sheetData>
  <mergeCells count="10">
    <mergeCell ref="V1:V4"/>
    <mergeCell ref="U1:U4"/>
    <mergeCell ref="A1:M1"/>
    <mergeCell ref="A2:M2"/>
    <mergeCell ref="O1:O4"/>
    <mergeCell ref="P1:P4"/>
    <mergeCell ref="Q1:Q4"/>
    <mergeCell ref="R1:R4"/>
    <mergeCell ref="S1:S4"/>
    <mergeCell ref="T1:T4"/>
  </mergeCells>
  <printOptions/>
  <pageMargins bottom="0.75" footer="0.0" header="0.0" left="0.7" right="0.7" top="0.75"/>
  <pageSetup orientation="portrait"/>
  <headerFooter>
    <oddHeader>&amp;L000000Kostenplanung &amp;R000000 &amp;P / </oddHeader>
    <oddFooter>&amp;L000000Kostenberechnung - Variante A 220517 / DIN 276 2018-12 &amp;R000000 Erstellt mit NOVA AVA - 17.12.2024</oddFooter>
  </headerFooter>
  <drawing r:id="rId1"/>
</worksheet>
</file>