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sync\Courses\金融研究方法\专题一 金融发展\data\"/>
    </mc:Choice>
  </mc:AlternateContent>
  <xr:revisionPtr revIDLastSave="0" documentId="13_ncr:1_{F722BAFD-42BE-477B-9CCA-0006A547165A}" xr6:coauthVersionLast="37" xr6:coauthVersionMax="37" xr10:uidLastSave="{00000000-0000-0000-0000-000000000000}"/>
  <bookViews>
    <workbookView xWindow="600" yWindow="227" windowWidth="19393" windowHeight="7513" xr2:uid="{00000000-000D-0000-FFFF-FFFF00000000}"/>
  </bookViews>
  <sheets>
    <sheet name="汇总" sheetId="1" r:id="rId1"/>
    <sheet name="年鉴" sheetId="2" r:id="rId2"/>
    <sheet name="数据库" sheetId="3" r:id="rId3"/>
  </sheets>
  <calcPr calcId="162913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7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20" i="1"/>
  <c r="Q2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AB5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I39" i="1"/>
  <c r="AC39" i="1"/>
  <c r="AC2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5" i="1"/>
  <c r="U39" i="1"/>
  <c r="T39" i="1"/>
  <c r="D6" i="1"/>
  <c r="Z6" i="1"/>
  <c r="D7" i="1"/>
  <c r="Z7" i="1"/>
  <c r="D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D5" i="1"/>
  <c r="Z5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14" i="1"/>
  <c r="V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5" i="1"/>
  <c r="AB39" i="1"/>
  <c r="AD39" i="1"/>
  <c r="AH39" i="1"/>
  <c r="AF39" i="1"/>
  <c r="AJ39" i="1"/>
  <c r="G39" i="1"/>
  <c r="H39" i="1"/>
  <c r="J40" i="3"/>
  <c r="D3" i="1"/>
  <c r="AD3" i="1"/>
  <c r="D4" i="1"/>
  <c r="AD4" i="1"/>
  <c r="D2" i="1"/>
  <c r="G13" i="1"/>
  <c r="H13" i="1"/>
  <c r="G9" i="1"/>
  <c r="H9" i="1"/>
  <c r="G3" i="1"/>
  <c r="G4" i="1"/>
  <c r="G5" i="1"/>
  <c r="G6" i="1"/>
  <c r="G7" i="1"/>
  <c r="G8" i="1"/>
  <c r="G10" i="1"/>
  <c r="H10" i="1"/>
  <c r="G11" i="1"/>
  <c r="H11" i="1"/>
  <c r="G12" i="1"/>
  <c r="H12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2" i="1"/>
  <c r="AB27" i="1"/>
  <c r="AD27" i="1"/>
  <c r="AH27" i="1"/>
  <c r="AB28" i="1"/>
  <c r="AD28" i="1"/>
  <c r="AH28" i="1"/>
  <c r="AB35" i="1"/>
  <c r="AD35" i="1"/>
  <c r="AH35" i="1"/>
  <c r="AB36" i="1"/>
  <c r="AD36" i="1"/>
  <c r="AH3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" i="1"/>
  <c r="AB6" i="1"/>
  <c r="AB7" i="1"/>
  <c r="AB8" i="1"/>
  <c r="AB9" i="1"/>
  <c r="AB10" i="1"/>
  <c r="AB11" i="1"/>
  <c r="AD11" i="1"/>
  <c r="AH11" i="1"/>
  <c r="AB12" i="1"/>
  <c r="AD12" i="1"/>
  <c r="AH12" i="1"/>
  <c r="AJ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9" i="1"/>
  <c r="AB30" i="1"/>
  <c r="AB31" i="1"/>
  <c r="AB32" i="1"/>
  <c r="AB33" i="1"/>
  <c r="AB34" i="1"/>
  <c r="AB37" i="1"/>
  <c r="AB38" i="1"/>
  <c r="AJ11" i="1"/>
  <c r="AD19" i="1"/>
  <c r="AH19" i="1"/>
  <c r="AD32" i="1"/>
  <c r="AH32" i="1"/>
  <c r="AJ32" i="1"/>
  <c r="AD15" i="1"/>
  <c r="AH15" i="1"/>
  <c r="AJ15" i="1"/>
  <c r="AJ35" i="1"/>
  <c r="AD38" i="1"/>
  <c r="AH38" i="1"/>
  <c r="AJ38" i="1"/>
  <c r="AD22" i="1"/>
  <c r="AH22" i="1"/>
  <c r="AJ22" i="1"/>
  <c r="AD37" i="1"/>
  <c r="AH37" i="1"/>
  <c r="AJ37" i="1"/>
  <c r="AD13" i="1"/>
  <c r="AH13" i="1"/>
  <c r="AJ13" i="1"/>
  <c r="AD26" i="1"/>
  <c r="AH26" i="1"/>
  <c r="AJ26" i="1"/>
  <c r="AD24" i="1"/>
  <c r="AH24" i="1"/>
  <c r="AJ24" i="1"/>
  <c r="AJ36" i="1"/>
  <c r="AD7" i="1"/>
  <c r="AH7" i="1"/>
  <c r="AJ7" i="1"/>
  <c r="AD30" i="1"/>
  <c r="AH30" i="1"/>
  <c r="AJ30" i="1"/>
  <c r="AD14" i="1"/>
  <c r="AH14" i="1"/>
  <c r="AJ14" i="1"/>
  <c r="AD29" i="1"/>
  <c r="AH29" i="1"/>
  <c r="AJ29" i="1"/>
  <c r="AJ27" i="1"/>
  <c r="AD18" i="1"/>
  <c r="AH18" i="1"/>
  <c r="AJ18" i="1"/>
  <c r="AD10" i="1"/>
  <c r="AH10" i="1"/>
  <c r="AJ10" i="1"/>
  <c r="AD23" i="1"/>
  <c r="AH23" i="1"/>
  <c r="AJ23" i="1"/>
  <c r="AD6" i="1"/>
  <c r="AH6" i="1"/>
  <c r="AJ6" i="1"/>
  <c r="AJ28" i="1"/>
  <c r="AD20" i="1"/>
  <c r="AH20" i="1"/>
  <c r="AJ20" i="1"/>
  <c r="AD16" i="1"/>
  <c r="AH16" i="1"/>
  <c r="AJ16" i="1"/>
  <c r="AD31" i="1"/>
  <c r="AH31" i="1"/>
  <c r="AJ31" i="1"/>
  <c r="AD21" i="1"/>
  <c r="AH21" i="1"/>
  <c r="AJ21" i="1"/>
  <c r="AJ19" i="1"/>
  <c r="AD34" i="1"/>
  <c r="AH34" i="1"/>
  <c r="AJ34" i="1"/>
  <c r="AD33" i="1"/>
  <c r="AH33" i="1"/>
  <c r="AJ33" i="1"/>
  <c r="AD25" i="1"/>
  <c r="AH25" i="1"/>
  <c r="AD17" i="1"/>
  <c r="AH17" i="1"/>
  <c r="AD9" i="1"/>
  <c r="AH9" i="1"/>
  <c r="AJ9" i="1"/>
  <c r="AJ25" i="1"/>
  <c r="AJ17" i="1"/>
  <c r="AD2" i="1"/>
  <c r="AD8" i="1"/>
  <c r="AH8" i="1"/>
  <c r="AJ8" i="1"/>
  <c r="J39" i="3"/>
  <c r="J38" i="3"/>
  <c r="J37" i="3"/>
  <c r="J36" i="3"/>
  <c r="J35" i="3"/>
  <c r="J34" i="3"/>
  <c r="J32" i="3"/>
  <c r="J33" i="3"/>
  <c r="AD5" i="1"/>
  <c r="AH5" i="1"/>
  <c r="AJ5" i="1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15" i="2"/>
  <c r="T16" i="2"/>
  <c r="T17" i="2"/>
  <c r="T18" i="2"/>
  <c r="T19" i="2"/>
  <c r="T20" i="2"/>
  <c r="S20" i="2"/>
  <c r="U20" i="2"/>
  <c r="W20" i="2"/>
  <c r="T21" i="2"/>
  <c r="S21" i="2"/>
  <c r="U21" i="2"/>
  <c r="W21" i="2"/>
  <c r="T22" i="2"/>
  <c r="S22" i="2"/>
  <c r="U22" i="2"/>
  <c r="W22" i="2"/>
  <c r="T23" i="2"/>
  <c r="T24" i="2"/>
  <c r="T25" i="2"/>
  <c r="T26" i="2"/>
  <c r="T27" i="2"/>
  <c r="T28" i="2"/>
  <c r="S28" i="2"/>
  <c r="U28" i="2"/>
  <c r="W28" i="2"/>
  <c r="T29" i="2"/>
  <c r="S29" i="2"/>
  <c r="U29" i="2"/>
  <c r="W29" i="2"/>
  <c r="T30" i="2"/>
  <c r="S30" i="2"/>
  <c r="U30" i="2"/>
  <c r="X30" i="2"/>
  <c r="T31" i="2"/>
  <c r="T32" i="2"/>
  <c r="T33" i="2"/>
  <c r="T34" i="2"/>
  <c r="T35" i="2"/>
  <c r="T36" i="2"/>
  <c r="S36" i="2"/>
  <c r="U36" i="2"/>
  <c r="W36" i="2"/>
  <c r="T37" i="2"/>
  <c r="S37" i="2"/>
  <c r="U37" i="2"/>
  <c r="W37" i="2"/>
  <c r="T38" i="2"/>
  <c r="S38" i="2"/>
  <c r="U38" i="2"/>
  <c r="W38" i="2"/>
  <c r="S16" i="2"/>
  <c r="S17" i="2"/>
  <c r="U17" i="2"/>
  <c r="W17" i="2"/>
  <c r="S18" i="2"/>
  <c r="U18" i="2"/>
  <c r="W18" i="2"/>
  <c r="S19" i="2"/>
  <c r="S23" i="2"/>
  <c r="S24" i="2"/>
  <c r="S25" i="2"/>
  <c r="U25" i="2"/>
  <c r="X25" i="2"/>
  <c r="S26" i="2"/>
  <c r="U26" i="2"/>
  <c r="W26" i="2"/>
  <c r="S27" i="2"/>
  <c r="S31" i="2"/>
  <c r="S32" i="2"/>
  <c r="S33" i="2"/>
  <c r="S34" i="2"/>
  <c r="S35" i="2"/>
  <c r="T15" i="2"/>
  <c r="S15" i="2"/>
  <c r="U15" i="2"/>
  <c r="W15" i="2"/>
  <c r="U34" i="2"/>
  <c r="W34" i="2"/>
  <c r="U33" i="2"/>
  <c r="W33" i="2"/>
  <c r="U32" i="2"/>
  <c r="W32" i="2"/>
  <c r="U31" i="2"/>
  <c r="X31" i="2"/>
  <c r="U35" i="2"/>
  <c r="W35" i="2"/>
  <c r="U27" i="2"/>
  <c r="W27" i="2"/>
  <c r="U19" i="2"/>
  <c r="W19" i="2"/>
  <c r="U23" i="2"/>
  <c r="W23" i="2"/>
  <c r="U24" i="2"/>
  <c r="W24" i="2"/>
  <c r="U16" i="2"/>
  <c r="W16" i="2"/>
  <c r="X23" i="2"/>
  <c r="X38" i="2"/>
  <c r="X22" i="2"/>
  <c r="W30" i="2"/>
  <c r="X37" i="2"/>
  <c r="X29" i="2"/>
  <c r="X21" i="2"/>
  <c r="X36" i="2"/>
  <c r="X28" i="2"/>
  <c r="X20" i="2"/>
  <c r="X35" i="2"/>
  <c r="X27" i="2"/>
  <c r="X19" i="2"/>
  <c r="X26" i="2"/>
  <c r="X18" i="2"/>
  <c r="X15" i="2"/>
  <c r="X33" i="2"/>
  <c r="X17" i="2"/>
  <c r="W25" i="2"/>
  <c r="X24" i="2"/>
  <c r="X16" i="2"/>
  <c r="X34" i="2"/>
  <c r="X32" i="2"/>
  <c r="W31" i="2"/>
</calcChain>
</file>

<file path=xl/sharedStrings.xml><?xml version="1.0" encoding="utf-8"?>
<sst xmlns="http://schemas.openxmlformats.org/spreadsheetml/2006/main" count="458" uniqueCount="333">
  <si>
    <t>year</t>
    <phoneticPr fontId="2" type="noConversion"/>
  </si>
  <si>
    <t>VA</t>
    <phoneticPr fontId="2" type="noConversion"/>
  </si>
  <si>
    <t>M2</t>
    <phoneticPr fontId="2" type="noConversion"/>
  </si>
  <si>
    <t>货币基金</t>
    <phoneticPr fontId="2" type="noConversion"/>
  </si>
  <si>
    <t>IPO</t>
    <phoneticPr fontId="2" type="noConversion"/>
  </si>
  <si>
    <t>增发</t>
    <phoneticPr fontId="2" type="noConversion"/>
  </si>
  <si>
    <t>单位</t>
    <phoneticPr fontId="2" type="noConversion"/>
  </si>
  <si>
    <t>亿元</t>
    <phoneticPr fontId="2" type="noConversion"/>
  </si>
  <si>
    <t>股票市值-上交所</t>
    <phoneticPr fontId="2" type="noConversion"/>
  </si>
  <si>
    <t>股票市值-深交所</t>
    <phoneticPr fontId="2" type="noConversion"/>
  </si>
  <si>
    <t>170.64</t>
  </si>
  <si>
    <t>423.94</t>
  </si>
  <si>
    <t>408.34</t>
  </si>
  <si>
    <t>586.96</t>
  </si>
  <si>
    <t>381.94</t>
  </si>
  <si>
    <t>587.00</t>
  </si>
  <si>
    <t>351.22</t>
  </si>
  <si>
    <t>1408.74</t>
  </si>
  <si>
    <t>1458.29</t>
  </si>
  <si>
    <t>2513.47</t>
  </si>
  <si>
    <t>2690.95</t>
  </si>
  <si>
    <t>2947.45</t>
  </si>
  <si>
    <t>2802.90</t>
  </si>
  <si>
    <t>4249.69</t>
  </si>
  <si>
    <t>3971.42</t>
  </si>
  <si>
    <t>8481.33</t>
  </si>
  <si>
    <t>7616.67</t>
  </si>
  <si>
    <t>8382.11</t>
  </si>
  <si>
    <t>6106.71</t>
  </si>
  <si>
    <t>7467.30</t>
  </si>
  <si>
    <t>5019.90</t>
  </si>
  <si>
    <t>8201.14</t>
  </si>
  <si>
    <t>4983.99</t>
  </si>
  <si>
    <t>7350.88</t>
  </si>
  <si>
    <t>4350.32</t>
  </si>
  <si>
    <t>6754.61</t>
  </si>
  <si>
    <t>3883.40</t>
  </si>
  <si>
    <t>16428.33</t>
  </si>
  <si>
    <t>8592.78</t>
  </si>
  <si>
    <t>64532.17</t>
  </si>
  <si>
    <t>28608.49</t>
  </si>
  <si>
    <t>32305.91</t>
  </si>
  <si>
    <t>12997.11</t>
  </si>
  <si>
    <t>114805.00</t>
  </si>
  <si>
    <t>36537.07</t>
  </si>
  <si>
    <t>142337.44</t>
  </si>
  <si>
    <t>50772.97</t>
  </si>
  <si>
    <t>122851.36</t>
  </si>
  <si>
    <t>42069.94</t>
  </si>
  <si>
    <t>134294.45</t>
  </si>
  <si>
    <t>47363.81</t>
  </si>
  <si>
    <t>136526.38</t>
  </si>
  <si>
    <t>63053.16</t>
  </si>
  <si>
    <t>68.91</t>
  </si>
  <si>
    <t>184.83</t>
  </si>
  <si>
    <t>154.44</t>
  </si>
  <si>
    <t>42.37</t>
  </si>
  <si>
    <t>241.32</t>
  </si>
  <si>
    <t>651.56</t>
  </si>
  <si>
    <t>412.22</t>
  </si>
  <si>
    <t>494.71</t>
  </si>
  <si>
    <t>862.56</t>
  </si>
  <si>
    <t>614.03</t>
  </si>
  <si>
    <t>498.75</t>
  </si>
  <si>
    <t>472.42</t>
  </si>
  <si>
    <t>361.05</t>
  </si>
  <si>
    <t>57.63</t>
  </si>
  <si>
    <t>1341.70</t>
  </si>
  <si>
    <t>4770.83</t>
  </si>
  <si>
    <t>1034.38</t>
  </si>
  <si>
    <t>1878.98</t>
  </si>
  <si>
    <t>4882.59</t>
  </si>
  <si>
    <t>2824.43</t>
  </si>
  <si>
    <t>1034.32</t>
  </si>
  <si>
    <t>60.19</t>
  </si>
  <si>
    <t>59.19</t>
  </si>
  <si>
    <t>57.41</t>
  </si>
  <si>
    <t>66.71</t>
  </si>
  <si>
    <t>208.42</t>
  </si>
  <si>
    <t>375.22</t>
  </si>
  <si>
    <t>378.93</t>
  </si>
  <si>
    <t>653.26</t>
  </si>
  <si>
    <t>624.11</t>
  </si>
  <si>
    <t>221.29</t>
  </si>
  <si>
    <t>193.08</t>
  </si>
  <si>
    <t>289.47</t>
  </si>
  <si>
    <t>281.40</t>
  </si>
  <si>
    <t>1032.80</t>
  </si>
  <si>
    <t>3043.91</t>
  </si>
  <si>
    <t>2278.01</t>
  </si>
  <si>
    <t>2955.36</t>
  </si>
  <si>
    <t>4917.21</t>
  </si>
  <si>
    <t>4330.00</t>
  </si>
  <si>
    <t>3508.08</t>
  </si>
  <si>
    <t>4283.69</t>
  </si>
  <si>
    <t>M&amp;A</t>
    <phoneticPr fontId="2" type="noConversion"/>
  </si>
  <si>
    <t>629906.60</t>
  </si>
  <si>
    <t>547944.94</t>
  </si>
  <si>
    <t>479195.55</t>
  </si>
  <si>
    <t xml:space="preserve">    178197.78</t>
    <phoneticPr fontId="2" type="noConversion"/>
  </si>
  <si>
    <t xml:space="preserve">    158996.23</t>
    <phoneticPr fontId="2" type="noConversion"/>
  </si>
  <si>
    <t xml:space="preserve">  131293.93</t>
    <phoneticPr fontId="2" type="noConversion"/>
  </si>
  <si>
    <t xml:space="preserve">    112314.7</t>
    <phoneticPr fontId="2" type="noConversion"/>
  </si>
  <si>
    <t xml:space="preserve">    99371.1</t>
    <phoneticPr fontId="2" type="noConversion"/>
  </si>
  <si>
    <t xml:space="preserve">  93734.3</t>
    <phoneticPr fontId="2" type="noConversion"/>
  </si>
  <si>
    <t xml:space="preserve"> 40810.1</t>
    <phoneticPr fontId="2" type="noConversion"/>
  </si>
  <si>
    <t xml:space="preserve">    50538.0</t>
    <phoneticPr fontId="2" type="noConversion"/>
  </si>
  <si>
    <t xml:space="preserve">    61152.8</t>
    <phoneticPr fontId="2" type="noConversion"/>
  </si>
  <si>
    <t xml:space="preserve">    74914.1</t>
    <phoneticPr fontId="2" type="noConversion"/>
  </si>
  <si>
    <t xml:space="preserve">    86524.1</t>
    <phoneticPr fontId="2" type="noConversion"/>
  </si>
  <si>
    <t>14360.1</t>
    <phoneticPr fontId="2" type="noConversion"/>
  </si>
  <si>
    <t>17680.7</t>
    <phoneticPr fontId="2" type="noConversion"/>
  </si>
  <si>
    <t>21337.8</t>
    <phoneticPr fontId="2" type="noConversion"/>
  </si>
  <si>
    <t>26322.9</t>
    <phoneticPr fontId="2" type="noConversion"/>
  </si>
  <si>
    <t>32943.1</t>
    <phoneticPr fontId="2" type="noConversion"/>
  </si>
  <si>
    <t xml:space="preserve">    6271.9</t>
    <phoneticPr fontId="2" type="noConversion"/>
  </si>
  <si>
    <t xml:space="preserve">    8116.5</t>
    <phoneticPr fontId="2" type="noConversion"/>
  </si>
  <si>
    <t xml:space="preserve">    9766.3</t>
    <phoneticPr fontId="2" type="noConversion"/>
  </si>
  <si>
    <t xml:space="preserve">    11425.0</t>
    <phoneticPr fontId="2" type="noConversion"/>
  </si>
  <si>
    <t>金融机构各项贷款</t>
    <phoneticPr fontId="2" type="noConversion"/>
  </si>
  <si>
    <t xml:space="preserve">    2860.2</t>
    <phoneticPr fontId="2" type="noConversion"/>
  </si>
  <si>
    <t xml:space="preserve">    3180.6</t>
    <phoneticPr fontId="2" type="noConversion"/>
  </si>
  <si>
    <t xml:space="preserve">    3589.9</t>
    <phoneticPr fontId="2" type="noConversion"/>
  </si>
  <si>
    <t xml:space="preserve">  4766.1</t>
    <phoneticPr fontId="2" type="noConversion"/>
  </si>
  <si>
    <t>flow</t>
    <phoneticPr fontId="2" type="noConversion"/>
  </si>
  <si>
    <t>stock</t>
    <phoneticPr fontId="2" type="noConversion"/>
  </si>
  <si>
    <t>total</t>
    <phoneticPr fontId="2" type="noConversion"/>
  </si>
  <si>
    <t>国债发行额</t>
    <phoneticPr fontId="2" type="noConversion"/>
  </si>
  <si>
    <t>197.23</t>
  </si>
  <si>
    <t>281.25</t>
  </si>
  <si>
    <t>460.78</t>
  </si>
  <si>
    <t>381.31</t>
  </si>
  <si>
    <t>1137.55</t>
  </si>
  <si>
    <t>1510.86</t>
  </si>
  <si>
    <t>1847.77</t>
  </si>
  <si>
    <t>2411.79</t>
  </si>
  <si>
    <t>3808.77</t>
  </si>
  <si>
    <t>4015.00</t>
  </si>
  <si>
    <t>4657.00</t>
  </si>
  <si>
    <t>4884.00</t>
  </si>
  <si>
    <t>5934.30</t>
  </si>
  <si>
    <t>6280.10</t>
  </si>
  <si>
    <t>6923.90</t>
  </si>
  <si>
    <t>7042.00</t>
  </si>
  <si>
    <t>8883.30</t>
  </si>
  <si>
    <t>23139.10</t>
  </si>
  <si>
    <t>8558.20</t>
  </si>
  <si>
    <t>17927.24</t>
  </si>
  <si>
    <t>19778.30</t>
  </si>
  <si>
    <t>17100.10</t>
  </si>
  <si>
    <t>16154.20</t>
  </si>
  <si>
    <t>20230.00</t>
  </si>
  <si>
    <t>126.37</t>
  </si>
  <si>
    <t>249.96</t>
  </si>
  <si>
    <t>683.71</t>
  </si>
  <si>
    <t>235.84</t>
  </si>
  <si>
    <t>161.75</t>
  </si>
  <si>
    <t>300.80</t>
  </si>
  <si>
    <t>268.92</t>
  </si>
  <si>
    <t>255.23</t>
  </si>
  <si>
    <t>147.89</t>
  </si>
  <si>
    <t>158.20</t>
  </si>
  <si>
    <t>83.00</t>
  </si>
  <si>
    <t>147.00</t>
  </si>
  <si>
    <t>325.00</t>
  </si>
  <si>
    <t>358.00</t>
  </si>
  <si>
    <t>327.00</t>
  </si>
  <si>
    <t>2046.50</t>
  </si>
  <si>
    <t>3938.30</t>
  </si>
  <si>
    <t>5465.78</t>
  </si>
  <si>
    <t>9433.45</t>
  </si>
  <si>
    <t>16675.91</t>
  </si>
  <si>
    <t>16811.75</t>
  </si>
  <si>
    <t>23577.41</t>
  </si>
  <si>
    <t>37338.28</t>
  </si>
  <si>
    <t>36720.91</t>
  </si>
  <si>
    <t>非金融企业债发行额</t>
    <phoneticPr fontId="2" type="noConversion"/>
  </si>
  <si>
    <t>GDP</t>
    <phoneticPr fontId="2" type="noConversion"/>
  </si>
  <si>
    <t>financial goods</t>
    <phoneticPr fontId="2" type="noConversion"/>
  </si>
  <si>
    <t>VA/GDP</t>
    <phoneticPr fontId="2" type="noConversion"/>
  </si>
  <si>
    <t>FG/GDP</t>
    <phoneticPr fontId="2" type="noConversion"/>
  </si>
  <si>
    <t>VA/FG</t>
    <phoneticPr fontId="2" type="noConversion"/>
  </si>
  <si>
    <t>各项存款</t>
    <phoneticPr fontId="2" type="noConversion"/>
  </si>
  <si>
    <t>流通中货币</t>
    <phoneticPr fontId="2" type="noConversion"/>
  </si>
  <si>
    <t>1043846.86</t>
  </si>
  <si>
    <t>58574.44</t>
  </si>
  <si>
    <t>917368.11</t>
  </si>
  <si>
    <t>54659.81</t>
  </si>
  <si>
    <t>809369.13</t>
  </si>
  <si>
    <t>50748.47</t>
  </si>
  <si>
    <t>718237.93</t>
  </si>
  <si>
    <t>44628.17</t>
  </si>
  <si>
    <t xml:space="preserve">    287163.08</t>
    <phoneticPr fontId="2" type="noConversion"/>
  </si>
  <si>
    <t xml:space="preserve">    335434.11</t>
    <phoneticPr fontId="2" type="noConversion"/>
  </si>
  <si>
    <t xml:space="preserve">    389371.11</t>
    <phoneticPr fontId="2" type="noConversion"/>
  </si>
  <si>
    <t xml:space="preserve">  466203.32</t>
    <phoneticPr fontId="2" type="noConversion"/>
  </si>
  <si>
    <t xml:space="preserve">    597741.10</t>
    <phoneticPr fontId="2" type="noConversion"/>
  </si>
  <si>
    <t xml:space="preserve">    24031.67</t>
    <phoneticPr fontId="2" type="noConversion"/>
  </si>
  <si>
    <t xml:space="preserve">    27072.62</t>
    <phoneticPr fontId="2" type="noConversion"/>
  </si>
  <si>
    <t xml:space="preserve">  30334.32</t>
    <phoneticPr fontId="2" type="noConversion"/>
  </si>
  <si>
    <t xml:space="preserve">    34218.96</t>
    <phoneticPr fontId="2" type="noConversion"/>
  </si>
  <si>
    <t xml:space="preserve">    38245.97</t>
    <phoneticPr fontId="2" type="noConversion"/>
  </si>
  <si>
    <t xml:space="preserve">  123804.4</t>
    <phoneticPr fontId="2" type="noConversion"/>
  </si>
  <si>
    <t xml:space="preserve">    143617.2</t>
    <phoneticPr fontId="2" type="noConversion"/>
  </si>
  <si>
    <t xml:space="preserve">    170917.40</t>
    <phoneticPr fontId="2" type="noConversion"/>
  </si>
  <si>
    <t xml:space="preserve">  208055.59</t>
    <phoneticPr fontId="2" type="noConversion"/>
  </si>
  <si>
    <t xml:space="preserve">  241424.32</t>
    <phoneticPr fontId="2" type="noConversion"/>
  </si>
  <si>
    <t xml:space="preserve">  14652.7</t>
    <phoneticPr fontId="2" type="noConversion"/>
  </si>
  <si>
    <t xml:space="preserve">    15688.8</t>
    <phoneticPr fontId="2" type="noConversion"/>
  </si>
  <si>
    <t xml:space="preserve">    19745.99</t>
    <phoneticPr fontId="2" type="noConversion"/>
  </si>
  <si>
    <t xml:space="preserve">    21468.30</t>
    <phoneticPr fontId="2" type="noConversion"/>
  </si>
  <si>
    <t xml:space="preserve">    17278.03</t>
    <phoneticPr fontId="2" type="noConversion"/>
  </si>
  <si>
    <t>53862.2</t>
    <phoneticPr fontId="2" type="noConversion"/>
  </si>
  <si>
    <t xml:space="preserve">    68571.2</t>
    <phoneticPr fontId="2" type="noConversion"/>
  </si>
  <si>
    <t xml:space="preserve">    82390.3</t>
    <phoneticPr fontId="2" type="noConversion"/>
  </si>
  <si>
    <t xml:space="preserve">    95697.9</t>
    <phoneticPr fontId="2" type="noConversion"/>
  </si>
  <si>
    <t xml:space="preserve">    108778.9</t>
    <phoneticPr fontId="2" type="noConversion"/>
  </si>
  <si>
    <t xml:space="preserve">  7885.3</t>
    <phoneticPr fontId="2" type="noConversion"/>
  </si>
  <si>
    <t xml:space="preserve">    8802.0</t>
    <phoneticPr fontId="2" type="noConversion"/>
  </si>
  <si>
    <t xml:space="preserve">    10177.6</t>
    <phoneticPr fontId="2" type="noConversion"/>
  </si>
  <si>
    <t xml:space="preserve">    11204.2</t>
    <phoneticPr fontId="2" type="noConversion"/>
  </si>
  <si>
    <t xml:space="preserve">    13455.5</t>
    <phoneticPr fontId="2" type="noConversion"/>
  </si>
  <si>
    <t>10786.2</t>
    <phoneticPr fontId="2" type="noConversion"/>
  </si>
  <si>
    <t>18079.0</t>
    <phoneticPr fontId="2" type="noConversion"/>
  </si>
  <si>
    <t>23468.0</t>
    <phoneticPr fontId="2" type="noConversion"/>
  </si>
  <si>
    <t>29627.0</t>
    <phoneticPr fontId="2" type="noConversion"/>
  </si>
  <si>
    <t>40472.5</t>
    <phoneticPr fontId="2" type="noConversion"/>
  </si>
  <si>
    <t>2344.0</t>
    <phoneticPr fontId="2" type="noConversion"/>
  </si>
  <si>
    <t>3177.8</t>
    <phoneticPr fontId="2" type="noConversion"/>
  </si>
  <si>
    <t>4336.0</t>
    <phoneticPr fontId="2" type="noConversion"/>
  </si>
  <si>
    <t>5864.7</t>
    <phoneticPr fontId="2" type="noConversion"/>
  </si>
  <si>
    <t>7288.6</t>
    <phoneticPr fontId="2" type="noConversion"/>
  </si>
  <si>
    <t>14012.6</t>
    <phoneticPr fontId="2" type="noConversion"/>
  </si>
  <si>
    <t>2644.4</t>
    <phoneticPr fontId="2" type="noConversion"/>
  </si>
  <si>
    <t xml:space="preserve">    4579.5</t>
    <phoneticPr fontId="2" type="noConversion"/>
  </si>
  <si>
    <t xml:space="preserve">    987.8</t>
    <phoneticPr fontId="2" type="noConversion"/>
  </si>
  <si>
    <t xml:space="preserve">    5814.0</t>
    <phoneticPr fontId="2" type="noConversion"/>
  </si>
  <si>
    <t xml:space="preserve">    1218.4</t>
    <phoneticPr fontId="2" type="noConversion"/>
  </si>
  <si>
    <t xml:space="preserve">    7183.4</t>
    <phoneticPr fontId="2" type="noConversion"/>
  </si>
  <si>
    <t xml:space="preserve">    1454.5</t>
    <phoneticPr fontId="2" type="noConversion"/>
  </si>
  <si>
    <t xml:space="preserve">    8236.7</t>
    <phoneticPr fontId="2" type="noConversion"/>
  </si>
  <si>
    <t xml:space="preserve">    2134.0</t>
    <phoneticPr fontId="2" type="noConversion"/>
  </si>
  <si>
    <t xml:space="preserve">    2027.4</t>
    <phoneticPr fontId="2" type="noConversion"/>
  </si>
  <si>
    <t xml:space="preserve">    396.3</t>
    <phoneticPr fontId="2" type="noConversion"/>
  </si>
  <si>
    <t xml:space="preserve">    2369.9</t>
    <phoneticPr fontId="2" type="noConversion"/>
  </si>
  <si>
    <t xml:space="preserve">    439.1</t>
    <phoneticPr fontId="2" type="noConversion"/>
  </si>
  <si>
    <t xml:space="preserve">  2788.6</t>
    <phoneticPr fontId="2" type="noConversion"/>
  </si>
  <si>
    <t xml:space="preserve">    529.8</t>
    <phoneticPr fontId="2" type="noConversion"/>
  </si>
  <si>
    <t xml:space="preserve">    3583.9</t>
    <phoneticPr fontId="2" type="noConversion"/>
  </si>
  <si>
    <t xml:space="preserve">    792.1</t>
    <phoneticPr fontId="2" type="noConversion"/>
  </si>
  <si>
    <t>wind</t>
    <phoneticPr fontId="2" type="noConversion"/>
  </si>
  <si>
    <t>wind</t>
    <phoneticPr fontId="2" type="noConversion"/>
  </si>
  <si>
    <t>企业存款余额</t>
    <phoneticPr fontId="2" type="noConversion"/>
  </si>
  <si>
    <t>财政存款余额</t>
    <phoneticPr fontId="2" type="noConversion"/>
  </si>
  <si>
    <t>储蓄存款余额</t>
    <phoneticPr fontId="2" type="noConversion"/>
  </si>
  <si>
    <t>GDP</t>
    <phoneticPr fontId="2" type="noConversion"/>
  </si>
  <si>
    <t>来源</t>
    <phoneticPr fontId="2" type="noConversion"/>
  </si>
  <si>
    <t>单位：亿元</t>
    <phoneticPr fontId="2" type="noConversion"/>
  </si>
  <si>
    <t>年鉴</t>
    <phoneticPr fontId="2" type="noConversion"/>
  </si>
  <si>
    <t>各项存款余额</t>
    <phoneticPr fontId="2" type="noConversion"/>
  </si>
  <si>
    <t>CSMAR</t>
    <phoneticPr fontId="2" type="noConversion"/>
  </si>
  <si>
    <t>股票市值 A股</t>
    <phoneticPr fontId="2" type="noConversion"/>
  </si>
  <si>
    <t>增发配股</t>
    <phoneticPr fontId="2" type="noConversion"/>
  </si>
  <si>
    <t>股票市值</t>
    <phoneticPr fontId="2" type="noConversion"/>
  </si>
  <si>
    <t>48.66</t>
    <phoneticPr fontId="2" type="noConversion"/>
  </si>
  <si>
    <t xml:space="preserve"> 43.83</t>
    <phoneticPr fontId="2" type="noConversion"/>
  </si>
  <si>
    <t xml:space="preserve"> 41.58</t>
    <phoneticPr fontId="2" type="noConversion"/>
  </si>
  <si>
    <t xml:space="preserve"> 42.53</t>
    <phoneticPr fontId="2" type="noConversion"/>
  </si>
  <si>
    <t xml:space="preserve"> 60.61</t>
    <phoneticPr fontId="2" type="noConversion"/>
  </si>
  <si>
    <t xml:space="preserve"> 62.51</t>
    <phoneticPr fontId="2" type="noConversion"/>
  </si>
  <si>
    <t>48.66</t>
  </si>
  <si>
    <t xml:space="preserve"> 43.83</t>
  </si>
  <si>
    <t xml:space="preserve"> 41.58</t>
  </si>
  <si>
    <t xml:space="preserve"> 42.53</t>
  </si>
  <si>
    <t xml:space="preserve"> 60.61</t>
  </si>
  <si>
    <t xml:space="preserve"> 62.51</t>
  </si>
  <si>
    <t>各项贷款余额</t>
    <phoneticPr fontId="2" type="noConversion"/>
  </si>
  <si>
    <t>影子-委托贷款</t>
    <phoneticPr fontId="2" type="noConversion"/>
  </si>
  <si>
    <t>影子-信托贷款</t>
    <phoneticPr fontId="2" type="noConversion"/>
  </si>
  <si>
    <t>影子-票据贷款</t>
    <phoneticPr fontId="2" type="noConversion"/>
  </si>
  <si>
    <t>175</t>
  </si>
  <si>
    <t>-695</t>
  </si>
  <si>
    <t>601</t>
  </si>
  <si>
    <t>2010</t>
  </si>
  <si>
    <t>3118</t>
  </si>
  <si>
    <t>-290</t>
  </si>
  <si>
    <t>1961</t>
  </si>
  <si>
    <t>24</t>
  </si>
  <si>
    <t>2695</t>
  </si>
  <si>
    <t>825</t>
  </si>
  <si>
    <t>1500</t>
  </si>
  <si>
    <t>3371</t>
  </si>
  <si>
    <t>1702</t>
  </si>
  <si>
    <t>6701</t>
  </si>
  <si>
    <t>4262</t>
  </si>
  <si>
    <t>3144</t>
  </si>
  <si>
    <t>1064</t>
  </si>
  <si>
    <t>6780</t>
  </si>
  <si>
    <t>4364</t>
  </si>
  <si>
    <t>4606</t>
  </si>
  <si>
    <t>8748</t>
  </si>
  <si>
    <t>3865</t>
  </si>
  <si>
    <t>23346</t>
  </si>
  <si>
    <t>12962</t>
  </si>
  <si>
    <t>2034</t>
  </si>
  <si>
    <t>10271</t>
  </si>
  <si>
    <t>12838</t>
  </si>
  <si>
    <t>12845</t>
  </si>
  <si>
    <t>10499</t>
  </si>
  <si>
    <t>25466</t>
  </si>
  <si>
    <t>18404</t>
  </si>
  <si>
    <t>7756</t>
  </si>
  <si>
    <t>银行理财产品</t>
    <phoneticPr fontId="2" type="noConversion"/>
  </si>
  <si>
    <t>wind</t>
    <phoneticPr fontId="2" type="noConversion"/>
  </si>
  <si>
    <t>wind</t>
    <phoneticPr fontId="2" type="noConversion"/>
  </si>
  <si>
    <t>年鉴</t>
    <phoneticPr fontId="2" type="noConversion"/>
  </si>
  <si>
    <t>年鉴</t>
    <phoneticPr fontId="2" type="noConversion"/>
  </si>
  <si>
    <t>VA/GDP</t>
    <phoneticPr fontId="2" type="noConversion"/>
  </si>
  <si>
    <t>FG/GDP</t>
    <phoneticPr fontId="2" type="noConversion"/>
  </si>
  <si>
    <t>VA/FG</t>
    <phoneticPr fontId="2" type="noConversion"/>
  </si>
  <si>
    <t>存款余额+货币</t>
    <phoneticPr fontId="2" type="noConversion"/>
  </si>
  <si>
    <t>与M2比值</t>
    <phoneticPr fontId="2" type="noConversion"/>
  </si>
  <si>
    <t>增量</t>
    <phoneticPr fontId="2" type="noConversion"/>
  </si>
  <si>
    <t>loans</t>
    <phoneticPr fontId="2" type="noConversion"/>
  </si>
  <si>
    <t>国债</t>
    <phoneticPr fontId="2" type="noConversion"/>
  </si>
  <si>
    <t>非金融债</t>
    <phoneticPr fontId="2" type="noConversion"/>
  </si>
  <si>
    <t>增发配股</t>
    <phoneticPr fontId="2" type="noConversion"/>
  </si>
  <si>
    <t>Money &amp; Liq</t>
    <phoneticPr fontId="2" type="noConversion"/>
  </si>
  <si>
    <t>loan/GDP</t>
    <phoneticPr fontId="2" type="noConversion"/>
  </si>
  <si>
    <t>loan/FG</t>
    <phoneticPr fontId="2" type="noConversion"/>
  </si>
  <si>
    <t>国债余额</t>
    <phoneticPr fontId="2" type="noConversion"/>
  </si>
  <si>
    <t>非金融企业债发行额</t>
    <phoneticPr fontId="2" type="noConversion"/>
  </si>
  <si>
    <t>非金融企业债余额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</si>
</sst>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#,##0.00_ "/>
    <numFmt numFmtId="177" formatCode="#,##0.00_ "/>
    <numFmt numFmtId="178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top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49" fontId="8" fillId="0" borderId="0" xfId="4" applyNumberFormat="1" applyFont="1" applyFill="1" applyBorder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176" fontId="9" fillId="0" borderId="0" xfId="0" applyNumberFormat="1" applyFont="1">
      <alignment vertical="center"/>
    </xf>
    <xf numFmtId="0" fontId="11" fillId="0" borderId="0" xfId="0" applyFont="1">
      <alignment vertical="center"/>
    </xf>
    <xf numFmtId="176" fontId="12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8">
    <cellStyle name="20% - 着色 1" xfId="23" builtinId="30" customBuiltin="1"/>
    <cellStyle name="20% - 着色 2" xfId="27" builtinId="34" customBuiltin="1"/>
    <cellStyle name="20% - 着色 3" xfId="31" builtinId="38" customBuiltin="1"/>
    <cellStyle name="20% - 着色 4" xfId="35" builtinId="42" customBuiltin="1"/>
    <cellStyle name="20% - 着色 5" xfId="39" builtinId="46" customBuiltin="1"/>
    <cellStyle name="20% - 着色 6" xfId="43" builtinId="50" customBuiltin="1"/>
    <cellStyle name="40% - 着色 1" xfId="24" builtinId="31" customBuiltin="1"/>
    <cellStyle name="40% - 着色 2" xfId="28" builtinId="35" customBuiltin="1"/>
    <cellStyle name="40% - 着色 3" xfId="32" builtinId="39" customBuiltin="1"/>
    <cellStyle name="40% - 着色 4" xfId="36" builtinId="43" customBuiltin="1"/>
    <cellStyle name="40% - 着色 5" xfId="40" builtinId="47" customBuiltin="1"/>
    <cellStyle name="40% - 着色 6" xfId="44" builtinId="51" customBuiltin="1"/>
    <cellStyle name="60% - 着色 1" xfId="25" builtinId="32" customBuiltin="1"/>
    <cellStyle name="60% - 着色 2" xfId="29" builtinId="36" customBuiltin="1"/>
    <cellStyle name="60% - 着色 3" xfId="33" builtinId="40" customBuiltin="1"/>
    <cellStyle name="60% - 着色 4" xfId="37" builtinId="44" customBuiltin="1"/>
    <cellStyle name="60% - 着色 5" xfId="41" builtinId="48" customBuiltin="1"/>
    <cellStyle name="60% - 着色 6" xfId="45" builtinId="52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/>
    <cellStyle name="常规 2" xfId="1" xr:uid="{00000000-0005-0000-0000-000019000000}"/>
    <cellStyle name="常规 3" xfId="2" xr:uid="{00000000-0005-0000-0000-00001A000000}"/>
    <cellStyle name="常规 4" xfId="4" xr:uid="{00000000-0005-0000-0000-00001B000000}"/>
    <cellStyle name="常规 5" xfId="46" xr:uid="{00000000-0005-0000-0000-00001C000000}"/>
    <cellStyle name="常规 6" xfId="47" xr:uid="{00000000-0005-0000-0000-00001D000000}"/>
    <cellStyle name="超链接 2" xfId="3" xr:uid="{00000000-0005-0000-0000-00001E000000}"/>
    <cellStyle name="好" xfId="10" builtinId="26" customBuiltin="1"/>
    <cellStyle name="汇总" xfId="21" builtinId="25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适中" xfId="12" builtinId="28" customBuiltin="1"/>
    <cellStyle name="输出" xfId="14" builtinId="21" customBuiltin="1"/>
    <cellStyle name="输入" xfId="13" builtinId="20" customBuiltin="1"/>
    <cellStyle name="着色 1" xfId="22" builtinId="29" customBuiltin="1"/>
    <cellStyle name="着色 2" xfId="26" builtinId="33" customBuiltin="1"/>
    <cellStyle name="着色 3" xfId="30" builtinId="37" customBuiltin="1"/>
    <cellStyle name="着色 4" xfId="34" builtinId="41" customBuiltin="1"/>
    <cellStyle name="着色 5" xfId="38" builtinId="45" customBuiltin="1"/>
    <cellStyle name="着色 6" xfId="42" builtinId="49" customBuiltin="1"/>
    <cellStyle name="注释" xfId="19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汇总!$V$5:$V$39</c:f>
              <c:numCache>
                <c:formatCode>General</c:formatCode>
                <c:ptCount val="35"/>
                <c:pt idx="0">
                  <c:v>0.58252996059696616</c:v>
                </c:pt>
                <c:pt idx="1">
                  <c:v>0.59304331520720044</c:v>
                </c:pt>
                <c:pt idx="2">
                  <c:v>0.59685387241448551</c:v>
                </c:pt>
                <c:pt idx="3">
                  <c:v>0.65687834714860993</c:v>
                </c:pt>
                <c:pt idx="4">
                  <c:v>0.68566908925983694</c:v>
                </c:pt>
                <c:pt idx="5">
                  <c:v>0.78988049045475717</c:v>
                </c:pt>
                <c:pt idx="6">
                  <c:v>0.81093437556807846</c:v>
                </c:pt>
                <c:pt idx="7">
                  <c:v>0.79227672156332984</c:v>
                </c:pt>
                <c:pt idx="8">
                  <c:v>0.83373668104129239</c:v>
                </c:pt>
                <c:pt idx="9">
                  <c:v>0.93271227156272141</c:v>
                </c:pt>
                <c:pt idx="10">
                  <c:v>0.97452901281085147</c:v>
                </c:pt>
                <c:pt idx="11">
                  <c:v>0.97246225289360622</c:v>
                </c:pt>
                <c:pt idx="12">
                  <c:v>0.92733987721081046</c:v>
                </c:pt>
                <c:pt idx="13">
                  <c:v>0.82493458468497471</c:v>
                </c:pt>
                <c:pt idx="14">
                  <c:v>0.82683241234226179</c:v>
                </c:pt>
                <c:pt idx="15">
                  <c:v>0.85447302937030101</c:v>
                </c:pt>
                <c:pt idx="16">
                  <c:v>0.94315210343763978</c:v>
                </c:pt>
                <c:pt idx="17">
                  <c:v>1.0193252650391065</c:v>
                </c:pt>
                <c:pt idx="18">
                  <c:v>1.0393246529183027</c:v>
                </c:pt>
                <c:pt idx="19">
                  <c:v>0.9959386146810415</c:v>
                </c:pt>
                <c:pt idx="20">
                  <c:v>1.0185389732874823</c:v>
                </c:pt>
                <c:pt idx="21">
                  <c:v>1.085055866845176</c:v>
                </c:pt>
                <c:pt idx="22">
                  <c:v>1.1642565496475661</c:v>
                </c:pt>
                <c:pt idx="23">
                  <c:v>1.1035942641107455</c:v>
                </c:pt>
                <c:pt idx="24">
                  <c:v>1.047309245286876</c:v>
                </c:pt>
                <c:pt idx="25">
                  <c:v>1.0350491554127006</c:v>
                </c:pt>
                <c:pt idx="26">
                  <c:v>0.97638782864225493</c:v>
                </c:pt>
                <c:pt idx="27">
                  <c:v>0.95783113397655006</c:v>
                </c:pt>
                <c:pt idx="28">
                  <c:v>1.1563977233405047</c:v>
                </c:pt>
                <c:pt idx="29">
                  <c:v>1.1719051951196249</c:v>
                </c:pt>
                <c:pt idx="30">
                  <c:v>1.1318324559745601</c:v>
                </c:pt>
                <c:pt idx="31">
                  <c:v>1.17933442296999</c:v>
                </c:pt>
                <c:pt idx="32">
                  <c:v>1.2226844787955757</c:v>
                </c:pt>
                <c:pt idx="33">
                  <c:v>1.2844113317922348</c:v>
                </c:pt>
                <c:pt idx="34">
                  <c:v>1.3883981865147155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3-4D50-B37A-3F2029EA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12192"/>
        <c:axId val="411538944"/>
      </c:lineChart>
      <c:catAx>
        <c:axId val="4115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1538944"/>
        <c:crosses val="autoZero"/>
        <c:auto val="1"/>
        <c:lblAlgn val="ctr"/>
        <c:lblOffset val="100"/>
        <c:noMultiLvlLbl val="0"/>
      </c:catAx>
      <c:valAx>
        <c:axId val="411538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1512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国债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汇总!$T$5:$T$39</c:f>
              <c:numCache>
                <c:formatCode>General</c:formatCode>
                <c:ptCount val="35"/>
                <c:pt idx="0">
                  <c:v>9.9344643841489545E-3</c:v>
                </c:pt>
                <c:pt idx="1">
                  <c:v>8.2186386649165562E-3</c:v>
                </c:pt>
                <c:pt idx="2">
                  <c:v>6.9582970747707334E-3</c:v>
                </c:pt>
                <c:pt idx="3">
                  <c:v>5.8854462172896228E-3</c:v>
                </c:pt>
                <c:pt idx="4">
                  <c:v>6.7047201849577982E-3</c:v>
                </c:pt>
                <c:pt idx="5">
                  <c:v>6.0637513580630142E-3</c:v>
                </c:pt>
                <c:pt idx="6">
                  <c:v>5.1949232370973866E-3</c:v>
                </c:pt>
                <c:pt idx="7">
                  <c:v>2.1447444225917316E-2</c:v>
                </c:pt>
                <c:pt idx="8">
                  <c:v>6.6944407061315485E-3</c:v>
                </c:pt>
                <c:pt idx="9">
                  <c:v>1.0505318440634272E-2</c:v>
                </c:pt>
                <c:pt idx="10">
                  <c:v>1.2845105158594232E-2</c:v>
                </c:pt>
                <c:pt idx="11">
                  <c:v>1.7022864383799498E-2</c:v>
                </c:pt>
                <c:pt idx="12">
                  <c:v>1.0733779412965209E-2</c:v>
                </c:pt>
                <c:pt idx="13">
                  <c:v>2.3474192935971406E-2</c:v>
                </c:pt>
                <c:pt idx="14">
                  <c:v>2.4715605154932617E-2</c:v>
                </c:pt>
                <c:pt idx="15">
                  <c:v>2.5816831371913436E-2</c:v>
                </c:pt>
                <c:pt idx="16">
                  <c:v>3.036390761618794E-2</c:v>
                </c:pt>
                <c:pt idx="17">
                  <c:v>4.4870452159837523E-2</c:v>
                </c:pt>
                <c:pt idx="18">
                  <c:v>4.4518265794559572E-2</c:v>
                </c:pt>
                <c:pt idx="19">
                  <c:v>4.6674410656638902E-2</c:v>
                </c:pt>
                <c:pt idx="20">
                  <c:v>4.4291124363383103E-2</c:v>
                </c:pt>
                <c:pt idx="21">
                  <c:v>4.9042991024941737E-2</c:v>
                </c:pt>
                <c:pt idx="22">
                  <c:v>4.5986295130656114E-2</c:v>
                </c:pt>
                <c:pt idx="23">
                  <c:v>4.3082013808345733E-2</c:v>
                </c:pt>
                <c:pt idx="24">
                  <c:v>3.7881436804919746E-2</c:v>
                </c:pt>
                <c:pt idx="25">
                  <c:v>4.0813372992135312E-2</c:v>
                </c:pt>
                <c:pt idx="26">
                  <c:v>8.6333675845852942E-2</c:v>
                </c:pt>
                <c:pt idx="27">
                  <c:v>2.7018639521113857E-2</c:v>
                </c:pt>
                <c:pt idx="28">
                  <c:v>5.1868418524823719E-2</c:v>
                </c:pt>
                <c:pt idx="29">
                  <c:v>4.8369173129079512E-2</c:v>
                </c:pt>
                <c:pt idx="30">
                  <c:v>3.5321772233737878E-2</c:v>
                </c:pt>
                <c:pt idx="31">
                  <c:v>3.0244344467472848E-2</c:v>
                </c:pt>
                <c:pt idx="32">
                  <c:v>3.440366192373441E-2</c:v>
                </c:pt>
                <c:pt idx="33">
                  <c:v>3.3213190545831953E-2</c:v>
                </c:pt>
                <c:pt idx="34">
                  <c:v>8.7789711367384449E-2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C-40A7-BE8C-EB853DA03C1B}"/>
            </c:ext>
          </c:extLst>
        </c:ser>
        <c:ser>
          <c:idx val="1"/>
          <c:order val="1"/>
          <c:tx>
            <c:v>非金融企业债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汇总!$U$5:$U$39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4.9577762720827614E-3</c:v>
                </c:pt>
                <c:pt idx="7">
                  <c:v>5.6558793730258055E-3</c:v>
                </c:pt>
                <c:pt idx="8">
                  <c:v>4.8682586028331865E-3</c:v>
                </c:pt>
                <c:pt idx="9">
                  <c:v>6.7310099444453323E-3</c:v>
                </c:pt>
                <c:pt idx="10">
                  <c:v>1.1416044392683428E-2</c:v>
                </c:pt>
                <c:pt idx="11">
                  <c:v>2.5258697443134592E-2</c:v>
                </c:pt>
                <c:pt idx="12">
                  <c:v>6.6388359517288165E-3</c:v>
                </c:pt>
                <c:pt idx="13">
                  <c:v>3.337831925975452E-3</c:v>
                </c:pt>
                <c:pt idx="14">
                  <c:v>4.9206769856927389E-3</c:v>
                </c:pt>
                <c:pt idx="15">
                  <c:v>3.7573195216585187E-3</c:v>
                </c:pt>
                <c:pt idx="16">
                  <c:v>3.2132897726915061E-3</c:v>
                </c:pt>
                <c:pt idx="17">
                  <c:v>1.7422661830245381E-3</c:v>
                </c:pt>
                <c:pt idx="18">
                  <c:v>1.7541194641841403E-3</c:v>
                </c:pt>
                <c:pt idx="19">
                  <c:v>8.3186087277239181E-4</c:v>
                </c:pt>
                <c:pt idx="20">
                  <c:v>1.3330866669568624E-3</c:v>
                </c:pt>
                <c:pt idx="21">
                  <c:v>2.6859060180823456E-3</c:v>
                </c:pt>
                <c:pt idx="22">
                  <c:v>2.6214699856331727E-3</c:v>
                </c:pt>
                <c:pt idx="23">
                  <c:v>2.0346652197936214E-3</c:v>
                </c:pt>
                <c:pt idx="24">
                  <c:v>1.1008855498618044E-2</c:v>
                </c:pt>
                <c:pt idx="25">
                  <c:v>1.8094098685727887E-2</c:v>
                </c:pt>
                <c:pt idx="26">
                  <c:v>2.0393225266529213E-2</c:v>
                </c:pt>
                <c:pt idx="27">
                  <c:v>2.9781844896175774E-2</c:v>
                </c:pt>
                <c:pt idx="28">
                  <c:v>4.824797789075691E-2</c:v>
                </c:pt>
                <c:pt idx="29">
                  <c:v>4.111427404543376E-2</c:v>
                </c:pt>
                <c:pt idx="30">
                  <c:v>4.8701230161312142E-2</c:v>
                </c:pt>
                <c:pt idx="31">
                  <c:v>6.9905770768156392E-2</c:v>
                </c:pt>
                <c:pt idx="32">
                  <c:v>6.2448530557186265E-2</c:v>
                </c:pt>
                <c:pt idx="33">
                  <c:v>8.0471937852840819E-2</c:v>
                </c:pt>
                <c:pt idx="34">
                  <c:v>9.9311667661679773E-2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C-40A7-BE8C-EB853DA0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50272"/>
        <c:axId val="412552192"/>
      </c:lineChart>
      <c:catAx>
        <c:axId val="4125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552192"/>
        <c:crosses val="autoZero"/>
        <c:auto val="1"/>
        <c:lblAlgn val="ctr"/>
        <c:lblOffset val="100"/>
        <c:noMultiLvlLbl val="0"/>
      </c:catAx>
      <c:valAx>
        <c:axId val="412552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550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汇总!$A$14:$A$39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汇总!$Y$14:$Y$39</c:f>
              <c:numCache>
                <c:formatCode>General</c:formatCode>
                <c:ptCount val="26"/>
                <c:pt idx="0">
                  <c:v>3.323692494527093E-4</c:v>
                </c:pt>
                <c:pt idx="1">
                  <c:v>1.9949304651640746E-3</c:v>
                </c:pt>
                <c:pt idx="2">
                  <c:v>7.1999349792931213E-3</c:v>
                </c:pt>
                <c:pt idx="3">
                  <c:v>1.8260739831608221E-2</c:v>
                </c:pt>
                <c:pt idx="4">
                  <c:v>1.5641482802169232E-2</c:v>
                </c:pt>
                <c:pt idx="5">
                  <c:v>1.2354694437083058E-2</c:v>
                </c:pt>
                <c:pt idx="6">
                  <c:v>3.2847484292107418E-2</c:v>
                </c:pt>
                <c:pt idx="7">
                  <c:v>5.7034728910543307E-2</c:v>
                </c:pt>
                <c:pt idx="8">
                  <c:v>6.2396667440274167E-2</c:v>
                </c:pt>
                <c:pt idx="9">
                  <c:v>8.421991025383728E-2</c:v>
                </c:pt>
                <c:pt idx="10">
                  <c:v>0.15041828570512236</c:v>
                </c:pt>
                <c:pt idx="11">
                  <c:v>0.11653943397321494</c:v>
                </c:pt>
                <c:pt idx="12">
                  <c:v>9.3247549627278881E-2</c:v>
                </c:pt>
                <c:pt idx="13">
                  <c:v>8.5316692612873321E-2</c:v>
                </c:pt>
                <c:pt idx="14">
                  <c:v>6.5306220226687833E-2</c:v>
                </c:pt>
                <c:pt idx="15">
                  <c:v>5.0607329482430484E-2</c:v>
                </c:pt>
                <c:pt idx="16">
                  <c:v>9.4471520734955877E-2</c:v>
                </c:pt>
                <c:pt idx="17">
                  <c:v>0.28221535456015495</c:v>
                </c:pt>
                <c:pt idx="18">
                  <c:v>0.11169859546136611</c:v>
                </c:pt>
                <c:pt idx="19">
                  <c:v>0.31396441620094601</c:v>
                </c:pt>
                <c:pt idx="20">
                  <c:v>0.3631221585559411</c:v>
                </c:pt>
                <c:pt idx="21">
                  <c:v>0.25657853832751354</c:v>
                </c:pt>
                <c:pt idx="22">
                  <c:v>0.25173553657116432</c:v>
                </c:pt>
                <c:pt idx="23">
                  <c:v>0.25523427142125382</c:v>
                </c:pt>
                <c:pt idx="24">
                  <c:v>0.35612857165322137</c:v>
                </c:pt>
                <c:pt idx="25">
                  <c:v>0.49571661632491415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2A1-BE02-6841AC20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77792"/>
        <c:axId val="412579712"/>
      </c:lineChart>
      <c:catAx>
        <c:axId val="4125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579712"/>
        <c:crosses val="autoZero"/>
        <c:auto val="1"/>
        <c:lblAlgn val="ctr"/>
        <c:lblOffset val="100"/>
        <c:noMultiLvlLbl val="0"/>
      </c:catAx>
      <c:valAx>
        <c:axId val="412579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577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IPO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汇总!$A$14:$A$39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汇总!$W$14:$W$39</c:f>
              <c:numCache>
                <c:formatCode>General</c:formatCode>
                <c:ptCount val="26"/>
                <c:pt idx="0">
                  <c:v>3.1212881438988409E-4</c:v>
                </c:pt>
                <c:pt idx="1">
                  <c:v>1.0276084126875385E-4</c:v>
                </c:pt>
                <c:pt idx="2">
                  <c:v>5.6678845734678572E-3</c:v>
                </c:pt>
                <c:pt idx="3">
                  <c:v>1.0340808967382889E-2</c:v>
                </c:pt>
                <c:pt idx="4">
                  <c:v>3.7761351723910228E-3</c:v>
                </c:pt>
                <c:pt idx="5">
                  <c:v>4.2188916044220656E-4</c:v>
                </c:pt>
                <c:pt idx="6">
                  <c:v>3.1199220927649383E-3</c:v>
                </c:pt>
                <c:pt idx="7">
                  <c:v>7.5240307442448967E-3</c:v>
                </c:pt>
                <c:pt idx="8">
                  <c:v>4.775003917124254E-3</c:v>
                </c:pt>
                <c:pt idx="9">
                  <c:v>5.15624636175443E-3</c:v>
                </c:pt>
                <c:pt idx="10">
                  <c:v>8.1256771397616463E-3</c:v>
                </c:pt>
                <c:pt idx="11">
                  <c:v>5.5367532900941685E-3</c:v>
                </c:pt>
                <c:pt idx="12">
                  <c:v>3.2229219351746254E-3</c:v>
                </c:pt>
                <c:pt idx="13">
                  <c:v>2.9217674272834977E-3</c:v>
                </c:pt>
                <c:pt idx="14">
                  <c:v>2.2465317357996547E-3</c:v>
                </c:pt>
                <c:pt idx="15">
                  <c:v>3.1001238328138669E-4</c:v>
                </c:pt>
                <c:pt idx="16">
                  <c:v>3.1024099430019582E-3</c:v>
                </c:pt>
                <c:pt idx="17">
                  <c:v>9.4503233721141069E-3</c:v>
                </c:pt>
                <c:pt idx="18">
                  <c:v>3.3585612958036211E-3</c:v>
                </c:pt>
                <c:pt idx="19">
                  <c:v>4.7976559850845934E-3</c:v>
                </c:pt>
                <c:pt idx="20">
                  <c:v>9.278361860881431E-3</c:v>
                </c:pt>
                <c:pt idx="21">
                  <c:v>5.5700043480640792E-3</c:v>
                </c:pt>
                <c:pt idx="22">
                  <c:v>1.9527337336156653E-3</c:v>
                </c:pt>
                <c:pt idx="23">
                  <c:v>0</c:v>
                </c:pt>
                <c:pt idx="24">
                  <c:v>9.4184711673035487E-4</c:v>
                </c:pt>
                <c:pt idx="25">
                  <c:v>1.6494411178824546E-3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AF9-9510-ED131122CD62}"/>
            </c:ext>
          </c:extLst>
        </c:ser>
        <c:ser>
          <c:idx val="1"/>
          <c:order val="1"/>
          <c:tx>
            <c:v>增发配股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汇总!$A$14:$A$39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汇总!$X$14:$X$39</c:f>
              <c:numCache>
                <c:formatCode>General</c:formatCode>
                <c:ptCount val="26"/>
                <c:pt idx="0">
                  <c:v>0</c:v>
                </c:pt>
                <c:pt idx="1">
                  <c:v>1.7035463908108973E-4</c:v>
                </c:pt>
                <c:pt idx="2">
                  <c:v>0</c:v>
                </c:pt>
                <c:pt idx="3">
                  <c:v>5.4779404520286109E-5</c:v>
                </c:pt>
                <c:pt idx="4">
                  <c:v>4.5134503792850129E-4</c:v>
                </c:pt>
                <c:pt idx="5">
                  <c:v>4.5887603100288232E-4</c:v>
                </c:pt>
                <c:pt idx="6">
                  <c:v>7.7081496612516293E-4</c:v>
                </c:pt>
                <c:pt idx="7">
                  <c:v>2.8184238853322758E-3</c:v>
                </c:pt>
                <c:pt idx="8">
                  <c:v>4.6762688242854636E-3</c:v>
                </c:pt>
                <c:pt idx="9">
                  <c:v>3.726583558511859E-3</c:v>
                </c:pt>
                <c:pt idx="10">
                  <c:v>6.3835500013530271E-3</c:v>
                </c:pt>
                <c:pt idx="11">
                  <c:v>5.0259906556972683E-3</c:v>
                </c:pt>
                <c:pt idx="12">
                  <c:v>1.8048627295416603E-3</c:v>
                </c:pt>
                <c:pt idx="13">
                  <c:v>1.1153256407590256E-3</c:v>
                </c:pt>
                <c:pt idx="14">
                  <c:v>1.6265250655821757E-3</c:v>
                </c:pt>
                <c:pt idx="15">
                  <c:v>1.5137512520455008E-3</c:v>
                </c:pt>
                <c:pt idx="16">
                  <c:v>4.1613210901943701E-3</c:v>
                </c:pt>
                <c:pt idx="17">
                  <c:v>9.0156346891307124E-3</c:v>
                </c:pt>
                <c:pt idx="18">
                  <c:v>6.7509882346329948E-3</c:v>
                </c:pt>
                <c:pt idx="19">
                  <c:v>7.6012993115165042E-3</c:v>
                </c:pt>
                <c:pt idx="20">
                  <c:v>7.4639095335568579E-3</c:v>
                </c:pt>
                <c:pt idx="21">
                  <c:v>8.5700714796947478E-3</c:v>
                </c:pt>
                <c:pt idx="22">
                  <c:v>5.5309001859122336E-3</c:v>
                </c:pt>
                <c:pt idx="23">
                  <c:v>6.1371847294678329E-3</c:v>
                </c:pt>
                <c:pt idx="24">
                  <c:v>1.0242070418769952E-2</c:v>
                </c:pt>
                <c:pt idx="25">
                  <c:v>1.8953260490492205E-2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6-4AF9-9510-ED131122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92000"/>
        <c:axId val="412684288"/>
      </c:lineChart>
      <c:catAx>
        <c:axId val="4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684288"/>
        <c:crosses val="autoZero"/>
        <c:auto val="1"/>
        <c:lblAlgn val="ctr"/>
        <c:lblOffset val="100"/>
        <c:noMultiLvlLbl val="0"/>
      </c:catAx>
      <c:valAx>
        <c:axId val="412684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59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汇总!$Z$5:$Z$39</c:f>
              <c:numCache>
                <c:formatCode>General</c:formatCode>
                <c:ptCount val="35"/>
                <c:pt idx="0">
                  <c:v>0.47576907086039655</c:v>
                </c:pt>
                <c:pt idx="1">
                  <c:v>0.50613268469466255</c:v>
                </c:pt>
                <c:pt idx="2">
                  <c:v>0.53380945439804106</c:v>
                </c:pt>
                <c:pt idx="3">
                  <c:v>0.58553381269172411</c:v>
                </c:pt>
                <c:pt idx="4">
                  <c:v>0.57510591931326671</c:v>
                </c:pt>
                <c:pt idx="5">
                  <c:v>0.65195755083035856</c:v>
                </c:pt>
                <c:pt idx="6">
                  <c:v>0.68837897241823798</c:v>
                </c:pt>
                <c:pt idx="7">
                  <c:v>0.66881220573335709</c:v>
                </c:pt>
                <c:pt idx="8">
                  <c:v>0.69920364183191641</c:v>
                </c:pt>
                <c:pt idx="9">
                  <c:v>0.81459228839424103</c:v>
                </c:pt>
                <c:pt idx="10">
                  <c:v>0.88373866776278243</c:v>
                </c:pt>
                <c:pt idx="11">
                  <c:v>0.93844829560777743</c:v>
                </c:pt>
                <c:pt idx="12">
                  <c:v>0.98185748909901105</c:v>
                </c:pt>
                <c:pt idx="13">
                  <c:v>0.96830143046991723</c:v>
                </c:pt>
                <c:pt idx="14">
                  <c:v>0.99379517027701703</c:v>
                </c:pt>
                <c:pt idx="15">
                  <c:v>1.0795377541311373</c:v>
                </c:pt>
                <c:pt idx="16">
                  <c:v>1.1410348799879138</c:v>
                </c:pt>
                <c:pt idx="17">
                  <c:v>1.2310785227316905</c:v>
                </c:pt>
                <c:pt idx="18">
                  <c:v>1.3294274052891915</c:v>
                </c:pt>
                <c:pt idx="19">
                  <c:v>1.38666667334828</c:v>
                </c:pt>
                <c:pt idx="20">
                  <c:v>1.4355794483379041</c:v>
                </c:pt>
                <c:pt idx="21">
                  <c:v>1.5289579511082461</c:v>
                </c:pt>
                <c:pt idx="22">
                  <c:v>1.6199133596847206</c:v>
                </c:pt>
                <c:pt idx="23">
                  <c:v>1.5793089038811683</c:v>
                </c:pt>
                <c:pt idx="24">
                  <c:v>1.6175162943731669</c:v>
                </c:pt>
                <c:pt idx="25">
                  <c:v>1.5913629298154597</c:v>
                </c:pt>
                <c:pt idx="26">
                  <c:v>1.5290229350614966</c:v>
                </c:pt>
                <c:pt idx="27">
                  <c:v>1.547603960900374</c:v>
                </c:pt>
                <c:pt idx="28">
                  <c:v>1.8222341836908027</c:v>
                </c:pt>
                <c:pt idx="29">
                  <c:v>1.8473294845462982</c:v>
                </c:pt>
                <c:pt idx="30">
                  <c:v>1.8599295112495027</c:v>
                </c:pt>
                <c:pt idx="31">
                  <c:v>1.9697335355853638</c:v>
                </c:pt>
                <c:pt idx="32">
                  <c:v>2.0710894593274114</c:v>
                </c:pt>
                <c:pt idx="33">
                  <c:v>2.1982333332837753</c:v>
                </c:pt>
                <c:pt idx="34">
                  <c:v>2.4538979389606967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8A3-AEEC-BBD12C62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95552"/>
        <c:axId val="412710016"/>
      </c:lineChart>
      <c:catAx>
        <c:axId val="4126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710016"/>
        <c:crosses val="autoZero"/>
        <c:auto val="1"/>
        <c:lblAlgn val="ctr"/>
        <c:lblOffset val="100"/>
        <c:noMultiLvlLbl val="0"/>
      </c:catAx>
      <c:valAx>
        <c:axId val="412710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zh-CN"/>
          </a:p>
        </c:txPr>
        <c:crossAx val="412695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汇总!$AJ$5:$AJ$39</c:f>
              <c:numCache>
                <c:formatCode>0.00%</c:formatCode>
                <c:ptCount val="35"/>
                <c:pt idx="0">
                  <c:v>3.1564982167163455E-2</c:v>
                </c:pt>
                <c:pt idx="1">
                  <c:v>4.0729386595478596E-2</c:v>
                </c:pt>
                <c:pt idx="2">
                  <c:v>4.6810822196477975E-2</c:v>
                </c:pt>
                <c:pt idx="3">
                  <c:v>4.8127817460897455E-2</c:v>
                </c:pt>
                <c:pt idx="4">
                  <c:v>4.6940480812399446E-2</c:v>
                </c:pt>
                <c:pt idx="5">
                  <c:v>4.8871268690822804E-2</c:v>
                </c:pt>
                <c:pt idx="6">
                  <c:v>5.0921006021962444E-2</c:v>
                </c:pt>
                <c:pt idx="7">
                  <c:v>5.322648166975659E-2</c:v>
                </c:pt>
                <c:pt idx="8">
                  <c:v>7.4731317516727333E-2</c:v>
                </c:pt>
                <c:pt idx="9">
                  <c:v>6.3976165983385333E-2</c:v>
                </c:pt>
                <c:pt idx="10">
                  <c:v>5.4199054385963327E-2</c:v>
                </c:pt>
                <c:pt idx="11">
                  <c:v>5.1644546776834728E-2</c:v>
                </c:pt>
                <c:pt idx="12">
                  <c:v>5.1250920043716022E-2</c:v>
                </c:pt>
                <c:pt idx="13">
                  <c:v>5.7262534576189031E-2</c:v>
                </c:pt>
                <c:pt idx="14">
                  <c:v>5.8158051553789489E-2</c:v>
                </c:pt>
                <c:pt idx="15">
                  <c:v>5.1026316848440161E-2</c:v>
                </c:pt>
                <c:pt idx="16">
                  <c:v>4.3360033032576691E-2</c:v>
                </c:pt>
                <c:pt idx="17">
                  <c:v>3.8580377841696267E-2</c:v>
                </c:pt>
                <c:pt idx="18">
                  <c:v>3.52312645232832E-2</c:v>
                </c:pt>
                <c:pt idx="19">
                  <c:v>2.9906639012585078E-2</c:v>
                </c:pt>
                <c:pt idx="20">
                  <c:v>3.1220491344223802E-2</c:v>
                </c:pt>
                <c:pt idx="21">
                  <c:v>3.0956024852823956E-2</c:v>
                </c:pt>
                <c:pt idx="22">
                  <c:v>2.8964693772927784E-2</c:v>
                </c:pt>
                <c:pt idx="23">
                  <c:v>2.9386393765443764E-2</c:v>
                </c:pt>
                <c:pt idx="24">
                  <c:v>3.1144633922741569E-2</c:v>
                </c:pt>
                <c:pt idx="25">
                  <c:v>3.1451826722575911E-2</c:v>
                </c:pt>
                <c:pt idx="26">
                  <c:v>2.6216832423315038E-2</c:v>
                </c:pt>
                <c:pt idx="27">
                  <c:v>3.8842448825136662E-2</c:v>
                </c:pt>
                <c:pt idx="28">
                  <c:v>2.5683786251036393E-2</c:v>
                </c:pt>
                <c:pt idx="29">
                  <c:v>2.3581872088194789E-2</c:v>
                </c:pt>
                <c:pt idx="30">
                  <c:v>2.7986379479065931E-2</c:v>
                </c:pt>
                <c:pt idx="31">
                  <c:v>2.824221768370002E-2</c:v>
                </c:pt>
                <c:pt idx="32">
                  <c:v>2.8902640945833783E-2</c:v>
                </c:pt>
                <c:pt idx="33">
                  <c:v>2.4873551233090544E-2</c:v>
                </c:pt>
                <c:pt idx="34">
                  <c:v>2.2484314494669054E-2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F53-8393-16AB647B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70288"/>
        <c:axId val="460473168"/>
      </c:lineChart>
      <c:catAx>
        <c:axId val="46047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3168"/>
        <c:crosses val="autoZero"/>
        <c:auto val="1"/>
        <c:lblAlgn val="ctr"/>
        <c:lblOffset val="100"/>
        <c:noMultiLvlLbl val="0"/>
      </c:catAx>
      <c:valAx>
        <c:axId val="460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028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Value added of Finance Industry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汇总!$AF$5:$AF$39</c:f>
              <c:numCache>
                <c:formatCode>0.00%</c:formatCode>
                <c:ptCount val="35"/>
                <c:pt idx="0">
                  <c:v>1.8701129009207649E-2</c:v>
                </c:pt>
                <c:pt idx="1">
                  <c:v>2.4489030564410274E-2</c:v>
                </c:pt>
                <c:pt idx="2">
                  <c:v>2.8264944106031194E-2</c:v>
                </c:pt>
                <c:pt idx="3">
                  <c:v>3.1897374866805973E-2</c:v>
                </c:pt>
                <c:pt idx="4">
                  <c:v>3.2500359517251297E-2</c:v>
                </c:pt>
                <c:pt idx="5">
                  <c:v>3.8898804904547571E-2</c:v>
                </c:pt>
                <c:pt idx="6">
                  <c:v>4.1810579894564624E-2</c:v>
                </c:pt>
                <c:pt idx="7">
                  <c:v>4.3612716954394053E-2</c:v>
                </c:pt>
                <c:pt idx="8">
                  <c:v>6.3170336389647933E-2</c:v>
                </c:pt>
                <c:pt idx="9">
                  <c:v>6.0918383108824303E-2</c:v>
                </c:pt>
                <c:pt idx="10">
                  <c:v>5.4563723139457884E-2</c:v>
                </c:pt>
                <c:pt idx="11">
                  <c:v>5.4731918886668174E-2</c:v>
                </c:pt>
                <c:pt idx="12">
                  <c:v>5.3557705570553109E-2</c:v>
                </c:pt>
                <c:pt idx="13">
                  <c:v>5.2755284814567184E-2</c:v>
                </c:pt>
                <c:pt idx="14">
                  <c:v>5.2504670389891671E-2</c:v>
                </c:pt>
                <c:pt idx="15">
                  <c:v>5.1670827959978925E-2</c:v>
                </c:pt>
                <c:pt idx="16">
                  <c:v>5.2576183911519025E-2</c:v>
                </c:pt>
                <c:pt idx="17">
                  <c:v>5.0826012532441449E-2</c:v>
                </c:pt>
                <c:pt idx="18">
                  <c:v>4.9727401851915508E-2</c:v>
                </c:pt>
                <c:pt idx="19">
                  <c:v>4.8469426106199573E-2</c:v>
                </c:pt>
                <c:pt idx="20">
                  <c:v>4.7112371044269366E-2</c:v>
                </c:pt>
                <c:pt idx="21">
                  <c:v>4.5838085320903783E-2</c:v>
                </c:pt>
                <c:pt idx="22">
                  <c:v>4.4188611104195377E-2</c:v>
                </c:pt>
                <c:pt idx="23">
                  <c:v>4.0983259745237519E-2</c:v>
                </c:pt>
                <c:pt idx="24">
                  <c:v>4.0180036342940512E-2</c:v>
                </c:pt>
                <c:pt idx="25">
                  <c:v>4.5720644354455595E-2</c:v>
                </c:pt>
                <c:pt idx="26">
                  <c:v>5.6612692961778135E-2</c:v>
                </c:pt>
                <c:pt idx="27">
                  <c:v>5.7814685761749661E-2</c:v>
                </c:pt>
                <c:pt idx="28">
                  <c:v>6.3065852074998291E-2</c:v>
                </c:pt>
                <c:pt idx="29">
                  <c:v>6.280144679789583E-2</c:v>
                </c:pt>
                <c:pt idx="30">
                  <c:v>6.3368541291633232E-2</c:v>
                </c:pt>
                <c:pt idx="31">
                  <c:v>6.5879394821043089E-2</c:v>
                </c:pt>
                <c:pt idx="32">
                  <c:v>7.0049631066217602E-2</c:v>
                </c:pt>
                <c:pt idx="33">
                  <c:v>7.3383025899891499E-2</c:v>
                </c:pt>
                <c:pt idx="34">
                  <c:v>8.4970179161469941E-2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1-4E27-BC2B-F9910DBD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70608"/>
        <c:axId val="460476048"/>
      </c:lineChart>
      <c:lineChart>
        <c:grouping val="standard"/>
        <c:varyColors val="0"/>
        <c:ser>
          <c:idx val="2"/>
          <c:order val="1"/>
          <c:tx>
            <c:v>Quantity of financial assets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汇总!$A$5:$A$39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汇总!$AH$5:$AH$39</c:f>
              <c:numCache>
                <c:formatCode>0.00%</c:formatCode>
                <c:ptCount val="35"/>
                <c:pt idx="0">
                  <c:v>0.59246442498111507</c:v>
                </c:pt>
                <c:pt idx="1">
                  <c:v>0.60126195387211701</c:v>
                </c:pt>
                <c:pt idx="2">
                  <c:v>0.6038121694892562</c:v>
                </c:pt>
                <c:pt idx="3">
                  <c:v>0.66276379336589952</c:v>
                </c:pt>
                <c:pt idx="4">
                  <c:v>0.69237380944479476</c:v>
                </c:pt>
                <c:pt idx="5">
                  <c:v>0.79594424181282009</c:v>
                </c:pt>
                <c:pt idx="6">
                  <c:v>0.82108707507725875</c:v>
                </c:pt>
                <c:pt idx="7">
                  <c:v>0.81938004516227303</c:v>
                </c:pt>
                <c:pt idx="8">
                  <c:v>0.8452993803502572</c:v>
                </c:pt>
                <c:pt idx="9">
                  <c:v>0.95220434317125013</c:v>
                </c:pt>
                <c:pt idx="10">
                  <c:v>1.0067283231714279</c:v>
                </c:pt>
                <c:pt idx="11">
                  <c:v>1.0597811831552038</c:v>
                </c:pt>
                <c:pt idx="12">
                  <c:v>1.0450096412877943</c:v>
                </c:pt>
                <c:pt idx="13">
                  <c:v>0.92128798009063229</c:v>
                </c:pt>
                <c:pt idx="14">
                  <c:v>0.90279280318273569</c:v>
                </c:pt>
                <c:pt idx="15">
                  <c:v>1.0126309549923642</c:v>
                </c:pt>
                <c:pt idx="16">
                  <c:v>1.2125494432169408</c:v>
                </c:pt>
                <c:pt idx="17">
                  <c:v>1.3174057740178622</c:v>
                </c:pt>
                <c:pt idx="18">
                  <c:v>1.4114566287864088</c:v>
                </c:pt>
                <c:pt idx="19">
                  <c:v>1.6206911811722824</c:v>
                </c:pt>
                <c:pt idx="20">
                  <c:v>1.5090208070343445</c:v>
                </c:pt>
                <c:pt idx="21">
                  <c:v>1.4807484339101833</c:v>
                </c:pt>
                <c:pt idx="22">
                  <c:v>1.5256025646470608</c:v>
                </c:pt>
                <c:pt idx="23">
                  <c:v>1.3946338592056442</c:v>
                </c:pt>
                <c:pt idx="24">
                  <c:v>1.2901110490690777</c:v>
                </c:pt>
                <c:pt idx="25">
                  <c:v>1.4536721430440041</c:v>
                </c:pt>
                <c:pt idx="26">
                  <c:v>2.159402480348144</c:v>
                </c:pt>
                <c:pt idx="27">
                  <c:v>1.4884408040806949</c:v>
                </c:pt>
                <c:pt idx="28">
                  <c:v>2.4554733269692064</c:v>
                </c:pt>
                <c:pt idx="29">
                  <c:v>2.6631238844406493</c:v>
                </c:pt>
                <c:pt idx="30">
                  <c:v>2.2642636336376945</c:v>
                </c:pt>
                <c:pt idx="31">
                  <c:v>2.3326565767200833</c:v>
                </c:pt>
                <c:pt idx="32">
                  <c:v>2.4236411889659868</c:v>
                </c:pt>
                <c:pt idx="33">
                  <c:v>2.9502432206892255</c:v>
                </c:pt>
                <c:pt idx="34">
                  <c:v>3.7790869355441568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1-4E27-BC2B-F9910DBD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78128"/>
        <c:axId val="779573008"/>
      </c:lineChart>
      <c:catAx>
        <c:axId val="46047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6048"/>
        <c:crosses val="autoZero"/>
        <c:auto val="1"/>
        <c:lblAlgn val="ctr"/>
        <c:lblOffset val="100"/>
        <c:noMultiLvlLbl val="0"/>
      </c:catAx>
      <c:valAx>
        <c:axId val="4604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0608"/>
        <c:crosses val="autoZero"/>
        <c:crossBetween val="between"/>
      </c:valAx>
      <c:valAx>
        <c:axId val="7795730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78128"/>
        <c:crosses val="max"/>
        <c:crossBetween val="between"/>
      </c:valAx>
      <c:catAx>
        <c:axId val="77957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573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41</xdr:row>
      <xdr:rowOff>128587</xdr:rowOff>
    </xdr:from>
    <xdr:to>
      <xdr:col>26</xdr:col>
      <xdr:colOff>447675</xdr:colOff>
      <xdr:row>57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41</xdr:row>
      <xdr:rowOff>147637</xdr:rowOff>
    </xdr:from>
    <xdr:to>
      <xdr:col>20</xdr:col>
      <xdr:colOff>247650</xdr:colOff>
      <xdr:row>57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58</xdr:row>
      <xdr:rowOff>100012</xdr:rowOff>
    </xdr:from>
    <xdr:to>
      <xdr:col>26</xdr:col>
      <xdr:colOff>390525</xdr:colOff>
      <xdr:row>74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428625</xdr:colOff>
      <xdr:row>58</xdr:row>
      <xdr:rowOff>166687</xdr:rowOff>
    </xdr:from>
    <xdr:to>
      <xdr:col>20</xdr:col>
      <xdr:colOff>247650</xdr:colOff>
      <xdr:row>74</xdr:row>
      <xdr:rowOff>166687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438150</xdr:colOff>
      <xdr:row>75</xdr:row>
      <xdr:rowOff>52387</xdr:rowOff>
    </xdr:from>
    <xdr:to>
      <xdr:col>23</xdr:col>
      <xdr:colOff>390525</xdr:colOff>
      <xdr:row>91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550862</xdr:colOff>
      <xdr:row>42</xdr:row>
      <xdr:rowOff>133349</xdr:rowOff>
    </xdr:from>
    <xdr:to>
      <xdr:col>34</xdr:col>
      <xdr:colOff>436033</xdr:colOff>
      <xdr:row>54</xdr:row>
      <xdr:rowOff>115358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61E07B-8EBA-46D2-A996-9799C8F1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247649</xdr:colOff>
      <xdr:row>10</xdr:row>
      <xdr:rowOff>151869</xdr:rowOff>
    </xdr:from>
    <xdr:to>
      <xdr:col>32</xdr:col>
      <xdr:colOff>402166</xdr:colOff>
      <xdr:row>31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83643F2-95A1-4102-B3BD-E76F74FBF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abSelected="1" topLeftCell="R5" workbookViewId="0">
      <selection activeCell="AJ5" sqref="AJ5:AK39"/>
    </sheetView>
  </sheetViews>
  <sheetFormatPr defaultRowHeight="14.35" x14ac:dyDescent="0.4"/>
  <cols>
    <col min="4" max="4" width="13.234375" customWidth="1"/>
    <col min="5" max="5" width="13.64453125" customWidth="1"/>
    <col min="6" max="9" width="13" customWidth="1"/>
    <col min="10" max="10" width="12.1171875" customWidth="1"/>
    <col min="11" max="11" width="12.3515625" customWidth="1"/>
    <col min="12" max="12" width="10.234375" customWidth="1"/>
    <col min="13" max="13" width="11.234375" customWidth="1"/>
    <col min="14" max="14" width="15.76171875" customWidth="1"/>
    <col min="15" max="15" width="13" customWidth="1"/>
    <col min="16" max="18" width="15.64453125" customWidth="1"/>
    <col min="26" max="26" width="10.1171875" customWidth="1"/>
  </cols>
  <sheetData>
    <row r="1" spans="1:39" x14ac:dyDescent="0.4">
      <c r="A1" t="s">
        <v>0</v>
      </c>
      <c r="B1" t="s">
        <v>177</v>
      </c>
      <c r="C1" t="s">
        <v>1</v>
      </c>
      <c r="D1" t="s">
        <v>2</v>
      </c>
      <c r="E1" t="s">
        <v>259</v>
      </c>
      <c r="F1" t="s">
        <v>183</v>
      </c>
      <c r="G1" s="8" t="s">
        <v>320</v>
      </c>
      <c r="H1" s="8" t="s">
        <v>321</v>
      </c>
      <c r="I1" t="s">
        <v>312</v>
      </c>
      <c r="J1" t="s">
        <v>3</v>
      </c>
      <c r="K1" t="s">
        <v>263</v>
      </c>
      <c r="L1" t="s">
        <v>4</v>
      </c>
      <c r="M1" t="s">
        <v>262</v>
      </c>
      <c r="N1" t="s">
        <v>276</v>
      </c>
      <c r="O1" t="s">
        <v>127</v>
      </c>
      <c r="P1" t="s">
        <v>331</v>
      </c>
      <c r="Q1" t="s">
        <v>330</v>
      </c>
      <c r="R1" t="s">
        <v>332</v>
      </c>
      <c r="T1" t="s">
        <v>324</v>
      </c>
      <c r="U1" t="s">
        <v>325</v>
      </c>
      <c r="V1" t="s">
        <v>323</v>
      </c>
      <c r="W1" t="s">
        <v>4</v>
      </c>
      <c r="X1" t="s">
        <v>326</v>
      </c>
      <c r="Y1" t="s">
        <v>263</v>
      </c>
      <c r="Z1" t="s">
        <v>327</v>
      </c>
      <c r="AB1" t="s">
        <v>124</v>
      </c>
      <c r="AC1" t="s">
        <v>125</v>
      </c>
      <c r="AD1" t="s">
        <v>126</v>
      </c>
      <c r="AF1" t="s">
        <v>317</v>
      </c>
      <c r="AH1" t="s">
        <v>318</v>
      </c>
      <c r="AJ1" t="s">
        <v>319</v>
      </c>
      <c r="AL1" t="s">
        <v>328</v>
      </c>
      <c r="AM1" t="s">
        <v>329</v>
      </c>
    </row>
    <row r="2" spans="1:39" x14ac:dyDescent="0.4">
      <c r="A2">
        <v>1978</v>
      </c>
      <c r="B2" s="1">
        <v>3650.2</v>
      </c>
      <c r="C2" s="1">
        <v>76.5</v>
      </c>
      <c r="D2">
        <f>(E2+F2)/1.07</f>
        <v>1277.5794392523364</v>
      </c>
      <c r="E2" s="2">
        <v>1155.01</v>
      </c>
      <c r="F2" s="2">
        <v>212</v>
      </c>
      <c r="G2" s="9">
        <f>E2+F2</f>
        <v>1367.01</v>
      </c>
      <c r="H2" s="9"/>
      <c r="I2" s="2"/>
      <c r="N2" s="2">
        <v>1890.42</v>
      </c>
      <c r="AC2">
        <f>N2+I2+J2+3.5*K2</f>
        <v>1890.42</v>
      </c>
      <c r="AD2">
        <f t="shared" ref="AD2:AD8" si="0">AB2+AC2</f>
        <v>1890.42</v>
      </c>
      <c r="AF2" s="10">
        <f t="shared" ref="AF2:AF39" si="1">C2/B2</f>
        <v>2.095775573941154E-2</v>
      </c>
    </row>
    <row r="3" spans="1:39" x14ac:dyDescent="0.4">
      <c r="A3">
        <v>1979</v>
      </c>
      <c r="B3" s="1">
        <v>4067.7</v>
      </c>
      <c r="C3" s="1">
        <v>75.900000000000006</v>
      </c>
      <c r="D3">
        <f t="shared" ref="D3:D8" si="2">(E3+F3)/1.07</f>
        <v>1523.6074766355139</v>
      </c>
      <c r="E3" s="2">
        <v>1362.56</v>
      </c>
      <c r="F3" s="2">
        <v>267.7</v>
      </c>
      <c r="G3" s="9">
        <f t="shared" ref="G3:G39" si="3">E3+F3</f>
        <v>1630.26</v>
      </c>
      <c r="H3" s="9"/>
      <c r="I3" s="2"/>
      <c r="N3" s="2">
        <v>2082.4699999999998</v>
      </c>
      <c r="AC3">
        <f t="shared" ref="AC3:AC39" si="4">N3+I3+J3+3.5*K3</f>
        <v>2082.4699999999998</v>
      </c>
      <c r="AD3">
        <f t="shared" si="0"/>
        <v>2082.4699999999998</v>
      </c>
      <c r="AF3" s="10">
        <f t="shared" si="1"/>
        <v>1.8659193155837455E-2</v>
      </c>
    </row>
    <row r="4" spans="1:39" x14ac:dyDescent="0.4">
      <c r="A4">
        <v>1980</v>
      </c>
      <c r="B4" s="1">
        <v>4551.6000000000004</v>
      </c>
      <c r="C4" s="1">
        <v>85.7</v>
      </c>
      <c r="D4">
        <f t="shared" si="2"/>
        <v>1902.6728971962616</v>
      </c>
      <c r="E4" s="2">
        <v>1689.66</v>
      </c>
      <c r="F4" s="2">
        <v>346.2</v>
      </c>
      <c r="G4" s="9">
        <f t="shared" si="3"/>
        <v>2035.8600000000001</v>
      </c>
      <c r="H4" s="9"/>
      <c r="I4" s="2"/>
      <c r="N4" s="2">
        <v>2478.08</v>
      </c>
      <c r="AC4">
        <f t="shared" si="4"/>
        <v>2478.08</v>
      </c>
      <c r="AD4">
        <f t="shared" si="0"/>
        <v>2478.08</v>
      </c>
      <c r="AF4" s="10">
        <f t="shared" si="1"/>
        <v>1.882854380877054E-2</v>
      </c>
    </row>
    <row r="5" spans="1:39" x14ac:dyDescent="0.4">
      <c r="A5">
        <v>1981</v>
      </c>
      <c r="B5" s="1">
        <v>4898.1000000000004</v>
      </c>
      <c r="C5" s="1">
        <v>91.6</v>
      </c>
      <c r="D5">
        <f t="shared" si="2"/>
        <v>2330.3644859813085</v>
      </c>
      <c r="E5" s="2">
        <v>2097.19</v>
      </c>
      <c r="F5" s="2">
        <v>396.3</v>
      </c>
      <c r="G5" s="9">
        <f t="shared" si="3"/>
        <v>2493.4900000000002</v>
      </c>
      <c r="H5" s="9"/>
      <c r="I5" s="2"/>
      <c r="N5" s="2">
        <v>2853.29</v>
      </c>
      <c r="O5" s="4" t="s">
        <v>270</v>
      </c>
      <c r="P5" s="4">
        <v>0</v>
      </c>
      <c r="Q5" s="4">
        <f>O5/2</f>
        <v>24.33</v>
      </c>
      <c r="R5">
        <f t="shared" ref="R5:R20" si="5">P5/2</f>
        <v>0</v>
      </c>
      <c r="T5">
        <f>O5/B5</f>
        <v>9.9344643841489545E-3</v>
      </c>
      <c r="U5">
        <f>P5/B5</f>
        <v>0</v>
      </c>
      <c r="V5">
        <f>N5/B5</f>
        <v>0.58252996059696616</v>
      </c>
      <c r="Z5" s="11">
        <f>(D5+I5+J5)/B5</f>
        <v>0.47576907086039655</v>
      </c>
      <c r="AB5">
        <f>O5+P5+3.5*(L5+M5)</f>
        <v>48.66</v>
      </c>
      <c r="AC5">
        <f t="shared" si="4"/>
        <v>2853.29</v>
      </c>
      <c r="AD5">
        <f t="shared" si="0"/>
        <v>2901.95</v>
      </c>
      <c r="AF5" s="12">
        <f t="shared" si="1"/>
        <v>1.8701129009207649E-2</v>
      </c>
      <c r="AG5" s="12"/>
      <c r="AH5" s="12">
        <f t="shared" ref="AH5:AH39" si="6">AD5/B5</f>
        <v>0.59246442498111507</v>
      </c>
      <c r="AJ5" s="12">
        <f t="shared" ref="AJ5:AJ8" si="7">AF5/AH5</f>
        <v>3.1564982167163455E-2</v>
      </c>
      <c r="AL5">
        <f>(E2+N5+I5)/B5</f>
        <v>0.81833772279046979</v>
      </c>
    </row>
    <row r="6" spans="1:39" x14ac:dyDescent="0.4">
      <c r="A6">
        <v>1982</v>
      </c>
      <c r="B6" s="1">
        <v>5333</v>
      </c>
      <c r="C6" s="1">
        <v>130.6</v>
      </c>
      <c r="D6">
        <f t="shared" si="2"/>
        <v>2699.2056074766356</v>
      </c>
      <c r="E6" s="2">
        <v>2449.0500000000002</v>
      </c>
      <c r="F6" s="2">
        <v>439.1</v>
      </c>
      <c r="G6" s="9">
        <f t="shared" si="3"/>
        <v>2888.15</v>
      </c>
      <c r="H6" s="9"/>
      <c r="I6" s="2"/>
      <c r="N6" s="2">
        <v>3162.7</v>
      </c>
      <c r="O6" s="4" t="s">
        <v>271</v>
      </c>
      <c r="P6" s="4">
        <v>0</v>
      </c>
      <c r="Q6" s="4">
        <f t="shared" ref="Q6:Q21" si="8">O6/2</f>
        <v>21.914999999999999</v>
      </c>
      <c r="R6">
        <f t="shared" si="5"/>
        <v>0</v>
      </c>
      <c r="T6">
        <f t="shared" ref="T6:T39" si="9">O6/B6</f>
        <v>8.2186386649165562E-3</v>
      </c>
      <c r="U6">
        <f t="shared" ref="U6:U39" si="10">P6/B6</f>
        <v>0</v>
      </c>
      <c r="V6">
        <f t="shared" ref="V6:V39" si="11">N6/B6</f>
        <v>0.59304331520720044</v>
      </c>
      <c r="Z6" s="11">
        <f t="shared" ref="Z6:Z39" si="12">(D6+I6+J6)/B6</f>
        <v>0.50613268469466255</v>
      </c>
      <c r="AB6">
        <f t="shared" ref="AB6:AB39" si="13">O6+P6+3.5*(L6+M6)</f>
        <v>43.83</v>
      </c>
      <c r="AC6">
        <f t="shared" si="4"/>
        <v>3162.7</v>
      </c>
      <c r="AD6">
        <f t="shared" si="0"/>
        <v>3206.5299999999997</v>
      </c>
      <c r="AF6" s="12">
        <f t="shared" si="1"/>
        <v>2.4489030564410274E-2</v>
      </c>
      <c r="AG6" s="12"/>
      <c r="AH6" s="12">
        <f t="shared" si="6"/>
        <v>0.60126195387211701</v>
      </c>
      <c r="AJ6" s="12">
        <f t="shared" si="7"/>
        <v>4.0729386595478596E-2</v>
      </c>
      <c r="AL6">
        <f t="shared" ref="AL6:AL39" si="14">(E3+N6+I6)/B6</f>
        <v>0.84853928370523157</v>
      </c>
    </row>
    <row r="7" spans="1:39" x14ac:dyDescent="0.4">
      <c r="A7">
        <v>1983</v>
      </c>
      <c r="B7" s="1">
        <v>5975.6</v>
      </c>
      <c r="C7" s="1">
        <v>168.9</v>
      </c>
      <c r="D7">
        <f t="shared" si="2"/>
        <v>3189.8317757009345</v>
      </c>
      <c r="E7" s="2">
        <v>2883.32</v>
      </c>
      <c r="F7" s="2">
        <v>529.79999999999995</v>
      </c>
      <c r="G7" s="9">
        <f t="shared" si="3"/>
        <v>3413.12</v>
      </c>
      <c r="H7" s="9"/>
      <c r="I7" s="2"/>
      <c r="N7" s="2">
        <v>3566.56</v>
      </c>
      <c r="O7" s="4" t="s">
        <v>272</v>
      </c>
      <c r="P7" s="4">
        <v>0</v>
      </c>
      <c r="Q7" s="4">
        <f t="shared" si="8"/>
        <v>20.79</v>
      </c>
      <c r="R7">
        <f t="shared" si="5"/>
        <v>0</v>
      </c>
      <c r="T7">
        <f t="shared" si="9"/>
        <v>6.9582970747707334E-3</v>
      </c>
      <c r="U7">
        <f t="shared" si="10"/>
        <v>0</v>
      </c>
      <c r="V7">
        <f t="shared" si="11"/>
        <v>0.59685387241448551</v>
      </c>
      <c r="Z7" s="11">
        <f t="shared" si="12"/>
        <v>0.53380945439804106</v>
      </c>
      <c r="AB7">
        <f t="shared" si="13"/>
        <v>41.58</v>
      </c>
      <c r="AC7">
        <f t="shared" si="4"/>
        <v>3566.56</v>
      </c>
      <c r="AD7">
        <f t="shared" si="0"/>
        <v>3608.14</v>
      </c>
      <c r="AF7" s="12">
        <f t="shared" si="1"/>
        <v>2.8264944106031194E-2</v>
      </c>
      <c r="AG7" s="12"/>
      <c r="AH7" s="12">
        <f t="shared" si="6"/>
        <v>0.6038121694892562</v>
      </c>
      <c r="AJ7" s="12">
        <f t="shared" si="7"/>
        <v>4.6810822196477975E-2</v>
      </c>
      <c r="AK7" s="12">
        <f>AVERAGE(AJ5:AJ7)</f>
        <v>3.9701730319706675E-2</v>
      </c>
      <c r="AL7">
        <f t="shared" si="14"/>
        <v>0.87961376263471447</v>
      </c>
    </row>
    <row r="8" spans="1:39" x14ac:dyDescent="0.4">
      <c r="A8">
        <v>1984</v>
      </c>
      <c r="B8" s="1">
        <v>7226.3</v>
      </c>
      <c r="C8" s="1">
        <v>230.5</v>
      </c>
      <c r="D8">
        <f t="shared" si="2"/>
        <v>4231.2429906542056</v>
      </c>
      <c r="E8" s="2">
        <v>3735.33</v>
      </c>
      <c r="F8" s="2">
        <v>792.1</v>
      </c>
      <c r="G8" s="9">
        <f t="shared" si="3"/>
        <v>4527.43</v>
      </c>
      <c r="H8" s="9"/>
      <c r="I8" s="2"/>
      <c r="N8" s="2">
        <v>4746.8</v>
      </c>
      <c r="O8" s="4" t="s">
        <v>273</v>
      </c>
      <c r="P8" s="4">
        <v>0</v>
      </c>
      <c r="Q8" s="4">
        <f t="shared" si="8"/>
        <v>21.265000000000001</v>
      </c>
      <c r="R8">
        <f t="shared" si="5"/>
        <v>0</v>
      </c>
      <c r="T8">
        <f t="shared" si="9"/>
        <v>5.8854462172896228E-3</v>
      </c>
      <c r="U8">
        <f t="shared" si="10"/>
        <v>0</v>
      </c>
      <c r="V8">
        <f t="shared" si="11"/>
        <v>0.65687834714860993</v>
      </c>
      <c r="Z8" s="11">
        <f t="shared" si="12"/>
        <v>0.58553381269172411</v>
      </c>
      <c r="AB8">
        <f t="shared" si="13"/>
        <v>42.53</v>
      </c>
      <c r="AC8">
        <f t="shared" si="4"/>
        <v>4746.8</v>
      </c>
      <c r="AD8">
        <f t="shared" si="0"/>
        <v>4789.33</v>
      </c>
      <c r="AF8" s="12">
        <f t="shared" si="1"/>
        <v>3.1897374866805973E-2</v>
      </c>
      <c r="AG8" s="12"/>
      <c r="AH8" s="12">
        <f t="shared" si="6"/>
        <v>0.66276379336589952</v>
      </c>
      <c r="AJ8" s="12">
        <f t="shared" si="7"/>
        <v>4.8127817460897455E-2</v>
      </c>
      <c r="AK8" s="12">
        <f t="shared" ref="AK8:AK39" si="15">AVERAGE(AJ6:AJ8)</f>
        <v>4.5222675417618007E-2</v>
      </c>
      <c r="AL8">
        <f t="shared" si="14"/>
        <v>0.94709464041072189</v>
      </c>
    </row>
    <row r="9" spans="1:39" x14ac:dyDescent="0.4">
      <c r="A9">
        <v>1985</v>
      </c>
      <c r="B9" s="1">
        <v>9039.9</v>
      </c>
      <c r="C9" s="1">
        <v>293.8</v>
      </c>
      <c r="D9" s="2">
        <v>5198.8999999999996</v>
      </c>
      <c r="E9" s="2">
        <v>4559.95</v>
      </c>
      <c r="F9" s="2">
        <v>987.8</v>
      </c>
      <c r="G9" s="9">
        <f t="shared" si="3"/>
        <v>5547.75</v>
      </c>
      <c r="H9" s="9">
        <f>G9/D9</f>
        <v>1.0671007328473332</v>
      </c>
      <c r="I9" s="2"/>
      <c r="N9" s="2">
        <v>6198.38</v>
      </c>
      <c r="O9" s="4" t="s">
        <v>274</v>
      </c>
      <c r="P9" s="4">
        <v>0</v>
      </c>
      <c r="Q9" s="4">
        <f t="shared" si="8"/>
        <v>30.305</v>
      </c>
      <c r="R9">
        <f t="shared" si="5"/>
        <v>0</v>
      </c>
      <c r="T9">
        <f t="shared" si="9"/>
        <v>6.7047201849577982E-3</v>
      </c>
      <c r="U9">
        <f t="shared" si="10"/>
        <v>0</v>
      </c>
      <c r="V9">
        <f t="shared" si="11"/>
        <v>0.68566908925983694</v>
      </c>
      <c r="Z9" s="11">
        <f t="shared" si="12"/>
        <v>0.57510591931326671</v>
      </c>
      <c r="AB9">
        <f t="shared" si="13"/>
        <v>60.61</v>
      </c>
      <c r="AC9">
        <f t="shared" si="4"/>
        <v>6198.38</v>
      </c>
      <c r="AD9">
        <f>AB9+AC9</f>
        <v>6258.99</v>
      </c>
      <c r="AF9" s="12">
        <f t="shared" si="1"/>
        <v>3.2500359517251297E-2</v>
      </c>
      <c r="AG9" s="12"/>
      <c r="AH9" s="12">
        <f t="shared" si="6"/>
        <v>0.69237380944479476</v>
      </c>
      <c r="AJ9" s="12">
        <f>AF9/AH9</f>
        <v>4.6940480812399446E-2</v>
      </c>
      <c r="AK9" s="12">
        <f t="shared" si="15"/>
        <v>4.7293040156591616E-2</v>
      </c>
      <c r="AL9">
        <f t="shared" si="14"/>
        <v>0.95658469673337099</v>
      </c>
    </row>
    <row r="10" spans="1:39" x14ac:dyDescent="0.4">
      <c r="A10">
        <v>1986</v>
      </c>
      <c r="B10" s="1">
        <v>10308.799999999999</v>
      </c>
      <c r="C10" s="1">
        <v>401</v>
      </c>
      <c r="D10" s="2">
        <v>6720.9</v>
      </c>
      <c r="E10" s="2">
        <v>5933.88</v>
      </c>
      <c r="F10" s="2">
        <v>1218.4000000000001</v>
      </c>
      <c r="G10" s="9">
        <f t="shared" si="3"/>
        <v>7152.2800000000007</v>
      </c>
      <c r="H10" s="9">
        <f t="shared" ref="H10:H39" si="16">G10/D10</f>
        <v>1.064184856194855</v>
      </c>
      <c r="I10" s="2"/>
      <c r="N10" s="2">
        <v>8142.72</v>
      </c>
      <c r="O10" s="4" t="s">
        <v>275</v>
      </c>
      <c r="P10" s="4">
        <v>0</v>
      </c>
      <c r="Q10" s="4">
        <f t="shared" si="8"/>
        <v>31.254999999999999</v>
      </c>
      <c r="R10">
        <f t="shared" si="5"/>
        <v>0</v>
      </c>
      <c r="T10">
        <f t="shared" si="9"/>
        <v>6.0637513580630142E-3</v>
      </c>
      <c r="U10">
        <f t="shared" si="10"/>
        <v>0</v>
      </c>
      <c r="V10">
        <f t="shared" si="11"/>
        <v>0.78988049045475717</v>
      </c>
      <c r="Z10" s="11">
        <f t="shared" si="12"/>
        <v>0.65195755083035856</v>
      </c>
      <c r="AB10">
        <f t="shared" si="13"/>
        <v>62.51</v>
      </c>
      <c r="AC10">
        <f t="shared" si="4"/>
        <v>8142.72</v>
      </c>
      <c r="AD10">
        <f t="shared" ref="AD10:AD39" si="17">AB10+AC10</f>
        <v>8205.23</v>
      </c>
      <c r="AF10" s="12">
        <f t="shared" si="1"/>
        <v>3.8898804904547571E-2</v>
      </c>
      <c r="AG10" s="12"/>
      <c r="AH10" s="12">
        <f t="shared" si="6"/>
        <v>0.79594424181282009</v>
      </c>
      <c r="AJ10" s="12">
        <f t="shared" ref="AJ10:AJ39" si="18">AF10/AH10</f>
        <v>4.8871268690822804E-2</v>
      </c>
      <c r="AK10" s="12">
        <f t="shared" si="15"/>
        <v>4.7979855654706575E-2</v>
      </c>
      <c r="AL10">
        <f t="shared" si="14"/>
        <v>1.0695755083035854</v>
      </c>
    </row>
    <row r="11" spans="1:39" x14ac:dyDescent="0.4">
      <c r="A11">
        <v>1987</v>
      </c>
      <c r="B11" s="1">
        <v>12102.2</v>
      </c>
      <c r="C11" s="1">
        <v>506</v>
      </c>
      <c r="D11" s="2">
        <v>8330.9</v>
      </c>
      <c r="E11" s="2">
        <v>7392.4</v>
      </c>
      <c r="F11" s="2">
        <v>1454.5</v>
      </c>
      <c r="G11" s="9">
        <f t="shared" si="3"/>
        <v>8846.9</v>
      </c>
      <c r="H11" s="9">
        <f t="shared" si="16"/>
        <v>1.061938085921089</v>
      </c>
      <c r="I11" s="2"/>
      <c r="N11" s="2">
        <v>9814.09</v>
      </c>
      <c r="O11" s="4">
        <v>62.87</v>
      </c>
      <c r="P11" s="4">
        <v>60</v>
      </c>
      <c r="Q11" s="4">
        <f t="shared" si="8"/>
        <v>31.434999999999999</v>
      </c>
      <c r="R11">
        <f t="shared" si="5"/>
        <v>30</v>
      </c>
      <c r="T11">
        <f t="shared" si="9"/>
        <v>5.1949232370973866E-3</v>
      </c>
      <c r="U11">
        <f t="shared" si="10"/>
        <v>4.9577762720827614E-3</v>
      </c>
      <c r="V11">
        <f t="shared" si="11"/>
        <v>0.81093437556807846</v>
      </c>
      <c r="Z11" s="11">
        <f t="shared" si="12"/>
        <v>0.68837897241823798</v>
      </c>
      <c r="AB11">
        <f t="shared" si="13"/>
        <v>122.87</v>
      </c>
      <c r="AC11">
        <f t="shared" si="4"/>
        <v>9814.09</v>
      </c>
      <c r="AD11">
        <f t="shared" si="17"/>
        <v>9936.9600000000009</v>
      </c>
      <c r="AF11" s="12">
        <f t="shared" si="1"/>
        <v>4.1810579894564624E-2</v>
      </c>
      <c r="AG11" s="12"/>
      <c r="AH11" s="12">
        <f t="shared" si="6"/>
        <v>0.82108707507725875</v>
      </c>
      <c r="AJ11" s="12">
        <f t="shared" si="18"/>
        <v>5.0921006021962444E-2</v>
      </c>
      <c r="AK11" s="12">
        <f t="shared" si="15"/>
        <v>4.89109185083949E-2</v>
      </c>
      <c r="AL11">
        <f t="shared" si="14"/>
        <v>1.1195832162747268</v>
      </c>
    </row>
    <row r="12" spans="1:39" x14ac:dyDescent="0.4">
      <c r="A12">
        <v>1988</v>
      </c>
      <c r="B12" s="1">
        <v>15101.1</v>
      </c>
      <c r="C12" s="1">
        <v>658.6</v>
      </c>
      <c r="D12" s="2">
        <v>10099.799999999999</v>
      </c>
      <c r="E12" s="2">
        <v>8810.36</v>
      </c>
      <c r="F12" s="2">
        <v>2134</v>
      </c>
      <c r="G12" s="9">
        <f t="shared" si="3"/>
        <v>10944.36</v>
      </c>
      <c r="H12" s="9">
        <f t="shared" si="16"/>
        <v>1.0836214578506507</v>
      </c>
      <c r="I12" s="2"/>
      <c r="N12" s="2">
        <v>11964.25</v>
      </c>
      <c r="O12" s="4">
        <v>323.88</v>
      </c>
      <c r="P12" s="4">
        <v>85.41</v>
      </c>
      <c r="Q12" s="4">
        <f t="shared" si="8"/>
        <v>161.94</v>
      </c>
      <c r="R12">
        <f t="shared" si="5"/>
        <v>42.704999999999998</v>
      </c>
      <c r="T12">
        <f t="shared" si="9"/>
        <v>2.1447444225917316E-2</v>
      </c>
      <c r="U12">
        <f t="shared" si="10"/>
        <v>5.6558793730258055E-3</v>
      </c>
      <c r="V12">
        <f t="shared" si="11"/>
        <v>0.79227672156332984</v>
      </c>
      <c r="Z12" s="11">
        <f t="shared" si="12"/>
        <v>0.66881220573335709</v>
      </c>
      <c r="AB12">
        <f t="shared" si="13"/>
        <v>409.28999999999996</v>
      </c>
      <c r="AC12">
        <f t="shared" si="4"/>
        <v>11964.25</v>
      </c>
      <c r="AD12">
        <f t="shared" si="17"/>
        <v>12373.54</v>
      </c>
      <c r="AF12" s="12">
        <f t="shared" si="1"/>
        <v>4.3612716954394053E-2</v>
      </c>
      <c r="AG12" s="12"/>
      <c r="AH12" s="12">
        <f t="shared" si="6"/>
        <v>0.81938004516227303</v>
      </c>
      <c r="AJ12" s="12">
        <f t="shared" si="18"/>
        <v>5.322648166975659E-2</v>
      </c>
      <c r="AK12" s="12">
        <f t="shared" si="15"/>
        <v>5.1006252127513946E-2</v>
      </c>
      <c r="AL12">
        <f t="shared" si="14"/>
        <v>1.0942381680804709</v>
      </c>
    </row>
    <row r="13" spans="1:39" x14ac:dyDescent="0.4">
      <c r="A13">
        <v>1989</v>
      </c>
      <c r="B13" s="1">
        <v>17090.3</v>
      </c>
      <c r="C13" s="1">
        <v>1079.5999999999999</v>
      </c>
      <c r="D13" s="2">
        <v>11949.6</v>
      </c>
      <c r="E13" s="2">
        <v>10709.57</v>
      </c>
      <c r="F13" s="2">
        <v>2344</v>
      </c>
      <c r="G13" s="9">
        <f t="shared" si="3"/>
        <v>13053.57</v>
      </c>
      <c r="H13" s="9">
        <f t="shared" si="16"/>
        <v>1.0923855191805583</v>
      </c>
      <c r="I13" s="2"/>
      <c r="N13" s="2">
        <v>14248.81</v>
      </c>
      <c r="O13" s="4">
        <v>114.41</v>
      </c>
      <c r="P13" s="4">
        <v>83.2</v>
      </c>
      <c r="Q13" s="4">
        <f t="shared" si="8"/>
        <v>57.204999999999998</v>
      </c>
      <c r="R13">
        <f t="shared" si="5"/>
        <v>41.6</v>
      </c>
      <c r="T13">
        <f t="shared" si="9"/>
        <v>6.6944407061315485E-3</v>
      </c>
      <c r="U13">
        <f t="shared" si="10"/>
        <v>4.8682586028331865E-3</v>
      </c>
      <c r="V13">
        <f t="shared" si="11"/>
        <v>0.83373668104129239</v>
      </c>
      <c r="Z13" s="11">
        <f t="shared" si="12"/>
        <v>0.69920364183191641</v>
      </c>
      <c r="AB13">
        <f t="shared" si="13"/>
        <v>197.61</v>
      </c>
      <c r="AC13">
        <f t="shared" si="4"/>
        <v>14248.81</v>
      </c>
      <c r="AD13">
        <f t="shared" si="17"/>
        <v>14446.42</v>
      </c>
      <c r="AF13" s="12">
        <f t="shared" si="1"/>
        <v>6.3170336389647933E-2</v>
      </c>
      <c r="AG13" s="12"/>
      <c r="AH13" s="12">
        <f t="shared" si="6"/>
        <v>0.8452993803502572</v>
      </c>
      <c r="AJ13" s="12">
        <f t="shared" si="18"/>
        <v>7.4731317516727333E-2</v>
      </c>
      <c r="AK13" s="12">
        <f t="shared" si="15"/>
        <v>5.9626268402815451E-2</v>
      </c>
      <c r="AL13">
        <f t="shared" si="14"/>
        <v>1.1809441613078764</v>
      </c>
    </row>
    <row r="14" spans="1:39" x14ac:dyDescent="0.4">
      <c r="A14">
        <v>1990</v>
      </c>
      <c r="B14" s="1">
        <v>18774.3</v>
      </c>
      <c r="C14" s="1">
        <v>1143.7</v>
      </c>
      <c r="D14" s="2">
        <v>15293.4</v>
      </c>
      <c r="E14" s="2">
        <v>13942.94</v>
      </c>
      <c r="F14" s="2">
        <v>2644.4</v>
      </c>
      <c r="G14" s="9">
        <f t="shared" si="3"/>
        <v>16587.34</v>
      </c>
      <c r="H14" s="9">
        <f t="shared" si="16"/>
        <v>1.0846077392862281</v>
      </c>
      <c r="I14" s="2"/>
      <c r="K14" s="2">
        <v>6.24</v>
      </c>
      <c r="L14" s="2">
        <v>5.86</v>
      </c>
      <c r="N14" s="2">
        <v>17511.02</v>
      </c>
      <c r="O14" s="4" t="s">
        <v>128</v>
      </c>
      <c r="P14" s="4" t="s">
        <v>152</v>
      </c>
      <c r="Q14" s="4">
        <f t="shared" si="8"/>
        <v>98.614999999999995</v>
      </c>
      <c r="R14">
        <f t="shared" si="5"/>
        <v>63.185000000000002</v>
      </c>
      <c r="T14">
        <f t="shared" si="9"/>
        <v>1.0505318440634272E-2</v>
      </c>
      <c r="U14">
        <f t="shared" si="10"/>
        <v>6.7310099444453323E-3</v>
      </c>
      <c r="V14">
        <f t="shared" si="11"/>
        <v>0.93271227156272141</v>
      </c>
      <c r="W14">
        <f>L14/B14</f>
        <v>3.1212881438988409E-4</v>
      </c>
      <c r="X14">
        <f>M14/B14</f>
        <v>0</v>
      </c>
      <c r="Y14">
        <f>K14/B14</f>
        <v>3.323692494527093E-4</v>
      </c>
      <c r="Z14" s="11">
        <f t="shared" si="12"/>
        <v>0.81459228839424103</v>
      </c>
      <c r="AB14">
        <f t="shared" si="13"/>
        <v>344.11</v>
      </c>
      <c r="AC14">
        <f t="shared" si="4"/>
        <v>17532.86</v>
      </c>
      <c r="AD14">
        <f t="shared" si="17"/>
        <v>17876.97</v>
      </c>
      <c r="AF14" s="12">
        <f t="shared" si="1"/>
        <v>6.0918383108824303E-2</v>
      </c>
      <c r="AG14" s="12"/>
      <c r="AH14" s="12">
        <f t="shared" si="6"/>
        <v>0.95220434317125013</v>
      </c>
      <c r="AJ14" s="12">
        <f t="shared" si="18"/>
        <v>6.3976165983385333E-2</v>
      </c>
      <c r="AK14" s="12">
        <f t="shared" si="15"/>
        <v>6.3977988389956428E-2</v>
      </c>
      <c r="AL14">
        <f t="shared" si="14"/>
        <v>1.326463303558588</v>
      </c>
    </row>
    <row r="15" spans="1:39" x14ac:dyDescent="0.4">
      <c r="A15">
        <v>1991</v>
      </c>
      <c r="B15" s="1">
        <v>21895.5</v>
      </c>
      <c r="C15" s="1">
        <v>1194.7</v>
      </c>
      <c r="D15" s="2">
        <v>19349.900000000001</v>
      </c>
      <c r="E15" s="2">
        <v>18079</v>
      </c>
      <c r="F15" s="2">
        <v>3177.8</v>
      </c>
      <c r="G15" s="9">
        <f t="shared" si="3"/>
        <v>21256.799999999999</v>
      </c>
      <c r="H15" s="9">
        <f t="shared" si="16"/>
        <v>1.0985483129111777</v>
      </c>
      <c r="I15" s="2"/>
      <c r="K15" s="2">
        <v>43.68</v>
      </c>
      <c r="L15" s="2">
        <v>2.25</v>
      </c>
      <c r="M15" s="2">
        <v>3.73</v>
      </c>
      <c r="N15" s="2">
        <v>21337.8</v>
      </c>
      <c r="O15" s="4" t="s">
        <v>129</v>
      </c>
      <c r="P15" s="4" t="s">
        <v>153</v>
      </c>
      <c r="Q15" s="4">
        <f t="shared" si="8"/>
        <v>140.625</v>
      </c>
      <c r="R15">
        <f t="shared" si="5"/>
        <v>124.98</v>
      </c>
      <c r="T15">
        <f t="shared" si="9"/>
        <v>1.2845105158594232E-2</v>
      </c>
      <c r="U15">
        <f t="shared" si="10"/>
        <v>1.1416044392683428E-2</v>
      </c>
      <c r="V15">
        <f t="shared" si="11"/>
        <v>0.97452901281085147</v>
      </c>
      <c r="W15">
        <f t="shared" ref="W15:W39" si="19">L15/B15</f>
        <v>1.0276084126875385E-4</v>
      </c>
      <c r="X15">
        <f t="shared" ref="X15:X39" si="20">M15/B15</f>
        <v>1.7035463908108973E-4</v>
      </c>
      <c r="Y15">
        <f t="shared" ref="Y15:Y39" si="21">K15/B15</f>
        <v>1.9949304651640746E-3</v>
      </c>
      <c r="Z15" s="11">
        <f t="shared" si="12"/>
        <v>0.88373866776278243</v>
      </c>
      <c r="AB15">
        <f t="shared" si="13"/>
        <v>552.14</v>
      </c>
      <c r="AC15">
        <f t="shared" si="4"/>
        <v>21490.68</v>
      </c>
      <c r="AD15">
        <f t="shared" si="17"/>
        <v>22042.82</v>
      </c>
      <c r="AF15" s="12">
        <f t="shared" si="1"/>
        <v>5.4563723139457884E-2</v>
      </c>
      <c r="AG15" s="12"/>
      <c r="AH15" s="12">
        <f t="shared" si="6"/>
        <v>1.0067283231714279</v>
      </c>
      <c r="AJ15" s="12">
        <f t="shared" si="18"/>
        <v>5.4199054385963327E-2</v>
      </c>
      <c r="AK15" s="12">
        <f t="shared" si="15"/>
        <v>6.4302179295358655E-2</v>
      </c>
      <c r="AL15">
        <f t="shared" si="14"/>
        <v>1.3769112374688863</v>
      </c>
    </row>
    <row r="16" spans="1:39" x14ac:dyDescent="0.4">
      <c r="A16">
        <v>1992</v>
      </c>
      <c r="B16" s="1">
        <v>27068.3</v>
      </c>
      <c r="C16" s="1">
        <v>1481.5</v>
      </c>
      <c r="D16" s="2">
        <v>25402.2</v>
      </c>
      <c r="E16" s="2">
        <v>23468</v>
      </c>
      <c r="F16" s="2">
        <v>4336</v>
      </c>
      <c r="G16" s="9">
        <f t="shared" si="3"/>
        <v>27804</v>
      </c>
      <c r="H16" s="9">
        <f t="shared" si="16"/>
        <v>1.0945508656730518</v>
      </c>
      <c r="I16" s="2"/>
      <c r="K16" s="2">
        <v>194.89</v>
      </c>
      <c r="L16" s="2">
        <v>153.41999999999999</v>
      </c>
      <c r="M16" s="2">
        <v>0</v>
      </c>
      <c r="N16" s="2">
        <v>26322.9</v>
      </c>
      <c r="O16" s="4" t="s">
        <v>130</v>
      </c>
      <c r="P16" s="4" t="s">
        <v>154</v>
      </c>
      <c r="Q16" s="4">
        <f t="shared" si="8"/>
        <v>230.39</v>
      </c>
      <c r="R16">
        <f t="shared" si="5"/>
        <v>341.85500000000002</v>
      </c>
      <c r="T16">
        <f t="shared" si="9"/>
        <v>1.7022864383799498E-2</v>
      </c>
      <c r="U16">
        <f t="shared" si="10"/>
        <v>2.5258697443134592E-2</v>
      </c>
      <c r="V16">
        <f t="shared" si="11"/>
        <v>0.97246225289360622</v>
      </c>
      <c r="W16">
        <f t="shared" si="19"/>
        <v>5.6678845734678572E-3</v>
      </c>
      <c r="X16">
        <f t="shared" si="20"/>
        <v>0</v>
      </c>
      <c r="Y16">
        <f t="shared" si="21"/>
        <v>7.1999349792931213E-3</v>
      </c>
      <c r="Z16" s="11">
        <f t="shared" si="12"/>
        <v>0.93844829560777743</v>
      </c>
      <c r="AB16">
        <f t="shared" si="13"/>
        <v>1681.46</v>
      </c>
      <c r="AC16">
        <f t="shared" si="4"/>
        <v>27005.015000000003</v>
      </c>
      <c r="AD16">
        <f t="shared" si="17"/>
        <v>28686.475000000002</v>
      </c>
      <c r="AF16" s="12">
        <f t="shared" si="1"/>
        <v>5.4731918886668174E-2</v>
      </c>
      <c r="AG16" s="12"/>
      <c r="AH16" s="12">
        <f t="shared" si="6"/>
        <v>1.0597811831552038</v>
      </c>
      <c r="AJ16" s="12">
        <f t="shared" si="18"/>
        <v>5.1644546776834728E-2</v>
      </c>
      <c r="AK16" s="12">
        <f t="shared" si="15"/>
        <v>5.6606589048727791E-2</v>
      </c>
      <c r="AL16">
        <f t="shared" si="14"/>
        <v>1.3681121459419321</v>
      </c>
    </row>
    <row r="17" spans="1:38" x14ac:dyDescent="0.4">
      <c r="A17">
        <v>1993</v>
      </c>
      <c r="B17" s="1">
        <v>35524.300000000003</v>
      </c>
      <c r="C17" s="1">
        <v>1902.6</v>
      </c>
      <c r="D17" s="2">
        <v>34879.800000000003</v>
      </c>
      <c r="E17" s="2">
        <v>29627</v>
      </c>
      <c r="F17" s="2">
        <v>5864.7</v>
      </c>
      <c r="G17" s="9">
        <f t="shared" si="3"/>
        <v>35491.699999999997</v>
      </c>
      <c r="H17" s="9">
        <f t="shared" si="16"/>
        <v>1.0175431051783552</v>
      </c>
      <c r="I17" s="2"/>
      <c r="K17" s="2">
        <v>648.70000000000005</v>
      </c>
      <c r="L17" s="2">
        <v>367.35</v>
      </c>
      <c r="M17" s="2">
        <v>1.946</v>
      </c>
      <c r="N17" s="2">
        <v>32943.1</v>
      </c>
      <c r="O17" s="4" t="s">
        <v>131</v>
      </c>
      <c r="P17" s="4" t="s">
        <v>155</v>
      </c>
      <c r="Q17" s="4">
        <f t="shared" si="8"/>
        <v>190.655</v>
      </c>
      <c r="R17">
        <f t="shared" si="5"/>
        <v>117.92</v>
      </c>
      <c r="T17">
        <f t="shared" si="9"/>
        <v>1.0733779412965209E-2</v>
      </c>
      <c r="U17">
        <f t="shared" si="10"/>
        <v>6.6388359517288165E-3</v>
      </c>
      <c r="V17">
        <f t="shared" si="11"/>
        <v>0.92733987721081046</v>
      </c>
      <c r="W17">
        <f t="shared" si="19"/>
        <v>1.0340808967382889E-2</v>
      </c>
      <c r="X17">
        <f t="shared" si="20"/>
        <v>5.4779404520286109E-5</v>
      </c>
      <c r="Y17">
        <f t="shared" si="21"/>
        <v>1.8260739831608221E-2</v>
      </c>
      <c r="Z17" s="11">
        <f t="shared" si="12"/>
        <v>0.98185748909901105</v>
      </c>
      <c r="AB17">
        <f t="shared" si="13"/>
        <v>1909.6860000000001</v>
      </c>
      <c r="AC17">
        <f t="shared" si="4"/>
        <v>35213.549999999996</v>
      </c>
      <c r="AD17">
        <f t="shared" si="17"/>
        <v>37123.235999999997</v>
      </c>
      <c r="AF17" s="12">
        <f t="shared" si="1"/>
        <v>5.3557705570553109E-2</v>
      </c>
      <c r="AG17" s="12"/>
      <c r="AH17" s="12">
        <f t="shared" si="6"/>
        <v>1.0450096412877943</v>
      </c>
      <c r="AJ17" s="12">
        <f t="shared" si="18"/>
        <v>5.1250920043716022E-2</v>
      </c>
      <c r="AK17" s="12">
        <f t="shared" si="15"/>
        <v>5.2364840402171355E-2</v>
      </c>
      <c r="AL17">
        <f t="shared" si="14"/>
        <v>1.3198300881368528</v>
      </c>
    </row>
    <row r="18" spans="1:38" x14ac:dyDescent="0.4">
      <c r="A18">
        <v>1994</v>
      </c>
      <c r="B18" s="1">
        <v>48459.6</v>
      </c>
      <c r="C18" s="1">
        <v>2556.5</v>
      </c>
      <c r="D18" s="2">
        <v>46923.5</v>
      </c>
      <c r="E18" s="2">
        <v>40502.5</v>
      </c>
      <c r="F18" s="2">
        <v>7288.6</v>
      </c>
      <c r="G18" s="9">
        <f t="shared" si="3"/>
        <v>47791.1</v>
      </c>
      <c r="H18" s="9">
        <f t="shared" si="16"/>
        <v>1.0184896693554402</v>
      </c>
      <c r="I18" s="2"/>
      <c r="K18" s="2">
        <v>757.98</v>
      </c>
      <c r="L18" s="2">
        <v>182.99</v>
      </c>
      <c r="M18" s="2">
        <v>21.872</v>
      </c>
      <c r="N18" s="2">
        <v>39976</v>
      </c>
      <c r="O18" s="4" t="s">
        <v>132</v>
      </c>
      <c r="P18" s="4" t="s">
        <v>156</v>
      </c>
      <c r="Q18" s="4">
        <f t="shared" si="8"/>
        <v>568.77499999999998</v>
      </c>
      <c r="R18">
        <f t="shared" si="5"/>
        <v>80.875</v>
      </c>
      <c r="T18">
        <f t="shared" si="9"/>
        <v>2.3474192935971406E-2</v>
      </c>
      <c r="U18">
        <f t="shared" si="10"/>
        <v>3.337831925975452E-3</v>
      </c>
      <c r="V18">
        <f t="shared" si="11"/>
        <v>0.82493458468497471</v>
      </c>
      <c r="W18">
        <f t="shared" si="19"/>
        <v>3.7761351723910228E-3</v>
      </c>
      <c r="X18">
        <f t="shared" si="20"/>
        <v>4.5134503792850129E-4</v>
      </c>
      <c r="Y18">
        <f t="shared" si="21"/>
        <v>1.5641482802169232E-2</v>
      </c>
      <c r="Z18" s="11">
        <f t="shared" si="12"/>
        <v>0.96830143046991723</v>
      </c>
      <c r="AB18">
        <f t="shared" si="13"/>
        <v>2016.317</v>
      </c>
      <c r="AC18">
        <f t="shared" si="4"/>
        <v>42628.93</v>
      </c>
      <c r="AD18">
        <f t="shared" si="17"/>
        <v>44645.247000000003</v>
      </c>
      <c r="AF18" s="12">
        <f t="shared" si="1"/>
        <v>5.2755284814567184E-2</v>
      </c>
      <c r="AG18" s="12"/>
      <c r="AH18" s="12">
        <f t="shared" si="6"/>
        <v>0.92128798009063229</v>
      </c>
      <c r="AJ18" s="12">
        <f t="shared" si="18"/>
        <v>5.7262534576189031E-2</v>
      </c>
      <c r="AK18" s="12">
        <f t="shared" si="15"/>
        <v>5.3386000465579932E-2</v>
      </c>
      <c r="AL18">
        <f t="shared" si="14"/>
        <v>1.1980082377898291</v>
      </c>
    </row>
    <row r="19" spans="1:38" x14ac:dyDescent="0.4">
      <c r="A19">
        <v>1995</v>
      </c>
      <c r="B19" s="1">
        <v>61129.8</v>
      </c>
      <c r="C19" s="1">
        <v>3209.6</v>
      </c>
      <c r="D19" s="2">
        <v>60750.5</v>
      </c>
      <c r="E19" s="2">
        <v>53882.1</v>
      </c>
      <c r="F19" s="2">
        <v>7885.3</v>
      </c>
      <c r="G19" s="9">
        <f t="shared" si="3"/>
        <v>61767.4</v>
      </c>
      <c r="H19" s="9">
        <f t="shared" si="16"/>
        <v>1.0167389568810135</v>
      </c>
      <c r="I19" s="2"/>
      <c r="K19" s="2">
        <v>755.24</v>
      </c>
      <c r="L19" s="2">
        <v>25.79</v>
      </c>
      <c r="M19" s="2">
        <v>28.050999999999998</v>
      </c>
      <c r="N19" s="2">
        <v>50544.1</v>
      </c>
      <c r="O19" s="4" t="s">
        <v>133</v>
      </c>
      <c r="P19" s="4" t="s">
        <v>157</v>
      </c>
      <c r="Q19" s="4">
        <f t="shared" si="8"/>
        <v>755.43</v>
      </c>
      <c r="R19">
        <f t="shared" si="5"/>
        <v>150.4</v>
      </c>
      <c r="T19">
        <f t="shared" si="9"/>
        <v>2.4715605154932617E-2</v>
      </c>
      <c r="U19">
        <f t="shared" si="10"/>
        <v>4.9206769856927389E-3</v>
      </c>
      <c r="V19">
        <f t="shared" si="11"/>
        <v>0.82683241234226179</v>
      </c>
      <c r="W19">
        <f t="shared" si="19"/>
        <v>4.2188916044220656E-4</v>
      </c>
      <c r="X19">
        <f t="shared" si="20"/>
        <v>4.5887603100288232E-4</v>
      </c>
      <c r="Y19">
        <f t="shared" si="21"/>
        <v>1.2354694437083058E-2</v>
      </c>
      <c r="Z19" s="11">
        <f t="shared" si="12"/>
        <v>0.99379517027701703</v>
      </c>
      <c r="AB19">
        <f t="shared" si="13"/>
        <v>2000.1034999999997</v>
      </c>
      <c r="AC19">
        <f t="shared" si="4"/>
        <v>53187.44</v>
      </c>
      <c r="AD19">
        <f t="shared" si="17"/>
        <v>55187.5435</v>
      </c>
      <c r="AF19" s="12">
        <f t="shared" si="1"/>
        <v>5.2504670389891671E-2</v>
      </c>
      <c r="AG19" s="12"/>
      <c r="AH19" s="12">
        <f t="shared" si="6"/>
        <v>0.90279280318273569</v>
      </c>
      <c r="AJ19" s="12">
        <f t="shared" si="18"/>
        <v>5.8158051553789489E-2</v>
      </c>
      <c r="AK19" s="12">
        <f t="shared" si="15"/>
        <v>5.5557168724564843E-2</v>
      </c>
      <c r="AL19">
        <f t="shared" si="14"/>
        <v>1.2107368255744335</v>
      </c>
    </row>
    <row r="20" spans="1:38" x14ac:dyDescent="0.4">
      <c r="A20">
        <v>1996</v>
      </c>
      <c r="B20" s="1">
        <v>71572.3</v>
      </c>
      <c r="C20" s="1">
        <v>3698.2</v>
      </c>
      <c r="D20" s="2">
        <v>77265</v>
      </c>
      <c r="E20" s="2">
        <v>68595.600000000006</v>
      </c>
      <c r="F20" s="2">
        <v>8802</v>
      </c>
      <c r="G20" s="9">
        <f t="shared" si="3"/>
        <v>77397.600000000006</v>
      </c>
      <c r="H20" s="9">
        <f t="shared" si="16"/>
        <v>1.0017161716171619</v>
      </c>
      <c r="I20" s="2"/>
      <c r="K20" s="2">
        <v>2350.9699999999998</v>
      </c>
      <c r="L20" s="2">
        <v>223.3</v>
      </c>
      <c r="M20" s="2">
        <v>55.168999999999997</v>
      </c>
      <c r="N20" s="2">
        <v>61156.6</v>
      </c>
      <c r="O20" s="4" t="s">
        <v>134</v>
      </c>
      <c r="P20" s="4" t="s">
        <v>158</v>
      </c>
      <c r="Q20" s="4">
        <f t="shared" si="8"/>
        <v>923.88499999999999</v>
      </c>
      <c r="R20">
        <f t="shared" si="5"/>
        <v>134.46</v>
      </c>
      <c r="T20">
        <f t="shared" si="9"/>
        <v>2.5816831371913436E-2</v>
      </c>
      <c r="U20">
        <f t="shared" si="10"/>
        <v>3.7573195216585187E-3</v>
      </c>
      <c r="V20">
        <f t="shared" si="11"/>
        <v>0.85447302937030101</v>
      </c>
      <c r="W20">
        <f t="shared" si="19"/>
        <v>3.1199220927649383E-3</v>
      </c>
      <c r="X20">
        <f t="shared" si="20"/>
        <v>7.7081496612516293E-4</v>
      </c>
      <c r="Y20">
        <f t="shared" si="21"/>
        <v>3.2847484292107418E-2</v>
      </c>
      <c r="Z20" s="11">
        <f t="shared" si="12"/>
        <v>1.0795377541311373</v>
      </c>
      <c r="AB20">
        <f t="shared" si="13"/>
        <v>3091.3315000000002</v>
      </c>
      <c r="AC20">
        <f t="shared" si="4"/>
        <v>69384.994999999995</v>
      </c>
      <c r="AD20">
        <f t="shared" si="17"/>
        <v>72476.326499999996</v>
      </c>
      <c r="AF20" s="12">
        <f t="shared" si="1"/>
        <v>5.1670827959978925E-2</v>
      </c>
      <c r="AG20" s="12"/>
      <c r="AH20" s="12">
        <f t="shared" si="6"/>
        <v>1.0126309549923642</v>
      </c>
      <c r="AJ20" s="12">
        <f t="shared" si="18"/>
        <v>5.1026316848440161E-2</v>
      </c>
      <c r="AK20" s="12">
        <f t="shared" si="15"/>
        <v>5.5482300992806231E-2</v>
      </c>
      <c r="AL20">
        <f t="shared" si="14"/>
        <v>1.2684180891210706</v>
      </c>
    </row>
    <row r="21" spans="1:38" x14ac:dyDescent="0.4">
      <c r="A21">
        <v>1997</v>
      </c>
      <c r="B21" s="1">
        <v>79429.5</v>
      </c>
      <c r="C21" s="1">
        <v>4176.1000000000004</v>
      </c>
      <c r="D21" s="2">
        <v>90631.83</v>
      </c>
      <c r="E21" s="2">
        <v>82390.3</v>
      </c>
      <c r="F21" s="2">
        <v>10177.6</v>
      </c>
      <c r="G21" s="9">
        <f t="shared" si="3"/>
        <v>92567.900000000009</v>
      </c>
      <c r="H21" s="9">
        <f t="shared" si="16"/>
        <v>1.0213619210822511</v>
      </c>
      <c r="I21" s="2"/>
      <c r="K21" s="2">
        <v>4530.24</v>
      </c>
      <c r="L21" s="2">
        <v>597.63</v>
      </c>
      <c r="M21" s="2">
        <v>223.86600000000001</v>
      </c>
      <c r="N21" s="2">
        <v>74914.100000000006</v>
      </c>
      <c r="O21" s="4" t="s">
        <v>135</v>
      </c>
      <c r="P21" s="4" t="s">
        <v>159</v>
      </c>
      <c r="Q21" s="4">
        <f t="shared" si="8"/>
        <v>1205.895</v>
      </c>
      <c r="R21">
        <f>P21/2</f>
        <v>127.61499999999999</v>
      </c>
      <c r="T21">
        <f t="shared" si="9"/>
        <v>3.036390761618794E-2</v>
      </c>
      <c r="U21">
        <f t="shared" si="10"/>
        <v>3.2132897726915061E-3</v>
      </c>
      <c r="V21">
        <f t="shared" si="11"/>
        <v>0.94315210343763978</v>
      </c>
      <c r="W21">
        <f t="shared" si="19"/>
        <v>7.5240307442448967E-3</v>
      </c>
      <c r="X21">
        <f t="shared" si="20"/>
        <v>2.8184238853322758E-3</v>
      </c>
      <c r="Y21">
        <f t="shared" si="21"/>
        <v>5.7034728910543307E-2</v>
      </c>
      <c r="Z21" s="11">
        <f t="shared" si="12"/>
        <v>1.1410348799879138</v>
      </c>
      <c r="AB21">
        <f t="shared" si="13"/>
        <v>5542.2559999999994</v>
      </c>
      <c r="AC21">
        <f t="shared" si="4"/>
        <v>90769.94</v>
      </c>
      <c r="AD21">
        <f t="shared" si="17"/>
        <v>96312.195999999996</v>
      </c>
      <c r="AF21" s="12">
        <f t="shared" si="1"/>
        <v>5.2576183911519025E-2</v>
      </c>
      <c r="AG21" s="12"/>
      <c r="AH21" s="12">
        <f t="shared" si="6"/>
        <v>1.2125494432169408</v>
      </c>
      <c r="AJ21" s="12">
        <f t="shared" si="18"/>
        <v>4.3360033032576691E-2</v>
      </c>
      <c r="AK21" s="12">
        <f t="shared" si="15"/>
        <v>5.0848133811602109E-2</v>
      </c>
      <c r="AL21">
        <f t="shared" si="14"/>
        <v>1.4530697033218138</v>
      </c>
    </row>
    <row r="22" spans="1:38" x14ac:dyDescent="0.4">
      <c r="A22">
        <v>1998</v>
      </c>
      <c r="B22" s="1">
        <v>84883.7</v>
      </c>
      <c r="C22" s="1">
        <v>4314.3</v>
      </c>
      <c r="D22" s="2">
        <v>104498.5</v>
      </c>
      <c r="E22" s="2">
        <v>95697.9</v>
      </c>
      <c r="F22" s="2">
        <v>11204.2</v>
      </c>
      <c r="G22" s="9">
        <f t="shared" si="3"/>
        <v>106902.09999999999</v>
      </c>
      <c r="H22" s="9">
        <f t="shared" si="16"/>
        <v>1.0230012870998146</v>
      </c>
      <c r="I22" s="2"/>
      <c r="K22" s="2">
        <v>5296.46</v>
      </c>
      <c r="L22" s="2">
        <v>405.32</v>
      </c>
      <c r="M22" s="2">
        <v>396.93899999999996</v>
      </c>
      <c r="N22" s="2">
        <v>86524.1</v>
      </c>
      <c r="O22" s="4" t="s">
        <v>136</v>
      </c>
      <c r="P22" s="4" t="s">
        <v>160</v>
      </c>
      <c r="Q22" s="4">
        <v>1170.1600000000001</v>
      </c>
      <c r="R22">
        <v>135.57</v>
      </c>
      <c r="T22">
        <f t="shared" si="9"/>
        <v>4.4870452159837523E-2</v>
      </c>
      <c r="U22">
        <f t="shared" si="10"/>
        <v>1.7422661830245381E-3</v>
      </c>
      <c r="V22">
        <f t="shared" si="11"/>
        <v>1.0193252650391065</v>
      </c>
      <c r="W22">
        <f t="shared" si="19"/>
        <v>4.775003917124254E-3</v>
      </c>
      <c r="X22">
        <f t="shared" si="20"/>
        <v>4.6762688242854636E-3</v>
      </c>
      <c r="Y22">
        <f t="shared" si="21"/>
        <v>6.2396667440274167E-2</v>
      </c>
      <c r="Z22" s="11">
        <f t="shared" si="12"/>
        <v>1.2310785227316905</v>
      </c>
      <c r="AB22">
        <f t="shared" si="13"/>
        <v>6764.5664999999999</v>
      </c>
      <c r="AC22">
        <f t="shared" si="4"/>
        <v>105061.71</v>
      </c>
      <c r="AD22">
        <f t="shared" si="17"/>
        <v>111826.27650000001</v>
      </c>
      <c r="AF22" s="12">
        <f t="shared" si="1"/>
        <v>5.0826012532441449E-2</v>
      </c>
      <c r="AG22" s="12"/>
      <c r="AH22" s="12">
        <f t="shared" si="6"/>
        <v>1.3174057740178622</v>
      </c>
      <c r="AJ22" s="12">
        <f t="shared" si="18"/>
        <v>3.8580377841696267E-2</v>
      </c>
      <c r="AK22" s="12">
        <f t="shared" si="15"/>
        <v>4.4322242574237704E-2</v>
      </c>
      <c r="AL22">
        <f t="shared" si="14"/>
        <v>1.6541008462166471</v>
      </c>
    </row>
    <row r="23" spans="1:38" x14ac:dyDescent="0.4">
      <c r="A23">
        <v>1999</v>
      </c>
      <c r="B23" s="1">
        <v>90187.7</v>
      </c>
      <c r="C23" s="1">
        <v>4484.8</v>
      </c>
      <c r="D23" s="2">
        <v>119898</v>
      </c>
      <c r="E23" s="2">
        <v>108778.9</v>
      </c>
      <c r="F23" s="2">
        <v>13455.5</v>
      </c>
      <c r="G23" s="9">
        <f t="shared" si="3"/>
        <v>122234.4</v>
      </c>
      <c r="H23" s="9">
        <f t="shared" si="16"/>
        <v>1.0194865635790422</v>
      </c>
      <c r="I23" s="2"/>
      <c r="K23" s="2">
        <v>7595.6</v>
      </c>
      <c r="L23" s="2">
        <v>465.03</v>
      </c>
      <c r="M23" s="2">
        <v>336.09199999999998</v>
      </c>
      <c r="N23" s="2">
        <v>93734.3</v>
      </c>
      <c r="O23" s="4" t="s">
        <v>137</v>
      </c>
      <c r="P23" s="4" t="s">
        <v>161</v>
      </c>
      <c r="Q23" s="4">
        <v>5162.87</v>
      </c>
      <c r="R23">
        <v>345.53890000000001</v>
      </c>
      <c r="T23">
        <f t="shared" si="9"/>
        <v>4.4518265794559572E-2</v>
      </c>
      <c r="U23">
        <f t="shared" si="10"/>
        <v>1.7541194641841403E-3</v>
      </c>
      <c r="V23">
        <f t="shared" si="11"/>
        <v>1.0393246529183027</v>
      </c>
      <c r="W23">
        <f t="shared" si="19"/>
        <v>5.15624636175443E-3</v>
      </c>
      <c r="X23">
        <f t="shared" si="20"/>
        <v>3.726583558511859E-3</v>
      </c>
      <c r="Y23">
        <f t="shared" si="21"/>
        <v>8.421991025383728E-2</v>
      </c>
      <c r="Z23" s="11">
        <f t="shared" si="12"/>
        <v>1.3294274052891915</v>
      </c>
      <c r="AB23">
        <f t="shared" si="13"/>
        <v>6977.1269999999995</v>
      </c>
      <c r="AC23">
        <f t="shared" si="4"/>
        <v>120318.90000000001</v>
      </c>
      <c r="AD23">
        <f t="shared" si="17"/>
        <v>127296.027</v>
      </c>
      <c r="AF23" s="12">
        <f t="shared" si="1"/>
        <v>4.9727401851915508E-2</v>
      </c>
      <c r="AG23" s="12"/>
      <c r="AH23" s="12">
        <f t="shared" si="6"/>
        <v>1.4114566287864088</v>
      </c>
      <c r="AJ23" s="12">
        <f t="shared" si="18"/>
        <v>3.52312645232832E-2</v>
      </c>
      <c r="AK23" s="12">
        <f t="shared" si="15"/>
        <v>3.9057225132518719E-2</v>
      </c>
      <c r="AL23">
        <f t="shared" si="14"/>
        <v>1.7999117396274662</v>
      </c>
    </row>
    <row r="24" spans="1:38" x14ac:dyDescent="0.4">
      <c r="A24">
        <v>2000</v>
      </c>
      <c r="B24" s="1">
        <v>99776.3</v>
      </c>
      <c r="C24" s="1">
        <v>4836.1000000000004</v>
      </c>
      <c r="D24" s="2">
        <v>138356.47</v>
      </c>
      <c r="E24" s="2">
        <v>123804.35</v>
      </c>
      <c r="F24" s="2">
        <v>14652.65</v>
      </c>
      <c r="G24" s="9">
        <f t="shared" si="3"/>
        <v>138457</v>
      </c>
      <c r="H24" s="9">
        <f t="shared" si="16"/>
        <v>1.0007266013652993</v>
      </c>
      <c r="I24" s="2"/>
      <c r="K24" s="2">
        <v>15008.18</v>
      </c>
      <c r="L24" s="2">
        <v>810.75</v>
      </c>
      <c r="M24" s="2">
        <v>636.92700000000002</v>
      </c>
      <c r="N24" s="2">
        <v>99371.07</v>
      </c>
      <c r="O24" s="4" t="s">
        <v>138</v>
      </c>
      <c r="P24" s="4" t="s">
        <v>162</v>
      </c>
      <c r="Q24" s="4">
        <v>6750.75</v>
      </c>
      <c r="R24">
        <v>466.23890000000006</v>
      </c>
      <c r="T24">
        <f t="shared" si="9"/>
        <v>4.6674410656638902E-2</v>
      </c>
      <c r="U24">
        <f t="shared" si="10"/>
        <v>8.3186087277239181E-4</v>
      </c>
      <c r="V24">
        <f t="shared" si="11"/>
        <v>0.9959386146810415</v>
      </c>
      <c r="W24">
        <f t="shared" si="19"/>
        <v>8.1256771397616463E-3</v>
      </c>
      <c r="X24">
        <f t="shared" si="20"/>
        <v>6.3835500013530271E-3</v>
      </c>
      <c r="Y24">
        <f t="shared" si="21"/>
        <v>0.15041828570512236</v>
      </c>
      <c r="Z24" s="11">
        <f t="shared" si="12"/>
        <v>1.38666667334828</v>
      </c>
      <c r="AB24">
        <f t="shared" si="13"/>
        <v>9806.8695000000007</v>
      </c>
      <c r="AC24">
        <f t="shared" si="4"/>
        <v>151899.70000000001</v>
      </c>
      <c r="AD24">
        <f t="shared" si="17"/>
        <v>161706.56950000001</v>
      </c>
      <c r="AF24" s="12">
        <f t="shared" si="1"/>
        <v>4.8469426106199573E-2</v>
      </c>
      <c r="AG24" s="12"/>
      <c r="AH24" s="12">
        <f t="shared" si="6"/>
        <v>1.6206911811722824</v>
      </c>
      <c r="AJ24" s="12">
        <f t="shared" si="18"/>
        <v>2.9906639012585078E-2</v>
      </c>
      <c r="AK24" s="12">
        <f t="shared" si="15"/>
        <v>3.4572760459188188E-2</v>
      </c>
      <c r="AL24">
        <f t="shared" si="14"/>
        <v>1.8216888178856101</v>
      </c>
    </row>
    <row r="25" spans="1:38" x14ac:dyDescent="0.4">
      <c r="A25">
        <v>2001</v>
      </c>
      <c r="B25" s="1">
        <v>110270.39999999999</v>
      </c>
      <c r="C25" s="1">
        <v>5195.1000000000004</v>
      </c>
      <c r="D25" s="2">
        <v>158301.92000000001</v>
      </c>
      <c r="E25" s="2">
        <v>143617.17000000001</v>
      </c>
      <c r="F25" s="2">
        <v>15688.8</v>
      </c>
      <c r="G25" s="9">
        <f t="shared" si="3"/>
        <v>159305.97</v>
      </c>
      <c r="H25" s="9">
        <f t="shared" si="16"/>
        <v>1.0063426267982094</v>
      </c>
      <c r="I25" s="2"/>
      <c r="K25" s="2">
        <v>12850.85</v>
      </c>
      <c r="L25" s="2">
        <v>610.54</v>
      </c>
      <c r="M25" s="2">
        <v>554.21800000000007</v>
      </c>
      <c r="N25" s="2">
        <v>112314.7</v>
      </c>
      <c r="O25" s="4" t="s">
        <v>139</v>
      </c>
      <c r="P25" s="4" t="s">
        <v>163</v>
      </c>
      <c r="Q25" s="4">
        <v>9156.16</v>
      </c>
      <c r="R25">
        <v>524.85519999999985</v>
      </c>
      <c r="T25">
        <f t="shared" si="9"/>
        <v>4.4291124363383103E-2</v>
      </c>
      <c r="U25">
        <f t="shared" si="10"/>
        <v>1.3330866669568624E-3</v>
      </c>
      <c r="V25">
        <f t="shared" si="11"/>
        <v>1.0185389732874823</v>
      </c>
      <c r="W25">
        <f t="shared" si="19"/>
        <v>5.5367532900941685E-3</v>
      </c>
      <c r="X25">
        <f t="shared" si="20"/>
        <v>5.0259906556972683E-3</v>
      </c>
      <c r="Y25">
        <f t="shared" si="21"/>
        <v>0.11653943397321494</v>
      </c>
      <c r="Z25" s="11">
        <f t="shared" si="12"/>
        <v>1.4355794483379041</v>
      </c>
      <c r="AB25">
        <f t="shared" si="13"/>
        <v>9107.6530000000002</v>
      </c>
      <c r="AC25">
        <f t="shared" si="4"/>
        <v>157292.67499999999</v>
      </c>
      <c r="AD25">
        <f t="shared" si="17"/>
        <v>166400.32799999998</v>
      </c>
      <c r="AF25" s="12">
        <f t="shared" si="1"/>
        <v>4.7112371044269366E-2</v>
      </c>
      <c r="AG25" s="12"/>
      <c r="AH25" s="12">
        <f t="shared" si="6"/>
        <v>1.5090208070343445</v>
      </c>
      <c r="AJ25" s="12">
        <f t="shared" si="18"/>
        <v>3.1220491344223802E-2</v>
      </c>
      <c r="AK25" s="12">
        <f t="shared" si="15"/>
        <v>3.2119464960030694E-2</v>
      </c>
      <c r="AL25">
        <f t="shared" si="14"/>
        <v>1.8863865552315036</v>
      </c>
    </row>
    <row r="26" spans="1:38" x14ac:dyDescent="0.4">
      <c r="A26">
        <v>2002</v>
      </c>
      <c r="B26" s="1">
        <v>121002</v>
      </c>
      <c r="C26" s="1">
        <v>5546.5</v>
      </c>
      <c r="D26" s="2">
        <v>185006.97</v>
      </c>
      <c r="E26" s="2">
        <v>170917.4</v>
      </c>
      <c r="F26" s="2">
        <v>17278.03</v>
      </c>
      <c r="G26" s="9">
        <f t="shared" si="3"/>
        <v>188195.43</v>
      </c>
      <c r="H26" s="9">
        <f t="shared" si="16"/>
        <v>1.0172342696061667</v>
      </c>
      <c r="I26" s="2"/>
      <c r="K26" s="2">
        <v>11283.14</v>
      </c>
      <c r="L26" s="2">
        <v>389.98</v>
      </c>
      <c r="M26" s="2">
        <v>218.392</v>
      </c>
      <c r="N26" s="2">
        <v>131293.93</v>
      </c>
      <c r="O26" s="4" t="s">
        <v>140</v>
      </c>
      <c r="P26" s="4" t="s">
        <v>164</v>
      </c>
      <c r="Q26" s="4">
        <v>10973.18</v>
      </c>
      <c r="R26">
        <v>737.8</v>
      </c>
      <c r="T26">
        <f t="shared" si="9"/>
        <v>4.9042991024941737E-2</v>
      </c>
      <c r="U26">
        <f t="shared" si="10"/>
        <v>2.6859060180823456E-3</v>
      </c>
      <c r="V26">
        <f t="shared" si="11"/>
        <v>1.085055866845176</v>
      </c>
      <c r="W26">
        <f t="shared" si="19"/>
        <v>3.2229219351746254E-3</v>
      </c>
      <c r="X26">
        <f t="shared" si="20"/>
        <v>1.8048627295416603E-3</v>
      </c>
      <c r="Y26">
        <f t="shared" si="21"/>
        <v>9.3247549627278881E-2</v>
      </c>
      <c r="Z26" s="11">
        <f t="shared" si="12"/>
        <v>1.5289579511082461</v>
      </c>
      <c r="AB26">
        <f t="shared" si="13"/>
        <v>8388.6020000000008</v>
      </c>
      <c r="AC26">
        <f t="shared" si="4"/>
        <v>170784.91999999998</v>
      </c>
      <c r="AD26">
        <f t="shared" si="17"/>
        <v>179173.522</v>
      </c>
      <c r="AF26" s="12">
        <f t="shared" si="1"/>
        <v>4.5838085320903783E-2</v>
      </c>
      <c r="AG26" s="12"/>
      <c r="AH26" s="12">
        <f t="shared" si="6"/>
        <v>1.4807484339101833</v>
      </c>
      <c r="AJ26" s="12">
        <f t="shared" si="18"/>
        <v>3.0956024852823956E-2</v>
      </c>
      <c r="AK26" s="12">
        <f t="shared" si="15"/>
        <v>3.0694385069877612E-2</v>
      </c>
      <c r="AL26">
        <f t="shared" si="14"/>
        <v>1.9840401811540305</v>
      </c>
    </row>
    <row r="27" spans="1:38" x14ac:dyDescent="0.4">
      <c r="A27">
        <v>2003</v>
      </c>
      <c r="B27" s="1">
        <v>136564.6</v>
      </c>
      <c r="C27" s="1">
        <v>6034.6</v>
      </c>
      <c r="D27" s="2">
        <v>221222.82</v>
      </c>
      <c r="E27" s="2">
        <v>208055.59</v>
      </c>
      <c r="F27" s="2">
        <v>19745.990000000002</v>
      </c>
      <c r="G27" s="9">
        <f t="shared" si="3"/>
        <v>227801.58</v>
      </c>
      <c r="H27" s="9">
        <f t="shared" si="16"/>
        <v>1.0297381617321395</v>
      </c>
      <c r="I27" s="2"/>
      <c r="J27" s="2">
        <v>0</v>
      </c>
      <c r="K27" s="2">
        <v>11651.24</v>
      </c>
      <c r="L27" s="2">
        <v>399.01</v>
      </c>
      <c r="M27" s="2">
        <v>152.31400000000002</v>
      </c>
      <c r="N27" s="2">
        <v>158996.23000000001</v>
      </c>
      <c r="O27" s="4" t="s">
        <v>141</v>
      </c>
      <c r="P27" s="4" t="s">
        <v>165</v>
      </c>
      <c r="Q27" s="4">
        <v>16326.93</v>
      </c>
      <c r="R27">
        <v>1182.8</v>
      </c>
      <c r="T27">
        <f t="shared" si="9"/>
        <v>4.5986295130656114E-2</v>
      </c>
      <c r="U27">
        <f t="shared" si="10"/>
        <v>2.6214699856331727E-3</v>
      </c>
      <c r="V27">
        <f t="shared" si="11"/>
        <v>1.1642565496475661</v>
      </c>
      <c r="W27">
        <f t="shared" si="19"/>
        <v>2.9217674272834977E-3</v>
      </c>
      <c r="X27">
        <f t="shared" si="20"/>
        <v>1.1153256407590256E-3</v>
      </c>
      <c r="Y27">
        <f t="shared" si="21"/>
        <v>8.5316692612873321E-2</v>
      </c>
      <c r="Z27" s="11">
        <f t="shared" si="12"/>
        <v>1.6199133596847206</v>
      </c>
      <c r="AB27">
        <f t="shared" si="13"/>
        <v>8567.7340000000004</v>
      </c>
      <c r="AC27">
        <f t="shared" si="4"/>
        <v>199775.57</v>
      </c>
      <c r="AD27">
        <f t="shared" si="17"/>
        <v>208343.304</v>
      </c>
      <c r="AF27" s="12">
        <f t="shared" si="1"/>
        <v>4.4188611104195377E-2</v>
      </c>
      <c r="AG27" s="12"/>
      <c r="AH27" s="12">
        <f t="shared" si="6"/>
        <v>1.5256025646470608</v>
      </c>
      <c r="AJ27" s="12">
        <f t="shared" si="18"/>
        <v>2.8964693772927784E-2</v>
      </c>
      <c r="AK27" s="12">
        <f t="shared" si="15"/>
        <v>3.0380403323325183E-2</v>
      </c>
      <c r="AL27">
        <f t="shared" si="14"/>
        <v>2.0708190848872987</v>
      </c>
    </row>
    <row r="28" spans="1:38" x14ac:dyDescent="0.4">
      <c r="A28">
        <v>2004</v>
      </c>
      <c r="B28" s="1">
        <v>160714.4</v>
      </c>
      <c r="C28" s="1">
        <v>6586.6</v>
      </c>
      <c r="D28" s="2">
        <v>253207.7</v>
      </c>
      <c r="E28" s="2">
        <v>240525.07</v>
      </c>
      <c r="F28" s="2">
        <v>21468.3</v>
      </c>
      <c r="G28" s="9">
        <f t="shared" si="3"/>
        <v>261993.37</v>
      </c>
      <c r="H28" s="9">
        <f t="shared" si="16"/>
        <v>1.0346974835283445</v>
      </c>
      <c r="I28" s="2"/>
      <c r="J28" s="2">
        <v>609.98290191959995</v>
      </c>
      <c r="K28" s="2">
        <v>10495.65</v>
      </c>
      <c r="L28" s="2">
        <v>361.05</v>
      </c>
      <c r="M28" s="2">
        <v>261.40600000000001</v>
      </c>
      <c r="N28" s="2">
        <v>177363.49</v>
      </c>
      <c r="O28" s="4" t="s">
        <v>142</v>
      </c>
      <c r="P28" s="4" t="s">
        <v>166</v>
      </c>
      <c r="Q28" s="4">
        <v>21034.6</v>
      </c>
      <c r="R28">
        <v>1729</v>
      </c>
      <c r="T28">
        <f t="shared" si="9"/>
        <v>4.3082013808345733E-2</v>
      </c>
      <c r="U28">
        <f t="shared" si="10"/>
        <v>2.0346652197936214E-3</v>
      </c>
      <c r="V28">
        <f t="shared" si="11"/>
        <v>1.1035942641107455</v>
      </c>
      <c r="W28">
        <f t="shared" si="19"/>
        <v>2.2465317357996547E-3</v>
      </c>
      <c r="X28">
        <f t="shared" si="20"/>
        <v>1.6265250655821757E-3</v>
      </c>
      <c r="Y28">
        <f t="shared" si="21"/>
        <v>6.5306220226687833E-2</v>
      </c>
      <c r="Z28" s="11">
        <f t="shared" si="12"/>
        <v>1.5793089038811683</v>
      </c>
      <c r="AB28">
        <f t="shared" si="13"/>
        <v>9429.4959999999992</v>
      </c>
      <c r="AC28">
        <f t="shared" si="4"/>
        <v>214708.24790191959</v>
      </c>
      <c r="AD28">
        <f t="shared" si="17"/>
        <v>224137.74390191957</v>
      </c>
      <c r="AF28" s="12">
        <f t="shared" si="1"/>
        <v>4.0983259745237519E-2</v>
      </c>
      <c r="AG28" s="12"/>
      <c r="AH28" s="12">
        <f t="shared" si="6"/>
        <v>1.3946338592056442</v>
      </c>
      <c r="AJ28" s="12">
        <f t="shared" si="18"/>
        <v>2.9386393765443764E-2</v>
      </c>
      <c r="AK28" s="12">
        <f t="shared" si="15"/>
        <v>2.9769037463731832E-2</v>
      </c>
      <c r="AL28">
        <f t="shared" si="14"/>
        <v>1.9972115753162134</v>
      </c>
    </row>
    <row r="29" spans="1:38" x14ac:dyDescent="0.4">
      <c r="A29">
        <v>2005</v>
      </c>
      <c r="B29" s="1">
        <v>185895.8</v>
      </c>
      <c r="C29" s="1">
        <v>7469.3</v>
      </c>
      <c r="D29" s="2">
        <v>298755.67</v>
      </c>
      <c r="E29" s="2">
        <v>287169.52</v>
      </c>
      <c r="F29" s="2">
        <v>24031.67</v>
      </c>
      <c r="G29" s="9">
        <f t="shared" si="3"/>
        <v>311201.19</v>
      </c>
      <c r="H29" s="9">
        <f t="shared" si="16"/>
        <v>1.0416578537237469</v>
      </c>
      <c r="I29" s="2"/>
      <c r="J29" s="2">
        <v>1933.8155555354008</v>
      </c>
      <c r="K29" s="2">
        <v>9407.69</v>
      </c>
      <c r="L29" s="2">
        <v>57.63</v>
      </c>
      <c r="M29" s="2">
        <v>281.39999999999998</v>
      </c>
      <c r="N29" s="2">
        <v>194690.39</v>
      </c>
      <c r="O29" s="4" t="s">
        <v>143</v>
      </c>
      <c r="P29" s="4" t="s">
        <v>167</v>
      </c>
      <c r="Q29" s="4">
        <v>24176.74</v>
      </c>
      <c r="R29">
        <v>2490</v>
      </c>
      <c r="T29">
        <f t="shared" si="9"/>
        <v>3.7881436804919746E-2</v>
      </c>
      <c r="U29">
        <f t="shared" si="10"/>
        <v>1.1008855498618044E-2</v>
      </c>
      <c r="V29">
        <f t="shared" si="11"/>
        <v>1.047309245286876</v>
      </c>
      <c r="W29">
        <f t="shared" si="19"/>
        <v>3.1001238328138669E-4</v>
      </c>
      <c r="X29">
        <f t="shared" si="20"/>
        <v>1.5137512520455008E-3</v>
      </c>
      <c r="Y29">
        <f t="shared" si="21"/>
        <v>5.0607329482430484E-2</v>
      </c>
      <c r="Z29" s="11">
        <f t="shared" si="12"/>
        <v>1.6175162943731669</v>
      </c>
      <c r="AB29">
        <f t="shared" si="13"/>
        <v>10275.105</v>
      </c>
      <c r="AC29">
        <f t="shared" si="4"/>
        <v>229551.12055553542</v>
      </c>
      <c r="AD29">
        <f t="shared" si="17"/>
        <v>239826.22555553543</v>
      </c>
      <c r="AF29" s="12">
        <f t="shared" si="1"/>
        <v>4.0180036342940512E-2</v>
      </c>
      <c r="AG29" s="12"/>
      <c r="AH29" s="12">
        <f t="shared" si="6"/>
        <v>1.2901110490690777</v>
      </c>
      <c r="AJ29" s="12">
        <f t="shared" si="18"/>
        <v>3.1144633922741569E-2</v>
      </c>
      <c r="AK29" s="12">
        <f t="shared" si="15"/>
        <v>2.9831907153704373E-2</v>
      </c>
      <c r="AL29">
        <f t="shared" si="14"/>
        <v>1.9667350741652048</v>
      </c>
    </row>
    <row r="30" spans="1:38" x14ac:dyDescent="0.4">
      <c r="A30">
        <v>2006</v>
      </c>
      <c r="B30" s="1">
        <v>217656.6</v>
      </c>
      <c r="C30" s="1">
        <v>9951.4</v>
      </c>
      <c r="D30" s="2">
        <v>345577.91</v>
      </c>
      <c r="E30" s="2">
        <v>335434.09999999998</v>
      </c>
      <c r="F30" s="2">
        <v>27072.62</v>
      </c>
      <c r="G30" s="9">
        <f t="shared" si="3"/>
        <v>362506.72</v>
      </c>
      <c r="H30" s="9">
        <f t="shared" si="16"/>
        <v>1.0489869563711407</v>
      </c>
      <c r="I30" s="2"/>
      <c r="J30" s="2">
        <v>792.73466967160039</v>
      </c>
      <c r="K30" s="2">
        <v>20562.349999999999</v>
      </c>
      <c r="L30" s="2">
        <v>675.26</v>
      </c>
      <c r="M30" s="2">
        <v>905.73899999999992</v>
      </c>
      <c r="N30" s="2">
        <v>225285.28</v>
      </c>
      <c r="O30" s="4" t="s">
        <v>144</v>
      </c>
      <c r="P30" s="4" t="s">
        <v>168</v>
      </c>
      <c r="Q30" s="4">
        <v>27074.49</v>
      </c>
      <c r="R30">
        <v>4686</v>
      </c>
      <c r="T30">
        <f t="shared" si="9"/>
        <v>4.0813372992135312E-2</v>
      </c>
      <c r="U30">
        <f t="shared" si="10"/>
        <v>1.8094098685727887E-2</v>
      </c>
      <c r="V30">
        <f t="shared" si="11"/>
        <v>1.0350491554127006</v>
      </c>
      <c r="W30">
        <f t="shared" si="19"/>
        <v>3.1024099430019582E-3</v>
      </c>
      <c r="X30">
        <f t="shared" si="20"/>
        <v>4.1613210901943701E-3</v>
      </c>
      <c r="Y30">
        <f t="shared" si="21"/>
        <v>9.4471520734955877E-2</v>
      </c>
      <c r="Z30" s="11">
        <f t="shared" si="12"/>
        <v>1.5913629298154597</v>
      </c>
      <c r="AB30">
        <f t="shared" si="13"/>
        <v>18355.0965</v>
      </c>
      <c r="AC30">
        <f t="shared" si="4"/>
        <v>298046.23966967157</v>
      </c>
      <c r="AD30">
        <f t="shared" si="17"/>
        <v>316401.33616967156</v>
      </c>
      <c r="AF30" s="12">
        <f t="shared" si="1"/>
        <v>4.5720644354455595E-2</v>
      </c>
      <c r="AG30" s="12"/>
      <c r="AH30" s="12">
        <f t="shared" si="6"/>
        <v>1.4536721430440041</v>
      </c>
      <c r="AJ30" s="12">
        <f t="shared" si="18"/>
        <v>3.1451826722575911E-2</v>
      </c>
      <c r="AK30" s="12">
        <f t="shared" si="15"/>
        <v>3.0660951470253744E-2</v>
      </c>
      <c r="AL30">
        <f t="shared" si="14"/>
        <v>1.9909383404868035</v>
      </c>
    </row>
    <row r="31" spans="1:38" x14ac:dyDescent="0.4">
      <c r="A31">
        <v>2007</v>
      </c>
      <c r="B31" s="1">
        <v>268019.40000000002</v>
      </c>
      <c r="C31" s="1">
        <v>15173.3</v>
      </c>
      <c r="D31" s="2">
        <v>403401.3</v>
      </c>
      <c r="E31" s="2">
        <v>389371.15</v>
      </c>
      <c r="F31" s="2">
        <v>30375.23</v>
      </c>
      <c r="G31" s="9">
        <f t="shared" si="3"/>
        <v>419746.38</v>
      </c>
      <c r="H31" s="9">
        <f t="shared" si="16"/>
        <v>1.0405181639226251</v>
      </c>
      <c r="I31" s="2">
        <v>5300</v>
      </c>
      <c r="J31" s="2">
        <v>1106.5096414213001</v>
      </c>
      <c r="K31" s="2">
        <v>75639.19</v>
      </c>
      <c r="L31" s="2">
        <v>2532.87</v>
      </c>
      <c r="M31" s="2">
        <v>2416.3650000000002</v>
      </c>
      <c r="N31" s="2">
        <v>261690.88</v>
      </c>
      <c r="O31" s="4" t="s">
        <v>145</v>
      </c>
      <c r="P31" s="4" t="s">
        <v>169</v>
      </c>
      <c r="Q31" s="4">
        <v>29048.17</v>
      </c>
      <c r="R31">
        <v>5910.35</v>
      </c>
      <c r="T31">
        <f t="shared" si="9"/>
        <v>8.6333675845852942E-2</v>
      </c>
      <c r="U31">
        <f t="shared" si="10"/>
        <v>2.0393225266529213E-2</v>
      </c>
      <c r="V31">
        <f t="shared" si="11"/>
        <v>0.97638782864225493</v>
      </c>
      <c r="W31">
        <f t="shared" si="19"/>
        <v>9.4503233721141069E-3</v>
      </c>
      <c r="X31">
        <f t="shared" si="20"/>
        <v>9.0156346891307124E-3</v>
      </c>
      <c r="Y31">
        <f t="shared" si="21"/>
        <v>0.28221535456015495</v>
      </c>
      <c r="Z31" s="11">
        <f t="shared" si="12"/>
        <v>1.5290229350614966</v>
      </c>
      <c r="AB31">
        <f t="shared" si="13"/>
        <v>45927.202499999999</v>
      </c>
      <c r="AC31">
        <f t="shared" si="4"/>
        <v>532834.55464142142</v>
      </c>
      <c r="AD31">
        <f t="shared" si="17"/>
        <v>578761.75714142143</v>
      </c>
      <c r="AF31" s="12">
        <f t="shared" si="1"/>
        <v>5.6612692961778135E-2</v>
      </c>
      <c r="AG31" s="12"/>
      <c r="AH31" s="12">
        <f t="shared" si="6"/>
        <v>2.159402480348144</v>
      </c>
      <c r="AJ31" s="12">
        <f t="shared" si="18"/>
        <v>2.6216832423315038E-2</v>
      </c>
      <c r="AK31" s="12">
        <f t="shared" si="15"/>
        <v>2.9604431022877509E-2</v>
      </c>
      <c r="AL31">
        <f t="shared" si="14"/>
        <v>1.8935791588220852</v>
      </c>
    </row>
    <row r="32" spans="1:38" x14ac:dyDescent="0.4">
      <c r="A32">
        <v>2008</v>
      </c>
      <c r="B32" s="1">
        <v>316751.7</v>
      </c>
      <c r="C32" s="1">
        <v>18312.900000000001</v>
      </c>
      <c r="D32" s="2">
        <v>475166.6</v>
      </c>
      <c r="E32" s="2">
        <v>466203.32</v>
      </c>
      <c r="F32" s="2">
        <v>34218.959999999999</v>
      </c>
      <c r="G32" s="9">
        <f t="shared" si="3"/>
        <v>500422.28</v>
      </c>
      <c r="H32" s="9">
        <f t="shared" si="16"/>
        <v>1.0531512105438388</v>
      </c>
      <c r="I32" s="2">
        <v>11150</v>
      </c>
      <c r="J32" s="2">
        <v>3889.5855419269997</v>
      </c>
      <c r="K32" s="2">
        <v>35380.720000000001</v>
      </c>
      <c r="L32" s="2">
        <v>1063.83</v>
      </c>
      <c r="M32" s="2">
        <v>2138.3870000000002</v>
      </c>
      <c r="N32" s="2">
        <v>303394.64</v>
      </c>
      <c r="O32" s="4" t="s">
        <v>146</v>
      </c>
      <c r="P32" s="4" t="s">
        <v>170</v>
      </c>
      <c r="Q32" s="4">
        <v>46502.61</v>
      </c>
      <c r="R32">
        <v>8166.2</v>
      </c>
      <c r="T32">
        <f t="shared" si="9"/>
        <v>2.7018639521113857E-2</v>
      </c>
      <c r="U32">
        <f t="shared" si="10"/>
        <v>2.9781844896175774E-2</v>
      </c>
      <c r="V32">
        <f t="shared" si="11"/>
        <v>0.95783113397655006</v>
      </c>
      <c r="W32">
        <f t="shared" si="19"/>
        <v>3.3585612958036211E-3</v>
      </c>
      <c r="X32">
        <f t="shared" si="20"/>
        <v>6.7509882346329948E-3</v>
      </c>
      <c r="Y32">
        <f t="shared" si="21"/>
        <v>0.11169859546136611</v>
      </c>
      <c r="Z32" s="11">
        <f t="shared" si="12"/>
        <v>1.547603960900374</v>
      </c>
      <c r="AB32">
        <f t="shared" si="13"/>
        <v>29199.409500000002</v>
      </c>
      <c r="AC32">
        <f t="shared" si="4"/>
        <v>442266.74554192706</v>
      </c>
      <c r="AD32">
        <f t="shared" si="17"/>
        <v>471466.15504192706</v>
      </c>
      <c r="AF32" s="12">
        <f t="shared" si="1"/>
        <v>5.7814685761749661E-2</v>
      </c>
      <c r="AG32" s="12"/>
      <c r="AH32" s="12">
        <f t="shared" si="6"/>
        <v>1.4884408040806949</v>
      </c>
      <c r="AJ32" s="12">
        <f t="shared" si="18"/>
        <v>3.8842448825136662E-2</v>
      </c>
      <c r="AK32" s="12">
        <f t="shared" si="15"/>
        <v>3.2170369323675868E-2</v>
      </c>
      <c r="AL32">
        <f t="shared" si="14"/>
        <v>1.8996398756502333</v>
      </c>
    </row>
    <row r="33" spans="1:38" x14ac:dyDescent="0.4">
      <c r="A33">
        <v>2009</v>
      </c>
      <c r="B33" s="1">
        <v>345629.2</v>
      </c>
      <c r="C33" s="1">
        <v>21797.4</v>
      </c>
      <c r="D33" s="2">
        <v>610224.52</v>
      </c>
      <c r="E33" s="2">
        <v>597741.1</v>
      </c>
      <c r="F33" s="2">
        <v>38246.97</v>
      </c>
      <c r="G33" s="9">
        <f t="shared" si="3"/>
        <v>635988.06999999995</v>
      </c>
      <c r="H33" s="9">
        <f t="shared" si="16"/>
        <v>1.0422197882182773</v>
      </c>
      <c r="I33" s="2">
        <v>17000</v>
      </c>
      <c r="J33" s="2">
        <v>2592.8231217051994</v>
      </c>
      <c r="K33" s="2">
        <v>108515.27</v>
      </c>
      <c r="L33" s="2">
        <v>1658.21</v>
      </c>
      <c r="M33" s="2">
        <v>2627.2310000000002</v>
      </c>
      <c r="N33" s="2">
        <v>399684.82</v>
      </c>
      <c r="O33" s="4" t="s">
        <v>147</v>
      </c>
      <c r="P33" s="4" t="s">
        <v>171</v>
      </c>
      <c r="Q33" s="4">
        <v>48753.36</v>
      </c>
      <c r="R33">
        <v>13173.569799999996</v>
      </c>
      <c r="T33">
        <f t="shared" si="9"/>
        <v>5.1868418524823719E-2</v>
      </c>
      <c r="U33">
        <f t="shared" si="10"/>
        <v>4.824797789075691E-2</v>
      </c>
      <c r="V33">
        <f t="shared" si="11"/>
        <v>1.1563977233405047</v>
      </c>
      <c r="W33">
        <f t="shared" si="19"/>
        <v>4.7976559850845934E-3</v>
      </c>
      <c r="X33">
        <f t="shared" si="20"/>
        <v>7.6012993115165042E-3</v>
      </c>
      <c r="Y33">
        <f t="shared" si="21"/>
        <v>0.31396441620094601</v>
      </c>
      <c r="Z33" s="11">
        <f t="shared" si="12"/>
        <v>1.8222341836908027</v>
      </c>
      <c r="AB33">
        <f t="shared" si="13"/>
        <v>49602.193500000008</v>
      </c>
      <c r="AC33">
        <f t="shared" si="4"/>
        <v>799081.08812170522</v>
      </c>
      <c r="AD33">
        <f t="shared" si="17"/>
        <v>848683.28162170528</v>
      </c>
      <c r="AF33" s="12">
        <f t="shared" si="1"/>
        <v>6.3065852074998291E-2</v>
      </c>
      <c r="AG33" s="12"/>
      <c r="AH33" s="12">
        <f t="shared" si="6"/>
        <v>2.4554733269692064</v>
      </c>
      <c r="AJ33" s="12">
        <f t="shared" si="18"/>
        <v>2.5683786251036393E-2</v>
      </c>
      <c r="AK33" s="12">
        <f t="shared" si="15"/>
        <v>3.0247689166496033E-2</v>
      </c>
      <c r="AL33">
        <f t="shared" si="14"/>
        <v>2.1760861640162346</v>
      </c>
    </row>
    <row r="34" spans="1:38" x14ac:dyDescent="0.4">
      <c r="A34">
        <v>2010</v>
      </c>
      <c r="B34" s="1">
        <v>408903</v>
      </c>
      <c r="C34" s="1">
        <v>25679.7</v>
      </c>
      <c r="D34" s="2">
        <v>725851.79</v>
      </c>
      <c r="E34" s="2">
        <v>718237.93</v>
      </c>
      <c r="F34" s="2">
        <v>44628.17</v>
      </c>
      <c r="G34" s="9">
        <f t="shared" si="3"/>
        <v>762866.10000000009</v>
      </c>
      <c r="H34" s="9">
        <f t="shared" si="16"/>
        <v>1.0509943083559801</v>
      </c>
      <c r="I34" s="2">
        <v>28000</v>
      </c>
      <c r="J34" s="2">
        <v>1526.7782194348993</v>
      </c>
      <c r="K34" s="2">
        <v>148481.74</v>
      </c>
      <c r="L34" s="2">
        <v>3793.95</v>
      </c>
      <c r="M34" s="2">
        <v>3052.0149999999999</v>
      </c>
      <c r="N34" s="2">
        <v>479195.55</v>
      </c>
      <c r="O34" s="4" t="s">
        <v>148</v>
      </c>
      <c r="P34" s="4" t="s">
        <v>172</v>
      </c>
      <c r="Q34" s="4">
        <v>57411.37</v>
      </c>
      <c r="R34">
        <v>17367.679799999994</v>
      </c>
      <c r="T34">
        <f t="shared" si="9"/>
        <v>4.8369173129079512E-2</v>
      </c>
      <c r="U34">
        <f t="shared" si="10"/>
        <v>4.111427404543376E-2</v>
      </c>
      <c r="V34">
        <f t="shared" si="11"/>
        <v>1.1719051951196249</v>
      </c>
      <c r="W34">
        <f t="shared" si="19"/>
        <v>9.278361860881431E-3</v>
      </c>
      <c r="X34">
        <f t="shared" si="20"/>
        <v>7.4639095335568579E-3</v>
      </c>
      <c r="Y34">
        <f t="shared" si="21"/>
        <v>0.3631221585559411</v>
      </c>
      <c r="Z34" s="11">
        <f t="shared" si="12"/>
        <v>1.8473294845462982</v>
      </c>
      <c r="AB34">
        <f t="shared" si="13"/>
        <v>60550.927500000005</v>
      </c>
      <c r="AC34">
        <f t="shared" si="4"/>
        <v>1028408.4182194348</v>
      </c>
      <c r="AD34">
        <f t="shared" si="17"/>
        <v>1088959.3457194348</v>
      </c>
      <c r="AF34" s="12">
        <f t="shared" si="1"/>
        <v>6.280144679789583E-2</v>
      </c>
      <c r="AG34" s="12"/>
      <c r="AH34" s="12">
        <f t="shared" si="6"/>
        <v>2.6631238844406493</v>
      </c>
      <c r="AJ34" s="12">
        <f t="shared" si="18"/>
        <v>2.3581872088194789E-2</v>
      </c>
      <c r="AK34" s="12">
        <f t="shared" si="15"/>
        <v>2.936936905478928E-2</v>
      </c>
      <c r="AL34">
        <f t="shared" si="14"/>
        <v>2.1926146298755449</v>
      </c>
    </row>
    <row r="35" spans="1:38" x14ac:dyDescent="0.4">
      <c r="A35">
        <v>2011</v>
      </c>
      <c r="B35" s="1">
        <v>484123.5</v>
      </c>
      <c r="C35" s="1">
        <v>30678.2</v>
      </c>
      <c r="D35" s="2">
        <v>851590.9</v>
      </c>
      <c r="E35" s="2">
        <v>809368.33</v>
      </c>
      <c r="F35" s="2">
        <v>50748.5</v>
      </c>
      <c r="G35" s="9">
        <f t="shared" si="3"/>
        <v>860116.83</v>
      </c>
      <c r="H35" s="9">
        <f t="shared" si="16"/>
        <v>1.0100117673873688</v>
      </c>
      <c r="I35" s="2">
        <v>45900</v>
      </c>
      <c r="J35" s="2">
        <v>2944.6847393984986</v>
      </c>
      <c r="K35" s="2">
        <v>124215.7</v>
      </c>
      <c r="L35" s="2">
        <v>2696.57</v>
      </c>
      <c r="M35" s="2">
        <v>4148.973</v>
      </c>
      <c r="N35" s="2">
        <v>547946.68999999994</v>
      </c>
      <c r="O35" s="4" t="s">
        <v>149</v>
      </c>
      <c r="P35" s="4" t="s">
        <v>173</v>
      </c>
      <c r="Q35" s="4">
        <v>66628.289999999994</v>
      </c>
      <c r="R35">
        <v>21785.186599999994</v>
      </c>
      <c r="T35">
        <f t="shared" si="9"/>
        <v>3.5321772233737878E-2</v>
      </c>
      <c r="U35">
        <f t="shared" si="10"/>
        <v>4.8701230161312142E-2</v>
      </c>
      <c r="V35">
        <f t="shared" si="11"/>
        <v>1.1318324559745601</v>
      </c>
      <c r="W35">
        <f t="shared" si="19"/>
        <v>5.5700043480640792E-3</v>
      </c>
      <c r="X35">
        <f t="shared" si="20"/>
        <v>8.5700714796947478E-3</v>
      </c>
      <c r="Y35">
        <f t="shared" si="21"/>
        <v>0.25657853832751354</v>
      </c>
      <c r="Z35" s="11">
        <f t="shared" si="12"/>
        <v>1.8599295112495027</v>
      </c>
      <c r="AB35">
        <f t="shared" si="13"/>
        <v>64636.910499999998</v>
      </c>
      <c r="AC35">
        <f t="shared" si="4"/>
        <v>1031546.3247393984</v>
      </c>
      <c r="AD35">
        <f t="shared" si="17"/>
        <v>1096183.2352393984</v>
      </c>
      <c r="AF35" s="12">
        <f t="shared" si="1"/>
        <v>6.3368541291633232E-2</v>
      </c>
      <c r="AG35" s="12"/>
      <c r="AH35" s="12">
        <f t="shared" si="6"/>
        <v>2.2642636336376945</v>
      </c>
      <c r="AJ35" s="12">
        <f t="shared" si="18"/>
        <v>2.7986379479065931E-2</v>
      </c>
      <c r="AK35" s="12">
        <f t="shared" si="15"/>
        <v>2.5750679272765708E-2</v>
      </c>
      <c r="AL35">
        <f t="shared" si="14"/>
        <v>2.1896272542026982</v>
      </c>
    </row>
    <row r="36" spans="1:38" x14ac:dyDescent="0.4">
      <c r="A36">
        <v>2012</v>
      </c>
      <c r="B36" s="1">
        <v>534123</v>
      </c>
      <c r="C36" s="1">
        <v>35187.699999999997</v>
      </c>
      <c r="D36" s="2">
        <v>974148.8</v>
      </c>
      <c r="E36" s="2">
        <v>917554.77</v>
      </c>
      <c r="F36" s="2">
        <v>54659.77</v>
      </c>
      <c r="G36" s="9">
        <f t="shared" si="3"/>
        <v>972214.54</v>
      </c>
      <c r="H36" s="9">
        <f t="shared" si="16"/>
        <v>0.99801441011886483</v>
      </c>
      <c r="I36" s="2">
        <v>71000</v>
      </c>
      <c r="J36" s="2">
        <v>6931.1852274611983</v>
      </c>
      <c r="K36" s="2">
        <v>134457.74</v>
      </c>
      <c r="L36" s="2">
        <v>1043</v>
      </c>
      <c r="M36" s="2">
        <v>2954.181</v>
      </c>
      <c r="N36" s="2">
        <v>629909.64</v>
      </c>
      <c r="O36" s="4" t="s">
        <v>150</v>
      </c>
      <c r="P36" s="4" t="s">
        <v>174</v>
      </c>
      <c r="Q36" s="4">
        <v>73839.070000000007</v>
      </c>
      <c r="R36">
        <v>36929.570100000034</v>
      </c>
      <c r="T36">
        <f t="shared" si="9"/>
        <v>3.0244344467472848E-2</v>
      </c>
      <c r="U36">
        <f t="shared" si="10"/>
        <v>6.9905770768156392E-2</v>
      </c>
      <c r="V36">
        <f t="shared" si="11"/>
        <v>1.17933442296999</v>
      </c>
      <c r="W36">
        <f t="shared" si="19"/>
        <v>1.9527337336156653E-3</v>
      </c>
      <c r="X36">
        <f t="shared" si="20"/>
        <v>5.5309001859122336E-3</v>
      </c>
      <c r="Y36">
        <f t="shared" si="21"/>
        <v>0.25173553657116432</v>
      </c>
      <c r="Z36" s="11">
        <f t="shared" si="12"/>
        <v>1.9697335355853638</v>
      </c>
      <c r="AB36">
        <f t="shared" si="13"/>
        <v>67482.613499999992</v>
      </c>
      <c r="AC36">
        <f t="shared" si="4"/>
        <v>1178442.9152274611</v>
      </c>
      <c r="AD36">
        <f t="shared" si="17"/>
        <v>1245925.5287274611</v>
      </c>
      <c r="AF36" s="12">
        <f t="shared" si="1"/>
        <v>6.5879394821043089E-2</v>
      </c>
      <c r="AG36" s="12"/>
      <c r="AH36" s="12">
        <f t="shared" si="6"/>
        <v>2.3326565767200833</v>
      </c>
      <c r="AJ36" s="12">
        <f t="shared" si="18"/>
        <v>2.824221768370002E-2</v>
      </c>
      <c r="AK36" s="12">
        <f t="shared" si="15"/>
        <v>2.6603489750320248E-2</v>
      </c>
      <c r="AL36">
        <f t="shared" si="14"/>
        <v>2.4313701900124127</v>
      </c>
    </row>
    <row r="37" spans="1:38" x14ac:dyDescent="0.4">
      <c r="A37">
        <v>2013</v>
      </c>
      <c r="B37" s="1">
        <v>588018.80000000005</v>
      </c>
      <c r="C37" s="1">
        <v>41190.5</v>
      </c>
      <c r="D37" s="2">
        <v>1106524.98</v>
      </c>
      <c r="E37" s="2">
        <v>1043846.86</v>
      </c>
      <c r="F37" s="2">
        <v>58574.44</v>
      </c>
      <c r="G37" s="9">
        <f t="shared" si="3"/>
        <v>1102421.3</v>
      </c>
      <c r="H37" s="9">
        <f t="shared" si="16"/>
        <v>0.99629138060669908</v>
      </c>
      <c r="I37" s="2">
        <v>102100.00000000001</v>
      </c>
      <c r="J37" s="2">
        <v>9214.5585663531965</v>
      </c>
      <c r="K37" s="2">
        <v>150082.54999999999</v>
      </c>
      <c r="L37" s="2">
        <v>0</v>
      </c>
      <c r="M37" s="2">
        <v>3608.78</v>
      </c>
      <c r="N37" s="2">
        <v>718961.46</v>
      </c>
      <c r="O37" s="4" t="s">
        <v>151</v>
      </c>
      <c r="P37" s="4" t="s">
        <v>175</v>
      </c>
      <c r="Q37" s="4">
        <v>80735.929999999993</v>
      </c>
      <c r="R37">
        <v>46304.98180000003</v>
      </c>
      <c r="T37">
        <f t="shared" si="9"/>
        <v>3.440366192373441E-2</v>
      </c>
      <c r="U37">
        <f t="shared" si="10"/>
        <v>6.2448530557186265E-2</v>
      </c>
      <c r="V37">
        <f t="shared" si="11"/>
        <v>1.2226844787955757</v>
      </c>
      <c r="W37">
        <f t="shared" si="19"/>
        <v>0</v>
      </c>
      <c r="X37">
        <f t="shared" si="20"/>
        <v>6.1371847294678329E-3</v>
      </c>
      <c r="Y37">
        <f t="shared" si="21"/>
        <v>0.25523427142125382</v>
      </c>
      <c r="Z37" s="11">
        <f t="shared" si="12"/>
        <v>2.0710894593274114</v>
      </c>
      <c r="AB37">
        <f t="shared" si="13"/>
        <v>69581.64</v>
      </c>
      <c r="AC37">
        <f t="shared" si="4"/>
        <v>1355564.9435663531</v>
      </c>
      <c r="AD37">
        <f t="shared" si="17"/>
        <v>1425146.583566353</v>
      </c>
      <c r="AF37" s="12">
        <f t="shared" si="1"/>
        <v>7.0049631066217602E-2</v>
      </c>
      <c r="AG37" s="12"/>
      <c r="AH37" s="12">
        <f t="shared" si="6"/>
        <v>2.4236411889659868</v>
      </c>
      <c r="AJ37" s="12">
        <f t="shared" si="18"/>
        <v>2.8902640945833783E-2</v>
      </c>
      <c r="AK37" s="12">
        <f t="shared" si="15"/>
        <v>2.8377079369533247E-2</v>
      </c>
      <c r="AL37">
        <f t="shared" si="14"/>
        <v>2.6177724079570246</v>
      </c>
    </row>
    <row r="38" spans="1:38" x14ac:dyDescent="0.4">
      <c r="A38">
        <v>2014</v>
      </c>
      <c r="B38" s="1">
        <v>635910</v>
      </c>
      <c r="C38" s="1">
        <v>46665</v>
      </c>
      <c r="D38" s="2">
        <v>1228374.81</v>
      </c>
      <c r="E38" s="2">
        <v>1138644.6399999999</v>
      </c>
      <c r="F38" s="2">
        <v>60259.53</v>
      </c>
      <c r="G38" s="9">
        <f t="shared" si="3"/>
        <v>1198904.17</v>
      </c>
      <c r="H38" s="9">
        <f t="shared" si="16"/>
        <v>0.9760084301956663</v>
      </c>
      <c r="I38" s="2">
        <v>150200</v>
      </c>
      <c r="J38" s="2">
        <v>19303.748968485492</v>
      </c>
      <c r="K38" s="2">
        <v>226465.72</v>
      </c>
      <c r="L38" s="2">
        <v>598.92999999999995</v>
      </c>
      <c r="M38" s="2">
        <v>6513.0349999999999</v>
      </c>
      <c r="N38" s="2">
        <v>816770.01</v>
      </c>
      <c r="O38" s="4">
        <v>21120.6</v>
      </c>
      <c r="P38" s="4">
        <v>51172.91</v>
      </c>
      <c r="Q38" s="4">
        <v>91780.65</v>
      </c>
      <c r="R38">
        <v>58659.187500000102</v>
      </c>
      <c r="T38">
        <f t="shared" si="9"/>
        <v>3.3213190545831953E-2</v>
      </c>
      <c r="U38">
        <f t="shared" si="10"/>
        <v>8.0471937852840819E-2</v>
      </c>
      <c r="V38">
        <f t="shared" si="11"/>
        <v>1.2844113317922348</v>
      </c>
      <c r="W38">
        <f t="shared" si="19"/>
        <v>9.4184711673035487E-4</v>
      </c>
      <c r="X38">
        <f t="shared" si="20"/>
        <v>1.0242070418769952E-2</v>
      </c>
      <c r="Y38">
        <f t="shared" si="21"/>
        <v>0.35612857165322137</v>
      </c>
      <c r="Z38" s="11">
        <f t="shared" si="12"/>
        <v>2.1982333332837753</v>
      </c>
      <c r="AB38">
        <f t="shared" si="13"/>
        <v>97185.387500000012</v>
      </c>
      <c r="AC38">
        <f t="shared" si="4"/>
        <v>1778903.7789684855</v>
      </c>
      <c r="AD38">
        <f t="shared" si="17"/>
        <v>1876089.1664684855</v>
      </c>
      <c r="AF38" s="12">
        <f t="shared" si="1"/>
        <v>7.3383025899891499E-2</v>
      </c>
      <c r="AG38" s="12"/>
      <c r="AH38" s="12">
        <f t="shared" si="6"/>
        <v>2.9502432206892255</v>
      </c>
      <c r="AJ38" s="12">
        <f t="shared" si="18"/>
        <v>2.4873551233090544E-2</v>
      </c>
      <c r="AK38" s="12">
        <f t="shared" si="15"/>
        <v>2.7339469954208117E-2</v>
      </c>
      <c r="AL38">
        <f t="shared" si="14"/>
        <v>2.7933801009576826</v>
      </c>
    </row>
    <row r="39" spans="1:38" x14ac:dyDescent="0.4">
      <c r="A39">
        <v>2015</v>
      </c>
      <c r="B39" s="1">
        <v>676708</v>
      </c>
      <c r="C39" s="1">
        <v>57500</v>
      </c>
      <c r="D39" s="2">
        <v>1392278.11</v>
      </c>
      <c r="E39" s="2">
        <v>1357021.61</v>
      </c>
      <c r="F39" s="2">
        <v>63216.58</v>
      </c>
      <c r="G39" s="9">
        <f t="shared" si="3"/>
        <v>1420238.1900000002</v>
      </c>
      <c r="H39" s="9">
        <f t="shared" si="16"/>
        <v>1.0200822521011985</v>
      </c>
      <c r="I39" s="6">
        <f>23.5*10000</f>
        <v>235000</v>
      </c>
      <c r="J39" s="2">
        <v>33294.256478215015</v>
      </c>
      <c r="K39" s="2">
        <v>335455.40000000002</v>
      </c>
      <c r="L39" s="2">
        <v>1116.19</v>
      </c>
      <c r="M39" s="2">
        <v>12825.822999999999</v>
      </c>
      <c r="N39" s="2">
        <v>939540.16</v>
      </c>
      <c r="O39" s="6">
        <v>59408</v>
      </c>
      <c r="P39" s="6">
        <v>67205</v>
      </c>
      <c r="Q39" s="6">
        <v>103075.49</v>
      </c>
      <c r="R39">
        <v>70184.473000000289</v>
      </c>
      <c r="T39">
        <f t="shared" si="9"/>
        <v>8.7789711367384449E-2</v>
      </c>
      <c r="U39">
        <f t="shared" si="10"/>
        <v>9.9311667661679773E-2</v>
      </c>
      <c r="V39">
        <f t="shared" si="11"/>
        <v>1.3883981865147155</v>
      </c>
      <c r="W39">
        <f t="shared" si="19"/>
        <v>1.6494411178824546E-3</v>
      </c>
      <c r="X39">
        <f t="shared" si="20"/>
        <v>1.8953260490492205E-2</v>
      </c>
      <c r="Y39">
        <f t="shared" si="21"/>
        <v>0.49571661632491415</v>
      </c>
      <c r="Z39" s="11">
        <f t="shared" si="12"/>
        <v>2.4538979389606967</v>
      </c>
      <c r="AB39">
        <f t="shared" si="13"/>
        <v>175410.04550000001</v>
      </c>
      <c r="AC39">
        <f t="shared" si="4"/>
        <v>2381928.3164782152</v>
      </c>
      <c r="AD39">
        <f t="shared" si="17"/>
        <v>2557338.3619782152</v>
      </c>
      <c r="AF39" s="12">
        <f t="shared" si="1"/>
        <v>8.4970179161469941E-2</v>
      </c>
      <c r="AG39" s="12"/>
      <c r="AH39" s="12">
        <f t="shared" si="6"/>
        <v>3.7790869355441568</v>
      </c>
      <c r="AJ39" s="12">
        <f t="shared" si="18"/>
        <v>2.2484314494669054E-2</v>
      </c>
      <c r="AK39" s="12">
        <f t="shared" si="15"/>
        <v>2.5420168891197793E-2</v>
      </c>
      <c r="AL39">
        <f t="shared" si="14"/>
        <v>3.0915770613026594</v>
      </c>
    </row>
    <row r="40" spans="1:38" x14ac:dyDescent="0.4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38" x14ac:dyDescent="0.4">
      <c r="A41" t="s">
        <v>256</v>
      </c>
      <c r="B41" t="s">
        <v>258</v>
      </c>
      <c r="C41" t="s">
        <v>258</v>
      </c>
      <c r="D41" t="s">
        <v>251</v>
      </c>
      <c r="E41" t="s">
        <v>251</v>
      </c>
      <c r="F41" t="s">
        <v>251</v>
      </c>
      <c r="I41" t="s">
        <v>314</v>
      </c>
      <c r="J41" t="s">
        <v>251</v>
      </c>
      <c r="K41" t="s">
        <v>260</v>
      </c>
      <c r="L41" t="s">
        <v>260</v>
      </c>
      <c r="M41" t="s">
        <v>260</v>
      </c>
      <c r="N41" t="s">
        <v>250</v>
      </c>
      <c r="O41" s="4" t="s">
        <v>315</v>
      </c>
      <c r="P41" s="4" t="s">
        <v>316</v>
      </c>
      <c r="Q41" s="4"/>
      <c r="R41" s="4"/>
    </row>
    <row r="42" spans="1:38" x14ac:dyDescent="0.4">
      <c r="A42" t="s">
        <v>257</v>
      </c>
    </row>
  </sheetData>
  <sortState ref="A1:B37">
    <sortCondition descending="1" ref="B1:B37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topLeftCell="B49" workbookViewId="0">
      <selection activeCell="P39" sqref="P39:Q39"/>
    </sheetView>
  </sheetViews>
  <sheetFormatPr defaultRowHeight="14.35" x14ac:dyDescent="0.4"/>
  <cols>
    <col min="7" max="7" width="9.46875" customWidth="1"/>
    <col min="11" max="11" width="13.46875" customWidth="1"/>
    <col min="12" max="12" width="13.234375" customWidth="1"/>
    <col min="15" max="15" width="16.46875" customWidth="1"/>
    <col min="16" max="16" width="11.1171875" customWidth="1"/>
    <col min="17" max="17" width="18.76171875" customWidth="1"/>
    <col min="21" max="21" width="13.46875" customWidth="1"/>
  </cols>
  <sheetData>
    <row r="1" spans="1:24" x14ac:dyDescent="0.4">
      <c r="A1" t="s">
        <v>6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322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</row>
    <row r="2" spans="1:24" x14ac:dyDescent="0.4">
      <c r="A2" t="s">
        <v>0</v>
      </c>
      <c r="B2" t="s">
        <v>177</v>
      </c>
      <c r="C2" t="s">
        <v>1</v>
      </c>
      <c r="D2" t="s">
        <v>2</v>
      </c>
      <c r="E2" t="s">
        <v>182</v>
      </c>
      <c r="F2" t="s">
        <v>183</v>
      </c>
      <c r="G2" t="s">
        <v>277</v>
      </c>
      <c r="H2" t="s">
        <v>278</v>
      </c>
      <c r="I2" t="s">
        <v>279</v>
      </c>
      <c r="J2" t="s">
        <v>3</v>
      </c>
      <c r="K2" t="s">
        <v>8</v>
      </c>
      <c r="L2" t="s">
        <v>9</v>
      </c>
      <c r="M2" t="s">
        <v>4</v>
      </c>
      <c r="N2" t="s">
        <v>5</v>
      </c>
      <c r="O2" t="s">
        <v>119</v>
      </c>
      <c r="P2" t="s">
        <v>127</v>
      </c>
      <c r="Q2" t="s">
        <v>176</v>
      </c>
      <c r="R2" t="s">
        <v>95</v>
      </c>
      <c r="S2" t="s">
        <v>124</v>
      </c>
      <c r="T2" t="s">
        <v>125</v>
      </c>
      <c r="U2" t="s">
        <v>178</v>
      </c>
      <c r="V2" t="s">
        <v>179</v>
      </c>
      <c r="W2" t="s">
        <v>180</v>
      </c>
      <c r="X2" t="s">
        <v>181</v>
      </c>
    </row>
    <row r="3" spans="1:24" x14ac:dyDescent="0.4">
      <c r="A3">
        <v>1978</v>
      </c>
      <c r="B3" s="1">
        <v>3650.2</v>
      </c>
      <c r="C3" s="1">
        <v>76.5</v>
      </c>
    </row>
    <row r="4" spans="1:24" x14ac:dyDescent="0.4">
      <c r="A4">
        <v>1979</v>
      </c>
      <c r="B4" s="1">
        <v>4067.7</v>
      </c>
      <c r="C4" s="1">
        <v>75.900000000000006</v>
      </c>
    </row>
    <row r="5" spans="1:24" x14ac:dyDescent="0.4">
      <c r="A5">
        <v>1980</v>
      </c>
      <c r="B5" s="1">
        <v>4551.6000000000004</v>
      </c>
      <c r="C5" s="1">
        <v>85.7</v>
      </c>
    </row>
    <row r="6" spans="1:24" x14ac:dyDescent="0.4">
      <c r="A6">
        <v>1981</v>
      </c>
      <c r="B6" s="1">
        <v>4898.1000000000004</v>
      </c>
      <c r="C6" s="1">
        <v>91.6</v>
      </c>
      <c r="E6" s="1" t="s">
        <v>242</v>
      </c>
      <c r="F6" s="1" t="s">
        <v>243</v>
      </c>
      <c r="O6" s="1" t="s">
        <v>120</v>
      </c>
      <c r="P6" s="1" t="s">
        <v>264</v>
      </c>
      <c r="Q6" s="1">
        <v>0</v>
      </c>
    </row>
    <row r="7" spans="1:24" x14ac:dyDescent="0.4">
      <c r="A7">
        <v>1982</v>
      </c>
      <c r="B7" s="1">
        <v>5333</v>
      </c>
      <c r="C7" s="1">
        <v>130.6</v>
      </c>
      <c r="E7" s="1" t="s">
        <v>244</v>
      </c>
      <c r="F7" s="1" t="s">
        <v>245</v>
      </c>
      <c r="O7" s="1" t="s">
        <v>121</v>
      </c>
      <c r="P7" s="1" t="s">
        <v>265</v>
      </c>
      <c r="Q7" s="1">
        <v>0</v>
      </c>
    </row>
    <row r="8" spans="1:24" x14ac:dyDescent="0.4">
      <c r="A8">
        <v>1983</v>
      </c>
      <c r="B8" s="1">
        <v>5975.6</v>
      </c>
      <c r="C8" s="1">
        <v>168.9</v>
      </c>
      <c r="E8" s="1" t="s">
        <v>246</v>
      </c>
      <c r="F8" s="1" t="s">
        <v>247</v>
      </c>
      <c r="O8" s="1" t="s">
        <v>122</v>
      </c>
      <c r="P8" s="1" t="s">
        <v>266</v>
      </c>
      <c r="Q8" s="1">
        <v>0</v>
      </c>
    </row>
    <row r="9" spans="1:24" x14ac:dyDescent="0.4">
      <c r="A9">
        <v>1984</v>
      </c>
      <c r="B9" s="1">
        <v>7226.3</v>
      </c>
      <c r="C9" s="1">
        <v>230.5</v>
      </c>
      <c r="E9" s="1" t="s">
        <v>248</v>
      </c>
      <c r="F9" s="1" t="s">
        <v>249</v>
      </c>
      <c r="O9" s="1" t="s">
        <v>123</v>
      </c>
      <c r="P9" s="1" t="s">
        <v>267</v>
      </c>
      <c r="Q9" s="1">
        <v>0</v>
      </c>
    </row>
    <row r="10" spans="1:24" x14ac:dyDescent="0.4">
      <c r="A10">
        <v>1985</v>
      </c>
      <c r="B10" s="1">
        <v>9039.9</v>
      </c>
      <c r="C10" s="1">
        <v>293.8</v>
      </c>
      <c r="E10" s="1" t="s">
        <v>234</v>
      </c>
      <c r="F10" s="1" t="s">
        <v>235</v>
      </c>
      <c r="O10" s="1" t="s">
        <v>115</v>
      </c>
      <c r="P10" s="1" t="s">
        <v>268</v>
      </c>
      <c r="Q10" s="1">
        <v>0</v>
      </c>
    </row>
    <row r="11" spans="1:24" x14ac:dyDescent="0.4">
      <c r="A11">
        <v>1986</v>
      </c>
      <c r="B11" s="1">
        <v>10308.799999999999</v>
      </c>
      <c r="C11" s="1">
        <v>401</v>
      </c>
      <c r="E11" s="1" t="s">
        <v>236</v>
      </c>
      <c r="F11" s="1" t="s">
        <v>237</v>
      </c>
      <c r="O11" s="1" t="s">
        <v>116</v>
      </c>
      <c r="P11" s="1" t="s">
        <v>269</v>
      </c>
      <c r="Q11" s="1">
        <v>0</v>
      </c>
    </row>
    <row r="12" spans="1:24" x14ac:dyDescent="0.4">
      <c r="A12">
        <v>1987</v>
      </c>
      <c r="B12" s="1">
        <v>12102.2</v>
      </c>
      <c r="C12" s="1">
        <v>506</v>
      </c>
      <c r="E12" s="1" t="s">
        <v>238</v>
      </c>
      <c r="F12" s="1" t="s">
        <v>239</v>
      </c>
      <c r="O12" s="1" t="s">
        <v>117</v>
      </c>
      <c r="P12" s="1">
        <v>62.87</v>
      </c>
      <c r="Q12" s="1">
        <v>60</v>
      </c>
    </row>
    <row r="13" spans="1:24" x14ac:dyDescent="0.4">
      <c r="A13">
        <v>1988</v>
      </c>
      <c r="B13" s="1">
        <v>15101.1</v>
      </c>
      <c r="C13" s="1">
        <v>658.6</v>
      </c>
      <c r="E13" s="1" t="s">
        <v>240</v>
      </c>
      <c r="F13" s="1" t="s">
        <v>241</v>
      </c>
      <c r="O13" s="1" t="s">
        <v>118</v>
      </c>
      <c r="P13" s="1">
        <v>323.88</v>
      </c>
      <c r="Q13" s="1">
        <v>85.41</v>
      </c>
    </row>
    <row r="14" spans="1:24" x14ac:dyDescent="0.4">
      <c r="A14">
        <v>1989</v>
      </c>
      <c r="B14" s="1">
        <v>17090.3</v>
      </c>
      <c r="C14" s="1">
        <v>1079.5999999999999</v>
      </c>
      <c r="E14" s="1" t="s">
        <v>222</v>
      </c>
      <c r="F14" s="1" t="s">
        <v>227</v>
      </c>
      <c r="O14" s="1" t="s">
        <v>110</v>
      </c>
      <c r="P14" s="1">
        <v>114.41</v>
      </c>
      <c r="Q14" s="1">
        <v>83.2</v>
      </c>
    </row>
    <row r="15" spans="1:24" x14ac:dyDescent="0.4">
      <c r="A15">
        <v>1990</v>
      </c>
      <c r="B15" s="1">
        <v>18774.3</v>
      </c>
      <c r="C15" s="1">
        <v>1143.7</v>
      </c>
      <c r="D15" s="1">
        <v>15293.4</v>
      </c>
      <c r="E15" s="1" t="s">
        <v>232</v>
      </c>
      <c r="F15" s="1" t="s">
        <v>233</v>
      </c>
      <c r="O15" s="1" t="s">
        <v>111</v>
      </c>
      <c r="P15" s="1" t="s">
        <v>128</v>
      </c>
      <c r="Q15" s="1" t="s">
        <v>152</v>
      </c>
      <c r="S15">
        <f t="shared" ref="S15:S38" si="0">M15+N15+P15+Q15+R15</f>
        <v>323.60000000000002</v>
      </c>
      <c r="T15">
        <f t="shared" ref="T15:T38" si="1">D15+J15+K15+L15+O15</f>
        <v>32974.1</v>
      </c>
      <c r="U15">
        <f>S15+T15</f>
        <v>33297.699999999997</v>
      </c>
      <c r="V15">
        <f t="shared" ref="V15:V38" si="2">C15/B15</f>
        <v>6.0918383108824303E-2</v>
      </c>
      <c r="W15">
        <f t="shared" ref="W15:W38" si="3">U15/B15</f>
        <v>1.7735787752406214</v>
      </c>
      <c r="X15">
        <f t="shared" ref="X15:X38" si="4">C15/U15</f>
        <v>3.4347717710232241E-2</v>
      </c>
    </row>
    <row r="16" spans="1:24" x14ac:dyDescent="0.4">
      <c r="A16">
        <v>1991</v>
      </c>
      <c r="B16" s="1">
        <v>21895.5</v>
      </c>
      <c r="C16" s="1">
        <v>1194.7</v>
      </c>
      <c r="D16" s="1">
        <v>19349.900000000001</v>
      </c>
      <c r="E16" s="1" t="s">
        <v>223</v>
      </c>
      <c r="F16" s="1" t="s">
        <v>228</v>
      </c>
      <c r="O16" s="1" t="s">
        <v>112</v>
      </c>
      <c r="P16" s="1" t="s">
        <v>129</v>
      </c>
      <c r="Q16" s="1" t="s">
        <v>153</v>
      </c>
      <c r="S16">
        <f t="shared" si="0"/>
        <v>531.21</v>
      </c>
      <c r="T16">
        <f t="shared" si="1"/>
        <v>40687.699999999997</v>
      </c>
      <c r="U16">
        <f t="shared" ref="U16:U38" si="5">S16+T16</f>
        <v>41218.909999999996</v>
      </c>
      <c r="V16">
        <f t="shared" si="2"/>
        <v>5.4563723139457884E-2</v>
      </c>
      <c r="W16">
        <f t="shared" si="3"/>
        <v>1.8825288301249112</v>
      </c>
      <c r="X16">
        <f t="shared" si="4"/>
        <v>2.8984269598589584E-2</v>
      </c>
    </row>
    <row r="17" spans="1:24" x14ac:dyDescent="0.4">
      <c r="A17">
        <v>1992</v>
      </c>
      <c r="B17" s="1">
        <v>27068.3</v>
      </c>
      <c r="C17" s="1">
        <v>1481.5</v>
      </c>
      <c r="D17" s="1">
        <v>25402.2</v>
      </c>
      <c r="E17" s="1" t="s">
        <v>224</v>
      </c>
      <c r="F17" s="1" t="s">
        <v>229</v>
      </c>
      <c r="K17" s="1"/>
      <c r="L17" s="1" t="s">
        <v>10</v>
      </c>
      <c r="M17" s="1" t="s">
        <v>53</v>
      </c>
      <c r="N17" s="1"/>
      <c r="O17" s="1" t="s">
        <v>113</v>
      </c>
      <c r="P17" s="1" t="s">
        <v>130</v>
      </c>
      <c r="Q17" s="1" t="s">
        <v>154</v>
      </c>
      <c r="S17">
        <f t="shared" si="0"/>
        <v>1213.4000000000001</v>
      </c>
      <c r="T17">
        <f t="shared" si="1"/>
        <v>51895.740000000005</v>
      </c>
      <c r="U17">
        <f t="shared" si="5"/>
        <v>53109.140000000007</v>
      </c>
      <c r="V17">
        <f t="shared" si="2"/>
        <v>5.4731918886668174E-2</v>
      </c>
      <c r="W17">
        <f t="shared" si="3"/>
        <v>1.9620419457446536</v>
      </c>
      <c r="X17">
        <f t="shared" si="4"/>
        <v>2.7895386745106394E-2</v>
      </c>
    </row>
    <row r="18" spans="1:24" x14ac:dyDescent="0.4">
      <c r="A18">
        <v>1993</v>
      </c>
      <c r="B18" s="1">
        <v>35524.300000000003</v>
      </c>
      <c r="C18" s="1">
        <v>1902.6</v>
      </c>
      <c r="D18" s="1">
        <v>34879.800000000003</v>
      </c>
      <c r="E18" s="1" t="s">
        <v>225</v>
      </c>
      <c r="F18" s="1" t="s">
        <v>230</v>
      </c>
      <c r="K18" s="1" t="s">
        <v>11</v>
      </c>
      <c r="L18" s="1" t="s">
        <v>12</v>
      </c>
      <c r="M18" s="1" t="s">
        <v>54</v>
      </c>
      <c r="N18" s="1" t="s">
        <v>74</v>
      </c>
      <c r="O18" s="1" t="s">
        <v>114</v>
      </c>
      <c r="P18" s="1" t="s">
        <v>131</v>
      </c>
      <c r="Q18" s="1" t="s">
        <v>155</v>
      </c>
      <c r="S18">
        <f t="shared" si="0"/>
        <v>862.17000000000007</v>
      </c>
      <c r="T18">
        <f t="shared" si="1"/>
        <v>68655.179999999993</v>
      </c>
      <c r="U18">
        <f t="shared" si="5"/>
        <v>69517.349999999991</v>
      </c>
      <c r="V18">
        <f t="shared" si="2"/>
        <v>5.3557705570553109E-2</v>
      </c>
      <c r="W18">
        <f t="shared" si="3"/>
        <v>1.9568957023783715</v>
      </c>
      <c r="X18">
        <f t="shared" si="4"/>
        <v>2.7368707236394944E-2</v>
      </c>
    </row>
    <row r="19" spans="1:24" x14ac:dyDescent="0.4">
      <c r="A19">
        <v>1994</v>
      </c>
      <c r="B19" s="1">
        <v>48459.6</v>
      </c>
      <c r="C19" s="1">
        <v>2556.5</v>
      </c>
      <c r="D19" s="1">
        <v>46923.5</v>
      </c>
      <c r="E19" s="1" t="s">
        <v>226</v>
      </c>
      <c r="F19" s="1" t="s">
        <v>231</v>
      </c>
      <c r="K19" s="1" t="s">
        <v>13</v>
      </c>
      <c r="L19" s="1" t="s">
        <v>14</v>
      </c>
      <c r="M19" s="1" t="s">
        <v>55</v>
      </c>
      <c r="N19" s="1" t="s">
        <v>75</v>
      </c>
      <c r="O19" s="1" t="s">
        <v>105</v>
      </c>
      <c r="P19" s="1" t="s">
        <v>132</v>
      </c>
      <c r="Q19" s="1" t="s">
        <v>156</v>
      </c>
      <c r="S19">
        <f t="shared" si="0"/>
        <v>1512.9299999999998</v>
      </c>
      <c r="T19">
        <f t="shared" si="1"/>
        <v>88702.5</v>
      </c>
      <c r="U19">
        <f t="shared" si="5"/>
        <v>90215.43</v>
      </c>
      <c r="V19">
        <f t="shared" si="2"/>
        <v>5.2755284814567184E-2</v>
      </c>
      <c r="W19">
        <f t="shared" si="3"/>
        <v>1.8616627046034222</v>
      </c>
      <c r="X19">
        <f t="shared" si="4"/>
        <v>2.8337724489036965E-2</v>
      </c>
    </row>
    <row r="20" spans="1:24" x14ac:dyDescent="0.4">
      <c r="A20">
        <v>1995</v>
      </c>
      <c r="B20" s="1">
        <v>61129.8</v>
      </c>
      <c r="C20" s="1">
        <v>3209.6</v>
      </c>
      <c r="D20" s="1">
        <v>60750.5</v>
      </c>
      <c r="E20" s="1" t="s">
        <v>212</v>
      </c>
      <c r="F20" s="1" t="s">
        <v>217</v>
      </c>
      <c r="K20" s="1" t="s">
        <v>15</v>
      </c>
      <c r="L20" s="1" t="s">
        <v>16</v>
      </c>
      <c r="M20" s="1" t="s">
        <v>56</v>
      </c>
      <c r="N20" s="1" t="s">
        <v>76</v>
      </c>
      <c r="O20" s="1" t="s">
        <v>106</v>
      </c>
      <c r="P20" s="1" t="s">
        <v>133</v>
      </c>
      <c r="Q20" s="1" t="s">
        <v>157</v>
      </c>
      <c r="S20">
        <f t="shared" si="0"/>
        <v>1911.4399999999998</v>
      </c>
      <c r="T20">
        <f t="shared" si="1"/>
        <v>112226.72</v>
      </c>
      <c r="U20">
        <f t="shared" si="5"/>
        <v>114138.16</v>
      </c>
      <c r="V20">
        <f t="shared" si="2"/>
        <v>5.2504670389891671E-2</v>
      </c>
      <c r="W20">
        <f t="shared" si="3"/>
        <v>1.8671443387676714</v>
      </c>
      <c r="X20">
        <f t="shared" si="4"/>
        <v>2.8120306127240879E-2</v>
      </c>
    </row>
    <row r="21" spans="1:24" x14ac:dyDescent="0.4">
      <c r="A21">
        <v>1996</v>
      </c>
      <c r="B21" s="1">
        <v>71572.3</v>
      </c>
      <c r="C21" s="1">
        <v>3698.2</v>
      </c>
      <c r="D21" s="1">
        <v>76094.899999999994</v>
      </c>
      <c r="E21" s="1" t="s">
        <v>213</v>
      </c>
      <c r="F21" s="1" t="s">
        <v>218</v>
      </c>
      <c r="K21" s="1" t="s">
        <v>17</v>
      </c>
      <c r="L21" s="1" t="s">
        <v>18</v>
      </c>
      <c r="M21" s="1" t="s">
        <v>57</v>
      </c>
      <c r="N21" s="1" t="s">
        <v>77</v>
      </c>
      <c r="O21" s="1" t="s">
        <v>107</v>
      </c>
      <c r="P21" s="1" t="s">
        <v>134</v>
      </c>
      <c r="Q21" s="1" t="s">
        <v>158</v>
      </c>
      <c r="S21">
        <f t="shared" si="0"/>
        <v>2424.7200000000003</v>
      </c>
      <c r="T21">
        <f t="shared" si="1"/>
        <v>140114.72999999998</v>
      </c>
      <c r="U21">
        <f t="shared" si="5"/>
        <v>142539.44999999998</v>
      </c>
      <c r="V21">
        <f t="shared" si="2"/>
        <v>5.1670827959978925E-2</v>
      </c>
      <c r="W21">
        <f t="shared" si="3"/>
        <v>1.9915449133254064</v>
      </c>
      <c r="X21">
        <f t="shared" si="4"/>
        <v>2.5945098006201091E-2</v>
      </c>
    </row>
    <row r="22" spans="1:24" x14ac:dyDescent="0.4">
      <c r="A22">
        <v>1997</v>
      </c>
      <c r="B22" s="1">
        <v>79429.5</v>
      </c>
      <c r="C22" s="1">
        <v>4176.1000000000004</v>
      </c>
      <c r="D22" s="1">
        <v>90995.3</v>
      </c>
      <c r="E22" s="1" t="s">
        <v>214</v>
      </c>
      <c r="F22" s="1" t="s">
        <v>219</v>
      </c>
      <c r="K22" s="1" t="s">
        <v>19</v>
      </c>
      <c r="L22" s="1" t="s">
        <v>20</v>
      </c>
      <c r="M22" s="1" t="s">
        <v>58</v>
      </c>
      <c r="N22" s="1" t="s">
        <v>78</v>
      </c>
      <c r="O22" s="1" t="s">
        <v>108</v>
      </c>
      <c r="P22" s="1" t="s">
        <v>135</v>
      </c>
      <c r="Q22" s="1" t="s">
        <v>159</v>
      </c>
      <c r="S22">
        <f t="shared" si="0"/>
        <v>3527</v>
      </c>
      <c r="T22">
        <f t="shared" si="1"/>
        <v>171113.82</v>
      </c>
      <c r="U22">
        <f t="shared" si="5"/>
        <v>174640.82</v>
      </c>
      <c r="V22">
        <f t="shared" si="2"/>
        <v>5.2576183911519025E-2</v>
      </c>
      <c r="W22">
        <f t="shared" si="3"/>
        <v>2.1986896556065441</v>
      </c>
      <c r="X22">
        <f t="shared" si="4"/>
        <v>2.3912507969213612E-2</v>
      </c>
    </row>
    <row r="23" spans="1:24" x14ac:dyDescent="0.4">
      <c r="A23">
        <v>1998</v>
      </c>
      <c r="B23" s="1">
        <v>84883.7</v>
      </c>
      <c r="C23" s="1">
        <v>4314.3</v>
      </c>
      <c r="D23" s="1">
        <v>104498.5</v>
      </c>
      <c r="E23" s="1" t="s">
        <v>215</v>
      </c>
      <c r="F23" s="1" t="s">
        <v>220</v>
      </c>
      <c r="K23" s="1" t="s">
        <v>21</v>
      </c>
      <c r="L23" s="1" t="s">
        <v>22</v>
      </c>
      <c r="M23" s="1" t="s">
        <v>59</v>
      </c>
      <c r="N23" s="1" t="s">
        <v>79</v>
      </c>
      <c r="O23" s="1" t="s">
        <v>109</v>
      </c>
      <c r="P23" s="1" t="s">
        <v>136</v>
      </c>
      <c r="Q23" s="1" t="s">
        <v>160</v>
      </c>
      <c r="S23">
        <f t="shared" si="0"/>
        <v>4744.1000000000004</v>
      </c>
      <c r="T23">
        <f t="shared" si="1"/>
        <v>196772.95</v>
      </c>
      <c r="U23">
        <f t="shared" si="5"/>
        <v>201517.05000000002</v>
      </c>
      <c r="V23">
        <f t="shared" si="2"/>
        <v>5.0826012532441449E-2</v>
      </c>
      <c r="W23">
        <f t="shared" si="3"/>
        <v>2.3740370648310574</v>
      </c>
      <c r="X23">
        <f t="shared" si="4"/>
        <v>2.1409106574356858E-2</v>
      </c>
    </row>
    <row r="24" spans="1:24" x14ac:dyDescent="0.4">
      <c r="A24">
        <v>1999</v>
      </c>
      <c r="B24" s="1">
        <v>90187.7</v>
      </c>
      <c r="C24" s="1">
        <v>4484.8</v>
      </c>
      <c r="D24" s="1">
        <v>119897.9</v>
      </c>
      <c r="E24" s="1" t="s">
        <v>216</v>
      </c>
      <c r="F24" s="1" t="s">
        <v>221</v>
      </c>
      <c r="K24" s="1" t="s">
        <v>23</v>
      </c>
      <c r="L24" s="1" t="s">
        <v>24</v>
      </c>
      <c r="M24" s="1" t="s">
        <v>60</v>
      </c>
      <c r="N24" s="1" t="s">
        <v>80</v>
      </c>
      <c r="O24" s="1" t="s">
        <v>104</v>
      </c>
      <c r="P24" s="1" t="s">
        <v>137</v>
      </c>
      <c r="Q24" s="1" t="s">
        <v>161</v>
      </c>
      <c r="S24">
        <f t="shared" si="0"/>
        <v>5046.84</v>
      </c>
      <c r="T24">
        <f t="shared" si="1"/>
        <v>221853.31</v>
      </c>
      <c r="U24">
        <f t="shared" si="5"/>
        <v>226900.15</v>
      </c>
      <c r="V24">
        <f t="shared" si="2"/>
        <v>4.9727401851915508E-2</v>
      </c>
      <c r="W24">
        <f t="shared" si="3"/>
        <v>2.5158657998818019</v>
      </c>
      <c r="X24">
        <f t="shared" si="4"/>
        <v>1.9765522411510087E-2</v>
      </c>
    </row>
    <row r="25" spans="1:24" x14ac:dyDescent="0.4">
      <c r="A25">
        <v>2000</v>
      </c>
      <c r="B25" s="1">
        <v>99776.3</v>
      </c>
      <c r="C25" s="1">
        <v>4836.1000000000004</v>
      </c>
      <c r="D25" s="1">
        <v>134610.29999999999</v>
      </c>
      <c r="E25" s="1" t="s">
        <v>202</v>
      </c>
      <c r="F25" s="1" t="s">
        <v>207</v>
      </c>
      <c r="K25" s="1" t="s">
        <v>25</v>
      </c>
      <c r="L25" s="1" t="s">
        <v>26</v>
      </c>
      <c r="M25" s="1" t="s">
        <v>61</v>
      </c>
      <c r="N25" s="1" t="s">
        <v>81</v>
      </c>
      <c r="O25" s="1" t="s">
        <v>103</v>
      </c>
      <c r="P25" s="1" t="s">
        <v>138</v>
      </c>
      <c r="Q25" s="1" t="s">
        <v>162</v>
      </c>
      <c r="S25">
        <f t="shared" si="0"/>
        <v>6255.82</v>
      </c>
      <c r="T25">
        <f t="shared" si="1"/>
        <v>250079.4</v>
      </c>
      <c r="U25">
        <f t="shared" si="5"/>
        <v>256335.22</v>
      </c>
      <c r="V25">
        <f t="shared" si="2"/>
        <v>4.8469426106199573E-2</v>
      </c>
      <c r="W25">
        <f t="shared" si="3"/>
        <v>2.5690992750783503</v>
      </c>
      <c r="X25">
        <f t="shared" si="4"/>
        <v>1.8866311075005613E-2</v>
      </c>
    </row>
    <row r="26" spans="1:24" x14ac:dyDescent="0.4">
      <c r="A26">
        <v>2001</v>
      </c>
      <c r="B26" s="1">
        <v>110270.39999999999</v>
      </c>
      <c r="C26" s="1">
        <v>5195.1000000000004</v>
      </c>
      <c r="D26" s="1">
        <v>158301.9</v>
      </c>
      <c r="E26" s="1" t="s">
        <v>203</v>
      </c>
      <c r="F26" s="1" t="s">
        <v>208</v>
      </c>
      <c r="K26" s="1" t="s">
        <v>27</v>
      </c>
      <c r="L26" s="1" t="s">
        <v>28</v>
      </c>
      <c r="M26" s="1" t="s">
        <v>62</v>
      </c>
      <c r="N26" s="1" t="s">
        <v>82</v>
      </c>
      <c r="O26" s="1" t="s">
        <v>102</v>
      </c>
      <c r="P26" s="1" t="s">
        <v>139</v>
      </c>
      <c r="Q26" s="1" t="s">
        <v>163</v>
      </c>
      <c r="S26">
        <f t="shared" si="0"/>
        <v>6269.1399999999994</v>
      </c>
      <c r="T26">
        <f t="shared" si="1"/>
        <v>285105.42</v>
      </c>
      <c r="U26">
        <f t="shared" si="5"/>
        <v>291374.56</v>
      </c>
      <c r="V26">
        <f t="shared" si="2"/>
        <v>4.7112371044269366E-2</v>
      </c>
      <c r="W26">
        <f t="shared" si="3"/>
        <v>2.6423642246695396</v>
      </c>
      <c r="X26">
        <f t="shared" si="4"/>
        <v>1.7829627953792535E-2</v>
      </c>
    </row>
    <row r="27" spans="1:24" x14ac:dyDescent="0.4">
      <c r="A27">
        <v>2002</v>
      </c>
      <c r="B27" s="1">
        <v>121002</v>
      </c>
      <c r="C27" s="1">
        <v>5546.5</v>
      </c>
      <c r="D27" s="1">
        <v>185006.97</v>
      </c>
      <c r="E27" s="1" t="s">
        <v>204</v>
      </c>
      <c r="F27" s="1" t="s">
        <v>211</v>
      </c>
      <c r="G27" s="5" t="s">
        <v>280</v>
      </c>
      <c r="H27" s="5"/>
      <c r="I27" s="5" t="s">
        <v>281</v>
      </c>
      <c r="K27" s="1" t="s">
        <v>29</v>
      </c>
      <c r="L27" s="1" t="s">
        <v>30</v>
      </c>
      <c r="M27" s="1" t="s">
        <v>63</v>
      </c>
      <c r="N27" s="1" t="s">
        <v>83</v>
      </c>
      <c r="O27" s="1" t="s">
        <v>101</v>
      </c>
      <c r="P27" s="1" t="s">
        <v>140</v>
      </c>
      <c r="Q27" s="1" t="s">
        <v>164</v>
      </c>
      <c r="S27">
        <f t="shared" si="0"/>
        <v>6979.34</v>
      </c>
      <c r="T27">
        <f t="shared" si="1"/>
        <v>328788.09999999998</v>
      </c>
      <c r="U27">
        <f t="shared" si="5"/>
        <v>335767.44</v>
      </c>
      <c r="V27">
        <f t="shared" si="2"/>
        <v>4.5838085320903783E-2</v>
      </c>
      <c r="W27">
        <f t="shared" si="3"/>
        <v>2.7748916546833935</v>
      </c>
      <c r="X27">
        <f t="shared" si="4"/>
        <v>1.6518873896766165E-2</v>
      </c>
    </row>
    <row r="28" spans="1:24" x14ac:dyDescent="0.4">
      <c r="A28">
        <v>2003</v>
      </c>
      <c r="B28" s="1">
        <v>136564.6</v>
      </c>
      <c r="C28" s="1">
        <v>6034.6</v>
      </c>
      <c r="D28" s="1">
        <v>221222.8</v>
      </c>
      <c r="E28" s="1" t="s">
        <v>205</v>
      </c>
      <c r="F28" s="1" t="s">
        <v>209</v>
      </c>
      <c r="G28" s="5" t="s">
        <v>282</v>
      </c>
      <c r="H28" s="5"/>
      <c r="I28" s="5" t="s">
        <v>283</v>
      </c>
      <c r="K28" s="1" t="s">
        <v>31</v>
      </c>
      <c r="L28" s="1" t="s">
        <v>32</v>
      </c>
      <c r="M28" s="1" t="s">
        <v>64</v>
      </c>
      <c r="N28" s="1" t="s">
        <v>84</v>
      </c>
      <c r="O28" s="1" t="s">
        <v>100</v>
      </c>
      <c r="P28" s="1" t="s">
        <v>141</v>
      </c>
      <c r="Q28" s="1" t="s">
        <v>165</v>
      </c>
      <c r="S28">
        <f t="shared" si="0"/>
        <v>7303.6</v>
      </c>
      <c r="T28">
        <f t="shared" si="1"/>
        <v>393404.16000000003</v>
      </c>
      <c r="U28">
        <f t="shared" si="5"/>
        <v>400707.76</v>
      </c>
      <c r="V28">
        <f t="shared" si="2"/>
        <v>4.4188611104195377E-2</v>
      </c>
      <c r="W28">
        <f t="shared" si="3"/>
        <v>2.9341993459505611</v>
      </c>
      <c r="X28">
        <f t="shared" si="4"/>
        <v>1.5059853095932059E-2</v>
      </c>
    </row>
    <row r="29" spans="1:24" x14ac:dyDescent="0.4">
      <c r="A29">
        <v>2004</v>
      </c>
      <c r="B29" s="1">
        <v>160714.4</v>
      </c>
      <c r="C29" s="1">
        <v>6586.6</v>
      </c>
      <c r="D29" s="1">
        <v>254107</v>
      </c>
      <c r="E29" s="1" t="s">
        <v>206</v>
      </c>
      <c r="F29" s="1" t="s">
        <v>210</v>
      </c>
      <c r="G29" s="5" t="s">
        <v>284</v>
      </c>
      <c r="H29" s="5"/>
      <c r="I29" s="5" t="s">
        <v>285</v>
      </c>
      <c r="K29" s="1" t="s">
        <v>33</v>
      </c>
      <c r="L29" s="1" t="s">
        <v>34</v>
      </c>
      <c r="M29" s="1" t="s">
        <v>65</v>
      </c>
      <c r="N29" s="1" t="s">
        <v>85</v>
      </c>
      <c r="O29" s="1" t="s">
        <v>99</v>
      </c>
      <c r="P29" s="1" t="s">
        <v>142</v>
      </c>
      <c r="Q29" s="1" t="s">
        <v>166</v>
      </c>
      <c r="S29">
        <f t="shared" si="0"/>
        <v>7901.42</v>
      </c>
      <c r="T29">
        <f t="shared" si="1"/>
        <v>444005.98</v>
      </c>
      <c r="U29">
        <f t="shared" si="5"/>
        <v>451907.39999999997</v>
      </c>
      <c r="V29">
        <f t="shared" si="2"/>
        <v>4.0983259745237519E-2</v>
      </c>
      <c r="W29">
        <f t="shared" si="3"/>
        <v>2.8118662671173209</v>
      </c>
      <c r="X29">
        <f t="shared" si="4"/>
        <v>1.4575109856576814E-2</v>
      </c>
    </row>
    <row r="30" spans="1:24" x14ac:dyDescent="0.4">
      <c r="A30">
        <v>2005</v>
      </c>
      <c r="B30" s="1">
        <v>185895.8</v>
      </c>
      <c r="C30" s="1">
        <v>7469.3</v>
      </c>
      <c r="D30" s="1">
        <v>298755.7</v>
      </c>
      <c r="E30" s="1" t="s">
        <v>192</v>
      </c>
      <c r="F30" s="1" t="s">
        <v>197</v>
      </c>
      <c r="G30" s="5" t="s">
        <v>286</v>
      </c>
      <c r="H30" s="5"/>
      <c r="I30" s="5" t="s">
        <v>287</v>
      </c>
      <c r="K30" s="1" t="s">
        <v>35</v>
      </c>
      <c r="L30" s="1" t="s">
        <v>36</v>
      </c>
      <c r="M30" s="1" t="s">
        <v>66</v>
      </c>
      <c r="N30" s="1" t="s">
        <v>86</v>
      </c>
      <c r="O30" s="1">
        <v>194690.4</v>
      </c>
      <c r="P30" s="1" t="s">
        <v>143</v>
      </c>
      <c r="Q30" s="1" t="s">
        <v>167</v>
      </c>
      <c r="S30">
        <f t="shared" si="0"/>
        <v>9427.5299999999988</v>
      </c>
      <c r="T30">
        <f t="shared" si="1"/>
        <v>504084.11</v>
      </c>
      <c r="U30">
        <f t="shared" si="5"/>
        <v>513511.64</v>
      </c>
      <c r="V30">
        <f t="shared" si="2"/>
        <v>4.0180036342940512E-2</v>
      </c>
      <c r="W30">
        <f t="shared" si="3"/>
        <v>2.7623627860338966</v>
      </c>
      <c r="X30">
        <f t="shared" si="4"/>
        <v>1.4545532015593648E-2</v>
      </c>
    </row>
    <row r="31" spans="1:24" x14ac:dyDescent="0.4">
      <c r="A31">
        <v>2006</v>
      </c>
      <c r="B31" s="1">
        <v>217656.6</v>
      </c>
      <c r="C31" s="1">
        <v>9951.4</v>
      </c>
      <c r="D31" s="1">
        <v>345577.9</v>
      </c>
      <c r="E31" s="1" t="s">
        <v>193</v>
      </c>
      <c r="F31" s="1" t="s">
        <v>198</v>
      </c>
      <c r="G31" s="5" t="s">
        <v>288</v>
      </c>
      <c r="H31" s="5" t="s">
        <v>289</v>
      </c>
      <c r="I31" s="5" t="s">
        <v>290</v>
      </c>
      <c r="K31" s="1" t="s">
        <v>37</v>
      </c>
      <c r="L31" s="1" t="s">
        <v>38</v>
      </c>
      <c r="M31" s="1" t="s">
        <v>67</v>
      </c>
      <c r="N31" s="1" t="s">
        <v>87</v>
      </c>
      <c r="O31" s="1">
        <v>225285.28</v>
      </c>
      <c r="P31" s="1" t="s">
        <v>144</v>
      </c>
      <c r="Q31" s="1" t="s">
        <v>168</v>
      </c>
      <c r="S31">
        <f t="shared" si="0"/>
        <v>15196.099999999999</v>
      </c>
      <c r="T31">
        <f t="shared" si="1"/>
        <v>595884.29</v>
      </c>
      <c r="U31">
        <f t="shared" si="5"/>
        <v>611080.39</v>
      </c>
      <c r="V31">
        <f t="shared" si="2"/>
        <v>4.5720644354455595E-2</v>
      </c>
      <c r="W31">
        <f t="shared" si="3"/>
        <v>2.8075435801165689</v>
      </c>
      <c r="X31">
        <f t="shared" si="4"/>
        <v>1.6284927749031515E-2</v>
      </c>
    </row>
    <row r="32" spans="1:24" x14ac:dyDescent="0.4">
      <c r="A32">
        <v>2007</v>
      </c>
      <c r="B32" s="1">
        <v>268019.40000000002</v>
      </c>
      <c r="C32" s="1">
        <v>15173.3</v>
      </c>
      <c r="D32" s="1">
        <v>403442.21</v>
      </c>
      <c r="E32" s="1" t="s">
        <v>194</v>
      </c>
      <c r="F32" s="1" t="s">
        <v>199</v>
      </c>
      <c r="G32" s="5" t="s">
        <v>291</v>
      </c>
      <c r="H32" s="5" t="s">
        <v>292</v>
      </c>
      <c r="I32" s="5" t="s">
        <v>293</v>
      </c>
      <c r="K32" s="1" t="s">
        <v>39</v>
      </c>
      <c r="L32" s="1" t="s">
        <v>40</v>
      </c>
      <c r="M32" s="1" t="s">
        <v>68</v>
      </c>
      <c r="N32" s="1" t="s">
        <v>88</v>
      </c>
      <c r="O32" s="1">
        <v>261690.88</v>
      </c>
      <c r="P32" s="1" t="s">
        <v>145</v>
      </c>
      <c r="Q32" s="1" t="s">
        <v>169</v>
      </c>
      <c r="S32">
        <f t="shared" si="0"/>
        <v>36419.619999999995</v>
      </c>
      <c r="T32">
        <f t="shared" si="1"/>
        <v>758273.75</v>
      </c>
      <c r="U32">
        <f t="shared" si="5"/>
        <v>794693.37</v>
      </c>
      <c r="V32">
        <f t="shared" si="2"/>
        <v>5.6612692961778135E-2</v>
      </c>
      <c r="W32">
        <f t="shared" si="3"/>
        <v>2.9650591337791217</v>
      </c>
      <c r="X32">
        <f t="shared" si="4"/>
        <v>1.9093276190287077E-2</v>
      </c>
    </row>
    <row r="33" spans="1:24" x14ac:dyDescent="0.4">
      <c r="A33">
        <v>2008</v>
      </c>
      <c r="B33" s="1">
        <v>316751.7</v>
      </c>
      <c r="C33" s="1">
        <v>18312.900000000001</v>
      </c>
      <c r="D33" s="1">
        <v>475166.6</v>
      </c>
      <c r="E33" s="1" t="s">
        <v>195</v>
      </c>
      <c r="F33" s="1" t="s">
        <v>200</v>
      </c>
      <c r="G33" s="5" t="s">
        <v>294</v>
      </c>
      <c r="H33" s="5" t="s">
        <v>295</v>
      </c>
      <c r="I33" s="5" t="s">
        <v>296</v>
      </c>
      <c r="K33" s="1" t="s">
        <v>41</v>
      </c>
      <c r="L33" s="1" t="s">
        <v>42</v>
      </c>
      <c r="M33" s="1" t="s">
        <v>69</v>
      </c>
      <c r="N33" s="1" t="s">
        <v>89</v>
      </c>
      <c r="O33" s="1">
        <v>303467.78000000003</v>
      </c>
      <c r="P33" s="1" t="s">
        <v>146</v>
      </c>
      <c r="Q33" s="1" t="s">
        <v>170</v>
      </c>
      <c r="S33">
        <f t="shared" si="0"/>
        <v>21304.04</v>
      </c>
      <c r="T33">
        <f t="shared" si="1"/>
        <v>823937.39999999991</v>
      </c>
      <c r="U33">
        <f t="shared" si="5"/>
        <v>845241.44</v>
      </c>
      <c r="V33">
        <f t="shared" si="2"/>
        <v>5.7814685761749661E-2</v>
      </c>
      <c r="W33">
        <f t="shared" si="3"/>
        <v>2.6684669411403314</v>
      </c>
      <c r="X33">
        <f t="shared" si="4"/>
        <v>2.1665880461327124E-2</v>
      </c>
    </row>
    <row r="34" spans="1:24" x14ac:dyDescent="0.4">
      <c r="A34">
        <v>2009</v>
      </c>
      <c r="B34" s="1">
        <v>345629.2</v>
      </c>
      <c r="C34" s="1">
        <v>21797.4</v>
      </c>
      <c r="D34" s="1">
        <v>610224.5</v>
      </c>
      <c r="E34" s="1" t="s">
        <v>196</v>
      </c>
      <c r="F34" s="1" t="s">
        <v>201</v>
      </c>
      <c r="G34" s="5" t="s">
        <v>297</v>
      </c>
      <c r="H34" s="5" t="s">
        <v>298</v>
      </c>
      <c r="I34" s="5" t="s">
        <v>299</v>
      </c>
      <c r="K34" s="1" t="s">
        <v>43</v>
      </c>
      <c r="L34" s="1" t="s">
        <v>44</v>
      </c>
      <c r="M34" s="1" t="s">
        <v>70</v>
      </c>
      <c r="N34" s="1" t="s">
        <v>90</v>
      </c>
      <c r="O34" s="1">
        <v>399684.82</v>
      </c>
      <c r="P34" s="1" t="s">
        <v>147</v>
      </c>
      <c r="Q34" s="1" t="s">
        <v>171</v>
      </c>
      <c r="S34">
        <f t="shared" si="0"/>
        <v>39437.490000000005</v>
      </c>
      <c r="T34">
        <f t="shared" si="1"/>
        <v>1161251.3899999999</v>
      </c>
      <c r="U34">
        <f t="shared" si="5"/>
        <v>1200688.8799999999</v>
      </c>
      <c r="V34">
        <f t="shared" si="2"/>
        <v>6.3065852074998291E-2</v>
      </c>
      <c r="W34">
        <f t="shared" si="3"/>
        <v>3.4739219950166245</v>
      </c>
      <c r="X34">
        <f t="shared" si="4"/>
        <v>1.8154078348755927E-2</v>
      </c>
    </row>
    <row r="35" spans="1:24" x14ac:dyDescent="0.4">
      <c r="A35">
        <v>2010</v>
      </c>
      <c r="B35" s="1">
        <v>408903</v>
      </c>
      <c r="C35" s="1">
        <v>25679.7</v>
      </c>
      <c r="D35" s="1">
        <v>725851.8</v>
      </c>
      <c r="E35" s="1" t="s">
        <v>190</v>
      </c>
      <c r="F35" s="1" t="s">
        <v>191</v>
      </c>
      <c r="G35" s="5" t="s">
        <v>300</v>
      </c>
      <c r="H35" s="5" t="s">
        <v>301</v>
      </c>
      <c r="I35" s="5" t="s">
        <v>302</v>
      </c>
      <c r="K35" s="1" t="s">
        <v>45</v>
      </c>
      <c r="L35" s="1" t="s">
        <v>46</v>
      </c>
      <c r="M35" s="1" t="s">
        <v>71</v>
      </c>
      <c r="N35" s="1" t="s">
        <v>91</v>
      </c>
      <c r="O35" s="1" t="s">
        <v>98</v>
      </c>
      <c r="P35" s="1" t="s">
        <v>148</v>
      </c>
      <c r="Q35" s="1" t="s">
        <v>172</v>
      </c>
      <c r="S35">
        <f t="shared" si="0"/>
        <v>46389.85</v>
      </c>
      <c r="T35">
        <f t="shared" si="1"/>
        <v>1398157.76</v>
      </c>
      <c r="U35">
        <f t="shared" si="5"/>
        <v>1444547.61</v>
      </c>
      <c r="V35">
        <f t="shared" si="2"/>
        <v>6.280144679789583E-2</v>
      </c>
      <c r="W35">
        <f t="shared" si="3"/>
        <v>3.5327390848196276</v>
      </c>
      <c r="X35">
        <f t="shared" si="4"/>
        <v>1.7776984172920406E-2</v>
      </c>
    </row>
    <row r="36" spans="1:24" x14ac:dyDescent="0.4">
      <c r="A36">
        <v>2011</v>
      </c>
      <c r="B36" s="1">
        <v>484123.5</v>
      </c>
      <c r="C36" s="1">
        <v>30678.2</v>
      </c>
      <c r="D36" s="1">
        <v>851590.9</v>
      </c>
      <c r="E36" s="1" t="s">
        <v>188</v>
      </c>
      <c r="F36" s="1" t="s">
        <v>189</v>
      </c>
      <c r="G36" s="5" t="s">
        <v>303</v>
      </c>
      <c r="H36" s="5" t="s">
        <v>304</v>
      </c>
      <c r="I36" s="5" t="s">
        <v>305</v>
      </c>
      <c r="K36" s="1" t="s">
        <v>47</v>
      </c>
      <c r="L36" s="1" t="s">
        <v>48</v>
      </c>
      <c r="M36" s="1" t="s">
        <v>72</v>
      </c>
      <c r="N36" s="1" t="s">
        <v>92</v>
      </c>
      <c r="O36" s="1" t="s">
        <v>97</v>
      </c>
      <c r="P36" s="1" t="s">
        <v>149</v>
      </c>
      <c r="Q36" s="1" t="s">
        <v>173</v>
      </c>
      <c r="S36">
        <f t="shared" si="0"/>
        <v>47831.94</v>
      </c>
      <c r="T36">
        <f t="shared" si="1"/>
        <v>1564457.14</v>
      </c>
      <c r="U36">
        <f t="shared" si="5"/>
        <v>1612289.0799999998</v>
      </c>
      <c r="V36">
        <f t="shared" si="2"/>
        <v>6.3368541291633232E-2</v>
      </c>
      <c r="W36">
        <f t="shared" si="3"/>
        <v>3.3303260015264695</v>
      </c>
      <c r="X36">
        <f t="shared" si="4"/>
        <v>1.9027729196057077E-2</v>
      </c>
    </row>
    <row r="37" spans="1:24" x14ac:dyDescent="0.4">
      <c r="A37">
        <v>2012</v>
      </c>
      <c r="B37" s="1">
        <v>534123</v>
      </c>
      <c r="C37" s="1">
        <v>35187.699999999997</v>
      </c>
      <c r="D37" s="1">
        <v>974148.8</v>
      </c>
      <c r="E37" s="1" t="s">
        <v>186</v>
      </c>
      <c r="F37" s="1" t="s">
        <v>187</v>
      </c>
      <c r="G37" s="5" t="s">
        <v>306</v>
      </c>
      <c r="H37" s="5" t="s">
        <v>307</v>
      </c>
      <c r="I37" s="5" t="s">
        <v>308</v>
      </c>
      <c r="K37" s="1" t="s">
        <v>49</v>
      </c>
      <c r="L37" s="1" t="s">
        <v>50</v>
      </c>
      <c r="M37" s="1" t="s">
        <v>73</v>
      </c>
      <c r="N37" s="1" t="s">
        <v>93</v>
      </c>
      <c r="O37" s="1" t="s">
        <v>96</v>
      </c>
      <c r="P37" s="1" t="s">
        <v>150</v>
      </c>
      <c r="Q37" s="1" t="s">
        <v>174</v>
      </c>
      <c r="S37">
        <f t="shared" si="0"/>
        <v>58034.879999999997</v>
      </c>
      <c r="T37">
        <f t="shared" si="1"/>
        <v>1785713.6600000001</v>
      </c>
      <c r="U37">
        <f t="shared" si="5"/>
        <v>1843748.54</v>
      </c>
      <c r="V37">
        <f t="shared" si="2"/>
        <v>6.5879394821043089E-2</v>
      </c>
      <c r="W37">
        <f t="shared" si="3"/>
        <v>3.4519175171262049</v>
      </c>
      <c r="X37">
        <f t="shared" si="4"/>
        <v>1.9084869349916881E-2</v>
      </c>
    </row>
    <row r="38" spans="1:24" x14ac:dyDescent="0.4">
      <c r="A38">
        <v>2013</v>
      </c>
      <c r="B38" s="1">
        <v>588018.80000000005</v>
      </c>
      <c r="C38" s="1">
        <v>41190.5</v>
      </c>
      <c r="D38" s="1">
        <v>1106524.98</v>
      </c>
      <c r="E38" s="1" t="s">
        <v>184</v>
      </c>
      <c r="F38" s="1" t="s">
        <v>185</v>
      </c>
      <c r="G38" s="5" t="s">
        <v>309</v>
      </c>
      <c r="H38" s="5" t="s">
        <v>310</v>
      </c>
      <c r="I38" s="5" t="s">
        <v>311</v>
      </c>
      <c r="K38" s="1" t="s">
        <v>51</v>
      </c>
      <c r="L38" s="1" t="s">
        <v>52</v>
      </c>
      <c r="M38" s="1"/>
      <c r="N38" s="1" t="s">
        <v>94</v>
      </c>
      <c r="O38" s="1">
        <v>718961.46</v>
      </c>
      <c r="P38" s="1" t="s">
        <v>151</v>
      </c>
      <c r="Q38" s="1" t="s">
        <v>175</v>
      </c>
      <c r="S38">
        <f t="shared" si="0"/>
        <v>61234.600000000006</v>
      </c>
      <c r="T38">
        <f t="shared" si="1"/>
        <v>2025065.9799999997</v>
      </c>
      <c r="U38">
        <f t="shared" si="5"/>
        <v>2086300.5799999998</v>
      </c>
      <c r="V38">
        <f t="shared" si="2"/>
        <v>7.0049631066217602E-2</v>
      </c>
      <c r="W38">
        <f t="shared" si="3"/>
        <v>3.5480167981023731</v>
      </c>
      <c r="X38">
        <f t="shared" si="4"/>
        <v>1.9743320015757272E-2</v>
      </c>
    </row>
    <row r="39" spans="1:24" x14ac:dyDescent="0.4">
      <c r="A39">
        <v>2014</v>
      </c>
      <c r="B39" s="1">
        <v>635910</v>
      </c>
      <c r="C39" s="1">
        <v>46665</v>
      </c>
      <c r="D39" s="1">
        <v>1228374.81</v>
      </c>
      <c r="E39" s="1"/>
      <c r="F39" s="1"/>
      <c r="K39" s="1"/>
      <c r="L39" s="1"/>
      <c r="P39">
        <v>21120.6</v>
      </c>
      <c r="Q39">
        <v>51172.91</v>
      </c>
    </row>
  </sheetData>
  <sortState ref="A1:B25">
    <sortCondition descending="1" ref="A1:A2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1"/>
  <sheetViews>
    <sheetView workbookViewId="0">
      <selection activeCell="Q40" sqref="Q40:R40"/>
    </sheetView>
  </sheetViews>
  <sheetFormatPr defaultRowHeight="14.35" x14ac:dyDescent="0.4"/>
  <cols>
    <col min="4" max="9" width="13.1171875" customWidth="1"/>
    <col min="10" max="11" width="10.64453125" customWidth="1"/>
    <col min="12" max="12" width="13.234375" customWidth="1"/>
    <col min="13" max="13" width="10.64453125" customWidth="1"/>
    <col min="14" max="14" width="11.1171875" customWidth="1"/>
    <col min="15" max="16" width="14.64453125" customWidth="1"/>
    <col min="17" max="17" width="12.64453125" customWidth="1"/>
    <col min="18" max="18" width="13.1171875" customWidth="1"/>
    <col min="19" max="19" width="12.3515625" customWidth="1"/>
  </cols>
  <sheetData>
    <row r="1" spans="1:22" x14ac:dyDescent="0.4">
      <c r="A1" t="s">
        <v>6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Q1" t="s">
        <v>7</v>
      </c>
      <c r="R1" t="s">
        <v>7</v>
      </c>
    </row>
    <row r="2" spans="1:22" x14ac:dyDescent="0.4">
      <c r="A2" t="s">
        <v>0</v>
      </c>
      <c r="B2" t="s">
        <v>255</v>
      </c>
      <c r="C2" t="s">
        <v>1</v>
      </c>
      <c r="D2" t="s">
        <v>2</v>
      </c>
      <c r="E2" t="s">
        <v>182</v>
      </c>
      <c r="F2" s="3" t="s">
        <v>252</v>
      </c>
      <c r="G2" s="3" t="s">
        <v>253</v>
      </c>
      <c r="H2" s="3" t="s">
        <v>254</v>
      </c>
      <c r="I2" t="s">
        <v>183</v>
      </c>
      <c r="J2" t="s">
        <v>312</v>
      </c>
      <c r="K2" t="s">
        <v>3</v>
      </c>
      <c r="L2" t="s">
        <v>261</v>
      </c>
      <c r="M2" t="s">
        <v>4</v>
      </c>
      <c r="N2" t="s">
        <v>262</v>
      </c>
      <c r="O2" t="s">
        <v>119</v>
      </c>
      <c r="Q2" t="s">
        <v>127</v>
      </c>
      <c r="R2" t="s">
        <v>176</v>
      </c>
      <c r="S2" t="s">
        <v>95</v>
      </c>
      <c r="T2" t="s">
        <v>124</v>
      </c>
      <c r="U2" t="s">
        <v>125</v>
      </c>
      <c r="V2" t="s">
        <v>126</v>
      </c>
    </row>
    <row r="3" spans="1:22" x14ac:dyDescent="0.4">
      <c r="A3">
        <v>1978</v>
      </c>
      <c r="C3" s="1"/>
      <c r="E3" s="2">
        <v>1155.01</v>
      </c>
      <c r="F3" s="2">
        <v>368.43</v>
      </c>
      <c r="G3" s="2">
        <v>187.35</v>
      </c>
      <c r="H3" s="2">
        <v>154.91</v>
      </c>
      <c r="I3" s="2">
        <v>212</v>
      </c>
      <c r="O3" s="2">
        <v>1890.42</v>
      </c>
      <c r="P3" s="2"/>
    </row>
    <row r="4" spans="1:22" x14ac:dyDescent="0.4">
      <c r="A4">
        <v>1979</v>
      </c>
      <c r="C4" s="1"/>
      <c r="E4" s="2">
        <v>1362.56</v>
      </c>
      <c r="F4" s="2">
        <v>468.91</v>
      </c>
      <c r="G4" s="2">
        <v>148.68</v>
      </c>
      <c r="H4" s="2">
        <v>202.56</v>
      </c>
      <c r="I4" s="2">
        <v>267.7</v>
      </c>
      <c r="O4" s="2">
        <v>2082.4699999999998</v>
      </c>
      <c r="P4" s="2"/>
    </row>
    <row r="5" spans="1:22" x14ac:dyDescent="0.4">
      <c r="A5">
        <v>1980</v>
      </c>
      <c r="C5" s="1"/>
      <c r="E5" s="2">
        <v>1689.66</v>
      </c>
      <c r="F5" s="2">
        <v>561.01</v>
      </c>
      <c r="G5" s="2">
        <v>160.68</v>
      </c>
      <c r="H5" s="2">
        <v>278.77</v>
      </c>
      <c r="I5" s="2">
        <v>346.2</v>
      </c>
      <c r="O5" s="2">
        <v>2478.08</v>
      </c>
      <c r="P5" s="2"/>
    </row>
    <row r="6" spans="1:22" x14ac:dyDescent="0.4">
      <c r="A6">
        <v>1981</v>
      </c>
      <c r="C6" s="1"/>
      <c r="E6" s="2">
        <v>2097.19</v>
      </c>
      <c r="F6" s="2">
        <v>676.96</v>
      </c>
      <c r="G6" s="2">
        <v>194.29</v>
      </c>
      <c r="H6" s="2">
        <v>353.8</v>
      </c>
      <c r="I6" s="2">
        <v>396.3</v>
      </c>
      <c r="O6" s="2">
        <v>2853.29</v>
      </c>
      <c r="P6" s="2"/>
    </row>
    <row r="7" spans="1:22" x14ac:dyDescent="0.4">
      <c r="A7">
        <v>1982</v>
      </c>
      <c r="C7" s="1"/>
      <c r="E7" s="2">
        <v>2449.0500000000002</v>
      </c>
      <c r="F7" s="2">
        <v>761.64</v>
      </c>
      <c r="G7" s="2">
        <v>175.76</v>
      </c>
      <c r="H7" s="2">
        <v>447.33</v>
      </c>
      <c r="I7" s="2">
        <v>439.1</v>
      </c>
      <c r="O7" s="2">
        <v>3162.7</v>
      </c>
      <c r="P7" s="2"/>
    </row>
    <row r="8" spans="1:22" x14ac:dyDescent="0.4">
      <c r="A8">
        <v>1983</v>
      </c>
      <c r="C8" s="1"/>
      <c r="E8" s="2">
        <v>2883.32</v>
      </c>
      <c r="F8" s="2">
        <v>864.99</v>
      </c>
      <c r="G8" s="2">
        <v>229.89</v>
      </c>
      <c r="H8" s="2">
        <v>572.6</v>
      </c>
      <c r="I8" s="2">
        <v>529.79999999999995</v>
      </c>
      <c r="O8" s="2">
        <v>3566.56</v>
      </c>
      <c r="P8" s="2"/>
    </row>
    <row r="9" spans="1:22" x14ac:dyDescent="0.4">
      <c r="A9">
        <v>1984</v>
      </c>
      <c r="C9" s="1"/>
      <c r="E9" s="2">
        <v>3735.33</v>
      </c>
      <c r="F9" s="2">
        <v>1251.79</v>
      </c>
      <c r="G9" s="2">
        <v>210.93</v>
      </c>
      <c r="H9" s="2">
        <v>776.58</v>
      </c>
      <c r="I9" s="2">
        <v>792.1</v>
      </c>
      <c r="O9" s="2">
        <v>4746.8</v>
      </c>
      <c r="P9" s="2"/>
    </row>
    <row r="10" spans="1:22" x14ac:dyDescent="0.4">
      <c r="A10">
        <v>1985</v>
      </c>
      <c r="C10" s="1"/>
      <c r="D10" s="2">
        <v>5198.8999999999996</v>
      </c>
      <c r="E10" s="2">
        <v>4559.95</v>
      </c>
      <c r="F10" s="2">
        <v>1735.89</v>
      </c>
      <c r="G10" s="2">
        <v>404.1</v>
      </c>
      <c r="H10" s="2">
        <v>564.80999999999995</v>
      </c>
      <c r="I10" s="2">
        <v>987.8</v>
      </c>
      <c r="O10" s="2">
        <v>6198.38</v>
      </c>
      <c r="P10" s="2"/>
    </row>
    <row r="11" spans="1:22" x14ac:dyDescent="0.4">
      <c r="A11">
        <v>1986</v>
      </c>
      <c r="C11" s="1"/>
      <c r="D11" s="2">
        <v>6720.9</v>
      </c>
      <c r="E11" s="2">
        <v>5933.88</v>
      </c>
      <c r="F11" s="2">
        <v>2265.94</v>
      </c>
      <c r="G11" s="2">
        <v>348.61</v>
      </c>
      <c r="H11" s="2">
        <v>1471.67</v>
      </c>
      <c r="I11" s="2">
        <v>1218.4000000000001</v>
      </c>
      <c r="O11" s="2">
        <v>8142.72</v>
      </c>
      <c r="P11" s="2"/>
    </row>
    <row r="12" spans="1:22" x14ac:dyDescent="0.4">
      <c r="A12">
        <v>1987</v>
      </c>
      <c r="C12" s="1"/>
      <c r="D12" s="2">
        <v>8330.9</v>
      </c>
      <c r="E12" s="2">
        <v>7392.4</v>
      </c>
      <c r="F12" s="2">
        <v>2701.12</v>
      </c>
      <c r="G12" s="2">
        <v>331.98</v>
      </c>
      <c r="H12" s="2">
        <v>3083.41</v>
      </c>
      <c r="I12" s="2">
        <v>1454.5</v>
      </c>
      <c r="O12" s="2">
        <v>9814.09</v>
      </c>
      <c r="P12" s="2"/>
    </row>
    <row r="13" spans="1:22" x14ac:dyDescent="0.4">
      <c r="A13">
        <v>1988</v>
      </c>
      <c r="C13" s="1"/>
      <c r="D13" s="2">
        <v>10099.799999999999</v>
      </c>
      <c r="E13" s="2">
        <v>8810.36</v>
      </c>
      <c r="F13" s="2">
        <v>3010.26</v>
      </c>
      <c r="G13" s="2">
        <v>294.10000000000002</v>
      </c>
      <c r="H13" s="2">
        <v>3819.09</v>
      </c>
      <c r="I13" s="2">
        <v>2134</v>
      </c>
      <c r="O13" s="2">
        <v>11964.25</v>
      </c>
      <c r="P13" s="2"/>
    </row>
    <row r="14" spans="1:22" x14ac:dyDescent="0.4">
      <c r="A14">
        <v>1989</v>
      </c>
      <c r="C14" s="1"/>
      <c r="D14" s="2">
        <v>11949.6</v>
      </c>
      <c r="E14" s="2">
        <v>10709.57</v>
      </c>
      <c r="F14" s="2">
        <v>3174.11</v>
      </c>
      <c r="G14" s="2">
        <v>460.79</v>
      </c>
      <c r="H14" s="2">
        <v>5184.46</v>
      </c>
      <c r="I14" s="2">
        <v>2344</v>
      </c>
      <c r="O14" s="2">
        <v>14248.81</v>
      </c>
      <c r="P14" s="2"/>
    </row>
    <row r="15" spans="1:22" x14ac:dyDescent="0.4">
      <c r="A15">
        <v>1990</v>
      </c>
      <c r="C15" s="1"/>
      <c r="D15" s="2">
        <v>15293.4</v>
      </c>
      <c r="E15" s="2">
        <v>13942.94</v>
      </c>
      <c r="F15" s="2">
        <v>4063.9</v>
      </c>
      <c r="G15" s="2">
        <v>427.11</v>
      </c>
      <c r="H15" s="2">
        <v>7119.56</v>
      </c>
      <c r="I15" s="2">
        <v>2644.4</v>
      </c>
      <c r="L15" s="2">
        <v>6.24</v>
      </c>
      <c r="M15" s="2">
        <v>5.86</v>
      </c>
      <c r="O15" s="2">
        <v>17511.02</v>
      </c>
      <c r="P15" s="2"/>
      <c r="Q15" s="2">
        <v>197.23</v>
      </c>
      <c r="R15" s="2">
        <v>126.37</v>
      </c>
    </row>
    <row r="16" spans="1:22" x14ac:dyDescent="0.4">
      <c r="A16">
        <v>1991</v>
      </c>
      <c r="C16" s="1"/>
      <c r="D16" s="2">
        <v>19349.900000000001</v>
      </c>
      <c r="E16" s="2">
        <v>18079</v>
      </c>
      <c r="F16" s="2">
        <v>5050.1000000000004</v>
      </c>
      <c r="G16" s="2">
        <v>485.8</v>
      </c>
      <c r="H16" s="2">
        <v>9241.6</v>
      </c>
      <c r="I16" s="2">
        <v>3177.8</v>
      </c>
      <c r="L16" s="2">
        <v>43.68</v>
      </c>
      <c r="M16" s="2">
        <v>2.25</v>
      </c>
      <c r="N16" s="2">
        <v>3.73</v>
      </c>
      <c r="O16" s="2">
        <v>21337.8</v>
      </c>
      <c r="P16" s="2"/>
      <c r="Q16" s="2">
        <v>281.25</v>
      </c>
      <c r="R16" s="2">
        <v>249.96</v>
      </c>
    </row>
    <row r="17" spans="1:18" x14ac:dyDescent="0.4">
      <c r="A17">
        <v>1992</v>
      </c>
      <c r="C17" s="1"/>
      <c r="D17" s="2">
        <v>25402.2</v>
      </c>
      <c r="E17" s="2">
        <v>23468</v>
      </c>
      <c r="F17" s="2">
        <v>7191.3</v>
      </c>
      <c r="G17" s="2">
        <v>230.7</v>
      </c>
      <c r="H17" s="2">
        <v>11758</v>
      </c>
      <c r="I17" s="2">
        <v>4336</v>
      </c>
      <c r="L17" s="2">
        <v>194.89</v>
      </c>
      <c r="M17" s="2">
        <v>153.41999999999999</v>
      </c>
      <c r="N17" s="2">
        <v>0</v>
      </c>
      <c r="O17" s="2">
        <v>26322.9</v>
      </c>
      <c r="P17" s="2"/>
      <c r="Q17" s="2">
        <v>460.78</v>
      </c>
      <c r="R17" s="2">
        <v>683.71</v>
      </c>
    </row>
    <row r="18" spans="1:18" x14ac:dyDescent="0.4">
      <c r="A18">
        <v>1993</v>
      </c>
      <c r="C18" s="1"/>
      <c r="D18" s="2">
        <v>34879.800000000003</v>
      </c>
      <c r="E18" s="2">
        <v>29627</v>
      </c>
      <c r="F18" s="2">
        <v>8606.2999999999993</v>
      </c>
      <c r="G18" s="2">
        <v>487.3</v>
      </c>
      <c r="H18" s="2">
        <v>15203.5</v>
      </c>
      <c r="I18" s="2">
        <v>5864.7</v>
      </c>
      <c r="L18" s="2">
        <v>648.70000000000005</v>
      </c>
      <c r="M18" s="2">
        <v>367.35</v>
      </c>
      <c r="N18" s="2">
        <v>1.946</v>
      </c>
      <c r="O18" s="2">
        <v>32943.1</v>
      </c>
      <c r="P18" s="2"/>
      <c r="Q18" s="2">
        <v>381.31</v>
      </c>
      <c r="R18" s="2">
        <v>235.84</v>
      </c>
    </row>
    <row r="19" spans="1:18" x14ac:dyDescent="0.4">
      <c r="A19">
        <v>1994</v>
      </c>
      <c r="C19" s="1"/>
      <c r="D19" s="2">
        <v>46923.5</v>
      </c>
      <c r="E19" s="2">
        <v>40502.5</v>
      </c>
      <c r="F19" s="2">
        <v>13279</v>
      </c>
      <c r="G19" s="2">
        <v>862.3</v>
      </c>
      <c r="H19" s="2">
        <v>21518.799999999999</v>
      </c>
      <c r="I19" s="2">
        <v>7288.6</v>
      </c>
      <c r="L19" s="2">
        <v>757.98</v>
      </c>
      <c r="M19" s="2">
        <v>182.99</v>
      </c>
      <c r="N19" s="2">
        <v>21.872</v>
      </c>
      <c r="O19" s="2">
        <v>39976</v>
      </c>
      <c r="P19" s="2"/>
      <c r="Q19" s="2">
        <v>1137.55</v>
      </c>
      <c r="R19" s="2">
        <v>161.75</v>
      </c>
    </row>
    <row r="20" spans="1:18" x14ac:dyDescent="0.4">
      <c r="A20">
        <v>1995</v>
      </c>
      <c r="C20" s="1"/>
      <c r="D20" s="2">
        <v>60750.5</v>
      </c>
      <c r="E20" s="2">
        <v>53882.1</v>
      </c>
      <c r="F20" s="2">
        <v>17323.8</v>
      </c>
      <c r="G20" s="2">
        <v>1005.4</v>
      </c>
      <c r="H20" s="2">
        <v>29662.3</v>
      </c>
      <c r="I20" s="2">
        <v>7885.3</v>
      </c>
      <c r="L20" s="2">
        <v>755.24</v>
      </c>
      <c r="M20" s="2">
        <v>25.79</v>
      </c>
      <c r="N20" s="2">
        <v>28.050999999999998</v>
      </c>
      <c r="O20" s="2">
        <v>50544.1</v>
      </c>
      <c r="P20" s="2"/>
      <c r="Q20" s="2">
        <v>1510.86</v>
      </c>
      <c r="R20" s="2">
        <v>300.8</v>
      </c>
    </row>
    <row r="21" spans="1:18" x14ac:dyDescent="0.4">
      <c r="A21">
        <v>1996</v>
      </c>
      <c r="C21" s="1"/>
      <c r="D21" s="2">
        <v>77265</v>
      </c>
      <c r="E21" s="2">
        <v>68595.600000000006</v>
      </c>
      <c r="F21" s="2">
        <v>22450.2</v>
      </c>
      <c r="G21" s="2">
        <v>1274.2</v>
      </c>
      <c r="H21" s="2">
        <v>38520.800000000003</v>
      </c>
      <c r="I21" s="2">
        <v>8802</v>
      </c>
      <c r="L21" s="2">
        <v>2350.9699999999998</v>
      </c>
      <c r="M21" s="2">
        <v>223.3</v>
      </c>
      <c r="N21" s="2">
        <v>55.168999999999997</v>
      </c>
      <c r="O21" s="2">
        <v>61156.6</v>
      </c>
      <c r="P21" s="2"/>
      <c r="Q21" s="2">
        <v>1847.77</v>
      </c>
      <c r="R21" s="2">
        <v>268.92</v>
      </c>
    </row>
    <row r="22" spans="1:18" x14ac:dyDescent="0.4">
      <c r="A22">
        <v>1997</v>
      </c>
      <c r="C22" s="1"/>
      <c r="D22" s="2">
        <v>90631.83</v>
      </c>
      <c r="E22" s="2">
        <v>82390.3</v>
      </c>
      <c r="F22" s="2">
        <v>28656.3</v>
      </c>
      <c r="G22" s="2">
        <v>1572.4</v>
      </c>
      <c r="H22" s="2">
        <v>46279.8</v>
      </c>
      <c r="I22" s="2">
        <v>10177.6</v>
      </c>
      <c r="L22" s="2">
        <v>4530.24</v>
      </c>
      <c r="M22" s="2">
        <v>597.63</v>
      </c>
      <c r="N22" s="2">
        <v>223.86600000000001</v>
      </c>
      <c r="O22" s="2">
        <v>74914.100000000006</v>
      </c>
      <c r="P22" s="2"/>
      <c r="Q22" s="2">
        <v>2411.79</v>
      </c>
      <c r="R22" s="2">
        <v>255.23</v>
      </c>
    </row>
    <row r="23" spans="1:18" x14ac:dyDescent="0.4">
      <c r="A23">
        <v>1998</v>
      </c>
      <c r="C23" s="1"/>
      <c r="D23" s="2">
        <v>104498.5</v>
      </c>
      <c r="E23" s="2">
        <v>95697.9</v>
      </c>
      <c r="F23" s="2">
        <v>32486.6</v>
      </c>
      <c r="G23" s="2">
        <v>2187.9</v>
      </c>
      <c r="H23" s="2">
        <v>53407.5</v>
      </c>
      <c r="I23" s="2">
        <v>11204.2</v>
      </c>
      <c r="L23" s="2">
        <v>5296.46</v>
      </c>
      <c r="M23" s="2">
        <v>405.32</v>
      </c>
      <c r="N23" s="2">
        <v>396.93899999999996</v>
      </c>
      <c r="O23" s="2">
        <v>86524.1</v>
      </c>
      <c r="P23" s="2"/>
      <c r="Q23" s="2">
        <v>3808.77</v>
      </c>
      <c r="R23" s="2">
        <v>147.88999999999999</v>
      </c>
    </row>
    <row r="24" spans="1:18" x14ac:dyDescent="0.4">
      <c r="A24">
        <v>1999</v>
      </c>
      <c r="C24" s="1"/>
      <c r="D24" s="2">
        <v>119898</v>
      </c>
      <c r="E24" s="2">
        <v>108778.9</v>
      </c>
      <c r="F24" s="2">
        <v>37182.400000000001</v>
      </c>
      <c r="G24" s="2">
        <v>2128.4</v>
      </c>
      <c r="H24" s="2">
        <v>59621.8</v>
      </c>
      <c r="I24" s="2">
        <v>13455.5</v>
      </c>
      <c r="L24" s="2">
        <v>7595.6</v>
      </c>
      <c r="M24" s="2">
        <v>465.03</v>
      </c>
      <c r="N24" s="2">
        <v>336.09199999999998</v>
      </c>
      <c r="O24" s="2">
        <v>93734.3</v>
      </c>
      <c r="P24" s="2"/>
      <c r="Q24" s="2">
        <v>4015</v>
      </c>
      <c r="R24" s="2">
        <v>158.19999999999999</v>
      </c>
    </row>
    <row r="25" spans="1:18" x14ac:dyDescent="0.4">
      <c r="A25">
        <v>2000</v>
      </c>
      <c r="C25" s="1"/>
      <c r="D25" s="2">
        <v>138356.47</v>
      </c>
      <c r="E25" s="2">
        <v>123804.35</v>
      </c>
      <c r="F25" s="2">
        <v>44093.73</v>
      </c>
      <c r="G25" s="2">
        <v>3508.09</v>
      </c>
      <c r="H25" s="2">
        <v>64332.38</v>
      </c>
      <c r="I25" s="2">
        <v>14652.65</v>
      </c>
      <c r="L25" s="2">
        <v>15008.18</v>
      </c>
      <c r="M25" s="2">
        <v>810.75</v>
      </c>
      <c r="N25" s="2">
        <v>636.92700000000002</v>
      </c>
      <c r="O25" s="2">
        <v>99371.07</v>
      </c>
      <c r="P25" s="2"/>
      <c r="Q25" s="2">
        <v>4657</v>
      </c>
      <c r="R25" s="2">
        <v>83</v>
      </c>
    </row>
    <row r="26" spans="1:18" x14ac:dyDescent="0.4">
      <c r="A26">
        <v>2001</v>
      </c>
      <c r="C26" s="1"/>
      <c r="D26" s="2">
        <v>158301.92000000001</v>
      </c>
      <c r="E26" s="2">
        <v>143617.17000000001</v>
      </c>
      <c r="F26" s="2">
        <v>51546.63</v>
      </c>
      <c r="G26" s="2">
        <v>3369.75</v>
      </c>
      <c r="H26" s="2">
        <v>73762.429999999993</v>
      </c>
      <c r="I26" s="2">
        <v>15688.8</v>
      </c>
      <c r="L26" s="2">
        <v>12850.85</v>
      </c>
      <c r="M26" s="2">
        <v>610.54</v>
      </c>
      <c r="N26" s="2">
        <v>554.21800000000007</v>
      </c>
      <c r="O26" s="2">
        <v>112314.7</v>
      </c>
      <c r="P26" s="2"/>
      <c r="Q26" s="2">
        <v>4884</v>
      </c>
      <c r="R26" s="2">
        <v>147</v>
      </c>
    </row>
    <row r="27" spans="1:18" x14ac:dyDescent="0.4">
      <c r="A27">
        <v>2002</v>
      </c>
      <c r="C27" s="1"/>
      <c r="D27" s="2">
        <v>185006.97</v>
      </c>
      <c r="E27" s="2">
        <v>170917.4</v>
      </c>
      <c r="F27" s="2">
        <v>60028.57</v>
      </c>
      <c r="G27" s="2">
        <v>3481.9</v>
      </c>
      <c r="H27" s="2">
        <v>86910.65</v>
      </c>
      <c r="I27" s="2">
        <v>17278.03</v>
      </c>
      <c r="L27" s="2">
        <v>11283.14</v>
      </c>
      <c r="M27" s="2">
        <v>389.98</v>
      </c>
      <c r="N27" s="2">
        <v>218.392</v>
      </c>
      <c r="O27" s="2">
        <v>131293.93</v>
      </c>
      <c r="P27" s="2"/>
      <c r="Q27" s="2">
        <v>5934.3</v>
      </c>
      <c r="R27" s="2">
        <v>325</v>
      </c>
    </row>
    <row r="28" spans="1:18" x14ac:dyDescent="0.4">
      <c r="A28">
        <v>2003</v>
      </c>
      <c r="C28" s="1"/>
      <c r="D28" s="2">
        <v>221222.82</v>
      </c>
      <c r="E28" s="2">
        <v>208055.59</v>
      </c>
      <c r="F28" s="2">
        <v>72487.05</v>
      </c>
      <c r="G28" s="2">
        <v>5126.9399999999996</v>
      </c>
      <c r="H28" s="2">
        <v>103617.65</v>
      </c>
      <c r="I28" s="2">
        <v>19745.990000000002</v>
      </c>
      <c r="K28" s="2">
        <v>0</v>
      </c>
      <c r="L28" s="2">
        <v>11651.24</v>
      </c>
      <c r="M28" s="2">
        <v>399.01</v>
      </c>
      <c r="N28" s="2">
        <v>152.31400000000002</v>
      </c>
      <c r="O28" s="2">
        <v>158996.23000000001</v>
      </c>
      <c r="P28" s="2"/>
      <c r="Q28" s="2">
        <v>6280.1</v>
      </c>
      <c r="R28" s="2">
        <v>358</v>
      </c>
    </row>
    <row r="29" spans="1:18" x14ac:dyDescent="0.4">
      <c r="A29">
        <v>2004</v>
      </c>
      <c r="C29" s="1"/>
      <c r="D29" s="2">
        <v>253207.7</v>
      </c>
      <c r="E29" s="2">
        <v>240525.07</v>
      </c>
      <c r="F29" s="2">
        <v>84670.57</v>
      </c>
      <c r="G29" s="2">
        <v>6236.17</v>
      </c>
      <c r="H29" s="2">
        <v>119555.39</v>
      </c>
      <c r="I29" s="2">
        <v>21468.3</v>
      </c>
      <c r="K29" s="2">
        <v>609.98290191959995</v>
      </c>
      <c r="L29" s="2">
        <v>10495.65</v>
      </c>
      <c r="M29" s="2">
        <v>361.05</v>
      </c>
      <c r="N29" s="2">
        <v>261.40600000000001</v>
      </c>
      <c r="O29" s="2">
        <v>177363.49</v>
      </c>
      <c r="P29" s="2"/>
      <c r="Q29" s="2">
        <v>6923.9</v>
      </c>
      <c r="R29" s="2">
        <v>327</v>
      </c>
    </row>
    <row r="30" spans="1:18" x14ac:dyDescent="0.4">
      <c r="A30">
        <v>2005</v>
      </c>
      <c r="C30" s="1"/>
      <c r="D30" s="2">
        <v>298755.67</v>
      </c>
      <c r="E30" s="2">
        <v>287169.52</v>
      </c>
      <c r="F30" s="2">
        <v>96143.74</v>
      </c>
      <c r="G30" s="2">
        <v>7996.26</v>
      </c>
      <c r="H30" s="2">
        <v>141050.99</v>
      </c>
      <c r="I30" s="2">
        <v>24031.67</v>
      </c>
      <c r="K30" s="2">
        <v>1933.8155555354008</v>
      </c>
      <c r="L30" s="2">
        <v>9407.69</v>
      </c>
      <c r="M30" s="2">
        <v>57.63</v>
      </c>
      <c r="N30" s="2">
        <v>281.39999999999998</v>
      </c>
      <c r="O30" s="2">
        <v>194690.39</v>
      </c>
      <c r="P30" s="2"/>
      <c r="Q30" s="2">
        <v>7042</v>
      </c>
      <c r="R30" s="2">
        <v>2046.5</v>
      </c>
    </row>
    <row r="31" spans="1:18" x14ac:dyDescent="0.4">
      <c r="A31">
        <v>2006</v>
      </c>
      <c r="C31" s="1"/>
      <c r="D31" s="2">
        <v>345577.91</v>
      </c>
      <c r="E31" s="2">
        <v>335434.09999999998</v>
      </c>
      <c r="F31" s="2">
        <v>113215.69</v>
      </c>
      <c r="G31" s="2">
        <v>10926.68</v>
      </c>
      <c r="H31" s="2">
        <v>161587.29999999999</v>
      </c>
      <c r="I31" s="2">
        <v>27072.62</v>
      </c>
      <c r="K31" s="2">
        <v>792.73466967160039</v>
      </c>
      <c r="L31" s="2">
        <v>20562.349999999999</v>
      </c>
      <c r="M31" s="2">
        <v>675.26</v>
      </c>
      <c r="N31" s="2">
        <v>905.73899999999992</v>
      </c>
      <c r="O31" s="2">
        <v>225285.28</v>
      </c>
      <c r="P31" s="2"/>
      <c r="Q31" s="2">
        <v>8883.2999999999993</v>
      </c>
      <c r="R31" s="2">
        <v>3938.3</v>
      </c>
    </row>
    <row r="32" spans="1:18" x14ac:dyDescent="0.4">
      <c r="A32">
        <v>2007</v>
      </c>
      <c r="C32" s="1"/>
      <c r="D32" s="2">
        <v>403401.3</v>
      </c>
      <c r="E32" s="2">
        <v>389371.15</v>
      </c>
      <c r="F32" s="2">
        <v>138673.70000000001</v>
      </c>
      <c r="G32" s="2">
        <v>17632.46</v>
      </c>
      <c r="H32" s="2">
        <v>172534.19</v>
      </c>
      <c r="I32" s="2">
        <v>30375.23</v>
      </c>
      <c r="J32" s="2">
        <f>0.53*10000</f>
        <v>5300</v>
      </c>
      <c r="K32" s="2">
        <v>1106.5096414213001</v>
      </c>
      <c r="L32" s="2">
        <v>75639.19</v>
      </c>
      <c r="M32" s="2">
        <v>2532.87</v>
      </c>
      <c r="N32" s="2">
        <v>2416.3650000000002</v>
      </c>
      <c r="O32" s="2">
        <v>261690.88</v>
      </c>
      <c r="P32" s="2"/>
      <c r="Q32" s="2">
        <v>23139.1</v>
      </c>
      <c r="R32" s="2">
        <v>5181</v>
      </c>
    </row>
    <row r="33" spans="1:19" x14ac:dyDescent="0.4">
      <c r="A33">
        <v>2008</v>
      </c>
      <c r="C33" s="1"/>
      <c r="D33" s="2">
        <v>475166.6</v>
      </c>
      <c r="E33" s="2">
        <v>466203.32</v>
      </c>
      <c r="F33" s="2">
        <v>157632.21</v>
      </c>
      <c r="G33" s="2">
        <v>18040.04</v>
      </c>
      <c r="H33" s="2">
        <v>217885.35</v>
      </c>
      <c r="I33" s="2">
        <v>34218.959999999999</v>
      </c>
      <c r="J33" s="7">
        <f>AVERAGE(J32,J34)</f>
        <v>11150</v>
      </c>
      <c r="K33" s="2">
        <v>3889.5855419269997</v>
      </c>
      <c r="L33" s="2">
        <v>35380.720000000001</v>
      </c>
      <c r="M33" s="2">
        <v>1063.83</v>
      </c>
      <c r="N33" s="2">
        <v>2138.3870000000002</v>
      </c>
      <c r="O33" s="2">
        <v>303394.64</v>
      </c>
      <c r="P33" s="2"/>
      <c r="Q33" s="2">
        <v>8558.2000000000007</v>
      </c>
      <c r="R33" s="2">
        <v>8723.4</v>
      </c>
    </row>
    <row r="34" spans="1:19" x14ac:dyDescent="0.4">
      <c r="A34">
        <v>2009</v>
      </c>
      <c r="C34" s="1"/>
      <c r="D34" s="2">
        <v>610224.52</v>
      </c>
      <c r="E34" s="2">
        <v>597741.1</v>
      </c>
      <c r="F34" s="2">
        <v>217109.99</v>
      </c>
      <c r="G34" s="2">
        <v>22411.49</v>
      </c>
      <c r="H34" s="2">
        <v>260771.66</v>
      </c>
      <c r="I34" s="2">
        <v>38246.97</v>
      </c>
      <c r="J34" s="6">
        <f>1.7*10000</f>
        <v>17000</v>
      </c>
      <c r="K34" s="2">
        <v>2592.8231217051994</v>
      </c>
      <c r="L34" s="2">
        <v>108515.27</v>
      </c>
      <c r="M34" s="2">
        <v>1658.21</v>
      </c>
      <c r="N34" s="2">
        <v>2627.2310000000002</v>
      </c>
      <c r="O34" s="2">
        <v>399684.82</v>
      </c>
      <c r="P34" s="2"/>
      <c r="Q34" s="2">
        <v>17927.240000000002</v>
      </c>
      <c r="R34" s="2">
        <v>16599.3</v>
      </c>
    </row>
    <row r="35" spans="1:19" x14ac:dyDescent="0.4">
      <c r="A35">
        <v>2010</v>
      </c>
      <c r="C35" s="1"/>
      <c r="D35" s="2">
        <v>725851.79</v>
      </c>
      <c r="E35" s="2">
        <v>718237.93</v>
      </c>
      <c r="F35" s="2">
        <v>244495.62</v>
      </c>
      <c r="G35" s="2">
        <v>25454.97</v>
      </c>
      <c r="H35" s="2">
        <v>303302.49</v>
      </c>
      <c r="I35" s="2">
        <v>44628.17</v>
      </c>
      <c r="J35" s="6">
        <f>2.8*10000</f>
        <v>28000</v>
      </c>
      <c r="K35" s="2">
        <v>1526.7782194348993</v>
      </c>
      <c r="L35" s="2">
        <v>148481.74</v>
      </c>
      <c r="M35" s="2">
        <v>3793.95</v>
      </c>
      <c r="N35" s="2">
        <v>3052.0149999999999</v>
      </c>
      <c r="O35" s="2">
        <v>479195.55</v>
      </c>
      <c r="P35" s="2"/>
      <c r="Q35" s="2">
        <v>19778.3</v>
      </c>
      <c r="R35" s="2">
        <v>16094.45</v>
      </c>
    </row>
    <row r="36" spans="1:19" x14ac:dyDescent="0.4">
      <c r="A36">
        <v>2011</v>
      </c>
      <c r="C36" s="1"/>
      <c r="D36" s="2">
        <v>851590.9</v>
      </c>
      <c r="E36" s="2">
        <v>809368.33</v>
      </c>
      <c r="F36" s="2">
        <v>296137.31</v>
      </c>
      <c r="G36" s="2">
        <v>26223.07</v>
      </c>
      <c r="H36" s="2">
        <v>343635.89</v>
      </c>
      <c r="I36" s="2">
        <v>50748.5</v>
      </c>
      <c r="J36" s="6">
        <f>4.59*10000</f>
        <v>45900</v>
      </c>
      <c r="K36" s="2">
        <v>2944.6847393984986</v>
      </c>
      <c r="L36" s="2">
        <v>124215.7</v>
      </c>
      <c r="M36" s="2">
        <v>2696.57</v>
      </c>
      <c r="N36" s="2">
        <v>4148.973</v>
      </c>
      <c r="O36" s="2">
        <v>547946.68999999994</v>
      </c>
      <c r="P36" s="2"/>
      <c r="Q36" s="2">
        <v>17100.099999999999</v>
      </c>
      <c r="R36" s="2">
        <v>23548</v>
      </c>
    </row>
    <row r="37" spans="1:19" x14ac:dyDescent="0.4">
      <c r="A37">
        <v>2012</v>
      </c>
      <c r="C37" s="1"/>
      <c r="D37" s="2">
        <v>974148.8</v>
      </c>
      <c r="E37" s="2">
        <v>917554.77</v>
      </c>
      <c r="F37" s="2">
        <v>328895.26</v>
      </c>
      <c r="G37" s="2">
        <v>24426.41</v>
      </c>
      <c r="H37" s="2">
        <v>399551.04</v>
      </c>
      <c r="I37" s="2">
        <v>54659.77</v>
      </c>
      <c r="J37" s="6">
        <f>7.1*10000</f>
        <v>71000</v>
      </c>
      <c r="K37" s="2">
        <v>6931.1852274611983</v>
      </c>
      <c r="L37" s="2">
        <v>134457.74</v>
      </c>
      <c r="M37" s="2">
        <v>1043</v>
      </c>
      <c r="N37" s="2">
        <v>2954.181</v>
      </c>
      <c r="O37" s="2">
        <v>629909.64</v>
      </c>
      <c r="P37" s="2"/>
      <c r="Q37" s="2">
        <v>16154.2</v>
      </c>
      <c r="R37" s="2">
        <v>37365.46</v>
      </c>
    </row>
    <row r="38" spans="1:19" x14ac:dyDescent="0.4">
      <c r="A38">
        <v>2013</v>
      </c>
      <c r="C38" s="1"/>
      <c r="D38" s="2">
        <v>1106524.98</v>
      </c>
      <c r="E38" s="2">
        <v>1043846.86</v>
      </c>
      <c r="F38" s="2">
        <v>364115.4</v>
      </c>
      <c r="G38" s="2">
        <v>30133.47</v>
      </c>
      <c r="H38" s="2">
        <v>447601.57</v>
      </c>
      <c r="I38" s="2">
        <v>58574.44</v>
      </c>
      <c r="J38" s="6">
        <f>10.21*10000</f>
        <v>102100.00000000001</v>
      </c>
      <c r="K38" s="2">
        <v>9214.5585663531965</v>
      </c>
      <c r="L38" s="2">
        <v>150082.54999999999</v>
      </c>
      <c r="M38" s="2">
        <v>0</v>
      </c>
      <c r="N38" s="2">
        <v>3608.78</v>
      </c>
      <c r="O38" s="2">
        <v>718961.46</v>
      </c>
      <c r="P38" s="2"/>
      <c r="Q38" s="2">
        <v>20230</v>
      </c>
      <c r="R38" s="2">
        <v>36784</v>
      </c>
    </row>
    <row r="39" spans="1:19" x14ac:dyDescent="0.4">
      <c r="A39">
        <v>2014</v>
      </c>
      <c r="C39" s="1"/>
      <c r="D39" s="2">
        <v>1228374.81</v>
      </c>
      <c r="E39" s="2">
        <v>1138644.6399999999</v>
      </c>
      <c r="F39" s="2">
        <v>389834.64</v>
      </c>
      <c r="G39" s="2">
        <v>35664.480000000003</v>
      </c>
      <c r="H39" s="2">
        <v>485261.34</v>
      </c>
      <c r="I39" s="2">
        <v>60259.53</v>
      </c>
      <c r="J39" s="6">
        <f>15.02*10000</f>
        <v>150200</v>
      </c>
      <c r="K39" s="2">
        <v>19303.748968485492</v>
      </c>
      <c r="L39" s="2">
        <v>226465.72</v>
      </c>
      <c r="M39" s="2">
        <v>598.92999999999995</v>
      </c>
      <c r="N39" s="2">
        <v>6513.0349999999999</v>
      </c>
      <c r="O39" s="2">
        <v>816770.01</v>
      </c>
      <c r="P39" s="2"/>
      <c r="Q39" s="2">
        <v>21747</v>
      </c>
      <c r="R39" s="2">
        <v>51516</v>
      </c>
    </row>
    <row r="40" spans="1:19" x14ac:dyDescent="0.4">
      <c r="A40">
        <v>2015</v>
      </c>
      <c r="D40" s="2">
        <v>1392278.11</v>
      </c>
      <c r="E40" s="2">
        <v>1357021.61</v>
      </c>
      <c r="F40" s="2">
        <v>430247.43</v>
      </c>
      <c r="G40" s="2">
        <v>34452.89</v>
      </c>
      <c r="H40" s="2">
        <v>546077.85</v>
      </c>
      <c r="I40" s="2">
        <v>63216.58</v>
      </c>
      <c r="J40" s="6">
        <f>23.5*10000</f>
        <v>235000</v>
      </c>
      <c r="K40" s="2">
        <v>33294.256478215015</v>
      </c>
      <c r="L40" s="2">
        <v>335455.40000000002</v>
      </c>
      <c r="M40" s="2">
        <v>1116.19</v>
      </c>
      <c r="N40" s="2">
        <v>12825.822999999999</v>
      </c>
      <c r="O40" s="2">
        <v>939540.16</v>
      </c>
      <c r="P40" s="2"/>
    </row>
    <row r="41" spans="1:19" x14ac:dyDescent="0.4">
      <c r="D41" t="s">
        <v>251</v>
      </c>
      <c r="E41" t="s">
        <v>251</v>
      </c>
      <c r="F41" t="s">
        <v>251</v>
      </c>
      <c r="G41" t="s">
        <v>251</v>
      </c>
      <c r="H41" t="s">
        <v>251</v>
      </c>
      <c r="I41" t="s">
        <v>251</v>
      </c>
      <c r="J41" t="s">
        <v>313</v>
      </c>
      <c r="K41" t="s">
        <v>251</v>
      </c>
      <c r="L41" t="s">
        <v>260</v>
      </c>
      <c r="M41" t="s">
        <v>260</v>
      </c>
      <c r="N41" t="s">
        <v>260</v>
      </c>
      <c r="O41" t="s">
        <v>250</v>
      </c>
      <c r="Q41" t="s">
        <v>250</v>
      </c>
      <c r="R41" t="s">
        <v>250</v>
      </c>
      <c r="S41" t="s">
        <v>260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年鉴</vt:lpstr>
      <vt:lpstr>数据库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NANOWANG</cp:lastModifiedBy>
  <dcterms:created xsi:type="dcterms:W3CDTF">2016-05-07T00:14:36Z</dcterms:created>
  <dcterms:modified xsi:type="dcterms:W3CDTF">2018-10-08T14:22:40Z</dcterms:modified>
</cp:coreProperties>
</file>