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9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ss\Dropbox\150 (Master)\"/>
    </mc:Choice>
  </mc:AlternateContent>
  <xr:revisionPtr revIDLastSave="0" documentId="13_ncr:1_{62C9A233-6A1D-4D49-B3A3-F78708629E98}" xr6:coauthVersionLast="46" xr6:coauthVersionMax="46" xr10:uidLastSave="{00000000-0000-0000-0000-000000000000}"/>
  <bookViews>
    <workbookView xWindow="-108" yWindow="-108" windowWidth="23256" windowHeight="12576" tabRatio="826" firstSheet="1" activeTab="6" xr2:uid="{EF705768-BC08-40EC-A853-C73E5FEDA8CD}"/>
  </bookViews>
  <sheets>
    <sheet name="ReadMe" sheetId="6" state="hidden" r:id="rId1"/>
    <sheet name="Budget Line" sheetId="3" r:id="rId2"/>
    <sheet name="Intertemporal Budget Line" sheetId="1" r:id="rId3"/>
    <sheet name="Opportunity Cost" sheetId="5" r:id="rId4"/>
    <sheet name="Demand&amp;Supply" sheetId="4" r:id="rId5"/>
    <sheet name="MR&amp;MC" sheetId="7" r:id="rId6"/>
    <sheet name="OwnPriceElasticityDemand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B12" i="1"/>
  <c r="C10" i="1"/>
  <c r="C29" i="1"/>
  <c r="C16" i="7"/>
  <c r="C17" i="7"/>
  <c r="C12" i="7"/>
  <c r="C13" i="7"/>
  <c r="C14" i="7"/>
  <c r="C15" i="7"/>
  <c r="C11" i="7"/>
  <c r="E8" i="8"/>
  <c r="D8" i="8"/>
  <c r="D5" i="8"/>
  <c r="E5" i="8"/>
  <c r="D38" i="5"/>
  <c r="B42" i="5" s="1"/>
  <c r="K44" i="7"/>
  <c r="E28" i="7"/>
  <c r="D37" i="7"/>
  <c r="D38" i="7"/>
  <c r="D39" i="7"/>
  <c r="D34" i="7"/>
  <c r="D35" i="7"/>
  <c r="D36" i="7"/>
  <c r="D32" i="7"/>
  <c r="D33" i="7"/>
  <c r="D31" i="7"/>
  <c r="C37" i="7"/>
  <c r="C38" i="7"/>
  <c r="C39" i="7"/>
  <c r="C34" i="7"/>
  <c r="C35" i="7"/>
  <c r="C36" i="7"/>
  <c r="C32" i="7"/>
  <c r="C33" i="7"/>
  <c r="C31" i="7"/>
  <c r="E27" i="7"/>
  <c r="B41" i="5" l="1"/>
  <c r="B43" i="5"/>
  <c r="B44" i="5"/>
  <c r="G12" i="7"/>
  <c r="G13" i="7"/>
  <c r="G14" i="7"/>
  <c r="G15" i="7"/>
  <c r="G16" i="7"/>
  <c r="G17" i="7"/>
  <c r="G11" i="7"/>
  <c r="B11" i="7"/>
  <c r="B12" i="7" s="1"/>
  <c r="A11" i="7"/>
  <c r="A12" i="7" s="1"/>
  <c r="A13" i="7" s="1"/>
  <c r="A14" i="7" s="1"/>
  <c r="A15" i="7" s="1"/>
  <c r="A16" i="7" s="1"/>
  <c r="A17" i="7" s="1"/>
  <c r="B13" i="3"/>
  <c r="C25" i="5"/>
  <c r="B23" i="5"/>
  <c r="C23" i="5"/>
  <c r="E11" i="5"/>
  <c r="G11" i="5" s="1"/>
  <c r="E10" i="5"/>
  <c r="G10" i="5" s="1"/>
  <c r="E9" i="5"/>
  <c r="G9" i="5" s="1"/>
  <c r="E8" i="5"/>
  <c r="G8" i="5" s="1"/>
  <c r="B24" i="4"/>
  <c r="C24" i="4"/>
  <c r="D17" i="4"/>
  <c r="D16" i="4"/>
  <c r="D15" i="4"/>
  <c r="D14" i="4"/>
  <c r="D13" i="4"/>
  <c r="D9" i="4"/>
  <c r="D8" i="4"/>
  <c r="D7" i="4"/>
  <c r="D6" i="4"/>
  <c r="D5" i="4"/>
  <c r="C11" i="3"/>
  <c r="D11" i="3" s="1"/>
  <c r="B10" i="3"/>
  <c r="C29" i="3"/>
  <c r="D29" i="3" s="1"/>
  <c r="B28" i="3"/>
  <c r="D31" i="1"/>
  <c r="B31" i="3"/>
  <c r="B33" i="1"/>
  <c r="B31" i="1"/>
  <c r="C30" i="1"/>
  <c r="B30" i="1"/>
  <c r="D29" i="1"/>
  <c r="D30" i="1"/>
  <c r="D11" i="1"/>
  <c r="D12" i="1"/>
  <c r="B14" i="1"/>
  <c r="C11" i="1"/>
  <c r="B11" i="1"/>
  <c r="E47" i="5" l="1"/>
  <c r="G47" i="5" s="1"/>
  <c r="E48" i="5"/>
  <c r="G48" i="5" s="1"/>
  <c r="B13" i="7"/>
  <c r="F13" i="7" s="1"/>
  <c r="D12" i="7"/>
  <c r="F12" i="7"/>
  <c r="C24" i="5"/>
  <c r="B24" i="5"/>
  <c r="B25" i="5"/>
  <c r="D10" i="3"/>
  <c r="D24" i="4"/>
  <c r="D28" i="3"/>
  <c r="B14" i="7" l="1"/>
  <c r="D13" i="7"/>
  <c r="B15" i="7" l="1"/>
  <c r="D14" i="7"/>
  <c r="F14" i="7"/>
  <c r="B16" i="7" l="1"/>
  <c r="D15" i="7"/>
  <c r="F15" i="7"/>
  <c r="B17" i="7" l="1"/>
  <c r="F16" i="7"/>
  <c r="D16" i="7"/>
  <c r="D17" i="7" l="1"/>
  <c r="F17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tc={D128024B-64E8-4AB8-A9E2-4B6A21BCC249}</author>
    <author>tc={D7D0A9CF-CBA0-4E69-ACB6-BE37D2F2C349}</author>
    <author>tc={B9607BBE-454B-4960-9494-199C531E8C3C}</author>
  </authors>
  <commentList>
    <comment ref="D10" authorId="0" shapeId="0" xr:uid="{D128024B-64E8-4AB8-A9E2-4B6A21BCC249}">
      <text>
        <t>[Threaded comment]
Your version of Excel allows you to read this threaded comment; however, any edits to it will get removed if the file is opened in a newer version of Excel. Learn more: https://go.microsoft.com/fwlink/?linkid=870924
Comment:
    MR = Ch. TR/ Ch. Q</t>
      </text>
    </comment>
    <comment ref="F10" authorId="1" shapeId="0" xr:uid="{D7D0A9CF-CBA0-4E69-ACB6-BE37D2F2C349}">
      <text>
        <t>[Threaded comment]
Your version of Excel allows you to read this threaded comment; however, any edits to it will get removed if the file is opened in a newer version of Excel. Learn more: https://go.microsoft.com/fwlink/?linkid=870924
Comment:
    MC = Ch.TC/Ch. Q</t>
      </text>
    </comment>
    <comment ref="G10" authorId="2" shapeId="0" xr:uid="{B9607BBE-454B-4960-9494-199C531E8C3C}">
      <text>
        <t>[Threaded comment]
Your version of Excel allows you to read this threaded comment; however, any edits to it will get removed if the file is opened in a newer version of Excel. Learn more: https://go.microsoft.com/fwlink/?linkid=870924
Comment:
    Profit = TR-TC</t>
      </text>
    </comment>
  </commentList>
</comments>
</file>

<file path=xl/sharedStrings.xml><?xml version="1.0" encoding="utf-8"?>
<sst xmlns="http://schemas.openxmlformats.org/spreadsheetml/2006/main" count="158" uniqueCount="101">
  <si>
    <t>Neither Save / Borrow</t>
  </si>
  <si>
    <t>Borrow all for Yr1</t>
  </si>
  <si>
    <t>Save all for Yr2</t>
  </si>
  <si>
    <t>Point</t>
  </si>
  <si>
    <t>ConsumptionY1</t>
  </si>
  <si>
    <t>ConsumptionY2</t>
  </si>
  <si>
    <t>Slope of Budget Line</t>
  </si>
  <si>
    <t>Interest Rate (r)</t>
  </si>
  <si>
    <t>Period 1 Income (m1)</t>
  </si>
  <si>
    <t>Period 2 Income (m2)</t>
  </si>
  <si>
    <t>Change the incomes and interest rate to see what happens!</t>
  </si>
  <si>
    <t>Scenario 1</t>
  </si>
  <si>
    <t>Scenario 2</t>
  </si>
  <si>
    <t>The second graph includes both scenarios 1 and 2 for comparison purposes.</t>
  </si>
  <si>
    <t>Highlighted cells update automatically. DO NOT ALTER.</t>
  </si>
  <si>
    <t>Income (m)</t>
  </si>
  <si>
    <t>Price of Good X</t>
  </si>
  <si>
    <t>Price of Good Y</t>
  </si>
  <si>
    <t>Consume Only X</t>
  </si>
  <si>
    <t>Consume Only Y</t>
  </si>
  <si>
    <t># of Good X</t>
  </si>
  <si>
    <t># of Good Y</t>
  </si>
  <si>
    <t>Change the prices and income to see what happens!</t>
  </si>
  <si>
    <t>Price</t>
  </si>
  <si>
    <t>Sellers</t>
  </si>
  <si>
    <t>Buyers</t>
  </si>
  <si>
    <t>Market Quantity
Supplied</t>
  </si>
  <si>
    <t>Market Quantity 
Demanded</t>
  </si>
  <si>
    <t>Change the prices and quantities demanded/supplied to see what happens!</t>
  </si>
  <si>
    <t>Surplus</t>
  </si>
  <si>
    <t>Producer surplus</t>
  </si>
  <si>
    <t>Consumer surplus</t>
  </si>
  <si>
    <t>Q</t>
  </si>
  <si>
    <t>Total</t>
  </si>
  <si>
    <t>Equilibrium Price</t>
  </si>
  <si>
    <t>Update the equilibrium price based on the graph above.</t>
  </si>
  <si>
    <t>Total market  surplus</t>
  </si>
  <si>
    <t>Equilibrium Quantity</t>
  </si>
  <si>
    <t>Update the equilibrium quantity based on the graph above.</t>
  </si>
  <si>
    <t>Person 1</t>
  </si>
  <si>
    <t>Person 2</t>
  </si>
  <si>
    <t>Good 1</t>
  </si>
  <si>
    <t>Good 2</t>
  </si>
  <si>
    <t>OC of Good 2 in terms of Good 1</t>
  </si>
  <si>
    <t>OC of Good 1 in terms of Good 2</t>
  </si>
  <si>
    <t>Opportunity Costs</t>
  </si>
  <si>
    <t>Opportunity Cost Interpretation</t>
  </si>
  <si>
    <t>Market</t>
  </si>
  <si>
    <t>CA</t>
  </si>
  <si>
    <t>Opportunity Costs &amp; Production Possibility Frontiers (PPFs)</t>
  </si>
  <si>
    <t>Budget Lines</t>
  </si>
  <si>
    <t>Making the PPFs!!!</t>
  </si>
  <si>
    <t>Created by Elissa Cohen (2021) for American University's Department of Economics</t>
  </si>
  <si>
    <t>Highlighted cells update automatically.</t>
  </si>
  <si>
    <t xml:space="preserve"> </t>
  </si>
  <si>
    <t>NB: This model assumes that each person uses the same amount of time to produce each good.</t>
  </si>
  <si>
    <t>Buyer 1's Quantity 
Demanded</t>
  </si>
  <si>
    <t>Buyer 2's Quantity 
Demanded</t>
  </si>
  <si>
    <t>Seller 1's Quantity 
Supplied</t>
  </si>
  <si>
    <t>Seller 2's Quantity 
Supplied</t>
  </si>
  <si>
    <t>Quantity</t>
  </si>
  <si>
    <t>Profits</t>
  </si>
  <si>
    <t>Price decrease increment</t>
  </si>
  <si>
    <t>Quantity increase increment</t>
  </si>
  <si>
    <t>Initial price</t>
  </si>
  <si>
    <t>Initial quantity</t>
  </si>
  <si>
    <t>Initial total cost</t>
  </si>
  <si>
    <t>Marginal 
Revenue</t>
  </si>
  <si>
    <t>Total 
Revenue</t>
  </si>
  <si>
    <t>Total 
Cost</t>
  </si>
  <si>
    <t>Marginal 
Cost</t>
  </si>
  <si>
    <t>Total cost multiple 
increase increment</t>
  </si>
  <si>
    <t>--</t>
  </si>
  <si>
    <t>**WP did not have consistent TC changes in the initial example such that I could automate. If want to change that going forward, let me know, and can quickly update**</t>
  </si>
  <si>
    <t>Marginal Revenues, Marginal Costs, and the Firm’s Decision</t>
  </si>
  <si>
    <t>Price for 0 Quantity</t>
  </si>
  <si>
    <t>Demand Curve equation</t>
  </si>
  <si>
    <t>Slope of  Marginal Revenue Curve</t>
  </si>
  <si>
    <t>Slope of  Demand Curve</t>
  </si>
  <si>
    <t>Marginal Revenue Curve equation</t>
  </si>
  <si>
    <t>Price 
(Demand)</t>
  </si>
  <si>
    <t>Price
(Marginal
Revenue)</t>
  </si>
  <si>
    <t>NB: To add more data points, drag the bottom row down.</t>
  </si>
  <si>
    <t>Methods of Calculating Marginal Revenue</t>
  </si>
  <si>
    <t>Own Price Elasticity</t>
  </si>
  <si>
    <t xml:space="preserve">Marginal Revenue = </t>
  </si>
  <si>
    <t>Alternative formula for calculating the Marginal Revenue =  P x (1 - 1/(-own price elasticity))</t>
  </si>
  <si>
    <t>Time 1</t>
  </si>
  <si>
    <t>Time 2</t>
  </si>
  <si>
    <t>Lowest common time multiple:</t>
  </si>
  <si>
    <t>NB: This example assumes different time components when considering opportunity costs (single person).
The "trick" is converting to a single time denominator to compare!</t>
  </si>
  <si>
    <t>Find the minimum time denominator!</t>
  </si>
  <si>
    <t>Get the goods production in terms of the LCM of time.</t>
  </si>
  <si>
    <t>Opportunity Costs with Different Time Denominators</t>
  </si>
  <si>
    <t>Own-Price Elasticity of Demand</t>
  </si>
  <si>
    <t>Elasticities cacluate automatically</t>
  </si>
  <si>
    <t>Enter your demand and supply here</t>
  </si>
  <si>
    <t>Price at which to calculate MR:</t>
  </si>
  <si>
    <t>Demand and Supply</t>
  </si>
  <si>
    <t>Intertemporal Budget Lines</t>
  </si>
  <si>
    <t>Update the number of rows and corresponding quantities in columns A, B, and C based on the graph above. For Producers, when P* &gt; P for Q, PS = P*-P. For Consumers, when P&gt;P* for Q, CS = P-P*.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</si>
</sst>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9" xfId="0" applyBorder="1"/>
    <xf numFmtId="0" fontId="0" fillId="0" borderId="1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6" fontId="0" fillId="0" borderId="8" xfId="0" applyNumberFormat="1" applyBorder="1"/>
    <xf numFmtId="6" fontId="0" fillId="0" borderId="9" xfId="0" applyNumberFormat="1" applyBorder="1"/>
    <xf numFmtId="6" fontId="0" fillId="0" borderId="10" xfId="0" applyNumberFormat="1" applyBorder="1"/>
    <xf numFmtId="0" fontId="0" fillId="0" borderId="8" xfId="0" applyBorder="1"/>
    <xf numFmtId="0" fontId="0" fillId="10" borderId="15" xfId="0" applyFill="1" applyBorder="1" applyAlignment="1">
      <alignment horizontal="center" wrapText="1"/>
    </xf>
    <xf numFmtId="0" fontId="0" fillId="11" borderId="1" xfId="0" applyFill="1" applyBorder="1"/>
    <xf numFmtId="0" fontId="0" fillId="0" borderId="1" xfId="0" applyBorder="1"/>
    <xf numFmtId="0" fontId="0" fillId="6" borderId="5" xfId="0" applyFill="1" applyBorder="1"/>
    <xf numFmtId="0" fontId="0" fillId="6" borderId="7" xfId="0" applyFill="1" applyBorder="1"/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 wrapText="1"/>
    </xf>
    <xf numFmtId="0" fontId="0" fillId="5" borderId="5" xfId="0" applyFill="1" applyBorder="1"/>
    <xf numFmtId="0" fontId="0" fillId="5" borderId="7" xfId="0" applyFill="1" applyBorder="1"/>
    <xf numFmtId="0" fontId="0" fillId="10" borderId="18" xfId="0" applyFill="1" applyBorder="1" applyAlignment="1">
      <alignment horizontal="center"/>
    </xf>
    <xf numFmtId="0" fontId="0" fillId="3" borderId="20" xfId="0" applyFill="1" applyBorder="1" applyAlignment="1">
      <alignment horizontal="center" wrapText="1"/>
    </xf>
    <xf numFmtId="0" fontId="0" fillId="11" borderId="6" xfId="0" applyFill="1" applyBorder="1"/>
    <xf numFmtId="0" fontId="1" fillId="10" borderId="10" xfId="0" applyFont="1" applyFill="1" applyBorder="1" applyAlignment="1">
      <alignment horizontal="right"/>
    </xf>
    <xf numFmtId="0" fontId="0" fillId="4" borderId="4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 wrapText="1"/>
    </xf>
    <xf numFmtId="0" fontId="0" fillId="4" borderId="20" xfId="0" applyFont="1" applyFill="1" applyBorder="1" applyAlignment="1">
      <alignment horizontal="center" wrapText="1"/>
    </xf>
    <xf numFmtId="0" fontId="0" fillId="13" borderId="1" xfId="0" applyFill="1" applyBorder="1"/>
    <xf numFmtId="0" fontId="0" fillId="0" borderId="12" xfId="0" applyBorder="1"/>
    <xf numFmtId="0" fontId="0" fillId="0" borderId="13" xfId="0" applyBorder="1"/>
    <xf numFmtId="0" fontId="1" fillId="3" borderId="8" xfId="0" applyFont="1" applyFill="1" applyBorder="1"/>
    <xf numFmtId="0" fontId="1" fillId="3" borderId="10" xfId="0" applyFont="1" applyFill="1" applyBorder="1"/>
    <xf numFmtId="0" fontId="0" fillId="14" borderId="4" xfId="0" applyFill="1" applyBorder="1"/>
    <xf numFmtId="0" fontId="0" fillId="14" borderId="6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6" borderId="2" xfId="0" applyFill="1" applyBorder="1"/>
    <xf numFmtId="0" fontId="0" fillId="16" borderId="3" xfId="0" applyFill="1" applyBorder="1"/>
    <xf numFmtId="0" fontId="0" fillId="16" borderId="6" xfId="0" applyFill="1" applyBorder="1"/>
    <xf numFmtId="0" fontId="0" fillId="16" borderId="7" xfId="0" applyFill="1" applyBorder="1"/>
    <xf numFmtId="0" fontId="0" fillId="16" borderId="12" xfId="0" applyFill="1" applyBorder="1"/>
    <xf numFmtId="0" fontId="0" fillId="16" borderId="13" xfId="0" applyFill="1" applyBorder="1"/>
    <xf numFmtId="0" fontId="1" fillId="2" borderId="8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16" borderId="4" xfId="0" applyFill="1" applyBorder="1"/>
    <xf numFmtId="0" fontId="0" fillId="16" borderId="5" xfId="0" applyFill="1" applyBorder="1"/>
    <xf numFmtId="0" fontId="2" fillId="0" borderId="0" xfId="0" applyFont="1" applyBorder="1" applyAlignment="1">
      <alignment horizontal="left"/>
    </xf>
    <xf numFmtId="0" fontId="0" fillId="6" borderId="4" xfId="0" quotePrefix="1" applyFill="1" applyBorder="1" applyAlignment="1">
      <alignment horizontal="center"/>
    </xf>
    <xf numFmtId="0" fontId="0" fillId="6" borderId="23" xfId="0" quotePrefix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 wrapText="1"/>
    </xf>
    <xf numFmtId="0" fontId="1" fillId="3" borderId="17" xfId="0" applyFont="1" applyFill="1" applyBorder="1" applyAlignment="1">
      <alignment horizontal="center"/>
    </xf>
    <xf numFmtId="0" fontId="1" fillId="14" borderId="21" xfId="0" applyFont="1" applyFill="1" applyBorder="1" applyAlignment="1">
      <alignment horizontal="center" vertical="center"/>
    </xf>
    <xf numFmtId="0" fontId="1" fillId="14" borderId="24" xfId="0" applyFont="1" applyFill="1" applyBorder="1" applyAlignment="1">
      <alignment horizontal="center" vertical="center" wrapText="1"/>
    </xf>
    <xf numFmtId="0" fontId="1" fillId="14" borderId="22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wrapText="1"/>
    </xf>
    <xf numFmtId="0" fontId="0" fillId="11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7" borderId="10" xfId="0" applyFill="1" applyBorder="1" applyAlignment="1">
      <alignment horizontal="center"/>
    </xf>
    <xf numFmtId="0" fontId="1" fillId="2" borderId="2" xfId="0" applyFont="1" applyFill="1" applyBorder="1"/>
    <xf numFmtId="0" fontId="1" fillId="2" borderId="6" xfId="0" applyFont="1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1" xfId="0" applyFill="1" applyBorder="1"/>
    <xf numFmtId="0" fontId="5" fillId="0" borderId="14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0" fillId="14" borderId="15" xfId="0" applyFill="1" applyBorder="1" applyAlignment="1">
      <alignment horizontal="center"/>
    </xf>
    <xf numFmtId="0" fontId="0" fillId="14" borderId="19" xfId="0" applyFill="1" applyBorder="1" applyAlignment="1">
      <alignment horizontal="center"/>
    </xf>
    <xf numFmtId="0" fontId="0" fillId="15" borderId="4" xfId="0" applyFill="1" applyBorder="1" applyAlignment="1">
      <alignment horizontal="left"/>
    </xf>
    <xf numFmtId="0" fontId="0" fillId="15" borderId="0" xfId="0" applyFill="1" applyBorder="1" applyAlignment="1">
      <alignment horizontal="left"/>
    </xf>
    <xf numFmtId="0" fontId="0" fillId="15" borderId="5" xfId="0" applyFill="1" applyBorder="1" applyAlignment="1">
      <alignment horizontal="left"/>
    </xf>
    <xf numFmtId="0" fontId="0" fillId="14" borderId="13" xfId="0" applyFill="1" applyBorder="1" applyAlignment="1">
      <alignment horizontal="center"/>
    </xf>
    <xf numFmtId="0" fontId="0" fillId="14" borderId="7" xfId="0" applyFill="1" applyBorder="1" applyAlignment="1">
      <alignment horizontal="center"/>
    </xf>
    <xf numFmtId="0" fontId="0" fillId="15" borderId="6" xfId="0" applyFill="1" applyBorder="1" applyAlignment="1">
      <alignment horizontal="left"/>
    </xf>
    <xf numFmtId="0" fontId="0" fillId="15" borderId="13" xfId="0" applyFill="1" applyBorder="1" applyAlignment="1">
      <alignment horizontal="left"/>
    </xf>
    <xf numFmtId="0" fontId="0" fillId="15" borderId="7" xfId="0" applyFill="1" applyBorder="1" applyAlignment="1">
      <alignment horizontal="left"/>
    </xf>
    <xf numFmtId="0" fontId="2" fillId="0" borderId="0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right"/>
    </xf>
    <xf numFmtId="0" fontId="1" fillId="10" borderId="16" xfId="0" applyFont="1" applyFill="1" applyBorder="1" applyAlignment="1">
      <alignment horizontal="center"/>
    </xf>
    <xf numFmtId="0" fontId="1" fillId="10" borderId="14" xfId="0" applyFont="1" applyFill="1" applyBorder="1" applyAlignment="1">
      <alignment horizontal="center"/>
    </xf>
    <xf numFmtId="0" fontId="1" fillId="10" borderId="17" xfId="0" applyFont="1" applyFill="1" applyBorder="1" applyAlignment="1">
      <alignment horizontal="center"/>
    </xf>
    <xf numFmtId="0" fontId="1" fillId="12" borderId="16" xfId="0" applyFont="1" applyFill="1" applyBorder="1" applyAlignment="1">
      <alignment horizontal="center"/>
    </xf>
    <xf numFmtId="0" fontId="1" fillId="12" borderId="14" xfId="0" applyFont="1" applyFill="1" applyBorder="1" applyAlignment="1">
      <alignment horizontal="center"/>
    </xf>
    <xf numFmtId="0" fontId="1" fillId="12" borderId="17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0" fontId="1" fillId="16" borderId="0" xfId="0" applyFont="1" applyFill="1" applyAlignment="1">
      <alignment horizontal="center"/>
    </xf>
    <xf numFmtId="0" fontId="0" fillId="14" borderId="0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7" borderId="14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8" borderId="14" xfId="0" applyFont="1" applyFill="1" applyBorder="1" applyAlignment="1">
      <alignment horizontal="center"/>
    </xf>
    <xf numFmtId="0" fontId="1" fillId="8" borderId="17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1" fillId="9" borderId="14" xfId="0" applyFont="1" applyFill="1" applyBorder="1" applyAlignment="1">
      <alignment horizontal="center"/>
    </xf>
    <xf numFmtId="0" fontId="1" fillId="9" borderId="17" xfId="0" applyFont="1" applyFill="1" applyBorder="1" applyAlignment="1">
      <alignment horizontal="center"/>
    </xf>
    <xf numFmtId="0" fontId="0" fillId="10" borderId="19" xfId="0" applyFill="1" applyBorder="1" applyAlignment="1">
      <alignment horizontal="center" wrapText="1"/>
    </xf>
    <xf numFmtId="0" fontId="0" fillId="10" borderId="5" xfId="0" applyFill="1" applyBorder="1" applyAlignment="1">
      <alignment horizontal="center" wrapText="1"/>
    </xf>
    <xf numFmtId="0" fontId="0" fillId="10" borderId="7" xfId="0" applyFill="1" applyBorder="1" applyAlignment="1">
      <alignment horizontal="center" wrapText="1"/>
    </xf>
    <xf numFmtId="0" fontId="2" fillId="0" borderId="4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0" fillId="13" borderId="1" xfId="0" applyFill="1" applyBorder="1" applyAlignment="1">
      <alignment horizontal="right"/>
    </xf>
    <xf numFmtId="0" fontId="0" fillId="14" borderId="1" xfId="0" applyFill="1" applyBorder="1" applyAlignment="1">
      <alignment horizontal="right"/>
    </xf>
    <xf numFmtId="0" fontId="0" fillId="11" borderId="21" xfId="0" applyFill="1" applyBorder="1" applyAlignment="1">
      <alignment horizontal="center"/>
    </xf>
    <xf numFmtId="0" fontId="0" fillId="11" borderId="22" xfId="0" applyFill="1" applyBorder="1" applyAlignment="1">
      <alignment horizontal="center"/>
    </xf>
    <xf numFmtId="0" fontId="1" fillId="14" borderId="1" xfId="0" applyFont="1" applyFill="1" applyBorder="1" applyAlignment="1">
      <alignment horizontal="right"/>
    </xf>
    <xf numFmtId="0" fontId="2" fillId="0" borderId="0" xfId="0" applyFont="1" applyAlignment="1">
      <alignment horizontal="left" wrapText="1"/>
    </xf>
    <xf numFmtId="0" fontId="1" fillId="13" borderId="1" xfId="0" applyFont="1" applyFill="1" applyBorder="1" applyAlignment="1">
      <alignment horizontal="right"/>
    </xf>
    <xf numFmtId="0" fontId="2" fillId="0" borderId="12" xfId="0" applyFont="1" applyBorder="1" applyAlignment="1">
      <alignment horizontal="center" wrapText="1"/>
    </xf>
    <xf numFmtId="0" fontId="1" fillId="13" borderId="1" xfId="0" applyFont="1" applyFill="1" applyBorder="1" applyAlignment="1">
      <alignment horizontal="right" wrapText="1"/>
    </xf>
    <xf numFmtId="0" fontId="1" fillId="3" borderId="1" xfId="0" applyFont="1" applyFill="1" applyBorder="1" applyAlignment="1">
      <alignment horizontal="left" wrapText="1"/>
    </xf>
    <xf numFmtId="0" fontId="0" fillId="5" borderId="1" xfId="0" applyFill="1" applyBorder="1" applyAlignment="1">
      <alignment horizontal="center" vertical="center"/>
    </xf>
    <xf numFmtId="0" fontId="1" fillId="13" borderId="21" xfId="0" applyFont="1" applyFill="1" applyBorder="1" applyAlignment="1">
      <alignment horizontal="center"/>
    </xf>
    <xf numFmtId="0" fontId="1" fillId="13" borderId="22" xfId="0" applyFont="1" applyFill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0" fillId="5" borderId="2" xfId="0" applyFill="1" applyBorder="1"/>
    <xf numFmtId="0" fontId="0" fillId="5" borderId="3" xfId="0" applyFill="1" applyBorder="1"/>
    <xf numFmtId="0" fontId="0" fillId="5" borderId="8" xfId="0" applyFill="1" applyBorder="1" applyAlignment="1">
      <alignment horizontal="right"/>
    </xf>
    <xf numFmtId="0" fontId="0" fillId="5" borderId="4" xfId="0" applyFill="1" applyBorder="1"/>
    <xf numFmtId="0" fontId="0" fillId="5" borderId="9" xfId="0" applyFill="1" applyBorder="1" applyAlignment="1">
      <alignment horizontal="right"/>
    </xf>
    <xf numFmtId="0" fontId="0" fillId="5" borderId="6" xfId="0" applyFill="1" applyBorder="1"/>
    <xf numFmtId="0" fontId="0" fillId="5" borderId="10" xfId="0" applyFill="1" applyBorder="1" applyAlignment="1">
      <alignment horizontal="right"/>
    </xf>
    <xf numFmtId="0" fontId="0" fillId="5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8" xfId="0" applyFill="1" applyBorder="1" applyAlignment="1">
      <alignment horizontal="right"/>
    </xf>
    <xf numFmtId="0" fontId="0" fillId="6" borderId="4" xfId="0" applyFill="1" applyBorder="1"/>
    <xf numFmtId="0" fontId="0" fillId="6" borderId="9" xfId="0" applyFill="1" applyBorder="1" applyAlignment="1">
      <alignment horizontal="right"/>
    </xf>
    <xf numFmtId="0" fontId="0" fillId="6" borderId="6" xfId="0" applyFill="1" applyBorder="1"/>
    <xf numFmtId="0" fontId="0" fillId="6" borderId="10" xfId="0" applyFill="1" applyBorder="1" applyAlignment="1">
      <alignment horizontal="right"/>
    </xf>
    <xf numFmtId="0" fontId="0" fillId="5" borderId="12" xfId="0" applyFill="1" applyBorder="1"/>
    <xf numFmtId="0" fontId="0" fillId="5" borderId="13" xfId="0" applyFill="1" applyBorder="1"/>
    <xf numFmtId="0" fontId="0" fillId="6" borderId="12" xfId="0" applyFill="1" applyBorder="1"/>
    <xf numFmtId="0" fontId="0" fillId="6" borderId="1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Budget Constraint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Scenario 1</c:v>
          </c:tx>
          <c:spPr>
            <a:ln w="22225" cap="rnd">
              <a:solidFill>
                <a:schemeClr val="accent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'Budget Line'!$B$10:$B$11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xVal>
          <c:yVal>
            <c:numRef>
              <c:f>'Budget Line'!$C$10:$C$11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CC-4357-B53A-69B6ECA63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971919"/>
        <c:axId val="1914972751"/>
      </c:scatterChart>
      <c:valAx>
        <c:axId val="191497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Good 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972751"/>
        <c:crosses val="autoZero"/>
        <c:crossBetween val="midCat"/>
      </c:valAx>
      <c:valAx>
        <c:axId val="191497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Good 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971919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 Demand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</c:v>
          </c:tx>
          <c:xVal>
            <c:numRef>
              <c:f>OwnPriceElasticityDemand!$B$4:$B$6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xVal>
          <c:yVal>
            <c:numRef>
              <c:f>OwnPriceElasticityDemand!$A$4:$A$6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FC-4F99-88A1-ED62C5C84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971919"/>
        <c:axId val="1914972751"/>
      </c:scatterChart>
      <c:valAx>
        <c:axId val="1914971919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972751"/>
        <c:crosses val="autoZero"/>
        <c:crossBetween val="midCat"/>
        <c:majorUnit val="1"/>
      </c:valAx>
      <c:valAx>
        <c:axId val="191497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971919"/>
        <c:crosses val="autoZero"/>
        <c:crossBetween val="midCat"/>
        <c:majorUnit val="1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Budget Constraint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Scenario 1</c:v>
          </c:tx>
          <c:spPr>
            <a:ln w="22225">
              <a:solidFill>
                <a:schemeClr val="accent1">
                  <a:lumMod val="75000"/>
                </a:schemeClr>
              </a:solidFill>
              <a:prstDash val="sysDash"/>
            </a:ln>
          </c:spPr>
          <c:xVal>
            <c:numRef>
              <c:f>'Budget Line'!$B$10:$B$11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xVal>
          <c:yVal>
            <c:numRef>
              <c:f>'Budget Line'!$C$10:$C$11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B5-467C-861E-4AAC88725400}"/>
            </c:ext>
          </c:extLst>
        </c:ser>
        <c:ser>
          <c:idx val="2"/>
          <c:order val="1"/>
          <c:tx>
            <c:v>Scenario 2</c:v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accent6">
                    <a:lumMod val="50000"/>
                  </a:schemeClr>
                </a:solidFill>
              </a:ln>
            </c:spPr>
          </c:marker>
          <c:xVal>
            <c:numRef>
              <c:f>'Budget Line'!$B$28:$B$29</c:f>
              <c:numCache>
                <c:formatCode>General</c:formatCode>
                <c:ptCount val="2"/>
                <c:pt idx="0">
                  <c:v>13</c:v>
                </c:pt>
                <c:pt idx="1">
                  <c:v>0</c:v>
                </c:pt>
              </c:numCache>
            </c:numRef>
          </c:xVal>
          <c:yVal>
            <c:numRef>
              <c:f>'Budget Line'!$C$28:$C$29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B5-467C-861E-4AAC88725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971919"/>
        <c:axId val="1914972751"/>
      </c:scatterChart>
      <c:valAx>
        <c:axId val="191497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Good 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972751"/>
        <c:crosses val="autoZero"/>
        <c:crossBetween val="midCat"/>
      </c:valAx>
      <c:valAx>
        <c:axId val="191497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Good 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971919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Intertemporal Budget Line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Scenario 1</c:v>
          </c:tx>
          <c:spPr>
            <a:ln w="22225" cap="rnd">
              <a:solidFill>
                <a:schemeClr val="accent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'Intertemporal Budget Line'!$B$10:$B$12</c:f>
              <c:numCache>
                <c:formatCode>General</c:formatCode>
                <c:ptCount val="3"/>
                <c:pt idx="0">
                  <c:v>0</c:v>
                </c:pt>
                <c:pt idx="1">
                  <c:v>150</c:v>
                </c:pt>
                <c:pt idx="2">
                  <c:v>221</c:v>
                </c:pt>
              </c:numCache>
            </c:numRef>
          </c:xVal>
          <c:yVal>
            <c:numRef>
              <c:f>'Intertemporal Budget Line'!$C$10:$C$12</c:f>
              <c:numCache>
                <c:formatCode>General</c:formatCode>
                <c:ptCount val="3"/>
                <c:pt idx="0">
                  <c:v>310</c:v>
                </c:pt>
                <c:pt idx="1">
                  <c:v>100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B69-4685-A24E-4B96CE1E6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971919"/>
        <c:axId val="1914972751"/>
      </c:scatterChart>
      <c:valAx>
        <c:axId val="191497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Consumption in Period 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972751"/>
        <c:crosses val="autoZero"/>
        <c:crossBetween val="midCat"/>
      </c:valAx>
      <c:valAx>
        <c:axId val="191497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Consumption in Period 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971919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Intertemporal Budget Line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Scenario 1</c:v>
          </c:tx>
          <c:spPr>
            <a:ln w="22225">
              <a:solidFill>
                <a:schemeClr val="accent1">
                  <a:lumMod val="75000"/>
                </a:schemeClr>
              </a:solidFill>
              <a:prstDash val="sysDash"/>
            </a:ln>
          </c:spPr>
          <c:xVal>
            <c:numRef>
              <c:f>'Intertemporal Budget Line'!$B$10:$B$12</c:f>
              <c:numCache>
                <c:formatCode>General</c:formatCode>
                <c:ptCount val="3"/>
                <c:pt idx="0">
                  <c:v>0</c:v>
                </c:pt>
                <c:pt idx="1">
                  <c:v>150</c:v>
                </c:pt>
                <c:pt idx="2">
                  <c:v>221</c:v>
                </c:pt>
              </c:numCache>
            </c:numRef>
          </c:xVal>
          <c:yVal>
            <c:numRef>
              <c:f>'Intertemporal Budget Line'!$C$10:$C$12</c:f>
              <c:numCache>
                <c:formatCode>General</c:formatCode>
                <c:ptCount val="3"/>
                <c:pt idx="0">
                  <c:v>310</c:v>
                </c:pt>
                <c:pt idx="1">
                  <c:v>100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C6-40A1-8CED-A6012D934830}"/>
            </c:ext>
          </c:extLst>
        </c:ser>
        <c:ser>
          <c:idx val="2"/>
          <c:order val="1"/>
          <c:tx>
            <c:v>Scenario 2</c:v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accent6">
                    <a:lumMod val="50000"/>
                  </a:schemeClr>
                </a:solidFill>
              </a:ln>
            </c:spPr>
          </c:marker>
          <c:xVal>
            <c:numRef>
              <c:f>'Intertemporal Budget Line'!$B$29:$B$31</c:f>
              <c:numCache>
                <c:formatCode>General</c:formatCode>
                <c:ptCount val="3"/>
                <c:pt idx="0">
                  <c:v>0</c:v>
                </c:pt>
                <c:pt idx="1">
                  <c:v>150</c:v>
                </c:pt>
                <c:pt idx="2">
                  <c:v>230</c:v>
                </c:pt>
              </c:numCache>
            </c:numRef>
          </c:xVal>
          <c:yVal>
            <c:numRef>
              <c:f>'Intertemporal Budget Line'!$C$29:$C$31</c:f>
              <c:numCache>
                <c:formatCode>General</c:formatCode>
                <c:ptCount val="3"/>
                <c:pt idx="0">
                  <c:v>288</c:v>
                </c:pt>
                <c:pt idx="1">
                  <c:v>100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C6-40A1-8CED-A6012D934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971919"/>
        <c:axId val="1914972751"/>
      </c:scatterChart>
      <c:valAx>
        <c:axId val="191497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Consumption in Period 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972751"/>
        <c:crosses val="autoZero"/>
        <c:crossBetween val="midCat"/>
      </c:valAx>
      <c:valAx>
        <c:axId val="191497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Consumption in Period 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971919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Person</a:t>
            </a:r>
            <a:r>
              <a:rPr lang="en-US" baseline="0"/>
              <a:t> 1's PPF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Person1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dispRSqr val="0"/>
            <c:dispEq val="0"/>
          </c:trendline>
          <c:xVal>
            <c:numRef>
              <c:f>'Opportunity Cost'!$B$15:$B$16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xVal>
          <c:yVal>
            <c:numRef>
              <c:f>'Opportunity Cost'!$C$15:$C$16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27-4425-B7CD-1DAFD02FE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306943"/>
        <c:axId val="1013309855"/>
      </c:scatterChart>
      <c:valAx>
        <c:axId val="101330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Good 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309855"/>
        <c:crosses val="autoZero"/>
        <c:crossBetween val="midCat"/>
      </c:valAx>
      <c:valAx>
        <c:axId val="101330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Good 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306943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Person 2's PPF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Person2</c:v>
          </c:tx>
          <c:spPr>
            <a:ln w="19050">
              <a:noFill/>
            </a:ln>
          </c:spPr>
          <c:xVal>
            <c:numRef>
              <c:f>'Opportunity Cost'!$B$19:$B$20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'Opportunity Cost'!$C$19:$C$20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564-4B4E-8EC5-EAA4E16B40B9}"/>
            </c:ext>
          </c:extLst>
        </c:ser>
        <c:ser>
          <c:idx val="1"/>
          <c:order val="1"/>
          <c:tx>
            <c:v>Person2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'Opportunity Cost'!$B$19:$B$20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'Opportunity Cost'!$C$19:$C$20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564-4B4E-8EC5-EAA4E16B4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306943"/>
        <c:axId val="1013309855"/>
      </c:scatterChart>
      <c:valAx>
        <c:axId val="101330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Good 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309855"/>
        <c:crosses val="autoZero"/>
        <c:crossBetween val="midCat"/>
        <c:minorUnit val="1"/>
      </c:valAx>
      <c:valAx>
        <c:axId val="101330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Good 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306943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 (Joint) PPF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Person2</c:v>
          </c:tx>
          <c:spPr>
            <a:ln w="19050">
              <a:solidFill>
                <a:schemeClr val="tx1">
                  <a:lumMod val="25000"/>
                  <a:lumOff val="75000"/>
                </a:schemeClr>
              </a:solidFill>
            </a:ln>
          </c:spPr>
          <c:trendline>
            <c:trendlineType val="log"/>
            <c:dispRSqr val="0"/>
            <c:dispEq val="0"/>
          </c:trendline>
          <c:trendline>
            <c:trendlineType val="log"/>
            <c:dispRSqr val="0"/>
            <c:dispEq val="0"/>
          </c:trendline>
          <c:xVal>
            <c:numRef>
              <c:f>'Opportunity Cost'!$B$23:$B$25</c:f>
              <c:numCache>
                <c:formatCode>General</c:formatCode>
                <c:ptCount val="3"/>
                <c:pt idx="0">
                  <c:v>9</c:v>
                </c:pt>
                <c:pt idx="1">
                  <c:v>4</c:v>
                </c:pt>
                <c:pt idx="2">
                  <c:v>0</c:v>
                </c:pt>
              </c:numCache>
            </c:numRef>
          </c:xVal>
          <c:yVal>
            <c:numRef>
              <c:f>'Opportunity Cost'!$C$23:$C$25</c:f>
              <c:numCache>
                <c:formatCode>General</c:formatCode>
                <c:ptCount val="3"/>
                <c:pt idx="0">
                  <c:v>0</c:v>
                </c:pt>
                <c:pt idx="1">
                  <c:v>7</c:v>
                </c:pt>
                <c:pt idx="2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D6-4C0F-AA7F-304F9C88D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306943"/>
        <c:axId val="1013309855"/>
      </c:scatterChart>
      <c:valAx>
        <c:axId val="101330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Good 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309855"/>
        <c:crosses val="autoZero"/>
        <c:crossBetween val="midCat"/>
        <c:minorUnit val="1"/>
      </c:valAx>
      <c:valAx>
        <c:axId val="101330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Good 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306943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</c:v>
          </c:tx>
          <c:spPr>
            <a:ln w="25400" cap="rnd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C39A-4945-A6EE-A74132AC1185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C39A-4945-A6EE-A74132AC1185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C39A-4945-A6EE-A74132AC1185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C39A-4945-A6EE-A74132AC1185}"/>
              </c:ext>
            </c:extLst>
          </c:dPt>
          <c:xVal>
            <c:numRef>
              <c:f>'Demand&amp;Supply'!$D$5:$D$9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'Demand&amp;Supply'!$A$5:$A$9</c:f>
              <c:numCache>
                <c:formatCode>"$"#,##0_);[Red]\("$"#,##0\)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9A-4945-A6EE-A74132AC1185}"/>
            </c:ext>
          </c:extLst>
        </c:ser>
        <c:ser>
          <c:idx val="1"/>
          <c:order val="1"/>
          <c:tx>
            <c:v>Supply</c:v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'Demand&amp;Supply'!$D$13:$D$17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'Demand&amp;Supply'!$A$13:$A$17</c:f>
              <c:numCache>
                <c:formatCode>"$"#,##0_);[Red]\("$"#,##0\)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39A-4945-A6EE-A74132AC1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371407"/>
        <c:axId val="1390371823"/>
      </c:scatterChart>
      <c:valAx>
        <c:axId val="139037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371823"/>
        <c:crosses val="autoZero"/>
        <c:crossBetween val="midCat"/>
      </c:valAx>
      <c:valAx>
        <c:axId val="139037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371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 and Marginal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'MR&amp;MC'!$B$31:$B$39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'MR&amp;MC'!$C$31:$C$39</c:f>
              <c:numCache>
                <c:formatCode>General</c:formatCode>
                <c:ptCount val="9"/>
                <c:pt idx="0">
                  <c:v>32</c:v>
                </c:pt>
                <c:pt idx="1">
                  <c:v>28</c:v>
                </c:pt>
                <c:pt idx="2">
                  <c:v>24</c:v>
                </c:pt>
                <c:pt idx="3">
                  <c:v>20</c:v>
                </c:pt>
                <c:pt idx="4">
                  <c:v>16</c:v>
                </c:pt>
                <c:pt idx="5">
                  <c:v>12</c:v>
                </c:pt>
                <c:pt idx="6">
                  <c:v>8</c:v>
                </c:pt>
                <c:pt idx="7">
                  <c:v>4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E-4881-B966-05AA17761D19}"/>
            </c:ext>
          </c:extLst>
        </c:ser>
        <c:ser>
          <c:idx val="1"/>
          <c:order val="1"/>
          <c:tx>
            <c:v>Marginal Revenue</c:v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'MR&amp;MC'!$B$31:$B$39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'MR&amp;MC'!$D$31:$D$39</c:f>
              <c:numCache>
                <c:formatCode>General</c:formatCode>
                <c:ptCount val="9"/>
                <c:pt idx="0">
                  <c:v>32</c:v>
                </c:pt>
                <c:pt idx="1">
                  <c:v>24</c:v>
                </c:pt>
                <c:pt idx="2">
                  <c:v>16</c:v>
                </c:pt>
                <c:pt idx="3">
                  <c:v>8</c:v>
                </c:pt>
                <c:pt idx="4">
                  <c:v>0</c:v>
                </c:pt>
                <c:pt idx="5">
                  <c:v>-8</c:v>
                </c:pt>
                <c:pt idx="6">
                  <c:v>-16</c:v>
                </c:pt>
                <c:pt idx="7">
                  <c:v>-24</c:v>
                </c:pt>
                <c:pt idx="8">
                  <c:v>-32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AE-4881-B966-05AA17761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920888"/>
        <c:axId val="519925808"/>
      </c:scatterChart>
      <c:valAx>
        <c:axId val="519920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25808"/>
        <c:crosses val="autoZero"/>
        <c:crossBetween val="midCat"/>
      </c:valAx>
      <c:valAx>
        <c:axId val="5199258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20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297180</xdr:colOff>
      <xdr:row>4</xdr:row>
      <xdr:rowOff>83820</xdr:rowOff>
    </xdr:from>
    <xdr:to>
      <xdr:col>11</xdr:col>
      <xdr:colOff>601980</xdr:colOff>
      <xdr:row>18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3789C6-34E6-4430-84DF-990A58F24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289560</xdr:colOff>
      <xdr:row>22</xdr:row>
      <xdr:rowOff>76200</xdr:rowOff>
    </xdr:from>
    <xdr:to>
      <xdr:col>11</xdr:col>
      <xdr:colOff>594360</xdr:colOff>
      <xdr:row>36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F337D3-1B46-43A2-B9E7-261E99BE76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297180</xdr:colOff>
      <xdr:row>4</xdr:row>
      <xdr:rowOff>83820</xdr:rowOff>
    </xdr:from>
    <xdr:to>
      <xdr:col>11</xdr:col>
      <xdr:colOff>601980</xdr:colOff>
      <xdr:row>19</xdr:row>
      <xdr:rowOff>83820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3008DD2-71F1-4BEA-A2A2-DDEB74C67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289560</xdr:colOff>
      <xdr:row>23</xdr:row>
      <xdr:rowOff>76200</xdr:rowOff>
    </xdr:from>
    <xdr:to>
      <xdr:col>11</xdr:col>
      <xdr:colOff>594360</xdr:colOff>
      <xdr:row>38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0FF44B0-ACF6-43BB-891B-E811E39641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12</xdr:row>
      <xdr:rowOff>26670</xdr:rowOff>
    </xdr:from>
    <xdr:to>
      <xdr:col>8</xdr:col>
      <xdr:colOff>220980</xdr:colOff>
      <xdr:row>27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B981BB-2408-41C7-95DA-78B6AD0B1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371475</xdr:colOff>
      <xdr:row>12</xdr:row>
      <xdr:rowOff>38100</xdr:rowOff>
    </xdr:from>
    <xdr:to>
      <xdr:col>13</xdr:col>
      <xdr:colOff>114300</xdr:colOff>
      <xdr:row>27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75C0C2-63F0-41A9-80BE-00E7D557C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327659</xdr:colOff>
      <xdr:row>12</xdr:row>
      <xdr:rowOff>57150</xdr:rowOff>
    </xdr:from>
    <xdr:to>
      <xdr:col>18</xdr:col>
      <xdr:colOff>314325</xdr:colOff>
      <xdr:row>27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E9483-F3D9-48AE-A443-1710F46DF4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297180</xdr:colOff>
      <xdr:row>3</xdr:row>
      <xdr:rowOff>95250</xdr:rowOff>
    </xdr:from>
    <xdr:to>
      <xdr:col>12</xdr:col>
      <xdr:colOff>335280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AD832C-738A-450E-B4F2-0E309CC72E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110490</xdr:colOff>
      <xdr:row>21</xdr:row>
      <xdr:rowOff>76200</xdr:rowOff>
    </xdr:from>
    <xdr:to>
      <xdr:col>12</xdr:col>
      <xdr:colOff>525780</xdr:colOff>
      <xdr:row>38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885460-6F1B-4FC9-AC5F-C3B164C18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85860</xdr:colOff>
      <xdr:row>10</xdr:row>
      <xdr:rowOff>75127</xdr:rowOff>
    </xdr:from>
    <xdr:to>
      <xdr:col>7</xdr:col>
      <xdr:colOff>461493</xdr:colOff>
      <xdr:row>24</xdr:row>
      <xdr:rowOff>81137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9F5017-4BF9-4443-ACAC-60F7ACED9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Elissa Cohen" id="{FBFB2AB5-D67F-469B-8BC1-E7A0268654C9}" userId="8fc75b7bfd63d1c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0" dT="2021-02-12T21:56:47.70" personId="{FBFB2AB5-D67F-469B-8BC1-E7A0268654C9}" id="{D128024B-64E8-4AB8-A9E2-4B6A21BCC249}">
    <text>MR = Ch. TR/ Ch. Q</text>
  </threadedComment>
  <threadedComment ref="F10" dT="2021-02-12T21:56:30.09" personId="{FBFB2AB5-D67F-469B-8BC1-E7A0268654C9}" id="{D7D0A9CF-CBA0-4E69-ACB6-BE37D2F2C349}">
    <text>MC = Ch.TC/Ch. Q</text>
  </threadedComment>
  <threadedComment ref="G10" dT="2021-02-12T22:00:38.19" personId="{FBFB2AB5-D67F-469B-8BC1-E7A0268654C9}" id="{B9607BBE-454B-4960-9494-199C531E8C3C}">
    <text>Profit = TR-TC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B4D94-F80B-401B-996F-A96299F91AC2}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4C711-6D35-495C-B566-794E2EE26340}">
  <dimension ref="A1:P38"/>
  <sheetViews>
    <sheetView topLeftCell="A14" zoomScaleNormal="100" workbookViewId="0">
      <selection activeCell="P15" sqref="P15"/>
    </sheetView>
  </sheetViews>
  <sheetFormatPr defaultRowHeight="14.4" x14ac:dyDescent="0.3"/>
  <cols>
    <col min="1" max="1" width="19.33203125" style="1" bestFit="1" customWidth="1"/>
    <col min="2" max="3" width="13.88671875" bestFit="1" customWidth="1"/>
    <col min="4" max="4" width="9" bestFit="1" customWidth="1"/>
  </cols>
  <sheetData>
    <row r="1" spans="1:13" ht="18.600000000000001" thickBot="1" x14ac:dyDescent="0.4">
      <c r="A1" s="92" t="s">
        <v>50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</row>
    <row r="2" spans="1:13" ht="16.2" thickTop="1" x14ac:dyDescent="0.3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49"/>
    </row>
    <row r="3" spans="1:13" ht="16.2" thickBot="1" x14ac:dyDescent="0.35">
      <c r="A3" s="91" t="s">
        <v>11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</row>
    <row r="4" spans="1:13" x14ac:dyDescent="0.3">
      <c r="A4" s="1" t="s">
        <v>16</v>
      </c>
      <c r="B4" s="4">
        <v>10</v>
      </c>
      <c r="C4" s="3" t="s">
        <v>22</v>
      </c>
    </row>
    <row r="5" spans="1:13" x14ac:dyDescent="0.3">
      <c r="A5" s="1" t="s">
        <v>17</v>
      </c>
      <c r="B5" s="4">
        <v>20</v>
      </c>
    </row>
    <row r="6" spans="1:13" x14ac:dyDescent="0.3">
      <c r="A6" s="1" t="s">
        <v>15</v>
      </c>
      <c r="B6" s="5">
        <v>200</v>
      </c>
    </row>
    <row r="8" spans="1:13" x14ac:dyDescent="0.3">
      <c r="A8" s="3" t="s">
        <v>53</v>
      </c>
    </row>
    <row r="9" spans="1:13" x14ac:dyDescent="0.3">
      <c r="B9" s="2" t="s">
        <v>20</v>
      </c>
      <c r="C9" s="2" t="s">
        <v>21</v>
      </c>
      <c r="D9" s="2" t="s">
        <v>3</v>
      </c>
    </row>
    <row r="10" spans="1:13" x14ac:dyDescent="0.3">
      <c r="A10" s="2" t="s">
        <v>18</v>
      </c>
      <c r="B10" s="144">
        <f>ROUND($B$6/B4,0)</f>
        <v>20</v>
      </c>
      <c r="C10" s="159">
        <v>0</v>
      </c>
      <c r="D10" s="146" t="str">
        <f>CONCATENATE("(",$B10,", ",ROUND($C11,0),")")</f>
        <v>(20, 10)</v>
      </c>
    </row>
    <row r="11" spans="1:13" x14ac:dyDescent="0.3">
      <c r="A11" s="2" t="s">
        <v>19</v>
      </c>
      <c r="B11" s="149">
        <v>0</v>
      </c>
      <c r="C11" s="160">
        <f>ROUND($B$6/$B$5,0)</f>
        <v>10</v>
      </c>
      <c r="D11" s="150" t="str">
        <f>CONCATENATE("(",$B11,", ",ROUND($C11,0),")")</f>
        <v>(0, 10)</v>
      </c>
    </row>
    <row r="12" spans="1:13" x14ac:dyDescent="0.3">
      <c r="A12" s="2"/>
    </row>
    <row r="13" spans="1:13" x14ac:dyDescent="0.3">
      <c r="A13" s="2" t="s">
        <v>6</v>
      </c>
      <c r="B13" s="151">
        <f>ROUND(-B4/B5,1)</f>
        <v>-0.5</v>
      </c>
    </row>
    <row r="20" spans="1:16" x14ac:dyDescent="0.3">
      <c r="E20" s="3"/>
      <c r="P20" t="s">
        <v>54</v>
      </c>
    </row>
    <row r="21" spans="1:16" ht="16.2" thickBot="1" x14ac:dyDescent="0.35">
      <c r="A21" s="91" t="s">
        <v>12</v>
      </c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</row>
    <row r="22" spans="1:16" x14ac:dyDescent="0.3">
      <c r="A22" s="1" t="s">
        <v>16</v>
      </c>
      <c r="B22" s="4">
        <v>15</v>
      </c>
      <c r="C22" s="3" t="s">
        <v>22</v>
      </c>
    </row>
    <row r="23" spans="1:16" x14ac:dyDescent="0.3">
      <c r="A23" s="1" t="s">
        <v>17</v>
      </c>
      <c r="B23" s="4">
        <v>5</v>
      </c>
    </row>
    <row r="24" spans="1:16" x14ac:dyDescent="0.3">
      <c r="A24" s="1" t="s">
        <v>15</v>
      </c>
      <c r="B24" s="5">
        <v>200</v>
      </c>
    </row>
    <row r="26" spans="1:16" x14ac:dyDescent="0.3">
      <c r="A26" s="3" t="s">
        <v>53</v>
      </c>
    </row>
    <row r="27" spans="1:16" x14ac:dyDescent="0.3">
      <c r="B27" s="2" t="s">
        <v>20</v>
      </c>
      <c r="C27" s="2" t="s">
        <v>21</v>
      </c>
      <c r="D27" s="2" t="s">
        <v>3</v>
      </c>
    </row>
    <row r="28" spans="1:16" x14ac:dyDescent="0.3">
      <c r="A28" s="2" t="s">
        <v>18</v>
      </c>
      <c r="B28" s="152">
        <f>ROUND($B$24/$B$22,0)</f>
        <v>13</v>
      </c>
      <c r="C28" s="161">
        <v>0</v>
      </c>
      <c r="D28" s="154" t="str">
        <f>CONCATENATE("(",$B28,", ",ROUND($C29,0),")")</f>
        <v>(13, 40)</v>
      </c>
    </row>
    <row r="29" spans="1:16" x14ac:dyDescent="0.3">
      <c r="A29" s="2" t="s">
        <v>19</v>
      </c>
      <c r="B29" s="157">
        <v>0</v>
      </c>
      <c r="C29" s="162">
        <f>ROUND($B$24/$B$23,0)</f>
        <v>40</v>
      </c>
      <c r="D29" s="158" t="str">
        <f>CONCATENATE("(",$B29,", ",ROUND($C29,0),")")</f>
        <v>(0, 40)</v>
      </c>
    </row>
    <row r="30" spans="1:16" x14ac:dyDescent="0.3">
      <c r="A30" s="2"/>
    </row>
    <row r="31" spans="1:16" x14ac:dyDescent="0.3">
      <c r="A31" s="2" t="s">
        <v>6</v>
      </c>
      <c r="B31" s="90">
        <f>-B22/B23</f>
        <v>-3</v>
      </c>
    </row>
    <row r="38" spans="5:5" x14ac:dyDescent="0.3">
      <c r="E38" s="3" t="s">
        <v>13</v>
      </c>
    </row>
  </sheetData>
  <mergeCells count="3">
    <mergeCell ref="A3:L3"/>
    <mergeCell ref="A21:L21"/>
    <mergeCell ref="A1:M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78676-AA6B-4E1C-8F73-84428A2AD608}">
  <dimension ref="A1:M40"/>
  <sheetViews>
    <sheetView zoomScale="98" workbookViewId="0">
      <selection activeCell="D17" sqref="D17"/>
    </sheetView>
  </sheetViews>
  <sheetFormatPr defaultRowHeight="14.4" x14ac:dyDescent="0.3"/>
  <cols>
    <col min="1" max="1" width="19.33203125" style="1" bestFit="1" customWidth="1"/>
    <col min="2" max="3" width="13.88671875" bestFit="1" customWidth="1"/>
    <col min="4" max="4" width="9.5546875" customWidth="1"/>
  </cols>
  <sheetData>
    <row r="1" spans="1:13" ht="18.600000000000001" thickBot="1" x14ac:dyDescent="0.4">
      <c r="A1" s="92" t="s">
        <v>99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</row>
    <row r="2" spans="1:13" ht="15" thickTop="1" x14ac:dyDescent="0.3">
      <c r="A2"/>
    </row>
    <row r="3" spans="1:13" ht="18" thickBot="1" x14ac:dyDescent="0.4">
      <c r="A3" s="143" t="s">
        <v>11</v>
      </c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</row>
    <row r="4" spans="1:13" x14ac:dyDescent="0.3">
      <c r="A4" s="1" t="s">
        <v>8</v>
      </c>
      <c r="B4" s="4">
        <v>150</v>
      </c>
      <c r="C4" s="3" t="s">
        <v>10</v>
      </c>
    </row>
    <row r="5" spans="1:13" x14ac:dyDescent="0.3">
      <c r="A5" s="1" t="s">
        <v>9</v>
      </c>
      <c r="B5" s="4">
        <v>100</v>
      </c>
    </row>
    <row r="6" spans="1:13" x14ac:dyDescent="0.3">
      <c r="A6" s="1" t="s">
        <v>7</v>
      </c>
      <c r="B6" s="5">
        <v>0.4</v>
      </c>
    </row>
    <row r="8" spans="1:13" x14ac:dyDescent="0.3">
      <c r="A8" s="3" t="s">
        <v>14</v>
      </c>
    </row>
    <row r="9" spans="1:13" x14ac:dyDescent="0.3">
      <c r="B9" s="2" t="s">
        <v>4</v>
      </c>
      <c r="C9" s="2" t="s">
        <v>5</v>
      </c>
      <c r="D9" s="2" t="s">
        <v>3</v>
      </c>
    </row>
    <row r="10" spans="1:13" x14ac:dyDescent="0.3">
      <c r="A10" s="2" t="s">
        <v>2</v>
      </c>
      <c r="B10" s="144">
        <v>0</v>
      </c>
      <c r="C10" s="145">
        <f>$B$5 + ROUND($B$4*(1+B6),0)</f>
        <v>310</v>
      </c>
      <c r="D10" s="146" t="str">
        <f>CONCATENATE("(",0,", ", $B$5 + ROUND($B$4*(1+B6),0),")")</f>
        <v>(0, 310)</v>
      </c>
    </row>
    <row r="11" spans="1:13" x14ac:dyDescent="0.3">
      <c r="A11" s="2" t="s">
        <v>0</v>
      </c>
      <c r="B11" s="147">
        <f>$B$4</f>
        <v>150</v>
      </c>
      <c r="C11" s="23">
        <f>$B$5</f>
        <v>100</v>
      </c>
      <c r="D11" s="148" t="str">
        <f>CONCATENATE("(",$B$4,", ",$B$5,")")</f>
        <v>(150, 100)</v>
      </c>
    </row>
    <row r="12" spans="1:13" x14ac:dyDescent="0.3">
      <c r="A12" s="2" t="s">
        <v>1</v>
      </c>
      <c r="B12" s="149">
        <f>$B$4 +ROUND($B$5/(1+$B$6),0)</f>
        <v>221</v>
      </c>
      <c r="C12" s="24">
        <v>0</v>
      </c>
      <c r="D12" s="150" t="str">
        <f>CONCATENATE("(",$B$4 +ROUND($B$5/(1+$B$6),0),", ",0,")")</f>
        <v>(221, 0)</v>
      </c>
    </row>
    <row r="13" spans="1:13" x14ac:dyDescent="0.3">
      <c r="A13" s="2"/>
    </row>
    <row r="14" spans="1:13" x14ac:dyDescent="0.3">
      <c r="A14" s="2" t="s">
        <v>6</v>
      </c>
      <c r="B14" s="151">
        <f>-(1+$B$6)</f>
        <v>-1.4</v>
      </c>
    </row>
    <row r="21" spans="1:12" x14ac:dyDescent="0.3">
      <c r="E21" s="3"/>
    </row>
    <row r="22" spans="1:12" ht="18" thickBot="1" x14ac:dyDescent="0.4">
      <c r="A22" s="143" t="s">
        <v>12</v>
      </c>
      <c r="B22" s="143"/>
      <c r="C22" s="143"/>
      <c r="D22" s="143"/>
      <c r="E22" s="143"/>
      <c r="F22" s="143"/>
      <c r="G22" s="143"/>
      <c r="H22" s="143"/>
      <c r="I22" s="143"/>
      <c r="J22" s="143"/>
      <c r="K22" s="143"/>
      <c r="L22" s="143"/>
    </row>
    <row r="23" spans="1:12" x14ac:dyDescent="0.3">
      <c r="A23" s="1" t="s">
        <v>8</v>
      </c>
      <c r="B23" s="4">
        <v>150</v>
      </c>
      <c r="C23" s="3" t="s">
        <v>10</v>
      </c>
    </row>
    <row r="24" spans="1:12" x14ac:dyDescent="0.3">
      <c r="A24" s="1" t="s">
        <v>9</v>
      </c>
      <c r="B24" s="4">
        <v>100</v>
      </c>
    </row>
    <row r="25" spans="1:12" x14ac:dyDescent="0.3">
      <c r="A25" s="1" t="s">
        <v>7</v>
      </c>
      <c r="B25" s="5">
        <v>0.25</v>
      </c>
    </row>
    <row r="27" spans="1:12" x14ac:dyDescent="0.3">
      <c r="A27" s="3" t="s">
        <v>14</v>
      </c>
    </row>
    <row r="28" spans="1:12" x14ac:dyDescent="0.3">
      <c r="B28" s="2" t="s">
        <v>4</v>
      </c>
      <c r="C28" s="2" t="s">
        <v>5</v>
      </c>
      <c r="D28" s="2" t="s">
        <v>3</v>
      </c>
    </row>
    <row r="29" spans="1:12" x14ac:dyDescent="0.3">
      <c r="A29" s="2" t="s">
        <v>2</v>
      </c>
      <c r="B29" s="152">
        <v>0</v>
      </c>
      <c r="C29" s="153">
        <f>$B$24 + ROUND($B$23*(1+$B$25),0)</f>
        <v>288</v>
      </c>
      <c r="D29" s="154" t="str">
        <f>CONCATENATE("(",0,", ", $B$24 + ROUND($B$23*(1+$B$25),0),")")</f>
        <v>(0, 288)</v>
      </c>
    </row>
    <row r="30" spans="1:12" x14ac:dyDescent="0.3">
      <c r="A30" s="2" t="s">
        <v>0</v>
      </c>
      <c r="B30" s="155">
        <f>$B$23</f>
        <v>150</v>
      </c>
      <c r="C30" s="19">
        <f>$B$24</f>
        <v>100</v>
      </c>
      <c r="D30" s="156" t="str">
        <f>CONCATENATE("(",$B$4,", ",$B$5,")")</f>
        <v>(150, 100)</v>
      </c>
    </row>
    <row r="31" spans="1:12" x14ac:dyDescent="0.3">
      <c r="A31" s="2" t="s">
        <v>1</v>
      </c>
      <c r="B31" s="157">
        <f>$B$23 +ROUND($B$24/(1+$B$25),0)</f>
        <v>230</v>
      </c>
      <c r="C31" s="20">
        <v>0</v>
      </c>
      <c r="D31" s="158" t="str">
        <f>CONCATENATE("(",$B$23 +ROUND($B$24/(1+$B$25),0),", ",0,")")</f>
        <v>(230, 0)</v>
      </c>
    </row>
    <row r="32" spans="1:12" x14ac:dyDescent="0.3">
      <c r="A32" s="2"/>
    </row>
    <row r="33" spans="1:5" x14ac:dyDescent="0.3">
      <c r="A33" s="2" t="s">
        <v>6</v>
      </c>
      <c r="B33" s="90">
        <f>-(1+$B$25)</f>
        <v>-1.25</v>
      </c>
    </row>
    <row r="40" spans="1:5" x14ac:dyDescent="0.3">
      <c r="E40" s="3" t="s">
        <v>13</v>
      </c>
    </row>
  </sheetData>
  <sortState xmlns:xlrd2="http://schemas.microsoft.com/office/spreadsheetml/2017/richdata2" ref="A12:D12">
    <sortCondition ref="D12"/>
  </sortState>
  <mergeCells count="3">
    <mergeCell ref="A3:L3"/>
    <mergeCell ref="A22:L22"/>
    <mergeCell ref="A1:M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68260-AA5D-4936-97CB-A61CB11D8FB0}">
  <dimension ref="A1:M48"/>
  <sheetViews>
    <sheetView workbookViewId="0">
      <selection activeCell="Q9" sqref="Q9"/>
    </sheetView>
  </sheetViews>
  <sheetFormatPr defaultRowHeight="14.4" x14ac:dyDescent="0.3"/>
  <cols>
    <col min="4" max="4" width="10.77734375" customWidth="1"/>
    <col min="6" max="6" width="2.77734375" customWidth="1"/>
  </cols>
  <sheetData>
    <row r="1" spans="1:13" ht="18.600000000000001" thickBot="1" x14ac:dyDescent="0.4">
      <c r="A1" s="92" t="s">
        <v>49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</row>
    <row r="2" spans="1:13" ht="18.600000000000001" thickTop="1" x14ac:dyDescent="0.35">
      <c r="A2" s="57" t="s">
        <v>55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</row>
    <row r="3" spans="1:13" x14ac:dyDescent="0.3">
      <c r="B3" s="52" t="s">
        <v>41</v>
      </c>
      <c r="C3" s="53" t="s">
        <v>42</v>
      </c>
    </row>
    <row r="4" spans="1:13" x14ac:dyDescent="0.3">
      <c r="A4" s="35" t="s">
        <v>39</v>
      </c>
      <c r="B4" s="33">
        <v>4</v>
      </c>
      <c r="C4" s="7">
        <v>3</v>
      </c>
    </row>
    <row r="5" spans="1:13" x14ac:dyDescent="0.3">
      <c r="A5" s="36" t="s">
        <v>40</v>
      </c>
      <c r="B5" s="34">
        <v>5</v>
      </c>
      <c r="C5" s="11">
        <v>7</v>
      </c>
    </row>
    <row r="7" spans="1:13" ht="15" thickBot="1" x14ac:dyDescent="0.35">
      <c r="A7" s="105" t="s">
        <v>45</v>
      </c>
      <c r="B7" s="106"/>
      <c r="C7" s="106"/>
      <c r="D7" s="106"/>
      <c r="E7" s="107"/>
      <c r="G7" s="108" t="s">
        <v>46</v>
      </c>
      <c r="H7" s="109"/>
      <c r="I7" s="109"/>
      <c r="J7" s="109"/>
      <c r="K7" s="109"/>
      <c r="L7" s="109"/>
      <c r="M7" s="110"/>
    </row>
    <row r="8" spans="1:13" x14ac:dyDescent="0.3">
      <c r="A8" s="37" t="s">
        <v>39</v>
      </c>
      <c r="B8" s="93" t="s">
        <v>43</v>
      </c>
      <c r="C8" s="93"/>
      <c r="D8" s="94"/>
      <c r="E8" s="39">
        <f>ROUND($C$4/$B$4,1)</f>
        <v>0.8</v>
      </c>
      <c r="G8" s="95" t="str">
        <f>CONCATENATE($A$4, " has to give up ",$E8," units of ",$C$3," for each unit of ",$B$3)</f>
        <v>Person 1 has to give up 0.8 units of Good 2 for each unit of Good 1</v>
      </c>
      <c r="H8" s="96"/>
      <c r="I8" s="96"/>
      <c r="J8" s="96"/>
      <c r="K8" s="96"/>
      <c r="L8" s="96"/>
      <c r="M8" s="97"/>
    </row>
    <row r="9" spans="1:13" x14ac:dyDescent="0.3">
      <c r="A9" s="38"/>
      <c r="B9" s="98" t="s">
        <v>44</v>
      </c>
      <c r="C9" s="98"/>
      <c r="D9" s="99"/>
      <c r="E9" s="40">
        <f>ROUND($B$4/$C$4,1)</f>
        <v>1.3</v>
      </c>
      <c r="G9" s="100" t="str">
        <f>CONCATENATE($A$4, " has to give up ",$E9," units of ",$B$3," for each unit of ",$C$3)</f>
        <v>Person 1 has to give up 1.3 units of Good 1 for each unit of Good 2</v>
      </c>
      <c r="H9" s="101"/>
      <c r="I9" s="101"/>
      <c r="J9" s="101"/>
      <c r="K9" s="101"/>
      <c r="L9" s="101"/>
      <c r="M9" s="102"/>
    </row>
    <row r="10" spans="1:13" x14ac:dyDescent="0.3">
      <c r="A10" s="37" t="s">
        <v>40</v>
      </c>
      <c r="B10" s="114" t="s">
        <v>43</v>
      </c>
      <c r="C10" s="114"/>
      <c r="D10" s="115"/>
      <c r="E10" s="39">
        <f>ROUND($C$5/$B$5,1)</f>
        <v>1.4</v>
      </c>
      <c r="G10" s="95" t="str">
        <f>CONCATENATE($A$5, " has to give up ",$E10," units of ",$B$3," for each unit of ",$C$3)</f>
        <v>Person 2 has to give up 1.4 units of Good 1 for each unit of Good 2</v>
      </c>
      <c r="H10" s="96"/>
      <c r="I10" s="96"/>
      <c r="J10" s="96"/>
      <c r="K10" s="96"/>
      <c r="L10" s="96"/>
      <c r="M10" s="97"/>
    </row>
    <row r="11" spans="1:13" x14ac:dyDescent="0.3">
      <c r="A11" s="38"/>
      <c r="B11" s="98" t="s">
        <v>44</v>
      </c>
      <c r="C11" s="98"/>
      <c r="D11" s="99"/>
      <c r="E11" s="40">
        <f>ROUND($B$5/$C$5,1)</f>
        <v>0.7</v>
      </c>
      <c r="G11" s="100" t="str">
        <f>CONCATENATE($A$5, " has to give up ",$E11," units of ",$C$3," for each unit of ",$B$3)</f>
        <v>Person 2 has to give up 0.7 units of Good 2 for each unit of Good 1</v>
      </c>
      <c r="H11" s="101"/>
      <c r="I11" s="101"/>
      <c r="J11" s="101"/>
      <c r="K11" s="101"/>
      <c r="L11" s="101"/>
      <c r="M11" s="102"/>
    </row>
    <row r="13" spans="1:13" x14ac:dyDescent="0.3">
      <c r="A13" s="113" t="s">
        <v>51</v>
      </c>
      <c r="B13" s="113"/>
      <c r="C13" s="113"/>
    </row>
    <row r="14" spans="1:13" x14ac:dyDescent="0.3">
      <c r="B14" s="111" t="s">
        <v>39</v>
      </c>
      <c r="C14" s="112"/>
    </row>
    <row r="15" spans="1:13" x14ac:dyDescent="0.3">
      <c r="A15" s="47" t="s">
        <v>41</v>
      </c>
      <c r="B15" s="41">
        <v>4</v>
      </c>
      <c r="C15" s="42">
        <v>0</v>
      </c>
    </row>
    <row r="16" spans="1:13" x14ac:dyDescent="0.3">
      <c r="A16" s="48" t="s">
        <v>42</v>
      </c>
      <c r="B16" s="43">
        <v>0</v>
      </c>
      <c r="C16" s="44">
        <v>3</v>
      </c>
    </row>
    <row r="18" spans="1:13" x14ac:dyDescent="0.3">
      <c r="B18" s="111" t="s">
        <v>40</v>
      </c>
      <c r="C18" s="112"/>
    </row>
    <row r="19" spans="1:13" x14ac:dyDescent="0.3">
      <c r="A19" s="47" t="s">
        <v>41</v>
      </c>
      <c r="B19" s="45">
        <v>5</v>
      </c>
      <c r="C19" s="42">
        <v>0</v>
      </c>
    </row>
    <row r="20" spans="1:13" x14ac:dyDescent="0.3">
      <c r="A20" s="48" t="s">
        <v>42</v>
      </c>
      <c r="B20" s="46">
        <v>0</v>
      </c>
      <c r="C20" s="44">
        <v>7</v>
      </c>
    </row>
    <row r="22" spans="1:13" x14ac:dyDescent="0.3">
      <c r="B22" s="111" t="s">
        <v>47</v>
      </c>
      <c r="C22" s="112"/>
    </row>
    <row r="23" spans="1:13" x14ac:dyDescent="0.3">
      <c r="A23" s="47" t="s">
        <v>41</v>
      </c>
      <c r="B23" s="41">
        <f>SUM(B15,B19)</f>
        <v>9</v>
      </c>
      <c r="C23" s="42">
        <f>SUM(C15,C19)</f>
        <v>0</v>
      </c>
    </row>
    <row r="24" spans="1:13" x14ac:dyDescent="0.3">
      <c r="A24" s="54" t="s">
        <v>48</v>
      </c>
      <c r="B24" s="55">
        <f>IF($E$8&lt;$E$10,$B$4,IF($E$10&lt;$E$8,$B$5))</f>
        <v>4</v>
      </c>
      <c r="C24" s="56">
        <f>IF($E$9&lt;$E$11,$C$4,IF($E$11&lt;$E$9,$C$5))</f>
        <v>7</v>
      </c>
    </row>
    <row r="25" spans="1:13" x14ac:dyDescent="0.3">
      <c r="A25" s="48" t="s">
        <v>42</v>
      </c>
      <c r="B25" s="43">
        <f>SUM(B16,B20)</f>
        <v>0</v>
      </c>
      <c r="C25" s="44">
        <f>SUM(C16,C20)</f>
        <v>10</v>
      </c>
    </row>
    <row r="30" spans="1:13" ht="18.600000000000001" thickBot="1" x14ac:dyDescent="0.4">
      <c r="A30" s="92" t="s">
        <v>93</v>
      </c>
      <c r="B30" s="92"/>
      <c r="C30" s="92"/>
      <c r="D30" s="92"/>
      <c r="E30" s="92"/>
      <c r="F30" s="92"/>
      <c r="G30" s="92"/>
      <c r="H30" s="92"/>
      <c r="I30" s="92"/>
      <c r="J30" s="92"/>
      <c r="K30" s="92"/>
      <c r="L30" s="92"/>
      <c r="M30" s="92"/>
    </row>
    <row r="31" spans="1:13" ht="29.4" customHeight="1" thickTop="1" x14ac:dyDescent="0.3">
      <c r="A31" s="103" t="s">
        <v>90</v>
      </c>
      <c r="B31" s="103"/>
      <c r="C31" s="103"/>
      <c r="D31" s="103"/>
      <c r="E31" s="103"/>
      <c r="F31" s="103"/>
      <c r="G31" s="103"/>
      <c r="H31" s="103"/>
      <c r="I31" s="103"/>
      <c r="J31" s="103"/>
      <c r="K31" s="103"/>
    </row>
    <row r="33" spans="1:13" x14ac:dyDescent="0.3">
      <c r="A33" s="35" t="s">
        <v>41</v>
      </c>
      <c r="B33" s="15">
        <v>6</v>
      </c>
    </row>
    <row r="34" spans="1:13" x14ac:dyDescent="0.3">
      <c r="A34" s="36" t="s">
        <v>87</v>
      </c>
      <c r="B34" s="5">
        <v>2</v>
      </c>
    </row>
    <row r="35" spans="1:13" x14ac:dyDescent="0.3">
      <c r="A35" s="35" t="s">
        <v>42</v>
      </c>
      <c r="B35" s="15">
        <v>2</v>
      </c>
    </row>
    <row r="36" spans="1:13" x14ac:dyDescent="0.3">
      <c r="A36" s="36" t="s">
        <v>88</v>
      </c>
      <c r="B36" s="5">
        <v>4</v>
      </c>
    </row>
    <row r="38" spans="1:13" x14ac:dyDescent="0.3">
      <c r="A38" s="104" t="s">
        <v>89</v>
      </c>
      <c r="B38" s="104"/>
      <c r="C38" s="104"/>
      <c r="D38" s="90">
        <f>LCM(B34,B36)</f>
        <v>4</v>
      </c>
      <c r="E38" s="3" t="s">
        <v>91</v>
      </c>
    </row>
    <row r="40" spans="1:13" x14ac:dyDescent="0.3">
      <c r="A40" s="3" t="s">
        <v>92</v>
      </c>
    </row>
    <row r="41" spans="1:13" x14ac:dyDescent="0.3">
      <c r="A41" s="85" t="s">
        <v>41</v>
      </c>
      <c r="B41" s="87">
        <f>IF($B$34=$D$38,$B$33,($D$38/$B$34*$B$33))</f>
        <v>12</v>
      </c>
    </row>
    <row r="42" spans="1:13" x14ac:dyDescent="0.3">
      <c r="A42" s="86" t="s">
        <v>87</v>
      </c>
      <c r="B42" s="89">
        <f>IF($B$34=$D$38,$B$34,$D$38)</f>
        <v>4</v>
      </c>
    </row>
    <row r="43" spans="1:13" x14ac:dyDescent="0.3">
      <c r="A43" s="85" t="s">
        <v>42</v>
      </c>
      <c r="B43" s="88">
        <f>IF($B$36=$D$38,$B$35,($D$38/$B$36*$B$35))</f>
        <v>2</v>
      </c>
    </row>
    <row r="44" spans="1:13" x14ac:dyDescent="0.3">
      <c r="A44" s="86" t="s">
        <v>88</v>
      </c>
      <c r="B44" s="89">
        <f>IF($B$36=$D$38,$B$36,$D$38)</f>
        <v>4</v>
      </c>
    </row>
    <row r="46" spans="1:13" ht="15" thickBot="1" x14ac:dyDescent="0.35">
      <c r="A46" s="105" t="s">
        <v>45</v>
      </c>
      <c r="B46" s="106"/>
      <c r="C46" s="106"/>
      <c r="D46" s="106"/>
      <c r="E46" s="107"/>
      <c r="G46" s="108" t="s">
        <v>46</v>
      </c>
      <c r="H46" s="109"/>
      <c r="I46" s="109"/>
      <c r="J46" s="109"/>
      <c r="K46" s="109"/>
      <c r="L46" s="109"/>
      <c r="M46" s="110"/>
    </row>
    <row r="47" spans="1:13" x14ac:dyDescent="0.3">
      <c r="A47" s="37" t="s">
        <v>39</v>
      </c>
      <c r="B47" s="93" t="s">
        <v>43</v>
      </c>
      <c r="C47" s="93"/>
      <c r="D47" s="94"/>
      <c r="E47" s="39">
        <f>ROUND($B$43/$B$41,1)</f>
        <v>0.2</v>
      </c>
      <c r="G47" s="95" t="str">
        <f>CONCATENATE($A$47, " has to give up ",$E47," units of ",$A$43," for each unit of ",$A$41)</f>
        <v>Person 1 has to give up 0.2 units of Good 2 for each unit of Good 1</v>
      </c>
      <c r="H47" s="96"/>
      <c r="I47" s="96"/>
      <c r="J47" s="96"/>
      <c r="K47" s="96"/>
      <c r="L47" s="96"/>
      <c r="M47" s="97"/>
    </row>
    <row r="48" spans="1:13" x14ac:dyDescent="0.3">
      <c r="A48" s="38"/>
      <c r="B48" s="98" t="s">
        <v>44</v>
      </c>
      <c r="C48" s="98"/>
      <c r="D48" s="99"/>
      <c r="E48" s="40">
        <f>ROUND($B$41/$B$43,1)</f>
        <v>6</v>
      </c>
      <c r="G48" s="100" t="str">
        <f>CONCATENATE($A$47, " has to give up ",$E48," units of ",$A$41," for each unit of ",$A$43)</f>
        <v>Person 1 has to give up 6 units of Good 1 for each unit of Good 2</v>
      </c>
      <c r="H48" s="101"/>
      <c r="I48" s="101"/>
      <c r="J48" s="101"/>
      <c r="K48" s="101"/>
      <c r="L48" s="101"/>
      <c r="M48" s="102"/>
    </row>
  </sheetData>
  <mergeCells count="24">
    <mergeCell ref="B14:C14"/>
    <mergeCell ref="B18:C18"/>
    <mergeCell ref="B22:C22"/>
    <mergeCell ref="A13:C13"/>
    <mergeCell ref="A1:M1"/>
    <mergeCell ref="B8:D8"/>
    <mergeCell ref="B9:D9"/>
    <mergeCell ref="B10:D10"/>
    <mergeCell ref="B11:D11"/>
    <mergeCell ref="G7:M7"/>
    <mergeCell ref="A7:E7"/>
    <mergeCell ref="G8:M8"/>
    <mergeCell ref="G9:M9"/>
    <mergeCell ref="G10:M10"/>
    <mergeCell ref="G11:M11"/>
    <mergeCell ref="A30:M30"/>
    <mergeCell ref="B47:D47"/>
    <mergeCell ref="G47:M47"/>
    <mergeCell ref="B48:D48"/>
    <mergeCell ref="G48:M48"/>
    <mergeCell ref="A31:K31"/>
    <mergeCell ref="A38:C38"/>
    <mergeCell ref="A46:E46"/>
    <mergeCell ref="G46:M4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2BB78-5089-47D4-8E2F-EDEDE24210F8}">
  <dimension ref="A1:M24"/>
  <sheetViews>
    <sheetView workbookViewId="0">
      <selection activeCell="P18" sqref="P18"/>
    </sheetView>
  </sheetViews>
  <sheetFormatPr defaultRowHeight="14.4" x14ac:dyDescent="0.3"/>
  <cols>
    <col min="1" max="1" width="7.109375" bestFit="1" customWidth="1"/>
    <col min="2" max="2" width="14.5546875" customWidth="1"/>
    <col min="3" max="3" width="15.21875" customWidth="1"/>
    <col min="4" max="4" width="14.44140625" bestFit="1" customWidth="1"/>
    <col min="6" max="6" width="17.6640625" bestFit="1" customWidth="1"/>
  </cols>
  <sheetData>
    <row r="1" spans="1:13" ht="18.600000000000001" thickBot="1" x14ac:dyDescent="0.4">
      <c r="A1" s="92" t="s">
        <v>98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</row>
    <row r="2" spans="1:13" ht="15" thickTop="1" x14ac:dyDescent="0.3"/>
    <row r="3" spans="1:13" ht="15" thickBot="1" x14ac:dyDescent="0.35">
      <c r="A3" s="116" t="s">
        <v>25</v>
      </c>
      <c r="B3" s="117"/>
      <c r="C3" s="117"/>
      <c r="D3" s="118"/>
      <c r="E3" s="3" t="s">
        <v>28</v>
      </c>
    </row>
    <row r="4" spans="1:13" ht="43.2" x14ac:dyDescent="0.3">
      <c r="A4" s="21" t="s">
        <v>23</v>
      </c>
      <c r="B4" s="22" t="s">
        <v>56</v>
      </c>
      <c r="C4" s="22" t="s">
        <v>57</v>
      </c>
      <c r="D4" s="26" t="s">
        <v>27</v>
      </c>
    </row>
    <row r="5" spans="1:13" x14ac:dyDescent="0.3">
      <c r="A5" s="12">
        <v>1</v>
      </c>
      <c r="B5" s="6">
        <v>3</v>
      </c>
      <c r="C5" s="7">
        <v>2</v>
      </c>
      <c r="D5" s="23">
        <f>SUM(B5:C5)</f>
        <v>5</v>
      </c>
    </row>
    <row r="6" spans="1:13" x14ac:dyDescent="0.3">
      <c r="A6" s="13">
        <v>3</v>
      </c>
      <c r="B6" s="8">
        <v>2</v>
      </c>
      <c r="C6" s="9">
        <v>2</v>
      </c>
      <c r="D6" s="23">
        <f>SUM(B6:C6)</f>
        <v>4</v>
      </c>
    </row>
    <row r="7" spans="1:13" x14ac:dyDescent="0.3">
      <c r="A7" s="13">
        <v>5</v>
      </c>
      <c r="B7" s="8">
        <v>2</v>
      </c>
      <c r="C7" s="9">
        <v>1</v>
      </c>
      <c r="D7" s="23">
        <f>SUM(B7:C7)</f>
        <v>3</v>
      </c>
    </row>
    <row r="8" spans="1:13" x14ac:dyDescent="0.3">
      <c r="A8" s="13">
        <v>7</v>
      </c>
      <c r="B8" s="8">
        <v>1</v>
      </c>
      <c r="C8" s="9">
        <v>1</v>
      </c>
      <c r="D8" s="23">
        <f>SUM(B8:C8)</f>
        <v>2</v>
      </c>
    </row>
    <row r="9" spans="1:13" x14ac:dyDescent="0.3">
      <c r="A9" s="14">
        <v>9</v>
      </c>
      <c r="B9" s="10">
        <v>1</v>
      </c>
      <c r="C9" s="11">
        <v>0</v>
      </c>
      <c r="D9" s="24">
        <f>SUM(B9:C9)</f>
        <v>1</v>
      </c>
    </row>
    <row r="11" spans="1:13" ht="15" thickBot="1" x14ac:dyDescent="0.35">
      <c r="A11" s="119" t="s">
        <v>24</v>
      </c>
      <c r="B11" s="120"/>
      <c r="C11" s="120"/>
      <c r="D11" s="121"/>
    </row>
    <row r="12" spans="1:13" ht="43.2" x14ac:dyDescent="0.3">
      <c r="A12" s="29" t="s">
        <v>23</v>
      </c>
      <c r="B12" s="30" t="s">
        <v>58</v>
      </c>
      <c r="C12" s="30" t="s">
        <v>59</v>
      </c>
      <c r="D12" s="31" t="s">
        <v>26</v>
      </c>
    </row>
    <row r="13" spans="1:13" x14ac:dyDescent="0.3">
      <c r="A13" s="12">
        <v>1</v>
      </c>
      <c r="B13" s="6">
        <v>1</v>
      </c>
      <c r="C13" s="7">
        <v>0</v>
      </c>
      <c r="D13" s="19">
        <f>SUM(B13:C13)</f>
        <v>1</v>
      </c>
    </row>
    <row r="14" spans="1:13" x14ac:dyDescent="0.3">
      <c r="A14" s="13">
        <v>3</v>
      </c>
      <c r="B14" s="8">
        <v>1</v>
      </c>
      <c r="C14" s="9">
        <v>1</v>
      </c>
      <c r="D14" s="19">
        <f>SUM(B14:C14)</f>
        <v>2</v>
      </c>
    </row>
    <row r="15" spans="1:13" x14ac:dyDescent="0.3">
      <c r="A15" s="13">
        <v>5</v>
      </c>
      <c r="B15" s="8">
        <v>2</v>
      </c>
      <c r="C15" s="9">
        <v>1</v>
      </c>
      <c r="D15" s="19">
        <f>SUM(B15:C15)</f>
        <v>3</v>
      </c>
    </row>
    <row r="16" spans="1:13" x14ac:dyDescent="0.3">
      <c r="A16" s="13">
        <v>7</v>
      </c>
      <c r="B16" s="8">
        <v>2</v>
      </c>
      <c r="C16" s="9">
        <v>2</v>
      </c>
      <c r="D16" s="19">
        <f>SUM(B16:C16)</f>
        <v>4</v>
      </c>
    </row>
    <row r="17" spans="1:13" x14ac:dyDescent="0.3">
      <c r="A17" s="14">
        <v>9</v>
      </c>
      <c r="B17" s="10">
        <v>3</v>
      </c>
      <c r="C17" s="11">
        <v>2</v>
      </c>
      <c r="D17" s="20">
        <f>SUM(B17:C17)</f>
        <v>5</v>
      </c>
    </row>
    <row r="19" spans="1:13" ht="15" thickBot="1" x14ac:dyDescent="0.35">
      <c r="A19" s="122" t="s">
        <v>29</v>
      </c>
      <c r="B19" s="123"/>
      <c r="C19" s="123"/>
      <c r="D19" s="124"/>
      <c r="F19" s="32" t="s">
        <v>34</v>
      </c>
      <c r="G19" s="18">
        <v>5</v>
      </c>
      <c r="H19" s="3" t="s">
        <v>35</v>
      </c>
    </row>
    <row r="20" spans="1:13" ht="16.2" customHeight="1" x14ac:dyDescent="0.3">
      <c r="A20" s="25" t="s">
        <v>32</v>
      </c>
      <c r="B20" s="16" t="s">
        <v>30</v>
      </c>
      <c r="C20" s="16" t="s">
        <v>31</v>
      </c>
      <c r="D20" s="125" t="s">
        <v>36</v>
      </c>
      <c r="F20" s="32" t="s">
        <v>37</v>
      </c>
      <c r="G20" s="18">
        <v>3</v>
      </c>
      <c r="H20" s="3" t="s">
        <v>38</v>
      </c>
    </row>
    <row r="21" spans="1:13" ht="14.4" customHeight="1" x14ac:dyDescent="0.3">
      <c r="A21" s="15">
        <v>1</v>
      </c>
      <c r="B21" s="6">
        <v>4</v>
      </c>
      <c r="C21" s="7">
        <v>4</v>
      </c>
      <c r="D21" s="126"/>
    </row>
    <row r="22" spans="1:13" x14ac:dyDescent="0.3">
      <c r="A22" s="4">
        <v>2</v>
      </c>
      <c r="B22" s="8">
        <v>2</v>
      </c>
      <c r="C22" s="9">
        <v>2</v>
      </c>
      <c r="D22" s="126"/>
      <c r="E22" s="128" t="s">
        <v>100</v>
      </c>
      <c r="F22" s="129"/>
      <c r="G22" s="129"/>
      <c r="H22" s="129"/>
      <c r="I22" s="129"/>
      <c r="J22" s="129"/>
      <c r="K22" s="129"/>
      <c r="L22" s="129"/>
      <c r="M22" s="129"/>
    </row>
    <row r="23" spans="1:13" x14ac:dyDescent="0.3">
      <c r="A23" s="5">
        <v>3</v>
      </c>
      <c r="B23" s="10">
        <v>0</v>
      </c>
      <c r="C23" s="11">
        <v>0</v>
      </c>
      <c r="D23" s="127"/>
      <c r="E23" s="128"/>
      <c r="F23" s="129"/>
      <c r="G23" s="129"/>
      <c r="H23" s="129"/>
      <c r="I23" s="129"/>
      <c r="J23" s="129"/>
      <c r="K23" s="129"/>
      <c r="L23" s="129"/>
      <c r="M23" s="129"/>
    </row>
    <row r="24" spans="1:13" x14ac:dyDescent="0.3">
      <c r="A24" s="28" t="s">
        <v>33</v>
      </c>
      <c r="B24" s="27">
        <f>SUM(B21:B23)</f>
        <v>6</v>
      </c>
      <c r="C24" s="27">
        <f>SUM(C21:C23)</f>
        <v>6</v>
      </c>
      <c r="D24" s="17">
        <f>SUM(B24:C24)</f>
        <v>12</v>
      </c>
    </row>
  </sheetData>
  <mergeCells count="6">
    <mergeCell ref="A1:M1"/>
    <mergeCell ref="A3:D3"/>
    <mergeCell ref="A11:D11"/>
    <mergeCell ref="A19:D19"/>
    <mergeCell ref="D20:D23"/>
    <mergeCell ref="E22:M23"/>
  </mergeCells>
  <pageMargins left="0.7" right="0.7" top="0.75" bottom="0.75" header="0.3" footer="0.3"/>
  <ignoredErrors>
    <ignoredError sqref="D5 D13:D17 D6:D9" formulaRange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E4222-66DE-47A0-9AFD-375FA5FBFE35}">
  <dimension ref="A1:M44"/>
  <sheetViews>
    <sheetView workbookViewId="0">
      <selection activeCell="E25" sqref="E25"/>
    </sheetView>
  </sheetViews>
  <sheetFormatPr defaultRowHeight="14.4" x14ac:dyDescent="0.3"/>
  <cols>
    <col min="1" max="1" width="6.77734375" customWidth="1"/>
    <col min="2" max="2" width="9.6640625" customWidth="1"/>
    <col min="3" max="3" width="10.44140625" customWidth="1"/>
    <col min="4" max="4" width="9.21875" customWidth="1"/>
    <col min="5" max="5" width="9.33203125" bestFit="1" customWidth="1"/>
    <col min="9" max="9" width="11.77734375" customWidth="1"/>
    <col min="10" max="10" width="11" customWidth="1"/>
  </cols>
  <sheetData>
    <row r="1" spans="1:13" ht="18.600000000000001" thickBot="1" x14ac:dyDescent="0.4">
      <c r="A1" s="92" t="s">
        <v>74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</row>
    <row r="2" spans="1:13" ht="15" thickTop="1" x14ac:dyDescent="0.3"/>
    <row r="3" spans="1:13" x14ac:dyDescent="0.3">
      <c r="A3" s="136" t="s">
        <v>64</v>
      </c>
      <c r="B3" s="136"/>
      <c r="C3" s="136"/>
      <c r="D3" s="18">
        <v>24</v>
      </c>
    </row>
    <row r="4" spans="1:13" x14ac:dyDescent="0.3">
      <c r="A4" s="136" t="s">
        <v>62</v>
      </c>
      <c r="B4" s="136"/>
      <c r="C4" s="136"/>
      <c r="D4" s="18">
        <v>4</v>
      </c>
    </row>
    <row r="5" spans="1:13" x14ac:dyDescent="0.3">
      <c r="A5" s="136" t="s">
        <v>65</v>
      </c>
      <c r="B5" s="136"/>
      <c r="C5" s="136"/>
      <c r="D5" s="18">
        <v>0</v>
      </c>
    </row>
    <row r="6" spans="1:13" x14ac:dyDescent="0.3">
      <c r="A6" s="136" t="s">
        <v>63</v>
      </c>
      <c r="B6" s="136"/>
      <c r="C6" s="136"/>
      <c r="D6" s="18">
        <v>5</v>
      </c>
    </row>
    <row r="7" spans="1:13" hidden="1" x14ac:dyDescent="0.3">
      <c r="A7" s="136" t="s">
        <v>66</v>
      </c>
      <c r="B7" s="136"/>
      <c r="C7" s="136"/>
      <c r="D7" s="18"/>
    </row>
    <row r="8" spans="1:13" ht="30" hidden="1" customHeight="1" x14ac:dyDescent="0.3">
      <c r="A8" s="138" t="s">
        <v>71</v>
      </c>
      <c r="B8" s="138"/>
      <c r="C8" s="138"/>
      <c r="D8" s="18"/>
    </row>
    <row r="10" spans="1:13" ht="29.4" thickBot="1" x14ac:dyDescent="0.35">
      <c r="A10" s="69" t="s">
        <v>23</v>
      </c>
      <c r="B10" s="70" t="s">
        <v>60</v>
      </c>
      <c r="C10" s="71" t="s">
        <v>68</v>
      </c>
      <c r="D10" s="71" t="s">
        <v>67</v>
      </c>
      <c r="E10" s="71" t="s">
        <v>69</v>
      </c>
      <c r="F10" s="71" t="s">
        <v>70</v>
      </c>
      <c r="G10" s="72" t="s">
        <v>61</v>
      </c>
    </row>
    <row r="11" spans="1:13" x14ac:dyDescent="0.3">
      <c r="A11" s="60">
        <f>$D$3</f>
        <v>24</v>
      </c>
      <c r="B11" s="61">
        <f>$D$5</f>
        <v>0</v>
      </c>
      <c r="C11" s="61">
        <f>A11*B11</f>
        <v>0</v>
      </c>
      <c r="D11" s="59" t="s">
        <v>72</v>
      </c>
      <c r="E11" s="62">
        <v>20</v>
      </c>
      <c r="F11" s="58" t="s">
        <v>72</v>
      </c>
      <c r="G11" s="63">
        <f>$C11-$E11</f>
        <v>-20</v>
      </c>
    </row>
    <row r="12" spans="1:13" x14ac:dyDescent="0.3">
      <c r="A12" s="60">
        <f>$A11-$D$4</f>
        <v>20</v>
      </c>
      <c r="B12" s="61">
        <f>$B11+$D$6</f>
        <v>5</v>
      </c>
      <c r="C12" s="61">
        <f t="shared" ref="C12:C17" si="0">A12*B12</f>
        <v>100</v>
      </c>
      <c r="D12" s="64">
        <f>($C12-$C11)/($B12-$B11)</f>
        <v>20</v>
      </c>
      <c r="E12" s="62">
        <v>25</v>
      </c>
      <c r="F12" s="65">
        <f>($E12-$E11)/($B12-$B11)</f>
        <v>1</v>
      </c>
      <c r="G12" s="63">
        <f t="shared" ref="G12:G17" si="1">$C12-$E12</f>
        <v>75</v>
      </c>
    </row>
    <row r="13" spans="1:13" x14ac:dyDescent="0.3">
      <c r="A13" s="60">
        <f t="shared" ref="A13:A17" si="2">$A12-$D$4</f>
        <v>16</v>
      </c>
      <c r="B13" s="61">
        <f t="shared" ref="B13:B17" si="3">$B12+$D$6</f>
        <v>10</v>
      </c>
      <c r="C13" s="61">
        <f t="shared" si="0"/>
        <v>160</v>
      </c>
      <c r="D13" s="64">
        <f t="shared" ref="D13:D17" si="4">($C13-$C12)/($B13-$B12)</f>
        <v>12</v>
      </c>
      <c r="E13" s="62">
        <v>35</v>
      </c>
      <c r="F13" s="65">
        <f t="shared" ref="F13:F17" si="5">($E13-$E12)/($B13-$B12)</f>
        <v>2</v>
      </c>
      <c r="G13" s="63">
        <f t="shared" si="1"/>
        <v>125</v>
      </c>
    </row>
    <row r="14" spans="1:13" x14ac:dyDescent="0.3">
      <c r="A14" s="60">
        <f t="shared" si="2"/>
        <v>12</v>
      </c>
      <c r="B14" s="61">
        <f t="shared" si="3"/>
        <v>15</v>
      </c>
      <c r="C14" s="61">
        <f t="shared" si="0"/>
        <v>180</v>
      </c>
      <c r="D14" s="64">
        <f t="shared" si="4"/>
        <v>4</v>
      </c>
      <c r="E14" s="62">
        <v>55</v>
      </c>
      <c r="F14" s="65">
        <f t="shared" si="5"/>
        <v>4</v>
      </c>
      <c r="G14" s="63">
        <f t="shared" si="1"/>
        <v>125</v>
      </c>
    </row>
    <row r="15" spans="1:13" x14ac:dyDescent="0.3">
      <c r="A15" s="60">
        <f t="shared" si="2"/>
        <v>8</v>
      </c>
      <c r="B15" s="61">
        <f t="shared" si="3"/>
        <v>20</v>
      </c>
      <c r="C15" s="61">
        <f t="shared" si="0"/>
        <v>160</v>
      </c>
      <c r="D15" s="64">
        <f t="shared" si="4"/>
        <v>-4</v>
      </c>
      <c r="E15" s="62">
        <v>90</v>
      </c>
      <c r="F15" s="65">
        <f t="shared" si="5"/>
        <v>7</v>
      </c>
      <c r="G15" s="63">
        <f t="shared" si="1"/>
        <v>70</v>
      </c>
    </row>
    <row r="16" spans="1:13" x14ac:dyDescent="0.3">
      <c r="A16" s="60">
        <f t="shared" si="2"/>
        <v>4</v>
      </c>
      <c r="B16" s="61">
        <f t="shared" si="3"/>
        <v>25</v>
      </c>
      <c r="C16" s="61">
        <f>A16*B16</f>
        <v>100</v>
      </c>
      <c r="D16" s="64">
        <f t="shared" si="4"/>
        <v>-12</v>
      </c>
      <c r="E16" s="62">
        <v>145</v>
      </c>
      <c r="F16" s="65">
        <f t="shared" si="5"/>
        <v>11</v>
      </c>
      <c r="G16" s="63">
        <f t="shared" si="1"/>
        <v>-45</v>
      </c>
    </row>
    <row r="17" spans="1:13" x14ac:dyDescent="0.3">
      <c r="A17" s="66">
        <f t="shared" si="2"/>
        <v>0</v>
      </c>
      <c r="B17" s="67">
        <f t="shared" si="3"/>
        <v>30</v>
      </c>
      <c r="C17" s="61">
        <f t="shared" si="0"/>
        <v>0</v>
      </c>
      <c r="D17" s="64">
        <f t="shared" si="4"/>
        <v>-20</v>
      </c>
      <c r="E17" s="68">
        <v>225</v>
      </c>
      <c r="F17" s="65">
        <f t="shared" si="5"/>
        <v>16</v>
      </c>
      <c r="G17" s="63">
        <f t="shared" si="1"/>
        <v>-225</v>
      </c>
    </row>
    <row r="18" spans="1:13" ht="46.8" customHeight="1" x14ac:dyDescent="0.3">
      <c r="A18" s="137" t="s">
        <v>73</v>
      </c>
      <c r="B18" s="137"/>
      <c r="C18" s="137"/>
      <c r="D18" s="137"/>
      <c r="E18" s="137"/>
      <c r="F18" s="137"/>
      <c r="G18" s="137"/>
    </row>
    <row r="19" spans="1:13" x14ac:dyDescent="0.3">
      <c r="A19" s="76"/>
      <c r="B19" s="76"/>
      <c r="C19" s="76"/>
      <c r="D19" s="76"/>
      <c r="E19" s="76"/>
      <c r="F19" s="76"/>
      <c r="G19" s="76"/>
    </row>
    <row r="20" spans="1:13" ht="18.600000000000001" thickBot="1" x14ac:dyDescent="0.4">
      <c r="A20" s="92" t="s">
        <v>83</v>
      </c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</row>
    <row r="21" spans="1:13" ht="15" thickTop="1" x14ac:dyDescent="0.3"/>
    <row r="22" spans="1:13" x14ac:dyDescent="0.3">
      <c r="A22" s="136" t="s">
        <v>75</v>
      </c>
      <c r="B22" s="136"/>
      <c r="C22" s="136"/>
      <c r="D22" s="136"/>
      <c r="E22" s="18">
        <v>32</v>
      </c>
    </row>
    <row r="23" spans="1:13" x14ac:dyDescent="0.3">
      <c r="A23" s="136" t="s">
        <v>78</v>
      </c>
      <c r="B23" s="136"/>
      <c r="C23" s="136"/>
      <c r="D23" s="136"/>
      <c r="E23" s="18">
        <v>4</v>
      </c>
    </row>
    <row r="24" spans="1:13" x14ac:dyDescent="0.3">
      <c r="A24" s="136" t="s">
        <v>77</v>
      </c>
      <c r="B24" s="136"/>
      <c r="C24" s="136"/>
      <c r="D24" s="136"/>
      <c r="E24" s="18">
        <v>8</v>
      </c>
    </row>
    <row r="25" spans="1:13" x14ac:dyDescent="0.3">
      <c r="A25" s="136" t="s">
        <v>84</v>
      </c>
      <c r="B25" s="136"/>
      <c r="C25" s="136"/>
      <c r="D25" s="136"/>
      <c r="E25" s="18">
        <v>-3</v>
      </c>
    </row>
    <row r="27" spans="1:13" x14ac:dyDescent="0.3">
      <c r="A27" s="134" t="s">
        <v>76</v>
      </c>
      <c r="B27" s="134"/>
      <c r="C27" s="134"/>
      <c r="D27" s="134"/>
      <c r="E27" s="132" t="str">
        <f>CONCATENATE("P = ",E22," - ",E23,"Q")</f>
        <v>P = 32 - 4Q</v>
      </c>
      <c r="F27" s="133"/>
    </row>
    <row r="28" spans="1:13" x14ac:dyDescent="0.3">
      <c r="A28" s="134" t="s">
        <v>79</v>
      </c>
      <c r="B28" s="134"/>
      <c r="C28" s="134"/>
      <c r="D28" s="134"/>
      <c r="E28" s="132" t="str">
        <f>CONCATENATE("P = ",E23," - ",E24,"Q")</f>
        <v>P = 4 - 8Q</v>
      </c>
      <c r="F28" s="133"/>
    </row>
    <row r="30" spans="1:13" ht="43.2" x14ac:dyDescent="0.3">
      <c r="B30" s="73" t="s">
        <v>32</v>
      </c>
      <c r="C30" s="74" t="s">
        <v>80</v>
      </c>
      <c r="D30" s="75" t="s">
        <v>81</v>
      </c>
    </row>
    <row r="31" spans="1:13" x14ac:dyDescent="0.3">
      <c r="B31" s="77">
        <v>0</v>
      </c>
      <c r="C31" s="82">
        <f t="shared" ref="C31:C39" si="6">$E$22-$E$23*$B31</f>
        <v>32</v>
      </c>
      <c r="D31" s="78">
        <f>$E$22-$E$24*B31</f>
        <v>32</v>
      </c>
    </row>
    <row r="32" spans="1:13" x14ac:dyDescent="0.3">
      <c r="B32" s="79">
        <v>1</v>
      </c>
      <c r="C32" s="83">
        <f t="shared" si="6"/>
        <v>28</v>
      </c>
      <c r="D32" s="63">
        <f t="shared" ref="D32:D39" si="7">$E$22-$E$24*B32</f>
        <v>24</v>
      </c>
      <c r="E32" s="135" t="s">
        <v>82</v>
      </c>
      <c r="F32" s="135"/>
    </row>
    <row r="33" spans="2:11" x14ac:dyDescent="0.3">
      <c r="B33" s="79">
        <v>2</v>
      </c>
      <c r="C33" s="83">
        <f t="shared" si="6"/>
        <v>24</v>
      </c>
      <c r="D33" s="63">
        <f t="shared" si="7"/>
        <v>16</v>
      </c>
      <c r="E33" s="135"/>
      <c r="F33" s="135"/>
    </row>
    <row r="34" spans="2:11" x14ac:dyDescent="0.3">
      <c r="B34" s="79">
        <v>3</v>
      </c>
      <c r="C34" s="83">
        <f t="shared" si="6"/>
        <v>20</v>
      </c>
      <c r="D34" s="63">
        <f>$E$22-$E$24*B34</f>
        <v>8</v>
      </c>
      <c r="E34" s="135"/>
      <c r="F34" s="135"/>
    </row>
    <row r="35" spans="2:11" x14ac:dyDescent="0.3">
      <c r="B35" s="79">
        <v>4</v>
      </c>
      <c r="C35" s="83">
        <f t="shared" si="6"/>
        <v>16</v>
      </c>
      <c r="D35" s="63">
        <f t="shared" si="7"/>
        <v>0</v>
      </c>
      <c r="E35" s="135"/>
      <c r="F35" s="135"/>
    </row>
    <row r="36" spans="2:11" x14ac:dyDescent="0.3">
      <c r="B36" s="79">
        <v>5</v>
      </c>
      <c r="C36" s="83">
        <f t="shared" si="6"/>
        <v>12</v>
      </c>
      <c r="D36" s="63">
        <f t="shared" si="7"/>
        <v>-8</v>
      </c>
    </row>
    <row r="37" spans="2:11" x14ac:dyDescent="0.3">
      <c r="B37" s="79">
        <v>6</v>
      </c>
      <c r="C37" s="83">
        <f t="shared" si="6"/>
        <v>8</v>
      </c>
      <c r="D37" s="63">
        <f>$E$22-$E$24*B37</f>
        <v>-16</v>
      </c>
    </row>
    <row r="38" spans="2:11" x14ac:dyDescent="0.3">
      <c r="B38" s="79">
        <v>7</v>
      </c>
      <c r="C38" s="83">
        <f t="shared" si="6"/>
        <v>4</v>
      </c>
      <c r="D38" s="63">
        <f t="shared" si="7"/>
        <v>-24</v>
      </c>
    </row>
    <row r="39" spans="2:11" x14ac:dyDescent="0.3">
      <c r="B39" s="80">
        <v>8</v>
      </c>
      <c r="C39" s="84">
        <f t="shared" si="6"/>
        <v>0</v>
      </c>
      <c r="D39" s="81">
        <f t="shared" si="7"/>
        <v>-32</v>
      </c>
    </row>
    <row r="42" spans="2:11" x14ac:dyDescent="0.3">
      <c r="F42" s="3" t="s">
        <v>86</v>
      </c>
    </row>
    <row r="43" spans="2:11" x14ac:dyDescent="0.3">
      <c r="G43" s="130" t="s">
        <v>97</v>
      </c>
      <c r="H43" s="130"/>
      <c r="I43" s="130"/>
      <c r="J43" s="130"/>
      <c r="K43" s="18">
        <v>24</v>
      </c>
    </row>
    <row r="44" spans="2:11" x14ac:dyDescent="0.3">
      <c r="G44" s="131" t="s">
        <v>85</v>
      </c>
      <c r="H44" s="131"/>
      <c r="I44" s="131"/>
      <c r="J44" s="131"/>
      <c r="K44" s="17">
        <f>$K$43 * (1 - 1/(-E25))</f>
        <v>16</v>
      </c>
    </row>
  </sheetData>
  <mergeCells count="20">
    <mergeCell ref="A18:G18"/>
    <mergeCell ref="A1:M1"/>
    <mergeCell ref="A3:C3"/>
    <mergeCell ref="A4:C4"/>
    <mergeCell ref="A5:C5"/>
    <mergeCell ref="A6:C6"/>
    <mergeCell ref="A7:C7"/>
    <mergeCell ref="A8:C8"/>
    <mergeCell ref="A20:M20"/>
    <mergeCell ref="A25:D25"/>
    <mergeCell ref="E27:F27"/>
    <mergeCell ref="A24:D24"/>
    <mergeCell ref="A23:D23"/>
    <mergeCell ref="A22:D22"/>
    <mergeCell ref="G43:J43"/>
    <mergeCell ref="G44:J44"/>
    <mergeCell ref="E28:F28"/>
    <mergeCell ref="A27:D27"/>
    <mergeCell ref="A28:D28"/>
    <mergeCell ref="E32:F35"/>
  </mergeCell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6914-9ED3-4F2B-BAA6-876C72AE92AA}">
  <dimension ref="A1:M9"/>
  <sheetViews>
    <sheetView tabSelected="1" zoomScaleNormal="100" workbookViewId="0">
      <selection activeCell="A6" sqref="A6"/>
    </sheetView>
  </sheetViews>
  <sheetFormatPr defaultRowHeight="14.4" x14ac:dyDescent="0.3"/>
  <cols>
    <col min="1" max="1" width="8.109375" customWidth="1"/>
    <col min="4" max="4" width="34.44140625" customWidth="1"/>
  </cols>
  <sheetData>
    <row r="1" spans="1:13" ht="18.600000000000001" thickBot="1" x14ac:dyDescent="0.4">
      <c r="A1" s="92" t="s">
        <v>94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</row>
    <row r="2" spans="1:13" ht="15" thickTop="1" x14ac:dyDescent="0.3"/>
    <row r="3" spans="1:13" x14ac:dyDescent="0.3">
      <c r="A3" s="141" t="s">
        <v>23</v>
      </c>
      <c r="B3" s="142" t="s">
        <v>60</v>
      </c>
      <c r="C3" s="3" t="s">
        <v>96</v>
      </c>
    </row>
    <row r="4" spans="1:13" x14ac:dyDescent="0.3">
      <c r="A4" s="8">
        <v>4</v>
      </c>
      <c r="B4" s="9">
        <v>2</v>
      </c>
    </row>
    <row r="5" spans="1:13" x14ac:dyDescent="0.3">
      <c r="A5" s="8">
        <v>3</v>
      </c>
      <c r="B5" s="9">
        <v>3</v>
      </c>
      <c r="D5" s="139" t="str">
        <f>CONCATENATE("Own-Price Elasticity of Demand when the price changes from ",$A$4," to ",$A$5)</f>
        <v>Own-Price Elasticity of Demand when the price changes from 4 to 3</v>
      </c>
      <c r="E5" s="140">
        <f>(($B$5-$B$4)/$B$4)/(($A$5-$A$4)/$A$4)</f>
        <v>-2</v>
      </c>
      <c r="F5" s="3" t="s">
        <v>95</v>
      </c>
    </row>
    <row r="6" spans="1:13" x14ac:dyDescent="0.3">
      <c r="A6" s="10">
        <v>2</v>
      </c>
      <c r="B6" s="11">
        <v>4</v>
      </c>
      <c r="D6" s="139"/>
      <c r="E6" s="140"/>
    </row>
    <row r="7" spans="1:13" x14ac:dyDescent="0.3">
      <c r="D7" s="1"/>
    </row>
    <row r="8" spans="1:13" x14ac:dyDescent="0.3">
      <c r="D8" s="139" t="str">
        <f>CONCATENATE("Own-Price Elasticity of Demand when the price changes from ",$A$5," to ",$A$6)</f>
        <v>Own-Price Elasticity of Demand when the price changes from 3 to 2</v>
      </c>
      <c r="E8" s="140">
        <f>(($B$6-$B$5)/$B$5)/(($A$6-$A$5)/$A$5)</f>
        <v>-1</v>
      </c>
    </row>
    <row r="9" spans="1:13" x14ac:dyDescent="0.3">
      <c r="D9" s="139"/>
      <c r="E9" s="140"/>
    </row>
  </sheetData>
  <mergeCells count="5">
    <mergeCell ref="D5:D6"/>
    <mergeCell ref="D8:D9"/>
    <mergeCell ref="A1:M1"/>
    <mergeCell ref="E5:E6"/>
    <mergeCell ref="E8:E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ReadMe</vt:lpstr>
      <vt:lpstr>Budget Line</vt:lpstr>
      <vt:lpstr>Intertemporal Budget Line</vt:lpstr>
      <vt:lpstr>Opportunity Cost</vt:lpstr>
      <vt:lpstr>Demand&amp;Supply</vt:lpstr>
      <vt:lpstr>MR&amp;MC</vt:lpstr>
      <vt:lpstr>OwnPriceElasticityDemand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Elissa Cohen</dc:creator>
  <cp:lastModifiedBy>Elissa Cohen</cp:lastModifiedBy>
  <dcterms:created xsi:type="dcterms:W3CDTF">2021-02-06T21:02:58Z</dcterms:created>
  <dcterms:modified xsi:type="dcterms:W3CDTF">2021-02-15T02:53:23Z</dcterms:modified>
</cp:coreProperties>
</file>