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umikabedin/Documents/"/>
    </mc:Choice>
  </mc:AlternateContent>
  <xr:revisionPtr revIDLastSave="0" documentId="8_{07FC58AB-C3BF-EB4D-B2F0-0EFE715CE09D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Team Stats" sheetId="1" r:id="rId1"/>
    <sheet name="Champ Pools" sheetId="2" r:id="rId2"/>
    <sheet name="Game Stats" sheetId="3" r:id="rId3"/>
    <sheet name="Team Stats Beta" sheetId="4" r:id="rId4"/>
    <sheet name="Game Stats Beta" sheetId="5" r:id="rId5"/>
    <sheet name="Travel Stats" sheetId="6" state="hidden" r:id="rId6"/>
    <sheet name="Champ Pool Stats" sheetId="7" state="hidden" r:id="rId7"/>
    <sheet name="Crixon Stats" sheetId="8" state="hidden" r:id="rId8"/>
    <sheet name="Entropy Stats" sheetId="9" state="hidden" r:id="rId9"/>
    <sheet name="Tyler Stats" sheetId="10" state="hidden" r:id="rId10"/>
    <sheet name="Semi Stats" sheetId="11" state="hidden" r:id="rId11"/>
    <sheet name="Niftyyy Stats" sheetId="12" state="hidden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6" i="12" l="1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2" i="12"/>
  <c r="C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43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C1" i="11" s="1"/>
  <c r="A2" i="11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1" i="10" s="1"/>
  <c r="A2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C1" i="9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1" i="8" s="1"/>
  <c r="A2" i="8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C102" i="7"/>
  <c r="A102" i="7"/>
  <c r="C101" i="7"/>
  <c r="A101" i="7"/>
  <c r="C100" i="7"/>
  <c r="A100" i="7"/>
  <c r="C99" i="7"/>
  <c r="A99" i="7"/>
  <c r="C98" i="7"/>
  <c r="A98" i="7"/>
  <c r="C97" i="7"/>
  <c r="A97" i="7"/>
  <c r="C96" i="7"/>
  <c r="A96" i="7"/>
  <c r="C95" i="7"/>
  <c r="A95" i="7"/>
  <c r="C94" i="7"/>
  <c r="A94" i="7"/>
  <c r="C93" i="7"/>
  <c r="A93" i="7"/>
  <c r="C92" i="7"/>
  <c r="A92" i="7"/>
  <c r="C91" i="7"/>
  <c r="A91" i="7"/>
  <c r="C90" i="7"/>
  <c r="A90" i="7"/>
  <c r="C89" i="7"/>
  <c r="A89" i="7"/>
  <c r="C88" i="7"/>
  <c r="A88" i="7"/>
  <c r="C87" i="7"/>
  <c r="B87" i="7"/>
  <c r="A87" i="7"/>
  <c r="B86" i="7"/>
  <c r="C86" i="7" s="1"/>
  <c r="A86" i="7"/>
  <c r="C85" i="7"/>
  <c r="B85" i="7"/>
  <c r="A85" i="7"/>
  <c r="B84" i="7"/>
  <c r="C84" i="7" s="1"/>
  <c r="A84" i="7"/>
  <c r="C83" i="7"/>
  <c r="B83" i="7"/>
  <c r="A83" i="7"/>
  <c r="B82" i="7"/>
  <c r="C82" i="7" s="1"/>
  <c r="B81" i="7"/>
  <c r="C81" i="7" s="1"/>
  <c r="B80" i="7"/>
  <c r="C80" i="7" s="1"/>
  <c r="B79" i="7"/>
  <c r="C79" i="7" s="1"/>
  <c r="B78" i="7"/>
  <c r="C78" i="7" s="1"/>
  <c r="B77" i="7"/>
  <c r="C77" i="7" s="1"/>
  <c r="B76" i="7"/>
  <c r="C76" i="7" s="1"/>
  <c r="B75" i="7"/>
  <c r="C75" i="7" s="1"/>
  <c r="B74" i="7"/>
  <c r="C74" i="7" s="1"/>
  <c r="B73" i="7"/>
  <c r="C73" i="7" s="1"/>
  <c r="B72" i="7"/>
  <c r="C72" i="7" s="1"/>
  <c r="B71" i="7"/>
  <c r="C71" i="7" s="1"/>
  <c r="A71" i="7"/>
  <c r="C70" i="7"/>
  <c r="B70" i="7"/>
  <c r="A70" i="7"/>
  <c r="B69" i="7"/>
  <c r="C69" i="7" s="1"/>
  <c r="A69" i="7"/>
  <c r="C68" i="7"/>
  <c r="B68" i="7"/>
  <c r="A68" i="7"/>
  <c r="B67" i="7"/>
  <c r="C67" i="7" s="1"/>
  <c r="A67" i="7"/>
  <c r="C66" i="7"/>
  <c r="B66" i="7"/>
  <c r="A66" i="7"/>
  <c r="B65" i="7"/>
  <c r="C65" i="7" s="1"/>
  <c r="A65" i="7"/>
  <c r="C64" i="7"/>
  <c r="B64" i="7"/>
  <c r="A64" i="7"/>
  <c r="B63" i="7"/>
  <c r="C63" i="7" s="1"/>
  <c r="A63" i="7"/>
  <c r="C62" i="7"/>
  <c r="B62" i="7"/>
  <c r="A62" i="7"/>
  <c r="B61" i="7"/>
  <c r="C61" i="7" s="1"/>
  <c r="A61" i="7"/>
  <c r="C60" i="7"/>
  <c r="B60" i="7"/>
  <c r="A60" i="7"/>
  <c r="B59" i="7"/>
  <c r="C59" i="7" s="1"/>
  <c r="A59" i="7"/>
  <c r="C58" i="7"/>
  <c r="B58" i="7"/>
  <c r="A58" i="7"/>
  <c r="B57" i="7"/>
  <c r="C57" i="7" s="1"/>
  <c r="A57" i="7"/>
  <c r="C56" i="7"/>
  <c r="B56" i="7"/>
  <c r="A56" i="7"/>
  <c r="B55" i="7"/>
  <c r="C55" i="7" s="1"/>
  <c r="A55" i="7"/>
  <c r="C54" i="7"/>
  <c r="B54" i="7"/>
  <c r="A54" i="7"/>
  <c r="B53" i="7"/>
  <c r="C53" i="7" s="1"/>
  <c r="A53" i="7"/>
  <c r="C52" i="7"/>
  <c r="B52" i="7"/>
  <c r="A52" i="7"/>
  <c r="B51" i="7"/>
  <c r="C51" i="7" s="1"/>
  <c r="A51" i="7"/>
  <c r="C50" i="7"/>
  <c r="B50" i="7"/>
  <c r="A50" i="7"/>
  <c r="B49" i="7"/>
  <c r="C49" i="7" s="1"/>
  <c r="A49" i="7"/>
  <c r="C48" i="7"/>
  <c r="B48" i="7"/>
  <c r="A48" i="7"/>
  <c r="B47" i="7"/>
  <c r="C47" i="7" s="1"/>
  <c r="A47" i="7"/>
  <c r="C46" i="7"/>
  <c r="B46" i="7"/>
  <c r="A46" i="7"/>
  <c r="B45" i="7"/>
  <c r="C45" i="7" s="1"/>
  <c r="A45" i="7"/>
  <c r="C44" i="7"/>
  <c r="B44" i="7"/>
  <c r="A44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A20" i="7"/>
  <c r="B19" i="7"/>
  <c r="A19" i="7"/>
  <c r="B18" i="7"/>
  <c r="A18" i="7"/>
  <c r="B17" i="7"/>
  <c r="A17" i="7"/>
  <c r="W16" i="7"/>
  <c r="S16" i="7"/>
  <c r="K16" i="7"/>
  <c r="G16" i="7"/>
  <c r="A16" i="7"/>
  <c r="B16" i="7" s="1"/>
  <c r="W15" i="7"/>
  <c r="S15" i="7"/>
  <c r="K15" i="7"/>
  <c r="G15" i="7"/>
  <c r="B15" i="7"/>
  <c r="A15" i="7"/>
  <c r="W14" i="7"/>
  <c r="S14" i="7"/>
  <c r="K14" i="7"/>
  <c r="G14" i="7"/>
  <c r="A14" i="7"/>
  <c r="B14" i="7" s="1"/>
  <c r="W13" i="7"/>
  <c r="S13" i="7"/>
  <c r="K13" i="7"/>
  <c r="G13" i="7"/>
  <c r="B13" i="7"/>
  <c r="A13" i="7"/>
  <c r="W12" i="7"/>
  <c r="S12" i="7"/>
  <c r="K12" i="7"/>
  <c r="G12" i="7"/>
  <c r="A12" i="7"/>
  <c r="B12" i="7" s="1"/>
  <c r="W11" i="7"/>
  <c r="S11" i="7"/>
  <c r="K11" i="7"/>
  <c r="G11" i="7"/>
  <c r="B11" i="7"/>
  <c r="A11" i="7"/>
  <c r="W10" i="7"/>
  <c r="S10" i="7"/>
  <c r="K10" i="7"/>
  <c r="G10" i="7"/>
  <c r="A10" i="7"/>
  <c r="B10" i="7" s="1"/>
  <c r="W9" i="7"/>
  <c r="S9" i="7"/>
  <c r="K9" i="7"/>
  <c r="G9" i="7"/>
  <c r="B9" i="7"/>
  <c r="A9" i="7"/>
  <c r="W8" i="7"/>
  <c r="S8" i="7"/>
  <c r="K8" i="7"/>
  <c r="G8" i="7"/>
  <c r="F8" i="7"/>
  <c r="B8" i="7"/>
  <c r="A8" i="7"/>
  <c r="W7" i="7"/>
  <c r="R7" i="7"/>
  <c r="S7" i="7" s="1"/>
  <c r="K7" i="7"/>
  <c r="F7" i="7"/>
  <c r="G7" i="7" s="1"/>
  <c r="A7" i="7"/>
  <c r="B7" i="7" s="1"/>
  <c r="W6" i="7"/>
  <c r="S6" i="7"/>
  <c r="R6" i="7"/>
  <c r="K6" i="7"/>
  <c r="G6" i="7"/>
  <c r="F6" i="7"/>
  <c r="B6" i="7"/>
  <c r="A6" i="7"/>
  <c r="W5" i="7"/>
  <c r="V5" i="7"/>
  <c r="S5" i="7"/>
  <c r="R5" i="7"/>
  <c r="N5" i="7"/>
  <c r="K5" i="7"/>
  <c r="J5" i="7"/>
  <c r="G5" i="7"/>
  <c r="F5" i="7"/>
  <c r="B5" i="7"/>
  <c r="A5" i="7"/>
  <c r="W4" i="7"/>
  <c r="V4" i="7"/>
  <c r="S4" i="7"/>
  <c r="R4" i="7"/>
  <c r="N4" i="7"/>
  <c r="K4" i="7"/>
  <c r="J4" i="7"/>
  <c r="G4" i="7"/>
  <c r="F4" i="7"/>
  <c r="B4" i="7"/>
  <c r="A4" i="7"/>
  <c r="W3" i="7"/>
  <c r="V3" i="7"/>
  <c r="S3" i="7"/>
  <c r="R3" i="7"/>
  <c r="N3" i="7"/>
  <c r="K3" i="7"/>
  <c r="J3" i="7"/>
  <c r="G3" i="7"/>
  <c r="F3" i="7"/>
  <c r="B3" i="7"/>
  <c r="A3" i="7"/>
  <c r="W2" i="7"/>
  <c r="V2" i="7"/>
  <c r="S2" i="7"/>
  <c r="R2" i="7"/>
  <c r="N2" i="7"/>
  <c r="K2" i="7"/>
  <c r="J2" i="7"/>
  <c r="G2" i="7"/>
  <c r="F2" i="7"/>
  <c r="B2" i="7"/>
  <c r="A2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O14" i="7" s="1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D9" i="1" s="1"/>
  <c r="E3" i="6"/>
  <c r="D3" i="6"/>
  <c r="C3" i="6"/>
  <c r="B3" i="6"/>
  <c r="C1" i="6" s="1"/>
  <c r="A3" i="6"/>
  <c r="U2" i="6"/>
  <c r="T2" i="6"/>
  <c r="S2" i="6"/>
  <c r="R2" i="6"/>
  <c r="Q2" i="6"/>
  <c r="P2" i="6"/>
  <c r="O2" i="6"/>
  <c r="D55" i="1" s="1"/>
  <c r="N2" i="6"/>
  <c r="M2" i="6"/>
  <c r="D51" i="1" s="1"/>
  <c r="D11" i="1" s="1"/>
  <c r="L2" i="6"/>
  <c r="K2" i="6"/>
  <c r="J2" i="6"/>
  <c r="I2" i="6"/>
  <c r="H2" i="6"/>
  <c r="G2" i="6"/>
  <c r="D52" i="1" s="1"/>
  <c r="F2" i="6"/>
  <c r="E2" i="6"/>
  <c r="D4" i="1" s="1"/>
  <c r="D7" i="1" s="1"/>
  <c r="D2" i="6"/>
  <c r="C2" i="6"/>
  <c r="D2" i="1" s="1"/>
  <c r="B2" i="6"/>
  <c r="A2" i="6"/>
  <c r="O13" i="7" s="1"/>
  <c r="F56" i="1"/>
  <c r="F22" i="1" s="1"/>
  <c r="B56" i="1"/>
  <c r="B22" i="1" s="1"/>
  <c r="F55" i="1"/>
  <c r="E55" i="1"/>
  <c r="C55" i="1"/>
  <c r="B55" i="1"/>
  <c r="F53" i="1"/>
  <c r="E53" i="1"/>
  <c r="E15" i="1" s="1"/>
  <c r="C53" i="1"/>
  <c r="C15" i="1" s="1"/>
  <c r="B53" i="1"/>
  <c r="F52" i="1"/>
  <c r="F54" i="1" s="1"/>
  <c r="E52" i="1"/>
  <c r="C52" i="1"/>
  <c r="C54" i="1" s="1"/>
  <c r="B52" i="1"/>
  <c r="B15" i="1" s="1"/>
  <c r="F51" i="1"/>
  <c r="E51" i="1"/>
  <c r="E11" i="1" s="1"/>
  <c r="C51" i="1"/>
  <c r="C11" i="1" s="1"/>
  <c r="B51" i="1"/>
  <c r="F48" i="1"/>
  <c r="E48" i="1"/>
  <c r="C48" i="1"/>
  <c r="B48" i="1"/>
  <c r="F47" i="1"/>
  <c r="E47" i="1"/>
  <c r="C47" i="1"/>
  <c r="B47" i="1"/>
  <c r="F46" i="1"/>
  <c r="E46" i="1"/>
  <c r="C46" i="1"/>
  <c r="B46" i="1"/>
  <c r="F45" i="1"/>
  <c r="E45" i="1"/>
  <c r="F44" i="1"/>
  <c r="E44" i="1"/>
  <c r="C44" i="1"/>
  <c r="B44" i="1"/>
  <c r="F43" i="1"/>
  <c r="E43" i="1"/>
  <c r="C43" i="1"/>
  <c r="B43" i="1"/>
  <c r="F42" i="1"/>
  <c r="E42" i="1"/>
  <c r="C42" i="1"/>
  <c r="B42" i="1"/>
  <c r="F41" i="1"/>
  <c r="E41" i="1"/>
  <c r="C41" i="1"/>
  <c r="B41" i="1"/>
  <c r="F40" i="1"/>
  <c r="E40" i="1"/>
  <c r="C40" i="1"/>
  <c r="B40" i="1"/>
  <c r="F39" i="1"/>
  <c r="E39" i="1"/>
  <c r="C39" i="1"/>
  <c r="B39" i="1"/>
  <c r="F38" i="1"/>
  <c r="E38" i="1"/>
  <c r="C38" i="1"/>
  <c r="B38" i="1"/>
  <c r="C37" i="1"/>
  <c r="B37" i="1"/>
  <c r="F36" i="1"/>
  <c r="E36" i="1"/>
  <c r="C36" i="1"/>
  <c r="B36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C26" i="1"/>
  <c r="F21" i="1"/>
  <c r="C21" i="1"/>
  <c r="F20" i="1"/>
  <c r="C20" i="1"/>
  <c r="F19" i="1"/>
  <c r="C19" i="1"/>
  <c r="F18" i="1"/>
  <c r="C18" i="1"/>
  <c r="F17" i="1"/>
  <c r="C17" i="1"/>
  <c r="F16" i="1"/>
  <c r="C16" i="1"/>
  <c r="F14" i="1"/>
  <c r="C14" i="1"/>
  <c r="F13" i="1"/>
  <c r="C13" i="1"/>
  <c r="F12" i="1"/>
  <c r="C12" i="1"/>
  <c r="B12" i="1"/>
  <c r="F11" i="1"/>
  <c r="F10" i="1"/>
  <c r="E10" i="1"/>
  <c r="C10" i="1"/>
  <c r="B10" i="1"/>
  <c r="F9" i="1"/>
  <c r="E9" i="1"/>
  <c r="C9" i="1"/>
  <c r="B9" i="1"/>
  <c r="F7" i="1"/>
  <c r="C6" i="1"/>
  <c r="F5" i="1"/>
  <c r="F4" i="1"/>
  <c r="E4" i="1"/>
  <c r="E7" i="1" s="1"/>
  <c r="C4" i="1"/>
  <c r="C8" i="1" s="1"/>
  <c r="B4" i="1"/>
  <c r="F3" i="1"/>
  <c r="F6" i="1" s="1"/>
  <c r="E3" i="1"/>
  <c r="D3" i="1"/>
  <c r="D6" i="1" s="1"/>
  <c r="C3" i="1"/>
  <c r="B3" i="1"/>
  <c r="B6" i="1" s="1"/>
  <c r="F2" i="1"/>
  <c r="F8" i="1" s="1"/>
  <c r="E2" i="1"/>
  <c r="E56" i="1" s="1"/>
  <c r="E22" i="1" s="1"/>
  <c r="C2" i="1"/>
  <c r="C56" i="1" s="1"/>
  <c r="C22" i="1" s="1"/>
  <c r="B2" i="1"/>
  <c r="B8" i="1" s="1"/>
  <c r="F1" i="1"/>
  <c r="C1" i="1"/>
  <c r="B18" i="1" l="1"/>
  <c r="B14" i="1"/>
  <c r="B13" i="1"/>
  <c r="B5" i="1"/>
  <c r="B20" i="1"/>
  <c r="B16" i="1"/>
  <c r="B26" i="1"/>
  <c r="B1" i="1" s="1"/>
  <c r="B11" i="1"/>
  <c r="B7" i="1"/>
  <c r="B21" i="1"/>
  <c r="B17" i="1"/>
  <c r="B19" i="1"/>
  <c r="D8" i="1"/>
  <c r="D5" i="1"/>
  <c r="D56" i="1"/>
  <c r="D22" i="1" s="1"/>
  <c r="E54" i="1"/>
  <c r="E26" i="1"/>
  <c r="E1" i="1" s="1"/>
  <c r="E19" i="1"/>
  <c r="E6" i="1"/>
  <c r="E14" i="1"/>
  <c r="E21" i="1"/>
  <c r="E17" i="1"/>
  <c r="E13" i="1"/>
  <c r="E16" i="1"/>
  <c r="E18" i="1"/>
  <c r="E20" i="1"/>
  <c r="D54" i="1"/>
  <c r="D20" i="1"/>
  <c r="D16" i="1"/>
  <c r="D18" i="1"/>
  <c r="D14" i="1"/>
  <c r="D21" i="1"/>
  <c r="D17" i="1"/>
  <c r="D13" i="1"/>
  <c r="D26" i="1"/>
  <c r="D1" i="1" s="1"/>
  <c r="D19" i="1"/>
  <c r="O6" i="7"/>
  <c r="F15" i="1"/>
  <c r="B54" i="1"/>
  <c r="O2" i="7"/>
  <c r="O4" i="7"/>
  <c r="O5" i="7"/>
  <c r="O8" i="7"/>
  <c r="O12" i="7"/>
  <c r="O16" i="7"/>
  <c r="E8" i="1"/>
  <c r="E12" i="1"/>
  <c r="O3" i="7"/>
  <c r="E5" i="1"/>
  <c r="C7" i="1"/>
  <c r="D53" i="1"/>
  <c r="O11" i="7"/>
  <c r="O15" i="7"/>
  <c r="O10" i="7"/>
  <c r="C5" i="1"/>
  <c r="O7" i="7"/>
  <c r="O9" i="7"/>
  <c r="D12" i="1" l="1"/>
  <c r="D10" i="1"/>
  <c r="D15" i="1"/>
</calcChain>
</file>

<file path=xl/sharedStrings.xml><?xml version="1.0" encoding="utf-8"?>
<sst xmlns="http://schemas.openxmlformats.org/spreadsheetml/2006/main" count="1550" uniqueCount="207">
  <si>
    <t>Crixon Stats</t>
  </si>
  <si>
    <t>Kills</t>
  </si>
  <si>
    <t>Deaths</t>
  </si>
  <si>
    <t>Assists</t>
  </si>
  <si>
    <t>Kills/Game</t>
  </si>
  <si>
    <t>Deaths/Game</t>
  </si>
  <si>
    <t>Assists/Game</t>
  </si>
  <si>
    <t>KDA</t>
  </si>
  <si>
    <t>Damage</t>
  </si>
  <si>
    <t>Damage/Minute</t>
  </si>
  <si>
    <t>Average W. Placed + Destroyed</t>
  </si>
  <si>
    <t>Vision Score/Minute</t>
  </si>
  <si>
    <t>First Blood (Kill or Assist)</t>
  </si>
  <si>
    <t>First Blooded</t>
  </si>
  <si>
    <t>CS / Min</t>
  </si>
  <si>
    <t>Average CS @ 15</t>
  </si>
  <si>
    <t>Average CSD @ 15</t>
  </si>
  <si>
    <t>Average Gold @ 15</t>
  </si>
  <si>
    <t>Average Gold Diff. @ 15</t>
  </si>
  <si>
    <t>Average KP @ 15</t>
  </si>
  <si>
    <t>Average Pink Wards</t>
  </si>
  <si>
    <t>KP%</t>
  </si>
  <si>
    <t>Champion Picks</t>
  </si>
  <si>
    <t>Bans Against Us</t>
  </si>
  <si>
    <t>Nautilus</t>
  </si>
  <si>
    <t>Total W. Placed  + Destroyed</t>
  </si>
  <si>
    <t>Total CS</t>
  </si>
  <si>
    <t>Total Minutes In Game</t>
  </si>
  <si>
    <t>Average CS / Game</t>
  </si>
  <si>
    <t>Total Team Kills</t>
  </si>
  <si>
    <t>Total K &amp; A</t>
  </si>
  <si>
    <t>COMFORT LEVEL</t>
  </si>
  <si>
    <t>TOP</t>
  </si>
  <si>
    <t>JNG</t>
  </si>
  <si>
    <t>MID</t>
  </si>
  <si>
    <t>ADC</t>
  </si>
  <si>
    <t>SUP</t>
  </si>
  <si>
    <t>SUB1</t>
  </si>
  <si>
    <t>SUB2</t>
  </si>
  <si>
    <t>Crixon</t>
  </si>
  <si>
    <t>Entropy</t>
  </si>
  <si>
    <t>Travel</t>
  </si>
  <si>
    <t>Semi</t>
  </si>
  <si>
    <t>Niftyyy</t>
  </si>
  <si>
    <t>Nosy</t>
  </si>
  <si>
    <t>Saumik</t>
  </si>
  <si>
    <t>S</t>
  </si>
  <si>
    <t>Gangplank</t>
  </si>
  <si>
    <t>Orianna</t>
  </si>
  <si>
    <t>Cait</t>
  </si>
  <si>
    <t>Pantheon</t>
  </si>
  <si>
    <t>Zoe</t>
  </si>
  <si>
    <t>Thresh</t>
  </si>
  <si>
    <t>Sett</t>
  </si>
  <si>
    <t>Syndra</t>
  </si>
  <si>
    <t>Alistar</t>
  </si>
  <si>
    <t>Darius</t>
  </si>
  <si>
    <t>Galio</t>
  </si>
  <si>
    <t>Leona</t>
  </si>
  <si>
    <t>Olaf</t>
  </si>
  <si>
    <t>Rengar</t>
  </si>
  <si>
    <t>Bard</t>
  </si>
  <si>
    <t>Elise</t>
  </si>
  <si>
    <t>A</t>
  </si>
  <si>
    <t>Irelia</t>
  </si>
  <si>
    <t>Ahri</t>
  </si>
  <si>
    <t>Xayah</t>
  </si>
  <si>
    <t>Rakan</t>
  </si>
  <si>
    <t>Volibear</t>
  </si>
  <si>
    <t>Camille</t>
  </si>
  <si>
    <t>Ziggs</t>
  </si>
  <si>
    <t>Luci</t>
  </si>
  <si>
    <t>Gragas</t>
  </si>
  <si>
    <t>Evelynn</t>
  </si>
  <si>
    <t>Jax</t>
  </si>
  <si>
    <t>Veigar</t>
  </si>
  <si>
    <t>Kai</t>
  </si>
  <si>
    <t>Pyke</t>
  </si>
  <si>
    <t>Swain</t>
  </si>
  <si>
    <t>Fiora</t>
  </si>
  <si>
    <t>LeBlanc</t>
  </si>
  <si>
    <t>Senna</t>
  </si>
  <si>
    <t>Tahm Kench</t>
  </si>
  <si>
    <t>Mordekaiser</t>
  </si>
  <si>
    <t>Cho'gath</t>
  </si>
  <si>
    <t>Lulu</t>
  </si>
  <si>
    <t>B</t>
  </si>
  <si>
    <t>Malphite</t>
  </si>
  <si>
    <t>Lux</t>
  </si>
  <si>
    <t>Jhin</t>
  </si>
  <si>
    <t>Karma</t>
  </si>
  <si>
    <t>Shen</t>
  </si>
  <si>
    <t>Cassio</t>
  </si>
  <si>
    <t>Jinx</t>
  </si>
  <si>
    <t>Sion</t>
  </si>
  <si>
    <t>Ez</t>
  </si>
  <si>
    <t>Wukong</t>
  </si>
  <si>
    <t>Lissandra</t>
  </si>
  <si>
    <t>Twitch</t>
  </si>
  <si>
    <t>Ashe</t>
  </si>
  <si>
    <t>DEVELOPING PICKS</t>
  </si>
  <si>
    <t>Gnar</t>
  </si>
  <si>
    <t>Seraphine</t>
  </si>
  <si>
    <t>Taric</t>
  </si>
  <si>
    <t>Udyr</t>
  </si>
  <si>
    <t>TF</t>
  </si>
  <si>
    <t>Blitzcrank</t>
  </si>
  <si>
    <t>Jayce</t>
  </si>
  <si>
    <t>Annie</t>
  </si>
  <si>
    <t>Janna</t>
  </si>
  <si>
    <t>Keenen</t>
  </si>
  <si>
    <t>Maokai</t>
  </si>
  <si>
    <t>Graves</t>
  </si>
  <si>
    <t>PICKS TO CONSIDER PICKING UP</t>
  </si>
  <si>
    <t>Grag E's</t>
  </si>
  <si>
    <t>Jarvan</t>
  </si>
  <si>
    <t>Viego</t>
  </si>
  <si>
    <t>Yuumi</t>
  </si>
  <si>
    <t>Rell</t>
  </si>
  <si>
    <t>(Name of team comp here)</t>
  </si>
  <si>
    <t>Comp Goal:</t>
  </si>
  <si>
    <t>Bans:</t>
  </si>
  <si>
    <t>Lanes</t>
  </si>
  <si>
    <t>Top</t>
  </si>
  <si>
    <t>Jungle</t>
  </si>
  <si>
    <t>Mid</t>
  </si>
  <si>
    <t>AD</t>
  </si>
  <si>
    <t>Supp</t>
  </si>
  <si>
    <t>Champions</t>
  </si>
  <si>
    <t>Opponent</t>
  </si>
  <si>
    <t>Game Number:</t>
  </si>
  <si>
    <t>Vision Score</t>
  </si>
  <si>
    <t>CS @ 15</t>
  </si>
  <si>
    <t>CSD @ 15</t>
  </si>
  <si>
    <t>Gold @ 15</t>
  </si>
  <si>
    <t>GD @ 15</t>
  </si>
  <si>
    <t>KP @ 15</t>
  </si>
  <si>
    <t>KPD @ 15</t>
  </si>
  <si>
    <t>Match</t>
  </si>
  <si>
    <t>TA vs NT g1</t>
  </si>
  <si>
    <t>Atlas Picks</t>
  </si>
  <si>
    <t>Enemy Picks</t>
  </si>
  <si>
    <t>Atlas Bans</t>
  </si>
  <si>
    <t>Enemy Bans</t>
  </si>
  <si>
    <t>Time</t>
  </si>
  <si>
    <t>CS</t>
  </si>
  <si>
    <t>Gold</t>
  </si>
  <si>
    <t>First Blood</t>
  </si>
  <si>
    <t>Largest Multi Kill</t>
  </si>
  <si>
    <t>Largest Killing Spree</t>
  </si>
  <si>
    <t>W. Placed + Destroyed</t>
  </si>
  <si>
    <t>Pinks Bought</t>
  </si>
  <si>
    <t>TToxic Mom</t>
  </si>
  <si>
    <t>Lucian</t>
  </si>
  <si>
    <t>Kaisa</t>
  </si>
  <si>
    <t>ExoFarts</t>
  </si>
  <si>
    <t>Yorick</t>
  </si>
  <si>
    <t>TToxic Physic</t>
  </si>
  <si>
    <t>Sylas</t>
  </si>
  <si>
    <t>Poppy</t>
  </si>
  <si>
    <t>Ornn</t>
  </si>
  <si>
    <t>Paunie</t>
  </si>
  <si>
    <t>Caitlyn</t>
  </si>
  <si>
    <t>Ezreal</t>
  </si>
  <si>
    <t>YinYangBloomer</t>
  </si>
  <si>
    <t>Yone</t>
  </si>
  <si>
    <t>TA vs NT g2</t>
  </si>
  <si>
    <t>Amumu</t>
  </si>
  <si>
    <t>Vladimir</t>
  </si>
  <si>
    <t>Lee Sin</t>
  </si>
  <si>
    <t>TA vs BB g1</t>
  </si>
  <si>
    <t>RYZE K191</t>
  </si>
  <si>
    <t>YusufG</t>
  </si>
  <si>
    <t>Nocturne</t>
  </si>
  <si>
    <t>Viktor</t>
  </si>
  <si>
    <t>Hecarim</t>
  </si>
  <si>
    <t>Klee Degurchaff</t>
  </si>
  <si>
    <t>Ekko</t>
  </si>
  <si>
    <t>FalconInAFedora</t>
  </si>
  <si>
    <t>HikariHime</t>
  </si>
  <si>
    <t>Jami</t>
  </si>
  <si>
    <t>Velkoz</t>
  </si>
  <si>
    <t>TA vs BB g2</t>
  </si>
  <si>
    <t>Renekton</t>
  </si>
  <si>
    <t>Nami</t>
  </si>
  <si>
    <t>Anivia</t>
  </si>
  <si>
    <t>TK</t>
  </si>
  <si>
    <t>TA vs BB g3</t>
  </si>
  <si>
    <t>Kayn</t>
  </si>
  <si>
    <t>TA vs BB g4</t>
  </si>
  <si>
    <t>TA vs BB g5</t>
  </si>
  <si>
    <t>Aatrox</t>
  </si>
  <si>
    <t>(Match Name)</t>
  </si>
  <si>
    <t>Travel Stats:</t>
  </si>
  <si>
    <t>Games Played:</t>
  </si>
  <si>
    <t>Pick and Ban Stats:</t>
  </si>
  <si>
    <t>Crixon Champs:</t>
  </si>
  <si>
    <t>Entropy Champs:</t>
  </si>
  <si>
    <t>Travel Champs:</t>
  </si>
  <si>
    <t>Semi Champs:</t>
  </si>
  <si>
    <t>Niftyyy Champs:</t>
  </si>
  <si>
    <t>Pick and Ban Stats Continued:</t>
  </si>
  <si>
    <t>Crixon Stats:</t>
  </si>
  <si>
    <t>Entropy Stats:</t>
  </si>
  <si>
    <t>Tyler Stats:</t>
  </si>
  <si>
    <t>Semi Stats:</t>
  </si>
  <si>
    <t>Niftyyy Stats: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</si>
</sst>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"/>
    <numFmt numFmtId="166" formatCode="#,##0.0"/>
  </numFmts>
  <fonts count="21"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FFFFFF"/>
      <name val="Arial"/>
    </font>
    <font>
      <b/>
      <sz val="12"/>
      <color rgb="FFFFFFFF"/>
      <name val="Arial"/>
    </font>
    <font>
      <sz val="11"/>
      <name val="Calibri"/>
    </font>
    <font>
      <sz val="11"/>
      <color rgb="FFFFFFFF"/>
      <name val="Arial"/>
    </font>
    <font>
      <b/>
      <sz val="14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8"/>
      <color rgb="FF000000"/>
      <name val="Arial"/>
    </font>
    <font>
      <b/>
      <sz val="11"/>
      <name val="Calibri"/>
    </font>
    <font>
      <b/>
      <sz val="11"/>
      <color theme="1"/>
      <name val="Arial"/>
    </font>
    <font>
      <b/>
      <i/>
      <sz val="11"/>
      <color theme="1"/>
      <name val="Arial"/>
    </font>
    <font>
      <sz val="11"/>
      <color theme="1"/>
      <name val="Arial"/>
    </font>
    <font>
      <b/>
      <i/>
      <sz val="11"/>
      <name val="Calibri"/>
    </font>
    <font>
      <sz val="11"/>
      <name val="Arial"/>
    </font>
    <font>
      <b/>
      <i/>
      <sz val="11"/>
      <color rgb="FF000000"/>
      <name val="Arial"/>
    </font>
    <font>
      <sz val="11"/>
      <color rgb="FF000000"/>
      <name val="Inconsolata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20124D"/>
        <bgColor rgb="FF20124D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2" fillId="3" borderId="0" xfId="0" applyFont="1" applyFill="1" applyAlignment="1"/>
    <xf numFmtId="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/>
    <xf numFmtId="2" fontId="1" fillId="3" borderId="0" xfId="0" applyNumberFormat="1" applyFont="1" applyFill="1"/>
    <xf numFmtId="165" fontId="2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 applyAlignmen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4" borderId="0" xfId="0" applyFont="1" applyFill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2" fillId="4" borderId="0" xfId="0" applyFont="1" applyFill="1" applyAlignment="1"/>
    <xf numFmtId="0" fontId="10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14" xfId="0" applyFont="1" applyFill="1" applyBorder="1" applyAlignment="1"/>
    <xf numFmtId="0" fontId="2" fillId="9" borderId="14" xfId="0" applyFont="1" applyFill="1" applyBorder="1" applyAlignment="1"/>
    <xf numFmtId="0" fontId="2" fillId="9" borderId="11" xfId="0" applyFont="1" applyFill="1" applyBorder="1" applyAlignment="1"/>
    <xf numFmtId="0" fontId="2" fillId="10" borderId="14" xfId="0" applyFont="1" applyFill="1" applyBorder="1" applyAlignment="1"/>
    <xf numFmtId="0" fontId="2" fillId="10" borderId="11" xfId="0" applyFont="1" applyFill="1" applyBorder="1" applyAlignment="1"/>
    <xf numFmtId="0" fontId="2" fillId="10" borderId="11" xfId="0" applyFont="1" applyFill="1" applyBorder="1" applyAlignment="1"/>
    <xf numFmtId="0" fontId="2" fillId="11" borderId="14" xfId="0" applyFont="1" applyFill="1" applyBorder="1" applyAlignment="1"/>
    <xf numFmtId="0" fontId="2" fillId="11" borderId="11" xfId="0" applyFont="1" applyFill="1" applyBorder="1" applyAlignment="1"/>
    <xf numFmtId="0" fontId="13" fillId="2" borderId="0" xfId="0" applyFont="1" applyFill="1" applyAlignment="1"/>
    <xf numFmtId="0" fontId="4" fillId="2" borderId="0" xfId="0" applyFont="1" applyFill="1" applyAlignment="1"/>
    <xf numFmtId="0" fontId="4" fillId="12" borderId="0" xfId="0" applyFont="1" applyFill="1" applyAlignment="1"/>
    <xf numFmtId="4" fontId="4" fillId="12" borderId="0" xfId="0" applyNumberFormat="1" applyFont="1" applyFill="1" applyAlignment="1"/>
    <xf numFmtId="166" fontId="4" fillId="12" borderId="0" xfId="0" applyNumberFormat="1" applyFont="1" applyFill="1" applyAlignment="1"/>
    <xf numFmtId="2" fontId="2" fillId="0" borderId="0" xfId="0" applyNumberFormat="1" applyFont="1"/>
    <xf numFmtId="0" fontId="14" fillId="2" borderId="0" xfId="0" applyFont="1" applyFill="1" applyAlignment="1"/>
    <xf numFmtId="0" fontId="15" fillId="2" borderId="0" xfId="0" applyFont="1" applyFill="1" applyAlignment="1"/>
    <xf numFmtId="0" fontId="2" fillId="12" borderId="0" xfId="0" applyFont="1" applyFill="1" applyAlignment="1"/>
    <xf numFmtId="166" fontId="2" fillId="12" borderId="0" xfId="0" applyNumberFormat="1" applyFont="1" applyFill="1" applyAlignment="1"/>
    <xf numFmtId="0" fontId="16" fillId="12" borderId="0" xfId="0" applyFont="1" applyFill="1" applyAlignment="1"/>
    <xf numFmtId="4" fontId="16" fillId="12" borderId="0" xfId="0" applyNumberFormat="1" applyFont="1" applyFill="1" applyAlignment="1"/>
    <xf numFmtId="166" fontId="16" fillId="12" borderId="0" xfId="0" applyNumberFormat="1" applyFont="1" applyFill="1" applyAlignment="1"/>
    <xf numFmtId="0" fontId="16" fillId="1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7" fillId="2" borderId="0" xfId="0" applyFont="1" applyFill="1" applyAlignment="1"/>
    <xf numFmtId="0" fontId="18" fillId="2" borderId="0" xfId="0" applyFont="1" applyFill="1" applyAlignment="1"/>
    <xf numFmtId="0" fontId="18" fillId="12" borderId="0" xfId="0" applyFont="1" applyFill="1" applyAlignment="1"/>
    <xf numFmtId="4" fontId="18" fillId="12" borderId="0" xfId="0" applyNumberFormat="1" applyFont="1" applyFill="1" applyAlignment="1"/>
    <xf numFmtId="166" fontId="18" fillId="12" borderId="0" xfId="0" applyNumberFormat="1" applyFont="1" applyFill="1" applyAlignment="1"/>
    <xf numFmtId="0" fontId="7" fillId="12" borderId="0" xfId="0" applyFont="1" applyFill="1" applyAlignment="1"/>
    <xf numFmtId="0" fontId="19" fillId="2" borderId="0" xfId="0" applyFont="1" applyFill="1" applyAlignment="1">
      <alignment horizontal="left"/>
    </xf>
    <xf numFmtId="4" fontId="16" fillId="12" borderId="0" xfId="0" applyNumberFormat="1" applyFont="1" applyFill="1" applyAlignment="1"/>
    <xf numFmtId="166" fontId="16" fillId="12" borderId="0" xfId="0" applyNumberFormat="1" applyFont="1" applyFill="1" applyAlignment="1"/>
    <xf numFmtId="0" fontId="16" fillId="2" borderId="0" xfId="0" applyFont="1" applyFill="1" applyAlignment="1"/>
    <xf numFmtId="4" fontId="2" fillId="12" borderId="0" xfId="0" applyNumberFormat="1" applyFont="1" applyFill="1" applyAlignment="1"/>
    <xf numFmtId="0" fontId="2" fillId="0" borderId="0" xfId="0" applyFont="1"/>
    <xf numFmtId="4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2" fillId="13" borderId="0" xfId="0" applyFont="1" applyFill="1"/>
    <xf numFmtId="0" fontId="20" fillId="14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5" fillId="4" borderId="0" xfId="0" applyFont="1" applyFill="1" applyAlignment="1">
      <alignment horizontal="center" vertical="center"/>
    </xf>
    <xf numFmtId="0" fontId="7" fillId="0" borderId="2" xfId="0" applyFont="1" applyBorder="1"/>
    <xf numFmtId="0" fontId="9" fillId="5" borderId="5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10" xfId="0" applyFont="1" applyBorder="1"/>
    <xf numFmtId="0" fontId="9" fillId="6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3" xfId="0" applyFont="1" applyBorder="1"/>
    <xf numFmtId="0" fontId="2" fillId="0" borderId="2" xfId="0" applyFont="1" applyBorder="1" applyAlignment="1"/>
    <xf numFmtId="0" fontId="7" fillId="0" borderId="1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"/>
  <sheetViews>
    <sheetView tabSelected="1" workbookViewId="0">
      <selection activeCell="A27" sqref="A27"/>
    </sheetView>
  </sheetViews>
  <sheetFormatPr baseColWidth="10" defaultColWidth="14.5" defaultRowHeight="15" customHeight="1"/>
  <cols>
    <col min="1" max="1" width="27.1640625" customWidth="1"/>
    <col min="2" max="2" width="15.33203125" customWidth="1"/>
    <col min="3" max="3" width="17.5" customWidth="1"/>
    <col min="4" max="4" width="15.1640625" customWidth="1"/>
    <col min="5" max="6" width="14" customWidth="1"/>
    <col min="7" max="7" width="13" customWidth="1"/>
  </cols>
  <sheetData>
    <row r="1" spans="1:7">
      <c r="A1" s="1" t="s">
        <v>0</v>
      </c>
      <c r="B1" s="1" t="str">
        <f t="shared" ref="B1:F1" si="0">B26</f>
        <v>Crixon (6)</v>
      </c>
      <c r="C1" s="1" t="str">
        <f t="shared" si="0"/>
        <v>Entropy (4)</v>
      </c>
      <c r="D1" s="1" t="str">
        <f t="shared" si="0"/>
        <v>Travel (6)</v>
      </c>
      <c r="E1" s="1" t="str">
        <f t="shared" si="0"/>
        <v>Semi (6)</v>
      </c>
      <c r="F1" s="1" t="str">
        <f t="shared" si="0"/>
        <v>Niftyyy (6)</v>
      </c>
      <c r="G1" s="2"/>
    </row>
    <row r="2" spans="1:7">
      <c r="A2" s="3" t="s">
        <v>1</v>
      </c>
      <c r="B2" s="4">
        <f>SUM('Crixon Stats'!C2:C46)</f>
        <v>41</v>
      </c>
      <c r="C2" s="4">
        <f>SUM('Entropy Stats'!C2:C46)</f>
        <v>16</v>
      </c>
      <c r="D2" s="4">
        <f>SUM('Travel Stats'!C2:C46)</f>
        <v>25</v>
      </c>
      <c r="E2" s="4">
        <f>SUM('Semi Stats'!C2:C46)</f>
        <v>29</v>
      </c>
      <c r="F2" s="4">
        <f>SUM('Niftyyy Stats'!C2:C46)</f>
        <v>7</v>
      </c>
      <c r="G2" s="2"/>
    </row>
    <row r="3" spans="1:7">
      <c r="A3" s="3" t="s">
        <v>2</v>
      </c>
      <c r="B3" s="4">
        <f>SUM('Crixon Stats'!D2:D46)</f>
        <v>21</v>
      </c>
      <c r="C3" s="4">
        <f>SUM('Entropy Stats'!D2:D46)</f>
        <v>20</v>
      </c>
      <c r="D3" s="4">
        <f>SUM('Travel Stats'!D2:D46)</f>
        <v>20</v>
      </c>
      <c r="E3" s="4">
        <f>SUM('Semi Stats'!D2:D46)</f>
        <v>15</v>
      </c>
      <c r="F3" s="4">
        <f>SUM('Niftyyy Stats'!D2:D46)</f>
        <v>27</v>
      </c>
      <c r="G3" s="2"/>
    </row>
    <row r="4" spans="1:7">
      <c r="A4" s="3" t="s">
        <v>3</v>
      </c>
      <c r="B4" s="4">
        <f>SUM('Crixon Stats'!E2:E46)</f>
        <v>45</v>
      </c>
      <c r="C4" s="4">
        <f>SUM('Entropy Stats'!E2:E46)</f>
        <v>35</v>
      </c>
      <c r="D4" s="4">
        <f>SUM('Travel Stats'!E2:E46)</f>
        <v>53</v>
      </c>
      <c r="E4" s="4">
        <f>SUM('Semi Stats'!E2:E46)</f>
        <v>44</v>
      </c>
      <c r="F4" s="4">
        <f>SUM('Niftyyy Stats'!E2:E46)</f>
        <v>69</v>
      </c>
      <c r="G4" s="2"/>
    </row>
    <row r="5" spans="1:7">
      <c r="A5" s="3" t="s">
        <v>4</v>
      </c>
      <c r="B5" s="5">
        <f>B2/'Crixon Stats'!$C1</f>
        <v>6.833333333333333</v>
      </c>
      <c r="C5" s="5">
        <f>C2/'Entropy Stats'!$C1</f>
        <v>4</v>
      </c>
      <c r="D5" s="5">
        <f>D2/'Travel Stats'!$C1</f>
        <v>4.166666666666667</v>
      </c>
      <c r="E5" s="5">
        <f>E2/'Semi Stats'!$C1</f>
        <v>4.833333333333333</v>
      </c>
      <c r="F5" s="5">
        <f>F2/'Niftyyy Stats'!$C1</f>
        <v>1.1666666666666667</v>
      </c>
      <c r="G5" s="2"/>
    </row>
    <row r="6" spans="1:7">
      <c r="A6" s="3" t="s">
        <v>5</v>
      </c>
      <c r="B6" s="5">
        <f>B3/'Crixon Stats'!$C1</f>
        <v>3.5</v>
      </c>
      <c r="C6" s="5">
        <f>C3/'Entropy Stats'!$C1</f>
        <v>5</v>
      </c>
      <c r="D6" s="5">
        <f>D3/'Travel Stats'!$C1</f>
        <v>3.3333333333333335</v>
      </c>
      <c r="E6" s="5">
        <f>E3/'Semi Stats'!$C1</f>
        <v>2.5</v>
      </c>
      <c r="F6" s="5">
        <f>F3/'Niftyyy Stats'!$C1</f>
        <v>4.5</v>
      </c>
      <c r="G6" s="2"/>
    </row>
    <row r="7" spans="1:7">
      <c r="A7" s="3" t="s">
        <v>6</v>
      </c>
      <c r="B7" s="5">
        <f>B4/'Crixon Stats'!$C1</f>
        <v>7.5</v>
      </c>
      <c r="C7" s="5">
        <f>C4/'Entropy Stats'!$C1</f>
        <v>8.75</v>
      </c>
      <c r="D7" s="5">
        <f>D4/'Travel Stats'!$C1</f>
        <v>8.8333333333333339</v>
      </c>
      <c r="E7" s="5">
        <f>E4/'Semi Stats'!$C1</f>
        <v>7.333333333333333</v>
      </c>
      <c r="F7" s="5">
        <f>F4/'Niftyyy Stats'!$C1</f>
        <v>11.5</v>
      </c>
      <c r="G7" s="2"/>
    </row>
    <row r="8" spans="1:7">
      <c r="A8" s="3" t="s">
        <v>7</v>
      </c>
      <c r="B8" s="5">
        <f t="shared" ref="B8:F8" si="1">(B2+B4)/B3</f>
        <v>4.0952380952380949</v>
      </c>
      <c r="C8" s="5">
        <f t="shared" si="1"/>
        <v>2.5499999999999998</v>
      </c>
      <c r="D8" s="5">
        <f t="shared" si="1"/>
        <v>3.9</v>
      </c>
      <c r="E8" s="5">
        <f t="shared" si="1"/>
        <v>4.8666666666666663</v>
      </c>
      <c r="F8" s="5">
        <f t="shared" si="1"/>
        <v>2.8148148148148149</v>
      </c>
      <c r="G8" s="2"/>
    </row>
    <row r="9" spans="1:7">
      <c r="A9" s="3" t="s">
        <v>8</v>
      </c>
      <c r="B9" s="6" t="str">
        <f>SUM('Crixon Stats'!F2:F46) &amp; "k"</f>
        <v>116.8k</v>
      </c>
      <c r="C9" s="6" t="str">
        <f>SUM('Entropy Stats'!F2:F46) &amp; "k"</f>
        <v>56.5k</v>
      </c>
      <c r="D9" s="6" t="str">
        <f>SUM('Travel Stats'!F2:F46) &amp; "k"</f>
        <v>79.5k</v>
      </c>
      <c r="E9" s="6" t="str">
        <f>SUM('Semi Stats'!F2:F46) &amp; "k"</f>
        <v>92.5k</v>
      </c>
      <c r="F9" s="6" t="str">
        <f>SUM('Niftyyy Stats'!F2:F46) &amp; "k"</f>
        <v>38.5k</v>
      </c>
      <c r="G9" s="2"/>
    </row>
    <row r="10" spans="1:7">
      <c r="A10" s="3" t="s">
        <v>9</v>
      </c>
      <c r="B10" s="7">
        <f>(SUM('Crixon Stats'!F2:F46)/B53)*1000</f>
        <v>646.41098013171734</v>
      </c>
      <c r="C10" s="7">
        <f>(SUM('Entropy Stats'!F2:F46)/C53)*1000</f>
        <v>449.51865701328671</v>
      </c>
      <c r="D10" s="7">
        <f>(SUM('Travel Stats'!F2:F46)/D53)*1000</f>
        <v>439.98007637390009</v>
      </c>
      <c r="E10" s="7">
        <f>(SUM('Semi Stats'!F2:F46)/E53)*1000</f>
        <v>511.92650395705351</v>
      </c>
      <c r="F10" s="7">
        <f>(SUM('Niftyyy Stats'!F2:F46)/F53)*1000</f>
        <v>213.07211245780067</v>
      </c>
      <c r="G10" s="2"/>
    </row>
    <row r="11" spans="1:7">
      <c r="A11" s="3" t="s">
        <v>10</v>
      </c>
      <c r="B11" s="5">
        <f>B51/'Crixon Stats'!C1</f>
        <v>11.833333333333334</v>
      </c>
      <c r="C11" s="5">
        <f>C51/'Entropy Stats'!C1</f>
        <v>9.75</v>
      </c>
      <c r="D11" s="5">
        <f>D51/'Travel Stats'!C1</f>
        <v>14</v>
      </c>
      <c r="E11" s="5">
        <f>E51/'Semi Stats'!C1</f>
        <v>11.666666666666666</v>
      </c>
      <c r="F11" s="5">
        <f>F51/'Niftyyy Stats'!C1</f>
        <v>37.333333333333336</v>
      </c>
      <c r="G11" s="2"/>
    </row>
    <row r="12" spans="1:7">
      <c r="A12" s="3" t="s">
        <v>11</v>
      </c>
      <c r="B12" s="8">
        <f>(SUM('Crixon Stats'!N2:N46))/B53</f>
        <v>0.66412086999833975</v>
      </c>
      <c r="C12" s="9">
        <f>(SUM('Entropy Stats'!N2:N46))/C53</f>
        <v>0.85130081947648983</v>
      </c>
      <c r="D12" s="9">
        <f>(SUM('Travel Stats'!N2:N46))/D53</f>
        <v>0.80801372516464665</v>
      </c>
      <c r="E12" s="9">
        <f>(SUM('Semi Stats'!N2:N46))/E53</f>
        <v>0.65858652941502016</v>
      </c>
      <c r="F12" s="9">
        <f>(SUM('Niftyyy Stats'!N2:N46))/F53</f>
        <v>1.9757595882450607</v>
      </c>
      <c r="G12" s="2"/>
    </row>
    <row r="13" spans="1:7">
      <c r="A13" s="3" t="s">
        <v>12</v>
      </c>
      <c r="B13" s="10" t="e">
        <f ca="1">_xludf.TEXTJOIN("", TRUE, TEXT(SUM('Crixon Stats'!I2:I46), "0"), "/", TEXT('Crixon Stats'!$C1, "#"))</f>
        <v>#NAME?</v>
      </c>
      <c r="C13" s="10" t="e">
        <f ca="1">_xludf.TEXTJOIN("", TRUE, TEXT(SUM('Entropy Stats'!I2:I46), "0"), "/", TEXT('Entropy Stats'!$C1, "#"))</f>
        <v>#NAME?</v>
      </c>
      <c r="D13" s="10" t="e">
        <f ca="1">_xludf.TEXTJOIN("", TRUE, TEXT(SUM('Travel Stats'!I2:I46), "0"), "/", TEXT('Travel Stats'!$C1, "#"))</f>
        <v>#NAME?</v>
      </c>
      <c r="E13" s="10" t="e">
        <f ca="1">_xludf.TEXTJOIN("", TRUE, TEXT(SUM('Semi Stats'!I2:I46), "0"), "/", TEXT('Semi Stats'!$C1, "#"))</f>
        <v>#NAME?</v>
      </c>
      <c r="F13" s="10" t="e">
        <f ca="1">_xludf.TEXTJOIN("", TRUE, TEXT(SUM('Niftyyy Stats'!I2:I46), "0"), "/", TEXT('Niftyyy Stats'!$C1, "#"))</f>
        <v>#NAME?</v>
      </c>
      <c r="G13" s="2"/>
    </row>
    <row r="14" spans="1:7">
      <c r="A14" s="3" t="s">
        <v>13</v>
      </c>
      <c r="B14" s="10" t="e">
        <f ca="1">_xludf.TEXTJOIN("", TRUE, TEXT(SUM('Crixon Stats'!J2:J46), "0"), "/", TEXT('Crixon Stats'!$C1, "#"))</f>
        <v>#NAME?</v>
      </c>
      <c r="C14" s="10" t="e">
        <f ca="1">_xludf.TEXTJOIN("", TRUE, TEXT(SUM('Entropy Stats'!J2:J46), "0"), "/", TEXT('Entropy Stats'!$C1, "#"))</f>
        <v>#NAME?</v>
      </c>
      <c r="D14" s="10" t="e">
        <f ca="1">_xludf.TEXTJOIN("", TRUE, TEXT(SUM('Travel Stats'!J2:J46), "0"), "/", TEXT('Travel Stats'!$C1, "#"))</f>
        <v>#NAME?</v>
      </c>
      <c r="E14" s="10" t="e">
        <f ca="1">_xludf.TEXTJOIN("", TRUE, TEXT(SUM('Semi Stats'!J2:J46), "0"), "/", TEXT('Semi Stats'!$C1, "#"))</f>
        <v>#NAME?</v>
      </c>
      <c r="F14" s="10" t="e">
        <f ca="1">_xludf.TEXTJOIN("", TRUE, TEXT(SUM('Niftyyy Stats'!J2:J46), "0"), "/", TEXT('Niftyyy Stats'!$C1, "#"))</f>
        <v>#NAME?</v>
      </c>
      <c r="G14" s="2"/>
    </row>
    <row r="15" spans="1:7">
      <c r="A15" s="3" t="s">
        <v>14</v>
      </c>
      <c r="B15" s="5">
        <f t="shared" ref="B15:F15" si="2">B52/B53</f>
        <v>6.6910177652332727</v>
      </c>
      <c r="C15" s="11">
        <f t="shared" si="2"/>
        <v>5.8715888296602756</v>
      </c>
      <c r="D15" s="5">
        <f t="shared" si="2"/>
        <v>5.910675742985223</v>
      </c>
      <c r="E15" s="5">
        <f t="shared" si="2"/>
        <v>6.4862471636504511</v>
      </c>
      <c r="F15" s="5">
        <f t="shared" si="2"/>
        <v>1.4555315734130279</v>
      </c>
      <c r="G15" s="2"/>
    </row>
    <row r="16" spans="1:7">
      <c r="A16" s="3" t="s">
        <v>15</v>
      </c>
      <c r="B16" s="5">
        <f>SUM('Crixon Stats'!P2:P46)/('Crixon Stats'!C1)</f>
        <v>107</v>
      </c>
      <c r="C16" s="5">
        <f>SUM('Entropy Stats'!P2:P46)/('Entropy Stats'!C1)</f>
        <v>96.25</v>
      </c>
      <c r="D16" s="5">
        <f>SUM('Travel Stats'!P2:P46)/('Travel Stats'!C1)</f>
        <v>103</v>
      </c>
      <c r="E16" s="5">
        <f>SUM('Semi Stats'!P2:P46)/('Semi Stats'!C1)</f>
        <v>98.833333333333329</v>
      </c>
      <c r="F16" s="5">
        <f>SUM('Niftyyy Stats'!P2:P46)/('Niftyyy Stats'!C1)</f>
        <v>28.833333333333332</v>
      </c>
      <c r="G16" s="2"/>
    </row>
    <row r="17" spans="1:7">
      <c r="A17" s="3" t="s">
        <v>16</v>
      </c>
      <c r="B17" s="5">
        <f>SUM('Crixon Stats'!Q2:Q46)/('Crixon Stats'!C1)</f>
        <v>42.666666666666664</v>
      </c>
      <c r="C17" s="5">
        <f>SUM('Entropy Stats'!Q2:Q46)/('Entropy Stats'!C1)</f>
        <v>7</v>
      </c>
      <c r="D17" s="5">
        <f>SUM('Travel Stats'!Q2:Q46)/('Travel Stats'!C1)</f>
        <v>-5.166666666666667</v>
      </c>
      <c r="E17" s="5">
        <f>SUM('Semi Stats'!Q2:Q46)/('Semi Stats'!C1)</f>
        <v>-7.666666666666667</v>
      </c>
      <c r="F17" s="5">
        <f>SUM('Niftyyy Stats'!Q2:Q46)/('Niftyyy Stats'!C1)</f>
        <v>9.8333333333333339</v>
      </c>
      <c r="G17" s="2"/>
    </row>
    <row r="18" spans="1:7">
      <c r="A18" s="3" t="s">
        <v>17</v>
      </c>
      <c r="B18" s="5">
        <f>SUM('Crixon Stats'!R2:R46)/('Crixon Stats'!C1)*1000</f>
        <v>4633.3333333333339</v>
      </c>
      <c r="C18" s="5">
        <f>SUM('Entropy Stats'!R2:R46)/('Entropy Stats'!C1)*1000</f>
        <v>3850</v>
      </c>
      <c r="D18" s="5">
        <f>SUM('Travel Stats'!R2:R46)/('Travel Stats'!C1)*1000</f>
        <v>3999.9999999999995</v>
      </c>
      <c r="E18" s="12">
        <f>SUM('Semi Stats'!R2:R46)/('Semi Stats'!C1)*1000</f>
        <v>4399.9999999999991</v>
      </c>
      <c r="F18" s="5">
        <f>SUM('Niftyyy Stats'!R2:R46)/('Niftyyy Stats'!C1)*1000</f>
        <v>3050.0000000000005</v>
      </c>
      <c r="G18" s="2"/>
    </row>
    <row r="19" spans="1:7">
      <c r="A19" s="3" t="s">
        <v>18</v>
      </c>
      <c r="B19" s="5">
        <f>SUM('Crixon Stats'!S2:S46)/('Crixon Stats'!C1)</f>
        <v>1129</v>
      </c>
      <c r="C19" s="5">
        <f>SUM('Entropy Stats'!S2:S46)/('Entropy Stats'!C1)</f>
        <v>310.75</v>
      </c>
      <c r="D19" s="5">
        <f>SUM('Travel Stats'!S2:S46)/('Travel Stats'!C1)</f>
        <v>-58.5</v>
      </c>
      <c r="E19" s="5">
        <f>SUM('Semi Stats'!S2:S46)/('Semi Stats'!C1)</f>
        <v>502.33333333333331</v>
      </c>
      <c r="F19" s="5">
        <f>SUM('Niftyyy Stats'!S2:S46)/('Niftyyy Stats'!C1)</f>
        <v>170.16666666666666</v>
      </c>
      <c r="G19" s="2"/>
    </row>
    <row r="20" spans="1:7">
      <c r="A20" s="3" t="s">
        <v>19</v>
      </c>
      <c r="B20" s="5">
        <f>SUM('Crixon Stats'!T2:T46)/('Crixon Stats'!C1)</f>
        <v>45.833333333333336</v>
      </c>
      <c r="C20" s="5">
        <f>SUM('Entropy Stats'!T2:T46)/('Entropy Stats'!C1)</f>
        <v>28.125</v>
      </c>
      <c r="D20" s="5">
        <f>SUM('Travel Stats'!T2:T46)/('Travel Stats'!C1)</f>
        <v>42.666666666666664</v>
      </c>
      <c r="E20" s="5">
        <f>SUM('Semi Stats'!T2:T46)/('Semi Stats'!C1)</f>
        <v>38.916666666666664</v>
      </c>
      <c r="F20" s="5">
        <f>SUM('Niftyyy Stats'!T2:T46)/('Niftyyy Stats'!C1)</f>
        <v>31.916666666666668</v>
      </c>
      <c r="G20" s="2"/>
    </row>
    <row r="21" spans="1:7">
      <c r="A21" s="3" t="s">
        <v>20</v>
      </c>
      <c r="B21" s="5">
        <f>SUM('Crixon Stats'!U2:U46)/('Crixon Stats'!C1)</f>
        <v>3.8333333333333335</v>
      </c>
      <c r="C21" s="12">
        <f>SUM('Entropy Stats'!U2:U46)/('Entropy Stats'!C1)</f>
        <v>3.75</v>
      </c>
      <c r="D21" s="5">
        <f>SUM('Travel Stats'!U2:U46)/('Travel Stats'!C1)</f>
        <v>2.8333333333333335</v>
      </c>
      <c r="E21" s="5">
        <f>SUM('Semi Stats'!U2:U46)/('Semi Stats'!C1)</f>
        <v>2</v>
      </c>
      <c r="F21" s="5">
        <f>SUM('Niftyyy Stats'!U2:U46)/('Niftyyy Stats'!C1)</f>
        <v>8.1666666666666661</v>
      </c>
      <c r="G21" s="2"/>
    </row>
    <row r="22" spans="1:7">
      <c r="A22" s="3" t="s">
        <v>21</v>
      </c>
      <c r="B22" s="13">
        <f t="shared" ref="B22:F22" si="3">B56/B55</f>
        <v>0.68253968253968256</v>
      </c>
      <c r="C22" s="13">
        <f t="shared" si="3"/>
        <v>0.62962962962962965</v>
      </c>
      <c r="D22" s="13">
        <f t="shared" si="3"/>
        <v>0.61904761904761907</v>
      </c>
      <c r="E22" s="13">
        <f t="shared" si="3"/>
        <v>0.58870967741935487</v>
      </c>
      <c r="F22" s="13">
        <f t="shared" si="3"/>
        <v>0.60317460317460314</v>
      </c>
      <c r="G22" s="2"/>
    </row>
    <row r="23" spans="1:7">
      <c r="A23" s="2"/>
      <c r="B23" s="2"/>
      <c r="C23" s="2"/>
      <c r="D23" s="2"/>
      <c r="E23" s="2"/>
      <c r="F23" s="2"/>
      <c r="G23" s="2"/>
    </row>
    <row r="25" spans="1:7">
      <c r="A25" s="129" t="s">
        <v>22</v>
      </c>
      <c r="B25" s="130"/>
      <c r="C25" s="130"/>
      <c r="D25" s="130"/>
      <c r="E25" s="130"/>
      <c r="F25" s="130"/>
      <c r="G25" s="130"/>
    </row>
    <row r="26" spans="1:7">
      <c r="A26" s="2"/>
      <c r="B26" s="15" t="str">
        <f>"Crixon (" &amp; 'Crixon Stats'!C1 &amp; ")"</f>
        <v>Crixon (6)</v>
      </c>
      <c r="C26" s="15" t="str">
        <f>"Entropy (" &amp;'Entropy Stats'!C1  &amp; ")"</f>
        <v>Entropy (4)</v>
      </c>
      <c r="D26" s="15" t="str">
        <f>"Travel (" &amp; 'Travel Stats'!C1 &amp; ")"</f>
        <v>Travel (6)</v>
      </c>
      <c r="E26" s="15" t="str">
        <f>"Semi (" &amp; 'Semi Stats'!C1 &amp; ")"</f>
        <v>Semi (6)</v>
      </c>
      <c r="F26" s="15" t="str">
        <f>"Niftyyy (" &amp; 'Niftyyy Stats'!C1 &amp; ")"</f>
        <v>Niftyyy (6)</v>
      </c>
      <c r="G26" s="14"/>
    </row>
    <row r="27" spans="1:7">
      <c r="A27" s="2"/>
      <c r="B27" s="4" t="str">
        <f>IF('Champ Pool Stats'!I2 &lt;&gt; 0, 'Champ Pool Stats'!H2 &amp; " - " &amp; 'Champ Pool Stats'!I2, "")</f>
        <v>Irelia - 1</v>
      </c>
      <c r="C27" s="4" t="str">
        <f>IF('Champ Pool Stats'!M2 &lt;&gt; 0, 'Champ Pool Stats'!L2 &amp; " - " &amp; 'Champ Pool Stats'!M2, "")</f>
        <v>Hecarim - 2</v>
      </c>
      <c r="D27" s="4" t="str">
        <f>IF('Champ Pool Stats'!Q2 &lt;&gt; 0, 'Champ Pool Stats'!P2 &amp; " - " &amp; 'Champ Pool Stats'!Q2, "")</f>
        <v>Galio - 3</v>
      </c>
      <c r="E27" s="4" t="str">
        <f>IF('Champ Pool Stats'!U2 &lt;&gt; 0, 'Champ Pool Stats'!T2 &amp; " - " &amp; 'Champ Pool Stats'!U2, "")</f>
        <v>Caitlyn - 2</v>
      </c>
      <c r="F27" s="4" t="str">
        <f>IF('Champ Pool Stats'!Y2 &lt;&gt; 0, 'Champ Pool Stats'!X2 &amp; " - " &amp; 'Champ Pool Stats'!Y2, "")</f>
        <v>Thresh - 3</v>
      </c>
      <c r="G27" s="14"/>
    </row>
    <row r="28" spans="1:7">
      <c r="A28" s="2"/>
      <c r="B28" s="4" t="str">
        <f>IF('Champ Pool Stats'!I3 &lt;&gt; 0, 'Champ Pool Stats'!H3 &amp; " - " &amp; 'Champ Pool Stats'!I3, "")</f>
        <v>Gangplank - 1</v>
      </c>
      <c r="C28" s="4" t="str">
        <f>IF('Champ Pool Stats'!M3 &lt;&gt; 0, 'Champ Pool Stats'!L3 &amp; " - " &amp; 'Champ Pool Stats'!M3, "")</f>
        <v>Udyr - 1</v>
      </c>
      <c r="D28" s="4" t="str">
        <f>IF('Champ Pool Stats'!Q3 &lt;&gt; 0, 'Champ Pool Stats'!P3 &amp; " - " &amp; 'Champ Pool Stats'!Q3, "")</f>
        <v>Orianna - 2</v>
      </c>
      <c r="E28" s="4" t="str">
        <f>IF('Champ Pool Stats'!U3 &lt;&gt; 0, 'Champ Pool Stats'!T3 &amp; " - " &amp; 'Champ Pool Stats'!U3, "")</f>
        <v>Xayah - 1</v>
      </c>
      <c r="F28" s="4" t="str">
        <f>IF('Champ Pool Stats'!Y3 &lt;&gt; 0, 'Champ Pool Stats'!X3 &amp; " - " &amp; 'Champ Pool Stats'!Y3, "")</f>
        <v>Nautilus - 2</v>
      </c>
      <c r="G28" s="14"/>
    </row>
    <row r="29" spans="1:7">
      <c r="A29" s="2"/>
      <c r="B29" s="4" t="str">
        <f>IF('Champ Pool Stats'!I4 &lt;&gt; 0, 'Champ Pool Stats'!H4 &amp; " - " &amp; 'Champ Pool Stats'!I4, "")</f>
        <v>Malphite - 1</v>
      </c>
      <c r="C29" s="4" t="str">
        <f>IF('Champ Pool Stats'!M4 &lt;&gt; 0, 'Champ Pool Stats'!L4 &amp; " - " &amp; 'Champ Pool Stats'!M4, "")</f>
        <v>Ekko - 1</v>
      </c>
      <c r="D29" s="4" t="str">
        <f>IF('Champ Pool Stats'!Q4 &lt;&gt; 0, 'Champ Pool Stats'!P4 &amp; " - " &amp; 'Champ Pool Stats'!Q4, "")</f>
        <v>Sylas - 1</v>
      </c>
      <c r="E29" s="4" t="str">
        <f>IF('Champ Pool Stats'!U4 &lt;&gt; 0, 'Champ Pool Stats'!T4 &amp; " - " &amp; 'Champ Pool Stats'!U4, "")</f>
        <v>Senna - 1</v>
      </c>
      <c r="F29" s="4" t="str">
        <f>IF('Champ Pool Stats'!Y4 &lt;&gt; 0, 'Champ Pool Stats'!X4 &amp; " - " &amp; 'Champ Pool Stats'!Y4, "")</f>
        <v>TK - 1</v>
      </c>
      <c r="G29" s="14"/>
    </row>
    <row r="30" spans="1:7">
      <c r="A30" s="2"/>
      <c r="B30" s="4" t="str">
        <f>IF('Champ Pool Stats'!I5 &lt;&gt; 0, 'Champ Pool Stats'!H5 &amp; " - " &amp; 'Champ Pool Stats'!I5, "")</f>
        <v>Camille - 1</v>
      </c>
      <c r="C30" s="4" t="str">
        <f>IF('Champ Pool Stats'!M5 &lt;&gt; 0, 'Champ Pool Stats'!L5 &amp; " - " &amp; 'Champ Pool Stats'!M5, "")</f>
        <v>Olaf - 1</v>
      </c>
      <c r="D30" s="4" t="str">
        <f>IF('Champ Pool Stats'!Q5 &lt;&gt; 0, 'Champ Pool Stats'!P5 &amp; " - " &amp; 'Champ Pool Stats'!Q5, "")</f>
        <v>TF - 1</v>
      </c>
      <c r="E30" s="4" t="str">
        <f>IF('Champ Pool Stats'!U5 &lt;&gt; 0, 'Champ Pool Stats'!T5 &amp; " - " &amp; 'Champ Pool Stats'!U5, "")</f>
        <v>Jhin - 1</v>
      </c>
      <c r="F30" s="4" t="str">
        <f>IF('Champ Pool Stats'!Y5 &lt;&gt; 0, 'Champ Pool Stats'!X5 &amp; " - " &amp; 'Champ Pool Stats'!Y5, "")</f>
        <v>Leona - 1</v>
      </c>
      <c r="G30" s="14"/>
    </row>
    <row r="31" spans="1:7">
      <c r="A31" s="2"/>
      <c r="B31" s="4" t="str">
        <f>IF('Champ Pool Stats'!I6 &lt;&gt; 0, 'Champ Pool Stats'!H6 &amp; " - " &amp; 'Champ Pool Stats'!I6, "")</f>
        <v>Rengar - 1</v>
      </c>
      <c r="C31" s="4" t="str">
        <f>IF('Champ Pool Stats'!M6 &lt;&gt; 0, 'Champ Pool Stats'!L6 &amp; " - " &amp; 'Champ Pool Stats'!M6, "")</f>
        <v/>
      </c>
      <c r="D31" s="4" t="str">
        <f>IF('Champ Pool Stats'!Q6 &lt;&gt; 0, 'Champ Pool Stats'!P6 &amp; " - " &amp; 'Champ Pool Stats'!Q6, "")</f>
        <v/>
      </c>
      <c r="E31" s="4" t="str">
        <f>IF('Champ Pool Stats'!U6 &lt;&gt; 0, 'Champ Pool Stats'!T6 &amp; " - " &amp; 'Champ Pool Stats'!U6, "")</f>
        <v>Kaisa - 1</v>
      </c>
      <c r="F31" s="4" t="str">
        <f>IF('Champ Pool Stats'!Y6 &lt;&gt; 0, 'Champ Pool Stats'!X6 &amp; " - " &amp; 'Champ Pool Stats'!Y6, "")</f>
        <v/>
      </c>
      <c r="G31" s="14"/>
    </row>
    <row r="32" spans="1:7">
      <c r="A32" s="2"/>
      <c r="B32" s="4" t="str">
        <f>IF('Champ Pool Stats'!I7 &lt;&gt; 0, 'Champ Pool Stats'!H7 &amp; " - " &amp; 'Champ Pool Stats'!I7, "")</f>
        <v>Jax - 1</v>
      </c>
      <c r="C32" s="4" t="str">
        <f>IF('Champ Pool Stats'!M7 &lt;&gt; 0, 'Champ Pool Stats'!L7 &amp; " - " &amp; 'Champ Pool Stats'!M7, "")</f>
        <v/>
      </c>
      <c r="D32" s="4" t="str">
        <f>IF('Champ Pool Stats'!Q7 &lt;&gt; 0, 'Champ Pool Stats'!P7 &amp; " - " &amp; 'Champ Pool Stats'!Q7, "")</f>
        <v/>
      </c>
      <c r="E32" s="4" t="str">
        <f>IF('Champ Pool Stats'!U7 &lt;&gt; 0, 'Champ Pool Stats'!T7 &amp; " - " &amp; 'Champ Pool Stats'!U7, "")</f>
        <v>Lucian - 1</v>
      </c>
      <c r="F32" s="4" t="str">
        <f>IF('Champ Pool Stats'!Y7 &lt;&gt; 0, 'Champ Pool Stats'!X7 &amp; " - " &amp; 'Champ Pool Stats'!Y7, "")</f>
        <v/>
      </c>
      <c r="G32" s="14"/>
    </row>
    <row r="33" spans="1:7">
      <c r="A33" s="2"/>
      <c r="B33" s="4" t="str">
        <f>IF('Champ Pool Stats'!I8 &lt;&gt; 0, 'Champ Pool Stats'!H8 &amp; " - " &amp; 'Champ Pool Stats'!I8, "")</f>
        <v>Gnar - 1</v>
      </c>
      <c r="C33" s="4" t="str">
        <f>IF('Champ Pool Stats'!M8 &lt;&gt; 0, 'Champ Pool Stats'!L8 &amp; " - " &amp; 'Champ Pool Stats'!M8, "")</f>
        <v/>
      </c>
      <c r="D33" s="4" t="str">
        <f>IF('Champ Pool Stats'!Q8 &lt;&gt; 0, 'Champ Pool Stats'!P8 &amp; " - " &amp; 'Champ Pool Stats'!Q8, "")</f>
        <v/>
      </c>
      <c r="E33" s="4" t="str">
        <f>IF('Champ Pool Stats'!U8 &lt;&gt; 0, 'Champ Pool Stats'!T8 &amp; " - " &amp; 'Champ Pool Stats'!U8, "")</f>
        <v/>
      </c>
      <c r="F33" s="4" t="str">
        <f>IF('Champ Pool Stats'!Y8 &lt;&gt; 0, 'Champ Pool Stats'!X8 &amp; " - " &amp; 'Champ Pool Stats'!Y8, "")</f>
        <v/>
      </c>
      <c r="G33" s="14"/>
    </row>
    <row r="34" spans="1:7">
      <c r="A34" s="2"/>
      <c r="B34" s="4" t="str">
        <f>IF('Champ Pool Stats'!I9 &lt;&gt; 0, 'Champ Pool Stats'!H9 &amp; " - " &amp; 'Champ Pool Stats'!I9, "")</f>
        <v/>
      </c>
      <c r="C34" s="4" t="str">
        <f>IF('Champ Pool Stats'!M9 &lt;&gt; 0, 'Champ Pool Stats'!L9 &amp; " - " &amp; 'Champ Pool Stats'!M9, "")</f>
        <v/>
      </c>
      <c r="D34" s="4" t="str">
        <f>IF('Champ Pool Stats'!Q9 &lt;&gt; 0, 'Champ Pool Stats'!P9 &amp; " - " &amp; 'Champ Pool Stats'!Q9, "")</f>
        <v/>
      </c>
      <c r="E34" s="4" t="str">
        <f>IF('Champ Pool Stats'!U9 &lt;&gt; 0, 'Champ Pool Stats'!T9 &amp; " - " &amp; 'Champ Pool Stats'!U9, "")</f>
        <v/>
      </c>
      <c r="F34" s="4" t="str">
        <f>IF('Champ Pool Stats'!Y9 &lt;&gt; 0, 'Champ Pool Stats'!X9 &amp; " - " &amp; 'Champ Pool Stats'!Y9, "")</f>
        <v/>
      </c>
      <c r="G34" s="14"/>
    </row>
    <row r="35" spans="1:7">
      <c r="A35" s="129" t="s">
        <v>23</v>
      </c>
      <c r="B35" s="130"/>
      <c r="C35" s="130"/>
      <c r="D35" s="130"/>
      <c r="E35" s="130"/>
      <c r="F35" s="130"/>
      <c r="G35" s="130"/>
    </row>
    <row r="36" spans="1:7">
      <c r="A36" s="2"/>
      <c r="B36" s="4" t="str">
        <f>'Champ Pool Stats'!C3</f>
        <v>Gangplank</v>
      </c>
      <c r="C36" s="4">
        <f>IF('Champ Pool Stats'!D3 &lt;&gt; 0, 'Champ Pool Stats'!D3, "")</f>
        <v>5</v>
      </c>
      <c r="D36" s="12"/>
      <c r="E36" s="4" t="str">
        <f>'Champ Pool Stats'!C16</f>
        <v>Nautilus</v>
      </c>
      <c r="F36" s="4">
        <f>IF('Champ Pool Stats'!D16 &lt;&gt; 0, 'Champ Pool Stats'!D16, "")</f>
        <v>1</v>
      </c>
      <c r="G36" s="14"/>
    </row>
    <row r="37" spans="1:7">
      <c r="A37" s="2"/>
      <c r="B37" s="4" t="str">
        <f>'Champ Pool Stats'!C4</f>
        <v>Udyr</v>
      </c>
      <c r="C37" s="4">
        <f>IF('Champ Pool Stats'!D4 &lt;&gt; 0, 'Champ Pool Stats'!D4, "")</f>
        <v>4</v>
      </c>
      <c r="D37" s="12"/>
      <c r="E37" s="4" t="s">
        <v>24</v>
      </c>
      <c r="F37" s="4">
        <v>1</v>
      </c>
      <c r="G37" s="14"/>
    </row>
    <row r="38" spans="1:7">
      <c r="A38" s="2"/>
      <c r="B38" s="4" t="str">
        <f>'Champ Pool Stats'!C5</f>
        <v>Camille</v>
      </c>
      <c r="C38" s="4">
        <f>IF('Champ Pool Stats'!D5 &lt;&gt; 0, 'Champ Pool Stats'!D5, "")</f>
        <v>3</v>
      </c>
      <c r="D38" s="12"/>
      <c r="E38" s="4" t="str">
        <f>'Champ Pool Stats'!C18</f>
        <v>Malphite</v>
      </c>
      <c r="F38" s="4">
        <f>IF('Champ Pool Stats'!D18 &lt;&gt; 0, 'Champ Pool Stats'!D18, "")</f>
        <v>1</v>
      </c>
      <c r="G38" s="14"/>
    </row>
    <row r="39" spans="1:7">
      <c r="A39" s="2"/>
      <c r="B39" s="4" t="str">
        <f>'Champ Pool Stats'!C6</f>
        <v>Orianna</v>
      </c>
      <c r="C39" s="4">
        <f>IF('Champ Pool Stats'!D6 &lt;&gt; 0, 'Champ Pool Stats'!D6, "")</f>
        <v>2</v>
      </c>
      <c r="D39" s="12"/>
      <c r="E39" s="4" t="str">
        <f>'Champ Pool Stats'!C19</f>
        <v>Shen</v>
      </c>
      <c r="F39" s="4">
        <f>IF('Champ Pool Stats'!D19 &lt;&gt; 0, 'Champ Pool Stats'!D19, "")</f>
        <v>1</v>
      </c>
      <c r="G39" s="14"/>
    </row>
    <row r="40" spans="1:7">
      <c r="A40" s="2"/>
      <c r="B40" s="4" t="str">
        <f>'Champ Pool Stats'!C7</f>
        <v>Galio</v>
      </c>
      <c r="C40" s="4">
        <f>IF('Champ Pool Stats'!D7 &lt;&gt; 0, 'Champ Pool Stats'!D7, "")</f>
        <v>2</v>
      </c>
      <c r="D40" s="12"/>
      <c r="E40" s="4" t="str">
        <f>'Champ Pool Stats'!C20</f>
        <v>Aatrox</v>
      </c>
      <c r="F40" s="4">
        <f>IF('Champ Pool Stats'!D20 &lt;&gt; 0, 'Champ Pool Stats'!D20, "")</f>
        <v>1</v>
      </c>
      <c r="G40" s="14"/>
    </row>
    <row r="41" spans="1:7">
      <c r="A41" s="2"/>
      <c r="B41" s="4" t="str">
        <f>'Champ Pool Stats'!C8</f>
        <v>Olaf</v>
      </c>
      <c r="C41" s="4">
        <f>IF('Champ Pool Stats'!D8 &lt;&gt; 0, 'Champ Pool Stats'!D8, "")</f>
        <v>2</v>
      </c>
      <c r="D41" s="12"/>
      <c r="E41" s="4">
        <f>'Champ Pool Stats'!C21</f>
        <v>0</v>
      </c>
      <c r="F41" s="4" t="str">
        <f>IF('Champ Pool Stats'!D21 &lt;&gt; 0, 'Champ Pool Stats'!D21, "")</f>
        <v/>
      </c>
      <c r="G41" s="14"/>
    </row>
    <row r="42" spans="1:7">
      <c r="A42" s="2"/>
      <c r="B42" s="4" t="str">
        <f>'Champ Pool Stats'!C9</f>
        <v>Anivia</v>
      </c>
      <c r="C42" s="4">
        <f>IF('Champ Pool Stats'!D9 &lt;&gt; 0, 'Champ Pool Stats'!D9, "")</f>
        <v>2</v>
      </c>
      <c r="D42" s="12"/>
      <c r="E42" s="4">
        <f>'Champ Pool Stats'!C22</f>
        <v>0</v>
      </c>
      <c r="F42" s="4" t="str">
        <f>IF('Champ Pool Stats'!D22 &lt;&gt; 0, 'Champ Pool Stats'!D22, "")</f>
        <v/>
      </c>
      <c r="G42" s="14"/>
    </row>
    <row r="43" spans="1:7">
      <c r="A43" s="2"/>
      <c r="B43" s="4" t="str">
        <f>'Champ Pool Stats'!C10</f>
        <v>Rengar</v>
      </c>
      <c r="C43" s="4">
        <f>IF('Champ Pool Stats'!D10 &lt;&gt; 0, 'Champ Pool Stats'!D10, "")</f>
        <v>2</v>
      </c>
      <c r="D43" s="12"/>
      <c r="E43" s="4">
        <f>'Champ Pool Stats'!C23</f>
        <v>0</v>
      </c>
      <c r="F43" s="4" t="str">
        <f>IF('Champ Pool Stats'!D23 &lt;&gt; 0, 'Champ Pool Stats'!D23, "")</f>
        <v/>
      </c>
      <c r="G43" s="14"/>
    </row>
    <row r="44" spans="1:7">
      <c r="A44" s="2"/>
      <c r="B44" s="4" t="str">
        <f>'Champ Pool Stats'!C11</f>
        <v>Kaisa</v>
      </c>
      <c r="C44" s="4">
        <f>IF('Champ Pool Stats'!D11 &lt;&gt; 0, 'Champ Pool Stats'!D11, "")</f>
        <v>1</v>
      </c>
      <c r="D44" s="12"/>
      <c r="E44" s="4">
        <f>'Champ Pool Stats'!C24</f>
        <v>0</v>
      </c>
      <c r="F44" s="4" t="str">
        <f>IF('Champ Pool Stats'!D24 &lt;&gt; 0, 'Champ Pool Stats'!D24, "")</f>
        <v/>
      </c>
      <c r="G44" s="14"/>
    </row>
    <row r="45" spans="1:7">
      <c r="A45" s="2"/>
      <c r="B45" s="4"/>
      <c r="C45" s="4"/>
      <c r="D45" s="12"/>
      <c r="E45" s="4">
        <f>'Champ Pool Stats'!C25</f>
        <v>0</v>
      </c>
      <c r="F45" s="4" t="str">
        <f>IF('Champ Pool Stats'!D25 &lt;&gt; 0, 'Champ Pool Stats'!D25, "")</f>
        <v/>
      </c>
      <c r="G45" s="14"/>
    </row>
    <row r="46" spans="1:7">
      <c r="A46" s="2"/>
      <c r="B46" s="4" t="str">
        <f>'Champ Pool Stats'!C13</f>
        <v>Ornn</v>
      </c>
      <c r="C46" s="4">
        <f>IF('Champ Pool Stats'!D13 &lt;&gt; 0, 'Champ Pool Stats'!D13, "")</f>
        <v>1</v>
      </c>
      <c r="D46" s="12"/>
      <c r="E46" s="4">
        <f>'Champ Pool Stats'!C26</f>
        <v>0</v>
      </c>
      <c r="F46" s="4" t="str">
        <f>IF('Champ Pool Stats'!D26 &lt;&gt; 0, 'Champ Pool Stats'!D26, "")</f>
        <v/>
      </c>
      <c r="G46" s="14"/>
    </row>
    <row r="47" spans="1:7">
      <c r="A47" s="2"/>
      <c r="B47" s="4" t="str">
        <f>'Champ Pool Stats'!C14</f>
        <v>Volibear</v>
      </c>
      <c r="C47" s="4">
        <f>IF('Champ Pool Stats'!D14 &lt;&gt; 0, 'Champ Pool Stats'!D14, "")</f>
        <v>1</v>
      </c>
      <c r="D47" s="12"/>
      <c r="E47" s="4">
        <f>'Champ Pool Stats'!C27</f>
        <v>0</v>
      </c>
      <c r="F47" s="4" t="str">
        <f>IF('Champ Pool Stats'!D27 &lt;&gt; 0, 'Champ Pool Stats'!D27, "")</f>
        <v/>
      </c>
      <c r="G47" s="14"/>
    </row>
    <row r="48" spans="1:7">
      <c r="A48" s="2"/>
      <c r="B48" s="4" t="str">
        <f>'Champ Pool Stats'!C15</f>
        <v>Hecarim</v>
      </c>
      <c r="C48" s="4">
        <f>IF('Champ Pool Stats'!D15 &lt;&gt; 0, 'Champ Pool Stats'!D15, "")</f>
        <v>1</v>
      </c>
      <c r="D48" s="12"/>
      <c r="E48" s="4">
        <f>'Champ Pool Stats'!C28</f>
        <v>0</v>
      </c>
      <c r="F48" s="4" t="str">
        <f>IF('Champ Pool Stats'!D28 &lt;&gt; 0, 'Champ Pool Stats'!D28, "")</f>
        <v/>
      </c>
      <c r="G48" s="14"/>
    </row>
    <row r="49" spans="1:7">
      <c r="A49" s="2"/>
      <c r="B49" s="2"/>
      <c r="C49" s="2"/>
      <c r="D49" s="2"/>
      <c r="E49" s="2"/>
      <c r="F49" s="2"/>
      <c r="G49" s="2"/>
    </row>
    <row r="51" spans="1:7">
      <c r="A51" s="3" t="s">
        <v>25</v>
      </c>
      <c r="B51" s="4">
        <f>SUM('Crixon Stats'!M2:M46)</f>
        <v>71</v>
      </c>
      <c r="C51" s="4">
        <f>SUM('Entropy Stats'!M2:M46)</f>
        <v>39</v>
      </c>
      <c r="D51" s="4">
        <f>SUM('Travel Stats'!M2:M46)</f>
        <v>84</v>
      </c>
      <c r="E51" s="4">
        <f>SUM('Semi Stats'!M2:M46)</f>
        <v>70</v>
      </c>
      <c r="F51" s="4">
        <f>SUM('Niftyyy Stats'!M2:M46)</f>
        <v>224</v>
      </c>
      <c r="G51" s="2"/>
    </row>
    <row r="52" spans="1:7">
      <c r="A52" s="3" t="s">
        <v>26</v>
      </c>
      <c r="B52" s="4">
        <f>SUM('Crixon Stats'!G2:G46)</f>
        <v>1209</v>
      </c>
      <c r="C52" s="4">
        <f>SUM('Entropy Stats'!G2:G46)</f>
        <v>738</v>
      </c>
      <c r="D52" s="4">
        <f>SUM('Travel Stats'!G2:G46)</f>
        <v>1068</v>
      </c>
      <c r="E52" s="4">
        <f>SUM('Semi Stats'!G2:G46)</f>
        <v>1172</v>
      </c>
      <c r="F52" s="4">
        <f>SUM('Niftyyy Stats'!G2:G46)</f>
        <v>263</v>
      </c>
      <c r="G52" s="2"/>
    </row>
    <row r="53" spans="1:7">
      <c r="A53" s="3" t="s">
        <v>27</v>
      </c>
      <c r="B53" s="5">
        <f>SUM('Crixon Stats'!B2:B46)</f>
        <v>180.69</v>
      </c>
      <c r="C53" s="5">
        <f>SUM('Entropy Stats'!B2:B46)</f>
        <v>125.69</v>
      </c>
      <c r="D53" s="5">
        <f>SUM('Travel Stats'!B2:B46)</f>
        <v>180.69</v>
      </c>
      <c r="E53" s="5">
        <f>SUM('Semi Stats'!B2:B46)</f>
        <v>180.69</v>
      </c>
      <c r="F53" s="5">
        <f>SUM('Niftyyy Stats'!B2:B46)</f>
        <v>180.69</v>
      </c>
      <c r="G53" s="2"/>
    </row>
    <row r="54" spans="1:7">
      <c r="A54" s="3" t="s">
        <v>28</v>
      </c>
      <c r="B54" s="5">
        <f>B52/'Crixon Stats'!C1</f>
        <v>201.5</v>
      </c>
      <c r="C54" s="5">
        <f>C52/'Entropy Stats'!C1</f>
        <v>184.5</v>
      </c>
      <c r="D54" s="5">
        <f>D52/'Travel Stats'!C1</f>
        <v>178</v>
      </c>
      <c r="E54" s="5">
        <f>E52/'Semi Stats'!C1</f>
        <v>195.33333333333334</v>
      </c>
      <c r="F54" s="5">
        <f>F52/'Niftyyy Stats'!C1</f>
        <v>43.833333333333336</v>
      </c>
      <c r="G54" s="2"/>
    </row>
    <row r="55" spans="1:7">
      <c r="A55" s="3" t="s">
        <v>29</v>
      </c>
      <c r="B55" s="4">
        <f>SUM('Crixon Stats'!O2:O46)</f>
        <v>126</v>
      </c>
      <c r="C55" s="4">
        <f>SUM('Entropy Stats'!O2:O46)</f>
        <v>81</v>
      </c>
      <c r="D55" s="4">
        <f>SUM('Travel Stats'!O2:O46)</f>
        <v>126</v>
      </c>
      <c r="E55" s="4">
        <f>SUM('Semi Stats'!O2:O46)</f>
        <v>124</v>
      </c>
      <c r="F55" s="4">
        <f>SUM('Niftyyy Stats'!O2:O46)</f>
        <v>126</v>
      </c>
      <c r="G55" s="2"/>
    </row>
    <row r="56" spans="1:7">
      <c r="A56" s="3" t="s">
        <v>30</v>
      </c>
      <c r="B56" s="4">
        <f t="shared" ref="B56:F56" si="4">B2 + B4</f>
        <v>86</v>
      </c>
      <c r="C56" s="4">
        <f t="shared" si="4"/>
        <v>51</v>
      </c>
      <c r="D56" s="4">
        <f t="shared" si="4"/>
        <v>78</v>
      </c>
      <c r="E56" s="4">
        <f t="shared" si="4"/>
        <v>73</v>
      </c>
      <c r="F56" s="4">
        <f t="shared" si="4"/>
        <v>76</v>
      </c>
      <c r="G56" s="2"/>
    </row>
  </sheetData>
  <mergeCells count="2">
    <mergeCell ref="A25:G25"/>
    <mergeCell ref="A35:G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204</v>
      </c>
      <c r="B1" s="123" t="s">
        <v>194</v>
      </c>
      <c r="C1" s="124">
        <f>COUNTIF(B2:B46, "&gt;0")</f>
        <v>0</v>
      </c>
    </row>
    <row r="2" spans="1:21">
      <c r="A2" s="124" t="str">
        <f>IF('Game Stats'!$B7 = "Tyler", 'Game Stats'!D7, "")</f>
        <v/>
      </c>
      <c r="B2" s="124" t="str">
        <f>IF('Game Stats'!$B7 = "Tyler", 'Game Stats'!H7, "")</f>
        <v/>
      </c>
      <c r="C2" s="124" t="str">
        <f>IF('Game Stats'!$B7 = "Tyler", 'Game Stats'!I7, "")</f>
        <v/>
      </c>
      <c r="D2" s="124" t="str">
        <f>IF('Game Stats'!$B7 = "Tyler", 'Game Stats'!J7, "")</f>
        <v/>
      </c>
      <c r="E2" s="124" t="str">
        <f>IF('Game Stats'!$B7 = "Tyler", 'Game Stats'!K7, "")</f>
        <v/>
      </c>
      <c r="F2" s="124" t="str">
        <f>IF('Game Stats'!$B7 = "Tyler", 'Game Stats'!L7, "")</f>
        <v/>
      </c>
      <c r="G2" s="124" t="str">
        <f>IF('Game Stats'!$B7 = "Tyler", 'Game Stats'!M7, "")</f>
        <v/>
      </c>
      <c r="H2" s="124" t="str">
        <f>IF('Game Stats'!$B7 = "Tyler", 'Game Stats'!N7, "")</f>
        <v/>
      </c>
      <c r="I2" s="124" t="str">
        <f>IF('Game Stats'!$B7 = "Tyler", 'Game Stats'!O7, "")</f>
        <v/>
      </c>
      <c r="J2" s="124" t="str">
        <f>IF('Game Stats'!$B7 = "Tyler", 'Game Stats'!P7, "")</f>
        <v/>
      </c>
      <c r="K2" s="124" t="str">
        <f>IF('Game Stats'!$B7 = "Tyler", 'Game Stats'!Q7, "")</f>
        <v/>
      </c>
      <c r="L2" s="124" t="str">
        <f>IF('Game Stats'!$B7 = "Tyler", 'Game Stats'!R7, "")</f>
        <v/>
      </c>
      <c r="M2" s="124" t="str">
        <f>IF('Game Stats'!$B7 = "Tyler", 'Game Stats'!S7, "")</f>
        <v/>
      </c>
      <c r="N2" s="124" t="str">
        <f>IF('Game Stats'!$B7 = "Tyler", 'Game Stats'!T7, "")</f>
        <v/>
      </c>
      <c r="O2" s="124" t="str">
        <f>IF('Game Stats'!$B7 = "Tyler", SUM('Game Stats'!I3:I7), "")</f>
        <v/>
      </c>
      <c r="P2" s="124" t="str">
        <f>IF('Game Stats'!$B7 = "Tyler", 'Game Stats'!U7, "")</f>
        <v/>
      </c>
      <c r="Q2" s="124" t="str">
        <f>IF('Game Stats'!$B7 = "Tyler", 'Game Stats'!V7, "")</f>
        <v/>
      </c>
      <c r="R2" s="124" t="str">
        <f>IF('Game Stats'!$B7 = "Tyler", 'Game Stats'!W7, "")</f>
        <v/>
      </c>
      <c r="S2" s="124" t="str">
        <f>IF('Game Stats'!$B7 = "Tyler", 'Game Stats'!X7, "")</f>
        <v/>
      </c>
      <c r="T2" s="124" t="str">
        <f>IF('Game Stats'!$B7 = "Tyler", 'Game Stats'!Y7, "")</f>
        <v/>
      </c>
      <c r="U2" s="124" t="str">
        <f>IF('Game Stats'!$B7 = "Tyler", 'Game Stats'!Z7, "")</f>
        <v/>
      </c>
    </row>
    <row r="3" spans="1:21">
      <c r="A3" s="124" t="str">
        <f>IF('Game Stats'!$B13 = "Tyler", 'Game Stats'!D13, "")</f>
        <v/>
      </c>
      <c r="B3" s="124" t="str">
        <f>IF('Game Stats'!$B13 = "Tyler", 'Game Stats'!H13, "")</f>
        <v/>
      </c>
      <c r="C3" s="124" t="str">
        <f>IF('Game Stats'!$B13 = "Tyler", 'Game Stats'!I13, "")</f>
        <v/>
      </c>
      <c r="D3" s="124" t="str">
        <f>IF('Game Stats'!$B13 = "Tyler", 'Game Stats'!J13, "")</f>
        <v/>
      </c>
      <c r="E3" s="124" t="str">
        <f>IF('Game Stats'!$B13 = "Tyler", 'Game Stats'!K13, "")</f>
        <v/>
      </c>
      <c r="F3" s="124" t="str">
        <f>IF('Game Stats'!$B13 = "Tyler", 'Game Stats'!L13, "")</f>
        <v/>
      </c>
      <c r="G3" s="124" t="str">
        <f>IF('Game Stats'!$B13 = "Tyler", 'Game Stats'!M13, "")</f>
        <v/>
      </c>
      <c r="H3" s="124" t="str">
        <f>IF('Game Stats'!$B13 = "Tyler", 'Game Stats'!N13, "")</f>
        <v/>
      </c>
      <c r="I3" s="124" t="str">
        <f>IF('Game Stats'!$B13 = "Tyler", 'Game Stats'!O13, "")</f>
        <v/>
      </c>
      <c r="J3" s="124" t="str">
        <f>IF('Game Stats'!$B13 = "Tyler", 'Game Stats'!P13, "")</f>
        <v/>
      </c>
      <c r="K3" s="124" t="str">
        <f>IF('Game Stats'!$B13 = "Tyler", 'Game Stats'!Q13, "")</f>
        <v/>
      </c>
      <c r="L3" s="124" t="str">
        <f>IF('Game Stats'!$B13 = "Tyler", 'Game Stats'!R13, "")</f>
        <v/>
      </c>
      <c r="M3" s="124" t="str">
        <f>IF('Game Stats'!$B13 = "Tyler", 'Game Stats'!S13, "")</f>
        <v/>
      </c>
      <c r="N3" s="124" t="str">
        <f>IF('Game Stats'!$B13 = "Tyler", 'Game Stats'!T13, "")</f>
        <v/>
      </c>
      <c r="O3" s="124" t="str">
        <f>IF('Game Stats'!$B13 = "Tyler", SUM('Game Stats'!I9:I13), "")</f>
        <v/>
      </c>
      <c r="P3" s="124" t="str">
        <f>IF('Game Stats'!$B13 = "Tyler", 'Game Stats'!U13, "")</f>
        <v/>
      </c>
      <c r="Q3" s="124" t="str">
        <f>IF('Game Stats'!$B13 = "Tyler", 'Game Stats'!V13, "")</f>
        <v/>
      </c>
      <c r="R3" s="124" t="str">
        <f>IF('Game Stats'!$B13 = "Tyler", 'Game Stats'!W13, "")</f>
        <v/>
      </c>
      <c r="S3" s="124" t="str">
        <f>IF('Game Stats'!$B13 = "Tyler", 'Game Stats'!X13, "")</f>
        <v/>
      </c>
      <c r="T3" s="124" t="str">
        <f>IF('Game Stats'!$B13 = "Tyler", 'Game Stats'!Y13, "")</f>
        <v/>
      </c>
      <c r="U3" s="124" t="str">
        <f>IF('Game Stats'!$B13 = "Tyler", 'Game Stats'!Z13, "")</f>
        <v/>
      </c>
    </row>
    <row r="4" spans="1:21">
      <c r="A4" s="124" t="str">
        <f>IF('Game Stats'!$B15 = "Tyler", 'Game Stats'!D15, "")</f>
        <v/>
      </c>
      <c r="B4" s="124" t="str">
        <f>IF('Game Stats'!$B15 = "Tyler", 'Game Stats'!H15, "")</f>
        <v/>
      </c>
      <c r="C4" s="124" t="str">
        <f>IF('Game Stats'!$B15 = "Tyler", 'Game Stats'!I15, "")</f>
        <v/>
      </c>
      <c r="D4" s="124" t="str">
        <f>IF('Game Stats'!$B15 = "Tyler", 'Game Stats'!J15, "")</f>
        <v/>
      </c>
      <c r="E4" s="124" t="str">
        <f>IF('Game Stats'!$B15 = "Tyler", 'Game Stats'!K15, "")</f>
        <v/>
      </c>
      <c r="F4" s="124" t="str">
        <f>IF('Game Stats'!$B15 = "Tyler", 'Game Stats'!L15, "")</f>
        <v/>
      </c>
      <c r="G4" s="124" t="str">
        <f>IF('Game Stats'!$B15 = "Tyler", 'Game Stats'!M15, "")</f>
        <v/>
      </c>
      <c r="H4" s="124" t="str">
        <f>IF('Game Stats'!$B15 = "Tyler", 'Game Stats'!N15, "")</f>
        <v/>
      </c>
      <c r="I4" s="124" t="str">
        <f>IF('Game Stats'!$B15 = "Tyler", 'Game Stats'!O15, "")</f>
        <v/>
      </c>
      <c r="J4" s="124" t="str">
        <f>IF('Game Stats'!$B15 = "Tyler", 'Game Stats'!P15, "")</f>
        <v/>
      </c>
      <c r="K4" s="124" t="str">
        <f>IF('Game Stats'!$B15 = "Tyler", 'Game Stats'!Q15, "")</f>
        <v/>
      </c>
      <c r="L4" s="124" t="str">
        <f>IF('Game Stats'!$B15 = "Tyler", 'Game Stats'!R15, "")</f>
        <v/>
      </c>
      <c r="M4" s="124" t="str">
        <f>IF('Game Stats'!$B15 = "Tyler", 'Game Stats'!S15, "")</f>
        <v/>
      </c>
      <c r="N4" s="124" t="str">
        <f>IF('Game Stats'!$B15 = "Tyler", 'Game Stats'!T15, "")</f>
        <v/>
      </c>
      <c r="O4" s="124" t="str">
        <f>IF('Game Stats'!$B15 = "Tyler", SUM('Game Stats'!I15:I19), "")</f>
        <v/>
      </c>
      <c r="P4" s="124" t="str">
        <f>IF('Game Stats'!$B15 = "Tyler", 'Game Stats'!U15, "")</f>
        <v/>
      </c>
      <c r="Q4" s="124" t="str">
        <f>IF('Game Stats'!$B15 = "Tyler", 'Game Stats'!V15, "")</f>
        <v/>
      </c>
      <c r="R4" s="124" t="str">
        <f>IF('Game Stats'!$B15 = "Tyler", 'Game Stats'!W15, "")</f>
        <v/>
      </c>
      <c r="S4" s="124" t="str">
        <f>IF('Game Stats'!$B15 = "Tyler", 'Game Stats'!X15, "")</f>
        <v/>
      </c>
      <c r="T4" s="124" t="str">
        <f>IF('Game Stats'!$B15 = "Tyler", 'Game Stats'!Y15, "")</f>
        <v/>
      </c>
      <c r="U4" s="124" t="str">
        <f>IF('Game Stats'!$B15 = "Tyler", 'Game Stats'!Z15, "")</f>
        <v/>
      </c>
    </row>
    <row r="5" spans="1:21">
      <c r="A5" s="124" t="str">
        <f>IF('Game Stats'!$B21 = "Tyler", 'Game Stats'!D21, "")</f>
        <v/>
      </c>
      <c r="B5" s="124" t="str">
        <f>IF('Game Stats'!$B21 = "Tyler", 'Game Stats'!H21, "")</f>
        <v/>
      </c>
      <c r="C5" s="124" t="str">
        <f>IF('Game Stats'!$B21 = "Tyler", 'Game Stats'!I21, "")</f>
        <v/>
      </c>
      <c r="D5" s="124" t="str">
        <f>IF('Game Stats'!$B21 = "Tyler", 'Game Stats'!J21, "")</f>
        <v/>
      </c>
      <c r="E5" s="124" t="str">
        <f>IF('Game Stats'!$B21 = "Tyler", 'Game Stats'!K21, "")</f>
        <v/>
      </c>
      <c r="F5" s="124" t="str">
        <f>IF('Game Stats'!$B21 = "Tyler", 'Game Stats'!L21, "")</f>
        <v/>
      </c>
      <c r="G5" s="124" t="str">
        <f>IF('Game Stats'!$B21 = "Tyler", 'Game Stats'!M21, "")</f>
        <v/>
      </c>
      <c r="H5" s="124" t="str">
        <f>IF('Game Stats'!$B21 = "Tyler", 'Game Stats'!N21, "")</f>
        <v/>
      </c>
      <c r="I5" s="124" t="str">
        <f>IF('Game Stats'!$B21 = "Tyler", 'Game Stats'!O21, "")</f>
        <v/>
      </c>
      <c r="J5" s="124" t="str">
        <f>IF('Game Stats'!$B21 = "Tyler", 'Game Stats'!P21, "")</f>
        <v/>
      </c>
      <c r="K5" s="124" t="str">
        <f>IF('Game Stats'!$B21 = "Tyler", 'Game Stats'!Q21, "")</f>
        <v/>
      </c>
      <c r="L5" s="124" t="str">
        <f>IF('Game Stats'!$B21 = "Tyler", 'Game Stats'!R21, "")</f>
        <v/>
      </c>
      <c r="M5" s="124" t="str">
        <f>IF('Game Stats'!$B21 = "Tyler", 'Game Stats'!S21, "")</f>
        <v/>
      </c>
      <c r="N5" s="124" t="str">
        <f>IF('Game Stats'!$B21 = "Tyler", 'Game Stats'!T21, "")</f>
        <v/>
      </c>
      <c r="O5" s="124" t="str">
        <f>IF('Game Stats'!$B21 = "Tyler", SUM('Game Stats'!I21:I25), "")</f>
        <v/>
      </c>
      <c r="P5" s="124" t="str">
        <f>IF('Game Stats'!$B21 = "Tyler", 'Game Stats'!U21, "")</f>
        <v/>
      </c>
      <c r="Q5" s="124" t="str">
        <f>IF('Game Stats'!$B21 = "Tyler", 'Game Stats'!V21, "")</f>
        <v/>
      </c>
      <c r="R5" s="124" t="str">
        <f>IF('Game Stats'!$B21 = "Tyler", 'Game Stats'!W21, "")</f>
        <v/>
      </c>
      <c r="S5" s="124" t="str">
        <f>IF('Game Stats'!$B21 = "Tyler", 'Game Stats'!X21, "")</f>
        <v/>
      </c>
      <c r="T5" s="124" t="str">
        <f>IF('Game Stats'!$B21 = "Tyler", 'Game Stats'!Y21, "")</f>
        <v/>
      </c>
      <c r="U5" s="124" t="str">
        <f>IF('Game Stats'!$B21 = "Tyler", 'Game Stats'!Z21, "")</f>
        <v/>
      </c>
    </row>
    <row r="6" spans="1:21">
      <c r="A6" s="124" t="str">
        <f>IF('Game Stats'!$B27 = "Tyler", 'Game Stats'!D27, "")</f>
        <v/>
      </c>
      <c r="B6" s="124" t="str">
        <f>IF('Game Stats'!$B27 = "Tyler", 'Game Stats'!H27, "")</f>
        <v/>
      </c>
      <c r="C6" s="124" t="str">
        <f>IF('Game Stats'!$B27 = "Tyler", 'Game Stats'!I27, "")</f>
        <v/>
      </c>
      <c r="D6" s="124" t="str">
        <f>IF('Game Stats'!$B27 = "Tyler", 'Game Stats'!J27, "")</f>
        <v/>
      </c>
      <c r="E6" s="124" t="str">
        <f>IF('Game Stats'!$B27 = "Tyler", 'Game Stats'!K27, "")</f>
        <v/>
      </c>
      <c r="F6" s="124" t="str">
        <f>IF('Game Stats'!$B27 = "Tyler", 'Game Stats'!L27, "")</f>
        <v/>
      </c>
      <c r="G6" s="124" t="str">
        <f>IF('Game Stats'!$B27 = "Tyler", 'Game Stats'!M27, "")</f>
        <v/>
      </c>
      <c r="H6" s="124" t="str">
        <f>IF('Game Stats'!$B27 = "Tyler", 'Game Stats'!N27, "")</f>
        <v/>
      </c>
      <c r="I6" s="124" t="str">
        <f>IF('Game Stats'!$B27 = "Tyler", 'Game Stats'!O27, "")</f>
        <v/>
      </c>
      <c r="J6" s="124" t="str">
        <f>IF('Game Stats'!$B27 = "Tyler", 'Game Stats'!P27, "")</f>
        <v/>
      </c>
      <c r="K6" s="124" t="str">
        <f>IF('Game Stats'!$B27 = "Tyler", 'Game Stats'!Q27, "")</f>
        <v/>
      </c>
      <c r="L6" s="124" t="str">
        <f>IF('Game Stats'!$B27 = "Tyler", 'Game Stats'!R27, "")</f>
        <v/>
      </c>
      <c r="M6" s="124" t="str">
        <f>IF('Game Stats'!$B27 = "Tyler", 'Game Stats'!S27, "")</f>
        <v/>
      </c>
      <c r="N6" s="124" t="str">
        <f>IF('Game Stats'!$B27 = "Tyler", 'Game Stats'!T27, "")</f>
        <v/>
      </c>
      <c r="O6" s="124" t="str">
        <f>IF('Game Stats'!$B27 = "Tyler", SUM('Game Stats'!I27:I31), "")</f>
        <v/>
      </c>
      <c r="P6" s="124" t="str">
        <f>IF('Game Stats'!$B27 = "Tyler", 'Game Stats'!U27, "")</f>
        <v/>
      </c>
      <c r="Q6" s="124" t="str">
        <f>IF('Game Stats'!$B27 = "Tyler", 'Game Stats'!V27, "")</f>
        <v/>
      </c>
      <c r="R6" s="124" t="str">
        <f>IF('Game Stats'!$B27 = "Tyler", 'Game Stats'!W27, "")</f>
        <v/>
      </c>
      <c r="S6" s="124" t="str">
        <f>IF('Game Stats'!$B27 = "Tyler", 'Game Stats'!X27, "")</f>
        <v/>
      </c>
      <c r="T6" s="124" t="str">
        <f>IF('Game Stats'!$B27 = "Tyler", 'Game Stats'!Y27, "")</f>
        <v/>
      </c>
      <c r="U6" s="124" t="str">
        <f>IF('Game Stats'!$B27 = "Tyler", 'Game Stats'!Z27, "")</f>
        <v/>
      </c>
    </row>
    <row r="7" spans="1:21">
      <c r="A7" s="124" t="str">
        <f>IF('Game Stats'!$B35 = "Tyler", 'Game Stats'!D35, "")</f>
        <v/>
      </c>
      <c r="B7" s="124" t="str">
        <f>IF('Game Stats'!$B35 = "Tyler", 'Game Stats'!H35, "")</f>
        <v/>
      </c>
      <c r="C7" s="124" t="str">
        <f>IF('Game Stats'!$B35 = "Tyler", 'Game Stats'!I35, "")</f>
        <v/>
      </c>
      <c r="D7" s="124" t="str">
        <f>IF('Game Stats'!$B35 = "Tyler", 'Game Stats'!J35, "")</f>
        <v/>
      </c>
      <c r="E7" s="124" t="str">
        <f>IF('Game Stats'!$B35 = "Tyler", 'Game Stats'!K35, "")</f>
        <v/>
      </c>
      <c r="F7" s="124" t="str">
        <f>IF('Game Stats'!$B35 = "Tyler", 'Game Stats'!L35, "")</f>
        <v/>
      </c>
      <c r="G7" s="124" t="str">
        <f>IF('Game Stats'!$B35 = "Tyler", 'Game Stats'!M35, "")</f>
        <v/>
      </c>
      <c r="H7" s="124" t="str">
        <f>IF('Game Stats'!$B35 = "Tyler", 'Game Stats'!N35, "")</f>
        <v/>
      </c>
      <c r="I7" s="124" t="str">
        <f>IF('Game Stats'!$B35 = "Tyler", 'Game Stats'!O35, "")</f>
        <v/>
      </c>
      <c r="J7" s="124" t="str">
        <f>IF('Game Stats'!$B35 = "Tyler", 'Game Stats'!P35, "")</f>
        <v/>
      </c>
      <c r="K7" s="124" t="str">
        <f>IF('Game Stats'!$B35 = "Tyler", 'Game Stats'!Q35, "")</f>
        <v/>
      </c>
      <c r="L7" s="124" t="str">
        <f>IF('Game Stats'!$B35 = "Tyler", 'Game Stats'!R35, "")</f>
        <v/>
      </c>
      <c r="M7" s="124" t="str">
        <f>IF('Game Stats'!$B35 = "Tyler", 'Game Stats'!S35, "")</f>
        <v/>
      </c>
      <c r="N7" s="124" t="str">
        <f>IF('Game Stats'!$B35 = "Tyler", 'Game Stats'!T35, "")</f>
        <v/>
      </c>
      <c r="O7" s="124" t="str">
        <f>IF('Game Stats'!$B35 = "Tyler", SUM('Game Stats'!I33:I37), "")</f>
        <v/>
      </c>
      <c r="P7" s="124" t="str">
        <f>IF('Game Stats'!$B8 = "Tyler", 'Game Stats'!U8, "")</f>
        <v/>
      </c>
      <c r="Q7" s="124" t="str">
        <f>IF('Game Stats'!$B8 = "Tyler", 'Game Stats'!V8, "")</f>
        <v/>
      </c>
      <c r="R7" s="124" t="str">
        <f>IF('Game Stats'!$B8 = "Tyler", 'Game Stats'!W8, "")</f>
        <v/>
      </c>
      <c r="S7" s="124" t="str">
        <f>IF('Game Stats'!$B8 = "Tyler", 'Game Stats'!X8, "")</f>
        <v/>
      </c>
      <c r="T7" s="124" t="str">
        <f>IF('Game Stats'!$B8 = "Tyler", 'Game Stats'!Y8, "")</f>
        <v/>
      </c>
      <c r="U7" s="124" t="str">
        <f>IF('Game Stats'!$B8 = "Tyler", 'Game Stats'!Z8, "")</f>
        <v/>
      </c>
    </row>
    <row r="8" spans="1:21">
      <c r="A8" s="124" t="str">
        <f>IF('Game Stats'!$B41 = "Tyler", 'Game Stats'!D41, "")</f>
        <v/>
      </c>
      <c r="B8" s="124" t="str">
        <f>IF('Game Stats'!$B41 = "Tyler", 'Game Stats'!H41, "")</f>
        <v/>
      </c>
      <c r="C8" s="124" t="str">
        <f>IF('Game Stats'!$B41 = "Tyler", 'Game Stats'!I41, "")</f>
        <v/>
      </c>
      <c r="D8" s="124" t="str">
        <f>IF('Game Stats'!$B41 = "Tyler", 'Game Stats'!J41, "")</f>
        <v/>
      </c>
      <c r="E8" s="124" t="str">
        <f>IF('Game Stats'!$B41 = "Tyler", 'Game Stats'!K41, "")</f>
        <v/>
      </c>
      <c r="F8" s="124" t="str">
        <f>IF('Game Stats'!$B41 = "Tyler", 'Game Stats'!L41, "")</f>
        <v/>
      </c>
      <c r="G8" s="124" t="str">
        <f>IF('Game Stats'!$B41 = "Tyler", 'Game Stats'!M41, "")</f>
        <v/>
      </c>
      <c r="H8" s="124" t="str">
        <f>IF('Game Stats'!$B41 = "Tyler", 'Game Stats'!N41, "")</f>
        <v/>
      </c>
      <c r="I8" s="124" t="str">
        <f>IF('Game Stats'!$B41 = "Tyler", 'Game Stats'!O41, "")</f>
        <v/>
      </c>
      <c r="J8" s="124" t="str">
        <f>IF('Game Stats'!$B41 = "Tyler", 'Game Stats'!P41, "")</f>
        <v/>
      </c>
      <c r="K8" s="124" t="str">
        <f>IF('Game Stats'!$B41 = "Tyler", 'Game Stats'!Q41, "")</f>
        <v/>
      </c>
      <c r="L8" s="124" t="str">
        <f>IF('Game Stats'!$B41 = "Tyler", 'Game Stats'!R41, "")</f>
        <v/>
      </c>
      <c r="M8" s="124" t="str">
        <f>IF('Game Stats'!$B41 = "Tyler", 'Game Stats'!S41, "")</f>
        <v/>
      </c>
      <c r="N8" s="124" t="str">
        <f>IF('Game Stats'!$B41 = "Tyler", 'Game Stats'!T41, "")</f>
        <v/>
      </c>
      <c r="O8" s="124" t="str">
        <f>IF('Game Stats'!$B41 = "Tyler", SUM('Game Stats'!I39:I43), "")</f>
        <v/>
      </c>
      <c r="P8" s="124" t="str">
        <f>IF('Game Stats'!$B9 = "Tyler", 'Game Stats'!U9, "")</f>
        <v/>
      </c>
      <c r="Q8" s="124" t="str">
        <f>IF('Game Stats'!$B9 = "Tyler", 'Game Stats'!V9, "")</f>
        <v/>
      </c>
      <c r="R8" s="124" t="str">
        <f>IF('Game Stats'!$B9 = "Tyler", 'Game Stats'!W9, "")</f>
        <v/>
      </c>
      <c r="S8" s="124" t="str">
        <f>IF('Game Stats'!$B9 = "Tyler", 'Game Stats'!X9, "")</f>
        <v/>
      </c>
      <c r="T8" s="124" t="str">
        <f>IF('Game Stats'!$B9 = "Tyler", 'Game Stats'!Y9, "")</f>
        <v/>
      </c>
      <c r="U8" s="124" t="str">
        <f>IF('Game Stats'!$B9 = "Tyler", 'Game Stats'!Z9, "")</f>
        <v/>
      </c>
    </row>
    <row r="9" spans="1:21">
      <c r="A9" s="124" t="str">
        <f>IF('Game Stats'!$B47 = "Tyler", 'Game Stats'!D47, "")</f>
        <v/>
      </c>
      <c r="B9" s="124" t="str">
        <f>IF('Game Stats'!$B47 = "Tyler", 'Game Stats'!H47, "")</f>
        <v/>
      </c>
      <c r="C9" s="124" t="str">
        <f>IF('Game Stats'!$B47 = "Tyler", 'Game Stats'!I47, "")</f>
        <v/>
      </c>
      <c r="D9" s="124" t="str">
        <f>IF('Game Stats'!$B47 = "Tyler", 'Game Stats'!J47, "")</f>
        <v/>
      </c>
      <c r="E9" s="124" t="str">
        <f>IF('Game Stats'!$B47 = "Tyler", 'Game Stats'!K47, "")</f>
        <v/>
      </c>
      <c r="F9" s="124" t="str">
        <f>IF('Game Stats'!$B47 = "Tyler", 'Game Stats'!L47, "")</f>
        <v/>
      </c>
      <c r="G9" s="124" t="str">
        <f>IF('Game Stats'!$B47 = "Tyler", 'Game Stats'!M47, "")</f>
        <v/>
      </c>
      <c r="H9" s="124" t="str">
        <f>IF('Game Stats'!$B47 = "Tyler", 'Game Stats'!N47, "")</f>
        <v/>
      </c>
      <c r="I9" s="124" t="str">
        <f>IF('Game Stats'!$B47 = "Tyler", 'Game Stats'!O47, "")</f>
        <v/>
      </c>
      <c r="J9" s="124" t="str">
        <f>IF('Game Stats'!$B47 = "Tyler", 'Game Stats'!P47, "")</f>
        <v/>
      </c>
      <c r="K9" s="124" t="str">
        <f>IF('Game Stats'!$B47 = "Tyler", 'Game Stats'!Q47, "")</f>
        <v/>
      </c>
      <c r="L9" s="124" t="str">
        <f>IF('Game Stats'!$B47 = "Tyler", 'Game Stats'!R47, "")</f>
        <v/>
      </c>
      <c r="M9" s="124" t="str">
        <f>IF('Game Stats'!$B47 = "Tyler", 'Game Stats'!S47, "")</f>
        <v/>
      </c>
      <c r="N9" s="124" t="str">
        <f>IF('Game Stats'!$B47 = "Tyler", 'Game Stats'!T47, "")</f>
        <v/>
      </c>
      <c r="O9" s="124" t="str">
        <f>IF('Game Stats'!$B47 = "Tyler", SUM('Game Stats'!I45:I49), "")</f>
        <v/>
      </c>
      <c r="P9" s="124" t="str">
        <f>IF('Game Stats'!$B10 = "Tyler", 'Game Stats'!U10, "")</f>
        <v/>
      </c>
      <c r="Q9" s="124" t="str">
        <f>IF('Game Stats'!$B10 = "Tyler", 'Game Stats'!V10, "")</f>
        <v/>
      </c>
      <c r="R9" s="124" t="str">
        <f>IF('Game Stats'!$B10 = "Tyler", 'Game Stats'!W10, "")</f>
        <v/>
      </c>
      <c r="S9" s="124" t="str">
        <f>IF('Game Stats'!$B10 = "Tyler", 'Game Stats'!X10, "")</f>
        <v/>
      </c>
      <c r="T9" s="124" t="str">
        <f>IF('Game Stats'!$B10 = "Tyler", 'Game Stats'!Y10, "")</f>
        <v/>
      </c>
      <c r="U9" s="124" t="str">
        <f>IF('Game Stats'!$B10 = "Tyler", 'Game Stats'!Z10, "")</f>
        <v/>
      </c>
    </row>
    <row r="10" spans="1:21">
      <c r="A10" s="124" t="str">
        <f>IF('Game Stats'!$B53 = "Tyler", 'Game Stats'!D53, "")</f>
        <v/>
      </c>
      <c r="B10" s="124" t="str">
        <f>IF('Game Stats'!$B53 = "Tyler", 'Game Stats'!H53, "")</f>
        <v/>
      </c>
      <c r="C10" s="124" t="str">
        <f>IF('Game Stats'!$B53 = "Tyler", 'Game Stats'!I53, "")</f>
        <v/>
      </c>
      <c r="D10" s="124" t="str">
        <f>IF('Game Stats'!$B53 = "Tyler", 'Game Stats'!J53, "")</f>
        <v/>
      </c>
      <c r="E10" s="124" t="str">
        <f>IF('Game Stats'!$B53 = "Tyler", 'Game Stats'!K53, "")</f>
        <v/>
      </c>
      <c r="F10" s="124" t="str">
        <f>IF('Game Stats'!$B53 = "Tyler", 'Game Stats'!L53, "")</f>
        <v/>
      </c>
      <c r="G10" s="124" t="str">
        <f>IF('Game Stats'!$B53 = "Tyler", 'Game Stats'!M53, "")</f>
        <v/>
      </c>
      <c r="H10" s="124" t="str">
        <f>IF('Game Stats'!$B53 = "Tyler", 'Game Stats'!N53, "")</f>
        <v/>
      </c>
      <c r="I10" s="124" t="str">
        <f>IF('Game Stats'!$B53 = "Tyler", 'Game Stats'!O53, "")</f>
        <v/>
      </c>
      <c r="J10" s="124" t="str">
        <f>IF('Game Stats'!$B53 = "Tyler", 'Game Stats'!P53, "")</f>
        <v/>
      </c>
      <c r="K10" s="124" t="str">
        <f>IF('Game Stats'!$B53 = "Tyler", 'Game Stats'!Q53, "")</f>
        <v/>
      </c>
      <c r="L10" s="124" t="str">
        <f>IF('Game Stats'!$B53 = "Tyler", 'Game Stats'!R53, "")</f>
        <v/>
      </c>
      <c r="M10" s="124" t="str">
        <f>IF('Game Stats'!$B53 = "Tyler", 'Game Stats'!S53, "")</f>
        <v/>
      </c>
      <c r="N10" s="124" t="str">
        <f>IF('Game Stats'!$B53 = "Tyler", 'Game Stats'!T53, "")</f>
        <v/>
      </c>
      <c r="O10" s="124" t="str">
        <f>IF('Game Stats'!$B53 = "Tyler", SUM('Game Stats'!I51:I55), "")</f>
        <v/>
      </c>
      <c r="P10" s="124" t="str">
        <f>IF('Game Stats'!$B11 = "Tyler", 'Game Stats'!U11, "")</f>
        <v/>
      </c>
      <c r="Q10" s="124" t="str">
        <f>IF('Game Stats'!$B11 = "Tyler", 'Game Stats'!V11, "")</f>
        <v/>
      </c>
      <c r="R10" s="124" t="str">
        <f>IF('Game Stats'!$B11 = "Tyler", 'Game Stats'!W11, "")</f>
        <v/>
      </c>
      <c r="S10" s="124" t="str">
        <f>IF('Game Stats'!$B11 = "Tyler", 'Game Stats'!X11, "")</f>
        <v/>
      </c>
      <c r="T10" s="124" t="str">
        <f>IF('Game Stats'!$B11 = "Tyler", 'Game Stats'!Y11, "")</f>
        <v/>
      </c>
      <c r="U10" s="124" t="str">
        <f>IF('Game Stats'!$B11 = "Tyler", 'Game Stats'!Z11, "")</f>
        <v/>
      </c>
    </row>
    <row r="11" spans="1:21">
      <c r="A11" s="124" t="str">
        <f>IF('Game Stats'!$B59 = "Tyler", 'Game Stats'!D59, "")</f>
        <v/>
      </c>
      <c r="B11" s="124" t="str">
        <f>IF('Game Stats'!$B59 = "Tyler", 'Game Stats'!H59, "")</f>
        <v/>
      </c>
      <c r="C11" s="124" t="str">
        <f>IF('Game Stats'!$B59 = "Tyler", 'Game Stats'!I59, "")</f>
        <v/>
      </c>
      <c r="D11" s="124" t="str">
        <f>IF('Game Stats'!$B59 = "Tyler", 'Game Stats'!J59, "")</f>
        <v/>
      </c>
      <c r="E11" s="124" t="str">
        <f>IF('Game Stats'!$B59 = "Tyler", 'Game Stats'!K59, "")</f>
        <v/>
      </c>
      <c r="F11" s="124" t="str">
        <f>IF('Game Stats'!$B59 = "Tyler", 'Game Stats'!L59, "")</f>
        <v/>
      </c>
      <c r="G11" s="124" t="str">
        <f>IF('Game Stats'!$B59 = "Tyler", 'Game Stats'!M59, "")</f>
        <v/>
      </c>
      <c r="H11" s="124" t="str">
        <f>IF('Game Stats'!$B59 = "Tyler", 'Game Stats'!N59, "")</f>
        <v/>
      </c>
      <c r="I11" s="124" t="str">
        <f>IF('Game Stats'!$B59 = "Tyler", 'Game Stats'!O59, "")</f>
        <v/>
      </c>
      <c r="J11" s="124" t="str">
        <f>IF('Game Stats'!$B59 = "Tyler", 'Game Stats'!P59, "")</f>
        <v/>
      </c>
      <c r="K11" s="124" t="str">
        <f>IF('Game Stats'!$B59 = "Tyler", 'Game Stats'!Q59, "")</f>
        <v/>
      </c>
      <c r="L11" s="124" t="str">
        <f>IF('Game Stats'!$B59 = "Tyler", 'Game Stats'!R59, "")</f>
        <v/>
      </c>
      <c r="M11" s="124" t="str">
        <f>IF('Game Stats'!$B59 = "Tyler", 'Game Stats'!S59, "")</f>
        <v/>
      </c>
      <c r="N11" s="124" t="str">
        <f>IF('Game Stats'!$B59 = "Tyler", 'Game Stats'!T59, "")</f>
        <v/>
      </c>
      <c r="O11" s="124" t="str">
        <f>IF('Game Stats'!$B59 = "Tyler", SUM('Game Stats'!I57:I61), "")</f>
        <v/>
      </c>
      <c r="P11" s="124" t="str">
        <f>IF('Game Stats'!$B12 = "Tyler", 'Game Stats'!U12, "")</f>
        <v/>
      </c>
      <c r="Q11" s="124" t="str">
        <f>IF('Game Stats'!$B12 = "Tyler", 'Game Stats'!V12, "")</f>
        <v/>
      </c>
      <c r="R11" s="124" t="str">
        <f>IF('Game Stats'!$B12 = "Tyler", 'Game Stats'!W12, "")</f>
        <v/>
      </c>
      <c r="S11" s="124" t="str">
        <f>IF('Game Stats'!$B12 = "Tyler", 'Game Stats'!X12, "")</f>
        <v/>
      </c>
      <c r="T11" s="124" t="str">
        <f>IF('Game Stats'!$B12 = "Tyler", 'Game Stats'!Y12, "")</f>
        <v/>
      </c>
      <c r="U11" s="124" t="str">
        <f>IF('Game Stats'!$B12 = "Tyler", 'Game Stats'!Z12, "")</f>
        <v/>
      </c>
    </row>
    <row r="12" spans="1:21">
      <c r="A12" s="124" t="str">
        <f>IF('Game Stats'!$B65 = "Tyler", 'Game Stats'!D65, "")</f>
        <v/>
      </c>
      <c r="B12" s="124" t="str">
        <f>IF('Game Stats'!$B65 = "Tyler", 'Game Stats'!H65, "")</f>
        <v/>
      </c>
      <c r="C12" s="124" t="str">
        <f>IF('Game Stats'!$B65 = "Tyler", 'Game Stats'!I65, "")</f>
        <v/>
      </c>
      <c r="D12" s="124" t="str">
        <f>IF('Game Stats'!$B65 = "Tyler", 'Game Stats'!J65, "")</f>
        <v/>
      </c>
      <c r="E12" s="124" t="str">
        <f>IF('Game Stats'!$B65 = "Tyler", 'Game Stats'!K65, "")</f>
        <v/>
      </c>
      <c r="F12" s="124" t="str">
        <f>IF('Game Stats'!$B65 = "Tyler", 'Game Stats'!L65, "")</f>
        <v/>
      </c>
      <c r="G12" s="124" t="str">
        <f>IF('Game Stats'!$B65 = "Tyler", 'Game Stats'!M65, "")</f>
        <v/>
      </c>
      <c r="H12" s="124" t="str">
        <f>IF('Game Stats'!$B65 = "Tyler", 'Game Stats'!N65, "")</f>
        <v/>
      </c>
      <c r="I12" s="124" t="str">
        <f>IF('Game Stats'!$B65 = "Tyler", 'Game Stats'!O65, "")</f>
        <v/>
      </c>
      <c r="J12" s="124" t="str">
        <f>IF('Game Stats'!$B65 = "Tyler", 'Game Stats'!P65, "")</f>
        <v/>
      </c>
      <c r="K12" s="124" t="str">
        <f>IF('Game Stats'!$B65 = "Tyler", 'Game Stats'!Q65, "")</f>
        <v/>
      </c>
      <c r="L12" s="124" t="str">
        <f>IF('Game Stats'!$B65 = "Tyler", 'Game Stats'!R65, "")</f>
        <v/>
      </c>
      <c r="M12" s="124" t="str">
        <f>IF('Game Stats'!$B65 = "Tyler", 'Game Stats'!S65, "")</f>
        <v/>
      </c>
      <c r="N12" s="124" t="str">
        <f>IF('Game Stats'!$B65 = "Tyler", 'Game Stats'!T65, "")</f>
        <v/>
      </c>
      <c r="O12" s="124" t="str">
        <f>IF('Game Stats'!$B65 = "Tyler", SUM('Game Stats'!I63:I67), "")</f>
        <v/>
      </c>
    </row>
    <row r="13" spans="1:21">
      <c r="A13" s="124" t="str">
        <f>IF('Game Stats'!$B71 = "Tyler", 'Game Stats'!D71, "")</f>
        <v/>
      </c>
      <c r="B13" s="124" t="str">
        <f>IF('Game Stats'!$B71 = "Tyler", 'Game Stats'!H71, "")</f>
        <v/>
      </c>
      <c r="C13" s="124" t="str">
        <f>IF('Game Stats'!$B71 = "Tyler", 'Game Stats'!I71, "")</f>
        <v/>
      </c>
      <c r="D13" s="124" t="str">
        <f>IF('Game Stats'!$B71 = "Tyler", 'Game Stats'!J71, "")</f>
        <v/>
      </c>
      <c r="E13" s="124" t="str">
        <f>IF('Game Stats'!$B71 = "Tyler", 'Game Stats'!K71, "")</f>
        <v/>
      </c>
      <c r="F13" s="124" t="str">
        <f>IF('Game Stats'!$B71 = "Tyler", 'Game Stats'!L71, "")</f>
        <v/>
      </c>
      <c r="G13" s="124" t="str">
        <f>IF('Game Stats'!$B71 = "Tyler", 'Game Stats'!M71, "")</f>
        <v/>
      </c>
      <c r="H13" s="124" t="str">
        <f>IF('Game Stats'!$B71 = "Tyler", 'Game Stats'!N71, "")</f>
        <v/>
      </c>
      <c r="I13" s="124" t="str">
        <f>IF('Game Stats'!$B71 = "Tyler", 'Game Stats'!O71, "")</f>
        <v/>
      </c>
      <c r="J13" s="124" t="str">
        <f>IF('Game Stats'!$B71 = "Tyler", 'Game Stats'!P71, "")</f>
        <v/>
      </c>
      <c r="K13" s="124" t="str">
        <f>IF('Game Stats'!$B71 = "Tyler", 'Game Stats'!Q71, "")</f>
        <v/>
      </c>
      <c r="L13" s="124" t="str">
        <f>IF('Game Stats'!$B71 = "Tyler", 'Game Stats'!R71, "")</f>
        <v/>
      </c>
      <c r="M13" s="124" t="str">
        <f>IF('Game Stats'!$B71 = "Tyler", 'Game Stats'!S71, "")</f>
        <v/>
      </c>
      <c r="N13" s="124" t="str">
        <f>IF('Game Stats'!$B71 = "Tyler", 'Game Stats'!T71, "")</f>
        <v/>
      </c>
      <c r="O13" s="124" t="str">
        <f>IF('Game Stats'!$B71 = "Tyler", SUM('Game Stats'!I69:I73), "")</f>
        <v/>
      </c>
      <c r="P13" s="124" t="str">
        <f>IF('Game Stats'!$B14 = "Tyler", 'Game Stats'!U14, "")</f>
        <v/>
      </c>
      <c r="Q13" s="124" t="str">
        <f>IF('Game Stats'!$B14 = "Tyler", 'Game Stats'!V14, "")</f>
        <v/>
      </c>
      <c r="R13" s="124" t="str">
        <f>IF('Game Stats'!$B14 = "Tyler", 'Game Stats'!W14, "")</f>
        <v/>
      </c>
      <c r="S13" s="124" t="str">
        <f>IF('Game Stats'!$B14 = "Tyler", 'Game Stats'!X14, "")</f>
        <v/>
      </c>
      <c r="T13" s="124" t="str">
        <f>IF('Game Stats'!$B14 = "Tyler", 'Game Stats'!Y14, "")</f>
        <v/>
      </c>
      <c r="U13" s="124" t="str">
        <f>IF('Game Stats'!$B14 = "Tyler", 'Game Stats'!Z14, "")</f>
        <v/>
      </c>
    </row>
    <row r="14" spans="1:21">
      <c r="A14" s="124" t="str">
        <f>IF('Game Stats'!$B77 = "Tyler", 'Game Stats'!D77, "")</f>
        <v/>
      </c>
      <c r="B14" s="124" t="str">
        <f>IF('Game Stats'!$B77 = "Tyler", 'Game Stats'!H77, "")</f>
        <v/>
      </c>
      <c r="C14" s="124" t="str">
        <f>IF('Game Stats'!$B77 = "Tyler", 'Game Stats'!I77, "")</f>
        <v/>
      </c>
      <c r="D14" s="124" t="str">
        <f>IF('Game Stats'!$B77 = "Tyler", 'Game Stats'!J77, "")</f>
        <v/>
      </c>
      <c r="E14" s="124" t="str">
        <f>IF('Game Stats'!$B77 = "Tyler", 'Game Stats'!K77, "")</f>
        <v/>
      </c>
      <c r="F14" s="124" t="str">
        <f>IF('Game Stats'!$B77 = "Tyler", 'Game Stats'!L77, "")</f>
        <v/>
      </c>
      <c r="G14" s="124" t="str">
        <f>IF('Game Stats'!$B83 = "Tyler", 'Game Stats'!M77, "")</f>
        <v/>
      </c>
      <c r="H14" s="124" t="str">
        <f>IF('Game Stats'!$B77 = "Tyler", 'Game Stats'!N77, "")</f>
        <v/>
      </c>
      <c r="I14" s="124" t="str">
        <f>IF('Game Stats'!$B77 = "Tyler", 'Game Stats'!O77, "")</f>
        <v/>
      </c>
      <c r="J14" s="124" t="str">
        <f>IF('Game Stats'!$B77 = "Tyler", 'Game Stats'!P77, "")</f>
        <v/>
      </c>
      <c r="K14" s="124" t="str">
        <f>IF('Game Stats'!$B77 = "Tyler", 'Game Stats'!Q77, "")</f>
        <v/>
      </c>
      <c r="L14" s="124" t="str">
        <f>IF('Game Stats'!$B77 = "Tyler", 'Game Stats'!R77, "")</f>
        <v/>
      </c>
      <c r="M14" s="124" t="str">
        <f>IF('Game Stats'!$B77 = "Tyler", 'Game Stats'!S77, "")</f>
        <v/>
      </c>
      <c r="N14" s="124" t="str">
        <f>IF('Game Stats'!$B77 = "Tyler", 'Game Stats'!T77, "")</f>
        <v/>
      </c>
      <c r="O14" s="124" t="str">
        <f>IF('Game Stats'!$B77 = "Tyler", SUM('Game Stats'!I75:I79), "")</f>
        <v/>
      </c>
    </row>
    <row r="15" spans="1:21">
      <c r="A15" s="124" t="str">
        <f>IF('Game Stats'!$B83 = "Tyler", 'Game Stats'!D83, "")</f>
        <v/>
      </c>
      <c r="B15" s="124" t="str">
        <f>IF('Game Stats'!$B83 = "Tyler", 'Game Stats'!H83, "")</f>
        <v/>
      </c>
      <c r="C15" s="124" t="str">
        <f>IF('Game Stats'!$B83 = "Tyler", 'Game Stats'!I83, "")</f>
        <v/>
      </c>
      <c r="D15" s="124" t="str">
        <f>IF('Game Stats'!$B83 = "Tyler", 'Game Stats'!J83, "")</f>
        <v/>
      </c>
      <c r="E15" s="124" t="str">
        <f>IF('Game Stats'!$B83 = "Tyler", 'Game Stats'!K83, "")</f>
        <v/>
      </c>
      <c r="F15" s="124" t="str">
        <f>IF('Game Stats'!$B83 = "Tyler", 'Game Stats'!L83, "")</f>
        <v/>
      </c>
      <c r="G15" s="124" t="str">
        <f>IF('Game Stats'!$B83 = "Tyler", 'Game Stats'!M83, "")</f>
        <v/>
      </c>
      <c r="H15" s="124" t="str">
        <f>IF('Game Stats'!$B83 = "Tyler", 'Game Stats'!N83, "")</f>
        <v/>
      </c>
      <c r="I15" s="124" t="str">
        <f>IF('Game Stats'!$B83 = "Tyler", 'Game Stats'!O83, "")</f>
        <v/>
      </c>
      <c r="J15" s="124" t="str">
        <f>IF('Game Stats'!$B83 = "Tyler", 'Game Stats'!P83, "")</f>
        <v/>
      </c>
      <c r="K15" s="124" t="str">
        <f>IF('Game Stats'!$B83 = "Tyler", 'Game Stats'!Q83, "")</f>
        <v/>
      </c>
      <c r="L15" s="124" t="str">
        <f>IF('Game Stats'!$B83 = "Tyler", 'Game Stats'!R83, "")</f>
        <v/>
      </c>
      <c r="M15" s="124" t="str">
        <f>IF('Game Stats'!$B83 = "Tyler", 'Game Stats'!S83, "")</f>
        <v/>
      </c>
      <c r="N15" s="124" t="str">
        <f>IF('Game Stats'!$B83 = "Tyler", 'Game Stats'!T83, "")</f>
        <v/>
      </c>
      <c r="O15" s="124" t="str">
        <f>IF('Game Stats'!$B83 = "Tyler", SUM('Game Stats'!I81:I85), "")</f>
        <v/>
      </c>
    </row>
    <row r="16" spans="1:21">
      <c r="A16" s="124" t="str">
        <f>IF('Game Stats'!$B89 = "Tyler", 'Game Stats'!D89, "")</f>
        <v/>
      </c>
      <c r="B16" s="124" t="str">
        <f>IF('Game Stats'!$B89 = "Tyler", 'Game Stats'!H89, "")</f>
        <v/>
      </c>
      <c r="C16" s="124" t="str">
        <f>IF('Game Stats'!$B89 = "Tyler", 'Game Stats'!I89, "")</f>
        <v/>
      </c>
      <c r="D16" s="124" t="str">
        <f>IF('Game Stats'!$B89 = "Tyler", 'Game Stats'!J89, "")</f>
        <v/>
      </c>
      <c r="E16" s="124" t="str">
        <f>IF('Game Stats'!$B89 = "Tyler", 'Game Stats'!K89, "")</f>
        <v/>
      </c>
      <c r="F16" s="124" t="str">
        <f>IF('Game Stats'!$B89 = "Tyler", 'Game Stats'!L89, "")</f>
        <v/>
      </c>
      <c r="G16" s="124" t="str">
        <f>IF('Game Stats'!$B89 = "Tyler", 'Game Stats'!M89, "")</f>
        <v/>
      </c>
      <c r="H16" s="124" t="str">
        <f>IF('Game Stats'!$B89 = "Tyler", 'Game Stats'!N89, "")</f>
        <v/>
      </c>
      <c r="I16" s="124" t="str">
        <f>IF('Game Stats'!$B89 = "Tyler", 'Game Stats'!O89, "")</f>
        <v/>
      </c>
      <c r="J16" s="124" t="str">
        <f>IF('Game Stats'!$B89 = "Tyler", 'Game Stats'!P89, "")</f>
        <v/>
      </c>
      <c r="K16" s="124" t="str">
        <f>IF('Game Stats'!$B89 = "Tyler", 'Game Stats'!Q89, "")</f>
        <v/>
      </c>
      <c r="L16" s="124" t="str">
        <f>IF('Game Stats'!$B89 = "Tyler", 'Game Stats'!R89, "")</f>
        <v/>
      </c>
      <c r="M16" s="124" t="str">
        <f>IF('Game Stats'!$B89 = "Tyler", 'Game Stats'!S89, "")</f>
        <v/>
      </c>
      <c r="N16" s="124" t="str">
        <f>IF('Game Stats'!$B89 = "Tyler", 'Game Stats'!T89, "")</f>
        <v/>
      </c>
      <c r="O16" s="124" t="str">
        <f>IF('Game Stats'!$B89 = "Tyler", SUM('Game Stats'!I87:I91), "")</f>
        <v/>
      </c>
      <c r="P16" s="124" t="str">
        <f>IF('Game Stats'!$B17 = "Tyler", 'Game Stats'!U23, "")</f>
        <v/>
      </c>
      <c r="Q16" s="124" t="str">
        <f>IF('Game Stats'!$B17 = "Tyler", 'Game Stats'!V23, "")</f>
        <v/>
      </c>
      <c r="R16" s="124" t="str">
        <f>IF('Game Stats'!$B17 = "Tyler", 'Game Stats'!W23, "")</f>
        <v/>
      </c>
      <c r="S16" s="124" t="str">
        <f>IF('Game Stats'!$B17 = "Tyler", 'Game Stats'!X23, "")</f>
        <v/>
      </c>
      <c r="T16" s="124" t="str">
        <f>IF('Game Stats'!$B17 = "Tyler", 'Game Stats'!Y23, "")</f>
        <v/>
      </c>
      <c r="U16" s="124" t="str">
        <f>IF('Game Stats'!$B17 = "Tyler", 'Game Stats'!Z23, "")</f>
        <v/>
      </c>
    </row>
    <row r="17" spans="1:21">
      <c r="A17" s="124" t="str">
        <f>IF('Game Stats'!$B95 = "Tyler", 'Game Stats'!D95, "")</f>
        <v/>
      </c>
      <c r="B17" s="124" t="str">
        <f>IF('Game Stats'!$B95 = "Tyler", 'Game Stats'!H95, "")</f>
        <v/>
      </c>
      <c r="C17" s="124" t="str">
        <f>IF('Game Stats'!$B95 = "Tyler", 'Game Stats'!I95, "")</f>
        <v/>
      </c>
      <c r="D17" s="124" t="str">
        <f>IF('Game Stats'!$B95 = "Tyler", 'Game Stats'!J95, "")</f>
        <v/>
      </c>
      <c r="E17" s="124" t="str">
        <f>IF('Game Stats'!$B95 = "Tyler", 'Game Stats'!K95, "")</f>
        <v/>
      </c>
      <c r="F17" s="124" t="str">
        <f>IF('Game Stats'!$B95 = "Tyler", 'Game Stats'!L95, "")</f>
        <v/>
      </c>
      <c r="G17" s="124" t="str">
        <f>IF('Game Stats'!$B95 = "Tyler", 'Game Stats'!M95, "")</f>
        <v/>
      </c>
      <c r="H17" s="124" t="str">
        <f>IF('Game Stats'!$B95 = "Tyler", 'Game Stats'!N95, "")</f>
        <v/>
      </c>
      <c r="I17" s="124" t="str">
        <f>IF('Game Stats'!$B95 = "Tyler", 'Game Stats'!O95, "")</f>
        <v/>
      </c>
      <c r="J17" s="124" t="str">
        <f>IF('Game Stats'!$B95 = "Tyler", 'Game Stats'!P95, "")</f>
        <v/>
      </c>
      <c r="K17" s="124" t="str">
        <f>IF('Game Stats'!$B95 = "Tyler", 'Game Stats'!Q95, "")</f>
        <v/>
      </c>
      <c r="L17" s="124" t="str">
        <f>IF('Game Stats'!$B95 = "Tyler", 'Game Stats'!R95, "")</f>
        <v/>
      </c>
      <c r="M17" s="124" t="str">
        <f>IF('Game Stats'!$B95 = "Tyler", 'Game Stats'!S95, "")</f>
        <v/>
      </c>
      <c r="N17" s="124" t="str">
        <f>IF('Game Stats'!$B95 = "Tyler", 'Game Stats'!T95, "")</f>
        <v/>
      </c>
      <c r="O17" s="124" t="str">
        <f>IF('Game Stats'!$B95 = "Tyler", SUM('Game Stats'!I93:I97), "")</f>
        <v/>
      </c>
      <c r="P17" s="124" t="str">
        <f>IF('Game Stats'!$B18 = "Tyler", 'Game Stats'!U24, "")</f>
        <v/>
      </c>
      <c r="Q17" s="124" t="str">
        <f>IF('Game Stats'!$B18 = "Tyler", 'Game Stats'!V24, "")</f>
        <v/>
      </c>
      <c r="R17" s="124" t="str">
        <f>IF('Game Stats'!$B18 = "Tyler", 'Game Stats'!W24, "")</f>
        <v/>
      </c>
      <c r="S17" s="124" t="str">
        <f>IF('Game Stats'!$B18 = "Tyler", 'Game Stats'!X24, "")</f>
        <v/>
      </c>
      <c r="T17" s="124" t="str">
        <f>IF('Game Stats'!$B18 = "Tyler", 'Game Stats'!Y24, "")</f>
        <v/>
      </c>
      <c r="U17" s="124" t="str">
        <f>IF('Game Stats'!$B18 = "Tyler", 'Game Stats'!Z24, "")</f>
        <v/>
      </c>
    </row>
    <row r="18" spans="1:21">
      <c r="A18" s="124" t="str">
        <f>IF('Game Stats'!$B101 = "Tyler", 'Game Stats'!D101, "")</f>
        <v/>
      </c>
      <c r="B18" s="124" t="str">
        <f>IF('Game Stats'!$B101 = "Tyler", 'Game Stats'!H101, "")</f>
        <v/>
      </c>
      <c r="C18" s="124" t="str">
        <f>IF('Game Stats'!$B101 = "Tyler", 'Game Stats'!I101, "")</f>
        <v/>
      </c>
      <c r="D18" s="124" t="str">
        <f>IF('Game Stats'!$B101 = "Tyler", 'Game Stats'!J101, "")</f>
        <v/>
      </c>
      <c r="E18" s="124" t="str">
        <f>IF('Game Stats'!$B101 = "Tyler", 'Game Stats'!K101, "")</f>
        <v/>
      </c>
      <c r="F18" s="124" t="str">
        <f>IF('Game Stats'!$B101 = "Tyler", 'Game Stats'!L101, "")</f>
        <v/>
      </c>
      <c r="G18" s="124" t="str">
        <f>IF('Game Stats'!$B101 = "Tyler", 'Game Stats'!M101, "")</f>
        <v/>
      </c>
      <c r="H18" s="124" t="str">
        <f>IF('Game Stats'!$B101 = "Tyler", 'Game Stats'!N101, "")</f>
        <v/>
      </c>
      <c r="I18" s="124" t="str">
        <f>IF('Game Stats'!$B101 = "Tyler", 'Game Stats'!O101, "")</f>
        <v/>
      </c>
      <c r="J18" s="124" t="str">
        <f>IF('Game Stats'!$B101 = "Tyler", 'Game Stats'!P101, "")</f>
        <v/>
      </c>
      <c r="K18" s="124" t="str">
        <f>IF('Game Stats'!$B101 = "Tyler", 'Game Stats'!Q101, "")</f>
        <v/>
      </c>
      <c r="L18" s="124" t="str">
        <f>IF('Game Stats'!$B101 = "Tyler", 'Game Stats'!R101, "")</f>
        <v/>
      </c>
      <c r="M18" s="124" t="str">
        <f>IF('Game Stats'!$B101 = "Tyler", 'Game Stats'!S101, "")</f>
        <v/>
      </c>
      <c r="N18" s="124" t="str">
        <f>IF('Game Stats'!$B101 = "Tyler", 'Game Stats'!T101, "")</f>
        <v/>
      </c>
      <c r="O18" s="124" t="str">
        <f>IF('Game Stats'!$B101 = "Tyler", SUM('Game Stats'!I99:I103), "")</f>
        <v/>
      </c>
    </row>
    <row r="19" spans="1:21">
      <c r="A19" s="124" t="str">
        <f>IF('Game Stats'!$B107 = "Tyler", 'Game Stats'!D107, "")</f>
        <v/>
      </c>
      <c r="B19" s="124" t="str">
        <f>IF('Game Stats'!$B107 = "Tyler", 'Game Stats'!H107, "")</f>
        <v/>
      </c>
      <c r="C19" s="124" t="str">
        <f>IF('Game Stats'!$B107 = "Tyler", 'Game Stats'!I107, "")</f>
        <v/>
      </c>
      <c r="D19" s="124" t="str">
        <f>IF('Game Stats'!$B107 = "Tyler", 'Game Stats'!J107, "")</f>
        <v/>
      </c>
      <c r="E19" s="124" t="str">
        <f>IF('Game Stats'!$B107 = "Tyler", 'Game Stats'!K107, "")</f>
        <v/>
      </c>
      <c r="F19" s="124" t="str">
        <f>IF('Game Stats'!$B107 = "Tyler", 'Game Stats'!L107, "")</f>
        <v/>
      </c>
      <c r="G19" s="124" t="str">
        <f>IF('Game Stats'!$B107 = "Tyler", 'Game Stats'!M107, "")</f>
        <v/>
      </c>
      <c r="H19" s="124" t="str">
        <f>IF('Game Stats'!$B107 = "Tyler", 'Game Stats'!N107, "")</f>
        <v/>
      </c>
      <c r="I19" s="124" t="str">
        <f>IF('Game Stats'!$B107 = "Tyler", 'Game Stats'!O107, "")</f>
        <v/>
      </c>
      <c r="J19" s="124" t="str">
        <f>IF('Game Stats'!$B107 = "Tyler", 'Game Stats'!P107, "")</f>
        <v/>
      </c>
      <c r="K19" s="124" t="str">
        <f>IF('Game Stats'!$B107 = "Tyler", 'Game Stats'!Q107, "")</f>
        <v/>
      </c>
      <c r="L19" s="124" t="str">
        <f>IF('Game Stats'!$B107 = "Tyler", 'Game Stats'!R107, "")</f>
        <v/>
      </c>
      <c r="M19" s="124" t="str">
        <f>IF('Game Stats'!$B107 = "Tyler", 'Game Stats'!S107, "")</f>
        <v/>
      </c>
      <c r="N19" s="124" t="str">
        <f>IF('Game Stats'!$B107 = "Tyler", 'Game Stats'!T107, "")</f>
        <v/>
      </c>
      <c r="O19" s="124" t="str">
        <f>IF('Game Stats'!$B107 = "Tyler", SUM('Game Stats'!I105:I109), "")</f>
        <v/>
      </c>
    </row>
    <row r="20" spans="1:21">
      <c r="A20" s="124" t="str">
        <f>IF('Game Stats'!$B113 = "Tyler", 'Game Stats'!D113, "")</f>
        <v/>
      </c>
      <c r="B20" s="124" t="str">
        <f>IF('Game Stats'!$B113 = "Tyler", 'Game Stats'!H113, "")</f>
        <v/>
      </c>
      <c r="C20" s="124" t="str">
        <f>IF('Game Stats'!$B113 = "Tyler", 'Game Stats'!I113, "")</f>
        <v/>
      </c>
      <c r="D20" s="124" t="str">
        <f>IF('Game Stats'!$B113 = "Tyler", 'Game Stats'!J113, "")</f>
        <v/>
      </c>
      <c r="E20" s="124" t="str">
        <f>IF('Game Stats'!$B113 = "Tyler", 'Game Stats'!K113, "")</f>
        <v/>
      </c>
      <c r="F20" s="124" t="str">
        <f>IF('Game Stats'!$B113 = "Tyler", 'Game Stats'!L113, "")</f>
        <v/>
      </c>
      <c r="G20" s="124" t="str">
        <f>IF('Game Stats'!$B113 = "Tyler", 'Game Stats'!M113, "")</f>
        <v/>
      </c>
      <c r="H20" s="124" t="str">
        <f>IF('Game Stats'!$B113 = "Tyler", 'Game Stats'!N113, "")</f>
        <v/>
      </c>
      <c r="I20" s="124" t="str">
        <f>IF('Game Stats'!$B113 = "Tyler", 'Game Stats'!O113, "")</f>
        <v/>
      </c>
      <c r="J20" s="124" t="str">
        <f>IF('Game Stats'!$B113 = "Tyler", 'Game Stats'!P113, "")</f>
        <v/>
      </c>
      <c r="K20" s="124" t="str">
        <f>IF('Game Stats'!$B113 = "Tyler", 'Game Stats'!Q113, "")</f>
        <v/>
      </c>
      <c r="L20" s="124" t="str">
        <f>IF('Game Stats'!$B113 = "Tyler", 'Game Stats'!R113, "")</f>
        <v/>
      </c>
      <c r="M20" s="124" t="str">
        <f>IF('Game Stats'!$B113 = "Tyler", 'Game Stats'!S113, "")</f>
        <v/>
      </c>
      <c r="N20" s="124" t="str">
        <f>IF('Game Stats'!$B113 = "Tyler", 'Game Stats'!T113, "")</f>
        <v/>
      </c>
      <c r="O20" s="124" t="str">
        <f>IF('Game Stats'!$B113 = "Tyler", SUM('Game Stats'!I111:I115), "")</f>
        <v/>
      </c>
    </row>
    <row r="21" spans="1:21">
      <c r="A21" s="124" t="str">
        <f>IF('Game Stats'!$B119 = "Tyler", 'Game Stats'!D119, "")</f>
        <v/>
      </c>
      <c r="B21" s="124" t="str">
        <f>IF('Game Stats'!$B119 = "Tyler", 'Game Stats'!H119, "")</f>
        <v/>
      </c>
      <c r="C21" s="124" t="str">
        <f>IF('Game Stats'!$B119 = "Tyler", 'Game Stats'!I119, "")</f>
        <v/>
      </c>
      <c r="D21" s="124" t="str">
        <f>IF('Game Stats'!$B119 = "Tyler", 'Game Stats'!J119, "")</f>
        <v/>
      </c>
      <c r="E21" s="124" t="str">
        <f>IF('Game Stats'!$B119 = "Tyler", 'Game Stats'!K119, "")</f>
        <v/>
      </c>
      <c r="F21" s="124" t="str">
        <f>IF('Game Stats'!$B119 = "Tyler", 'Game Stats'!L119, "")</f>
        <v/>
      </c>
      <c r="G21" s="124" t="str">
        <f>IF('Game Stats'!$B119 = "Tyler", 'Game Stats'!M119, "")</f>
        <v/>
      </c>
      <c r="H21" s="124" t="str">
        <f>IF('Game Stats'!$B119 = "Tyler", 'Game Stats'!N119, "")</f>
        <v/>
      </c>
      <c r="I21" s="124" t="str">
        <f>IF('Game Stats'!$B119 = "Tyler", 'Game Stats'!O119, "")</f>
        <v/>
      </c>
      <c r="J21" s="124" t="str">
        <f>IF('Game Stats'!$B119 = "Tyler", 'Game Stats'!P119, "")</f>
        <v/>
      </c>
      <c r="K21" s="124" t="str">
        <f>IF('Game Stats'!$B119 = "Tyler", 'Game Stats'!Q119, "")</f>
        <v/>
      </c>
      <c r="L21" s="124" t="str">
        <f>IF('Game Stats'!$B119 = "Tyler", 'Game Stats'!R119, "")</f>
        <v/>
      </c>
      <c r="M21" s="124" t="str">
        <f>IF('Game Stats'!$B119 = "Tyler", 'Game Stats'!S119, "")</f>
        <v/>
      </c>
      <c r="N21" s="124" t="str">
        <f>IF('Game Stats'!$B119 = "Tyler", 'Game Stats'!T119, "")</f>
        <v/>
      </c>
      <c r="O21" s="124" t="str">
        <f>IF('Game Stats'!$B119 = "Tyler", SUM('Game Stats'!I117:I121), "")</f>
        <v/>
      </c>
    </row>
    <row r="22" spans="1:21">
      <c r="A22" s="124" t="str">
        <f>IF('Game Stats'!$B125 = "Tyler", 'Game Stats'!D125, "")</f>
        <v/>
      </c>
      <c r="B22" s="124" t="str">
        <f>IF('Game Stats'!$B125 = "Tyler", 'Game Stats'!H125, "")</f>
        <v/>
      </c>
      <c r="C22" s="124" t="str">
        <f>IF('Game Stats'!$B125 = "Tyler", 'Game Stats'!I125, "")</f>
        <v/>
      </c>
      <c r="D22" s="124" t="str">
        <f>IF('Game Stats'!$B125 = "Tyler", 'Game Stats'!J125, "")</f>
        <v/>
      </c>
      <c r="E22" s="124" t="str">
        <f>IF('Game Stats'!$B125 = "Tyler", 'Game Stats'!K125, "")</f>
        <v/>
      </c>
      <c r="F22" s="124" t="str">
        <f>IF('Game Stats'!$B125 = "Tyler", 'Game Stats'!L125, "")</f>
        <v/>
      </c>
      <c r="G22" s="124" t="str">
        <f>IF('Game Stats'!$B125 = "Tyler", 'Game Stats'!M125, "")</f>
        <v/>
      </c>
      <c r="H22" s="124" t="str">
        <f>IF('Game Stats'!$B125 = "Tyler", 'Game Stats'!N125, "")</f>
        <v/>
      </c>
      <c r="I22" s="124" t="str">
        <f>IF('Game Stats'!$B125 = "Tyler", 'Game Stats'!O125, "")</f>
        <v/>
      </c>
      <c r="J22" s="124" t="str">
        <f>IF('Game Stats'!$B125 = "Tyler", 'Game Stats'!P125, "")</f>
        <v/>
      </c>
      <c r="K22" s="124" t="str">
        <f>IF('Game Stats'!$B125 = "Tyler", 'Game Stats'!Q125, "")</f>
        <v/>
      </c>
      <c r="L22" s="124" t="str">
        <f>IF('Game Stats'!$B125 = "Tyler", 'Game Stats'!R125, "")</f>
        <v/>
      </c>
      <c r="M22" s="124" t="str">
        <f>IF('Game Stats'!$B125 = "Tyler", 'Game Stats'!S125, "")</f>
        <v/>
      </c>
      <c r="N22" s="124" t="str">
        <f>IF('Game Stats'!$B125 = "Tyler", 'Game Stats'!T125, "")</f>
        <v/>
      </c>
      <c r="O22" s="124" t="str">
        <f>IF('Game Stats'!$B125 = "Tyler", SUM('Game Stats'!I123:I127), "")</f>
        <v/>
      </c>
    </row>
    <row r="23" spans="1:21">
      <c r="A23" s="124" t="str">
        <f>IF('Game Stats'!$B131 = "Tyler", 'Game Stats'!D131, "")</f>
        <v/>
      </c>
      <c r="B23" s="124" t="str">
        <f>IF('Game Stats'!$B131 = "Tyler", 'Game Stats'!H131, "")</f>
        <v/>
      </c>
      <c r="C23" s="124" t="str">
        <f>IF('Game Stats'!$B131 = "Tyler", 'Game Stats'!I131, "")</f>
        <v/>
      </c>
      <c r="D23" s="124" t="str">
        <f>IF('Game Stats'!$B131 = "Tyler", 'Game Stats'!J131, "")</f>
        <v/>
      </c>
      <c r="E23" s="124" t="str">
        <f>IF('Game Stats'!$B131 = "Tyler", 'Game Stats'!K131, "")</f>
        <v/>
      </c>
      <c r="F23" s="124" t="str">
        <f>IF('Game Stats'!$B131 = "Tyler", 'Game Stats'!L131, "")</f>
        <v/>
      </c>
      <c r="G23" s="124" t="str">
        <f>IF('Game Stats'!$B131 = "Tyler", 'Game Stats'!M131, "")</f>
        <v/>
      </c>
      <c r="H23" s="124" t="str">
        <f>IF('Game Stats'!$B131 = "Tyler", 'Game Stats'!N131, "")</f>
        <v/>
      </c>
      <c r="I23" s="124" t="str">
        <f>IF('Game Stats'!$B131 = "Tyler", 'Game Stats'!O131, "")</f>
        <v/>
      </c>
      <c r="J23" s="124" t="str">
        <f>IF('Game Stats'!$B131 = "Tyler", 'Game Stats'!P131, "")</f>
        <v/>
      </c>
      <c r="K23" s="124" t="str">
        <f>IF('Game Stats'!$B131 = "Tyler", 'Game Stats'!Q131, "")</f>
        <v/>
      </c>
      <c r="L23" s="124" t="str">
        <f>IF('Game Stats'!$B131 = "Tyler", 'Game Stats'!R131, "")</f>
        <v/>
      </c>
      <c r="M23" s="124" t="str">
        <f>IF('Game Stats'!$B131 = "Tyler", 'Game Stats'!S131, "")</f>
        <v/>
      </c>
      <c r="N23" s="124" t="str">
        <f>IF('Game Stats'!$B131 = "Tyler", 'Game Stats'!T131, "")</f>
        <v/>
      </c>
      <c r="O23" s="124" t="str">
        <f>IF('Game Stats'!$B131 = "Tyler", SUM('Game Stats'!I129:I133), "")</f>
        <v/>
      </c>
    </row>
    <row r="24" spans="1:21">
      <c r="A24" s="124" t="str">
        <f>IF('Game Stats'!$B137 = "Tyler", 'Game Stats'!D137, "")</f>
        <v/>
      </c>
      <c r="B24" s="124" t="str">
        <f>IF('Game Stats'!$B137 = "Tyler", 'Game Stats'!H137, "")</f>
        <v/>
      </c>
      <c r="C24" s="124" t="str">
        <f>IF('Game Stats'!$B137 = "Tyler", 'Game Stats'!I137, "")</f>
        <v/>
      </c>
      <c r="D24" s="124" t="str">
        <f>IF('Game Stats'!$B137 = "Tyler", 'Game Stats'!J137, "")</f>
        <v/>
      </c>
      <c r="E24" s="124" t="str">
        <f>IF('Game Stats'!$B137 = "Tyler", 'Game Stats'!K137, "")</f>
        <v/>
      </c>
      <c r="F24" s="124" t="str">
        <f>IF('Game Stats'!$B137 = "Tyler", 'Game Stats'!L137, "")</f>
        <v/>
      </c>
      <c r="G24" s="124" t="str">
        <f>IF('Game Stats'!$B137 = "Tyler", 'Game Stats'!M137, "")</f>
        <v/>
      </c>
      <c r="H24" s="124" t="str">
        <f>IF('Game Stats'!$B137 = "Tyler", 'Game Stats'!N137, "")</f>
        <v/>
      </c>
      <c r="I24" s="124" t="str">
        <f>IF('Game Stats'!$B137 = "Tyler", 'Game Stats'!O137, "")</f>
        <v/>
      </c>
      <c r="J24" s="124" t="str">
        <f>IF('Game Stats'!$B137 = "Tyler", 'Game Stats'!P137, "")</f>
        <v/>
      </c>
      <c r="K24" s="124" t="str">
        <f>IF('Game Stats'!$B137 = "Tyler", 'Game Stats'!Q137, "")</f>
        <v/>
      </c>
      <c r="L24" s="124" t="str">
        <f>IF('Game Stats'!$B137 = "Tyler", 'Game Stats'!R137, "")</f>
        <v/>
      </c>
      <c r="M24" s="124" t="str">
        <f>IF('Game Stats'!$B137 = "Tyler", 'Game Stats'!S137, "")</f>
        <v/>
      </c>
      <c r="N24" s="124" t="str">
        <f>IF('Game Stats'!$B137 = "Tyler", 'Game Stats'!T137, "")</f>
        <v/>
      </c>
      <c r="O24" s="124" t="str">
        <f>IF('Game Stats'!$B137 = "Tyler", SUM('Game Stats'!I135:I139), "")</f>
        <v/>
      </c>
    </row>
    <row r="25" spans="1:21">
      <c r="A25" s="124" t="str">
        <f>IF('Game Stats'!$B143 = "Tyler", 'Game Stats'!D143, "")</f>
        <v/>
      </c>
      <c r="B25" s="124" t="str">
        <f>IF('Game Stats'!$B143 = "Tyler", 'Game Stats'!H143, "")</f>
        <v/>
      </c>
      <c r="C25" s="124" t="str">
        <f>IF('Game Stats'!$B143 = "Tyler", 'Game Stats'!I143, "")</f>
        <v/>
      </c>
      <c r="D25" s="124" t="str">
        <f>IF('Game Stats'!$B143 = "Tyler", 'Game Stats'!J143, "")</f>
        <v/>
      </c>
      <c r="E25" s="124" t="str">
        <f>IF('Game Stats'!$B143 = "Tyler", 'Game Stats'!K143, "")</f>
        <v/>
      </c>
      <c r="F25" s="124" t="str">
        <f>IF('Game Stats'!$B143 = "Tyler", 'Game Stats'!L143, "")</f>
        <v/>
      </c>
      <c r="G25" s="124" t="str">
        <f>IF('Game Stats'!$B143 = "Tyler", 'Game Stats'!M143, "")</f>
        <v/>
      </c>
      <c r="H25" s="124" t="str">
        <f>IF('Game Stats'!$B143 = "Tyler", 'Game Stats'!N143, "")</f>
        <v/>
      </c>
      <c r="I25" s="124" t="str">
        <f>IF('Game Stats'!$B143 = "Tyler", 'Game Stats'!O143, "")</f>
        <v/>
      </c>
      <c r="J25" s="124" t="str">
        <f>IF('Game Stats'!$B143 = "Tyler", 'Game Stats'!P143, "")</f>
        <v/>
      </c>
      <c r="K25" s="124" t="str">
        <f>IF('Game Stats'!$B143 = "Tyler", 'Game Stats'!Q143, "")</f>
        <v/>
      </c>
      <c r="L25" s="124" t="str">
        <f>IF('Game Stats'!$B143 = "Tyler", 'Game Stats'!R143, "")</f>
        <v/>
      </c>
      <c r="M25" s="124" t="str">
        <f>IF('Game Stats'!$B143 = "Tyler", 'Game Stats'!S143, "")</f>
        <v/>
      </c>
      <c r="N25" s="124" t="str">
        <f>IF('Game Stats'!$B143 = "Tyler", 'Game Stats'!T143, "")</f>
        <v/>
      </c>
      <c r="O25" s="124" t="str">
        <f>IF('Game Stats'!$B143 = "Tyler", SUM('Game Stats'!I141:I145), "")</f>
        <v/>
      </c>
      <c r="P25" s="124" t="str">
        <f>IF('Game Stats'!$B26 = "Tyler", 'Game Stats'!U26, "")</f>
        <v/>
      </c>
      <c r="Q25" s="124" t="str">
        <f>IF('Game Stats'!$B26 = "Tyler", 'Game Stats'!V26, "")</f>
        <v/>
      </c>
      <c r="R25" s="124" t="str">
        <f>IF('Game Stats'!$B26 = "Tyler", 'Game Stats'!W26, "")</f>
        <v/>
      </c>
      <c r="S25" s="124" t="str">
        <f>IF('Game Stats'!$B26 = "Tyler", 'Game Stats'!X26, "")</f>
        <v/>
      </c>
      <c r="T25" s="124" t="str">
        <f>IF('Game Stats'!$B26 = "Tyler", 'Game Stats'!Y26, "")</f>
        <v/>
      </c>
      <c r="U25" s="124" t="str">
        <f>IF('Game Stats'!$B26 = "Tyler", 'Game Stats'!Z26, "")</f>
        <v/>
      </c>
    </row>
    <row r="26" spans="1:21">
      <c r="A26" s="124" t="str">
        <f>IF('Game Stats'!$B149 = "Tyler", 'Game Stats'!D149, "")</f>
        <v/>
      </c>
      <c r="B26" s="124" t="str">
        <f>IF('Game Stats'!$B149 = "Tyler", 'Game Stats'!H149, "")</f>
        <v/>
      </c>
      <c r="C26" s="124" t="str">
        <f>IF('Game Stats'!$B149 = "Tyler", 'Game Stats'!I149, "")</f>
        <v/>
      </c>
      <c r="D26" s="124" t="str">
        <f>IF('Game Stats'!$B149 = "Tyler", 'Game Stats'!J149, "")</f>
        <v/>
      </c>
      <c r="E26" s="124" t="str">
        <f>IF('Game Stats'!$B149 = "Tyler", 'Game Stats'!K149, "")</f>
        <v/>
      </c>
      <c r="F26" s="124" t="str">
        <f>IF('Game Stats'!$B149 = "Tyler", 'Game Stats'!L149, "")</f>
        <v/>
      </c>
      <c r="G26" s="124" t="str">
        <f>IF('Game Stats'!$B149 = "Tyler", 'Game Stats'!M149, "")</f>
        <v/>
      </c>
      <c r="H26" s="124" t="str">
        <f>IF('Game Stats'!$B149 = "Tyler", 'Game Stats'!N149, "")</f>
        <v/>
      </c>
      <c r="I26" s="124" t="str">
        <f>IF('Game Stats'!$B149 = "Tyler", 'Game Stats'!O149, "")</f>
        <v/>
      </c>
      <c r="J26" s="124" t="str">
        <f>IF('Game Stats'!$B149 = "Tyler", 'Game Stats'!P149, "")</f>
        <v/>
      </c>
      <c r="K26" s="124" t="str">
        <f>IF('Game Stats'!$B149 = "Tyler", 'Game Stats'!Q149, "")</f>
        <v/>
      </c>
      <c r="L26" s="124" t="str">
        <f>IF('Game Stats'!$B149 = "Tyler", 'Game Stats'!R149, "")</f>
        <v/>
      </c>
      <c r="M26" s="124" t="str">
        <f>IF('Game Stats'!$B149 = "Tyler", 'Game Stats'!S149, "")</f>
        <v/>
      </c>
      <c r="N26" s="124" t="str">
        <f>IF('Game Stats'!$B149 = "Tyler", 'Game Stats'!T149, "")</f>
        <v/>
      </c>
      <c r="O26" s="124" t="str">
        <f>IF('Game Stats'!$B149 = "Tyler", SUM('Game Stats'!I147:I151), "")</f>
        <v/>
      </c>
    </row>
    <row r="27" spans="1:21">
      <c r="A27" s="124" t="str">
        <f>IF('Game Stats'!$B155 = "Tyler", 'Game Stats'!D155, "")</f>
        <v/>
      </c>
      <c r="B27" s="124" t="str">
        <f>IF('Game Stats'!$B155 = "Tyler", 'Game Stats'!H155, "")</f>
        <v/>
      </c>
      <c r="C27" s="124" t="str">
        <f>IF('Game Stats'!$B155 = "Tyler", 'Game Stats'!I155, "")</f>
        <v/>
      </c>
      <c r="D27" s="124" t="str">
        <f>IF('Game Stats'!$B155 = "Tyler", 'Game Stats'!J155, "")</f>
        <v/>
      </c>
      <c r="E27" s="124" t="str">
        <f>IF('Game Stats'!$B155 = "Tyler", 'Game Stats'!K155, "")</f>
        <v/>
      </c>
      <c r="F27" s="124" t="str">
        <f>IF('Game Stats'!$B155 = "Tyler", 'Game Stats'!L155, "")</f>
        <v/>
      </c>
      <c r="G27" s="124" t="str">
        <f>IF('Game Stats'!$B155 = "Tyler", 'Game Stats'!M155, "")</f>
        <v/>
      </c>
      <c r="H27" s="124" t="str">
        <f>IF('Game Stats'!$B155 = "Tyler", 'Game Stats'!N155, "")</f>
        <v/>
      </c>
      <c r="I27" s="124" t="str">
        <f>IF('Game Stats'!$B155 = "Tyler", 'Game Stats'!O155, "")</f>
        <v/>
      </c>
      <c r="J27" s="124" t="str">
        <f>IF('Game Stats'!$B155 = "Tyler", 'Game Stats'!P155, "")</f>
        <v/>
      </c>
      <c r="K27" s="124" t="str">
        <f>IF('Game Stats'!$B155 = "Tyler", 'Game Stats'!Q155, "")</f>
        <v/>
      </c>
      <c r="L27" s="124" t="str">
        <f>IF('Game Stats'!$B155 = "Tyler", 'Game Stats'!R155, "")</f>
        <v/>
      </c>
      <c r="M27" s="124" t="str">
        <f>IF('Game Stats'!$B155 = "Tyler", 'Game Stats'!S155, "")</f>
        <v/>
      </c>
      <c r="N27" s="124" t="str">
        <f>IF('Game Stats'!$B155 = "Tyler", 'Game Stats'!T155, "")</f>
        <v/>
      </c>
      <c r="O27" s="124" t="str">
        <f>IF('Game Stats'!$B155 = "Tyler", SUM('Game Stats'!I153:I157), "")</f>
        <v/>
      </c>
      <c r="P27" s="124" t="str">
        <f>IF('Game Stats'!$B28 = "Tyler", 'Game Stats'!U28, "")</f>
        <v/>
      </c>
      <c r="Q27" s="124" t="str">
        <f>IF('Game Stats'!$B28 = "Tyler", 'Game Stats'!V28, "")</f>
        <v/>
      </c>
      <c r="R27" s="124" t="str">
        <f>IF('Game Stats'!$B28 = "Tyler", 'Game Stats'!W28, "")</f>
        <v/>
      </c>
      <c r="S27" s="124" t="str">
        <f>IF('Game Stats'!$B28 = "Tyler", 'Game Stats'!X28, "")</f>
        <v/>
      </c>
      <c r="T27" s="124" t="str">
        <f>IF('Game Stats'!$B28 = "Tyler", 'Game Stats'!Y28, "")</f>
        <v/>
      </c>
      <c r="U27" s="124" t="str">
        <f>IF('Game Stats'!$B28 = "Tyler", 'Game Stats'!Z28, "")</f>
        <v/>
      </c>
    </row>
    <row r="28" spans="1:21">
      <c r="A28" s="124" t="str">
        <f>IF('Game Stats'!$B161 = "Tyler", 'Game Stats'!D161, "")</f>
        <v/>
      </c>
      <c r="B28" s="124" t="str">
        <f>IF('Game Stats'!$B161 = "Tyler", 'Game Stats'!H161, "")</f>
        <v/>
      </c>
      <c r="C28" s="124" t="str">
        <f>IF('Game Stats'!$B161 = "Tyler", 'Game Stats'!I161, "")</f>
        <v/>
      </c>
      <c r="D28" s="124" t="str">
        <f>IF('Game Stats'!$B161 = "Tyler", 'Game Stats'!J161, "")</f>
        <v/>
      </c>
      <c r="E28" s="124" t="str">
        <f>IF('Game Stats'!$B161 = "Tyler", 'Game Stats'!K161, "")</f>
        <v/>
      </c>
      <c r="F28" s="124" t="str">
        <f>IF('Game Stats'!$B161 = "Tyler", 'Game Stats'!L161, "")</f>
        <v/>
      </c>
      <c r="G28" s="124" t="str">
        <f>IF('Game Stats'!$B161 = "Tyler", 'Game Stats'!M161, "")</f>
        <v/>
      </c>
      <c r="H28" s="124" t="str">
        <f>IF('Game Stats'!$B161 = "Tyler", 'Game Stats'!N161, "")</f>
        <v/>
      </c>
      <c r="I28" s="124" t="str">
        <f>IF('Game Stats'!$B161 = "Tyler", 'Game Stats'!O161, "")</f>
        <v/>
      </c>
      <c r="J28" s="124" t="str">
        <f>IF('Game Stats'!$B161 = "Tyler", 'Game Stats'!P161, "")</f>
        <v/>
      </c>
      <c r="K28" s="124" t="str">
        <f>IF('Game Stats'!$B161 = "Tyler", 'Game Stats'!Q161, "")</f>
        <v/>
      </c>
      <c r="L28" s="124" t="str">
        <f>IF('Game Stats'!$B161 = "Tyler", 'Game Stats'!R161, "")</f>
        <v/>
      </c>
      <c r="M28" s="124" t="str">
        <f>IF('Game Stats'!$B161 = "Tyler", 'Game Stats'!S161, "")</f>
        <v/>
      </c>
      <c r="N28" s="124" t="str">
        <f>IF('Game Stats'!$B161 = "Tyler", 'Game Stats'!T161, "")</f>
        <v/>
      </c>
      <c r="O28" s="124" t="str">
        <f>IF('Game Stats'!$B161 = "Tyler", SUM('Game Stats'!I159:I163), "")</f>
        <v/>
      </c>
      <c r="P28" s="124" t="str">
        <f>IF('Game Stats'!$B29 = "Tyler", 'Game Stats'!U29, "")</f>
        <v/>
      </c>
      <c r="Q28" s="124" t="str">
        <f>IF('Game Stats'!$B29 = "Tyler", 'Game Stats'!V29, "")</f>
        <v/>
      </c>
      <c r="R28" s="124" t="str">
        <f>IF('Game Stats'!$B29 = "Tyler", 'Game Stats'!W29, "")</f>
        <v/>
      </c>
      <c r="S28" s="124" t="str">
        <f>IF('Game Stats'!$B29 = "Tyler", 'Game Stats'!X29, "")</f>
        <v/>
      </c>
      <c r="T28" s="124" t="str">
        <f>IF('Game Stats'!$B29 = "Tyler", 'Game Stats'!Y29, "")</f>
        <v/>
      </c>
      <c r="U28" s="124" t="str">
        <f>IF('Game Stats'!$B29 = "Tyler", 'Game Stats'!Z29, "")</f>
        <v/>
      </c>
    </row>
    <row r="29" spans="1:21">
      <c r="A29" s="124" t="str">
        <f>IF('Game Stats'!$B167 = "Tyler", 'Game Stats'!D167, "")</f>
        <v/>
      </c>
      <c r="B29" s="124" t="str">
        <f>IF('Game Stats'!$B167 = "Tyler", 'Game Stats'!H167, "")</f>
        <v/>
      </c>
      <c r="C29" s="124" t="str">
        <f>IF('Game Stats'!$B167 = "Tyler", 'Game Stats'!I167, "")</f>
        <v/>
      </c>
      <c r="D29" s="124" t="str">
        <f>IF('Game Stats'!$B167 = "Tyler", 'Game Stats'!J167, "")</f>
        <v/>
      </c>
      <c r="E29" s="124" t="str">
        <f>IF('Game Stats'!$B167 = "Tyler", 'Game Stats'!K167, "")</f>
        <v/>
      </c>
      <c r="F29" s="124" t="str">
        <f>IF('Game Stats'!$B167 = "Tyler", 'Game Stats'!L167, "")</f>
        <v/>
      </c>
      <c r="G29" s="124" t="str">
        <f>IF('Game Stats'!$B167 = "Tyler", 'Game Stats'!M167, "")</f>
        <v/>
      </c>
      <c r="H29" s="124" t="str">
        <f>IF('Game Stats'!$B167 = "Tyler", 'Game Stats'!N167, "")</f>
        <v/>
      </c>
      <c r="I29" s="124" t="str">
        <f>IF('Game Stats'!$B167 = "Tyler", 'Game Stats'!O167, "")</f>
        <v/>
      </c>
      <c r="J29" s="124" t="str">
        <f>IF('Game Stats'!$B167 = "Tyler", 'Game Stats'!P167, "")</f>
        <v/>
      </c>
      <c r="K29" s="124" t="str">
        <f>IF('Game Stats'!$B167 = "Tyler", 'Game Stats'!Q167, "")</f>
        <v/>
      </c>
      <c r="L29" s="124" t="str">
        <f>IF('Game Stats'!$B167 = "Tyler", 'Game Stats'!R167, "")</f>
        <v/>
      </c>
      <c r="M29" s="124" t="str">
        <f>IF('Game Stats'!$B167 = "Tyler", 'Game Stats'!S167, "")</f>
        <v/>
      </c>
      <c r="N29" s="124" t="str">
        <f>IF('Game Stats'!$B167 = "Tyler", 'Game Stats'!T167, "")</f>
        <v/>
      </c>
      <c r="O29" s="124" t="str">
        <f>IF('Game Stats'!$B167 = "Tyler", SUM('Game Stats'!I165:I169), "")</f>
        <v/>
      </c>
      <c r="P29" s="124" t="str">
        <f>IF('Game Stats'!$B30 = "Tyler", 'Game Stats'!U30, "")</f>
        <v/>
      </c>
      <c r="Q29" s="124" t="str">
        <f>IF('Game Stats'!$B30 = "Tyler", 'Game Stats'!V30, "")</f>
        <v/>
      </c>
      <c r="R29" s="124" t="str">
        <f>IF('Game Stats'!$B30 = "Tyler", 'Game Stats'!W30, "")</f>
        <v/>
      </c>
      <c r="S29" s="124" t="str">
        <f>IF('Game Stats'!$B30 = "Tyler", 'Game Stats'!X30, "")</f>
        <v/>
      </c>
      <c r="T29" s="124" t="str">
        <f>IF('Game Stats'!$B30 = "Tyler", 'Game Stats'!Y30, "")</f>
        <v/>
      </c>
      <c r="U29" s="124" t="str">
        <f>IF('Game Stats'!$B30 = "Tyler", 'Game Stats'!Z30, "")</f>
        <v/>
      </c>
    </row>
    <row r="30" spans="1:21">
      <c r="A30" s="124" t="str">
        <f>IF('Game Stats'!$B173 = "Tyler", 'Game Stats'!D173, "")</f>
        <v/>
      </c>
      <c r="B30" s="124" t="str">
        <f>IF('Game Stats'!$B173 = "Tyler", 'Game Stats'!H173, "")</f>
        <v/>
      </c>
      <c r="C30" s="124" t="str">
        <f>IF('Game Stats'!$B173 = "Tyler", 'Game Stats'!I173, "")</f>
        <v/>
      </c>
      <c r="D30" s="124" t="str">
        <f>IF('Game Stats'!$B173 = "Tyler", 'Game Stats'!J173, "")</f>
        <v/>
      </c>
      <c r="E30" s="124" t="str">
        <f>IF('Game Stats'!$B173 = "Tyler", 'Game Stats'!K173, "")</f>
        <v/>
      </c>
      <c r="F30" s="124" t="str">
        <f>IF('Game Stats'!$B173 = "Tyler", 'Game Stats'!L173, "")</f>
        <v/>
      </c>
      <c r="G30" s="124" t="str">
        <f>IF('Game Stats'!$B173 = "Tyler", 'Game Stats'!M173, "")</f>
        <v/>
      </c>
      <c r="H30" s="124" t="str">
        <f>IF('Game Stats'!$B173 = "Tyler", 'Game Stats'!N173, "")</f>
        <v/>
      </c>
      <c r="I30" s="124" t="str">
        <f>IF('Game Stats'!$B173 = "Tyler", 'Game Stats'!O173, "")</f>
        <v/>
      </c>
      <c r="J30" s="124" t="str">
        <f>IF('Game Stats'!$B173 = "Tyler", 'Game Stats'!P173, "")</f>
        <v/>
      </c>
      <c r="K30" s="124" t="str">
        <f>IF('Game Stats'!$B173 = "Tyler", 'Game Stats'!Q173, "")</f>
        <v/>
      </c>
      <c r="L30" s="124" t="str">
        <f>IF('Game Stats'!$B173 = "Tyler", 'Game Stats'!R173, "")</f>
        <v/>
      </c>
      <c r="M30" s="124" t="str">
        <f>IF('Game Stats'!$B173 = "Tyler", 'Game Stats'!S173, "")</f>
        <v/>
      </c>
      <c r="N30" s="124" t="str">
        <f>IF('Game Stats'!$B173 = "Tyler", 'Game Stats'!T173, "")</f>
        <v/>
      </c>
      <c r="O30" s="124" t="str">
        <f>IF('Game Stats'!$B173 = "Tyler", SUM('Game Stats'!I171:I175), "")</f>
        <v/>
      </c>
      <c r="P30" s="124" t="str">
        <f>IF('Game Stats'!$B31 = "Tyler", 'Game Stats'!U31, "")</f>
        <v/>
      </c>
      <c r="Q30" s="124" t="str">
        <f>IF('Game Stats'!$B31 = "Tyler", 'Game Stats'!V31, "")</f>
        <v/>
      </c>
      <c r="R30" s="124" t="str">
        <f>IF('Game Stats'!$B31 = "Tyler", 'Game Stats'!W31, "")</f>
        <v/>
      </c>
      <c r="S30" s="124" t="str">
        <f>IF('Game Stats'!$B31 = "Tyler", 'Game Stats'!X31, "")</f>
        <v/>
      </c>
      <c r="T30" s="124" t="str">
        <f>IF('Game Stats'!$B31 = "Tyler", 'Game Stats'!Y31, "")</f>
        <v/>
      </c>
      <c r="U30" s="124" t="str">
        <f>IF('Game Stats'!$B31 = "Tyler", 'Game Stats'!Z31, "")</f>
        <v/>
      </c>
    </row>
    <row r="31" spans="1:21">
      <c r="A31" s="124" t="str">
        <f>IF('Game Stats'!$B179 = "Tyler", 'Game Stats'!D179, "")</f>
        <v/>
      </c>
      <c r="B31" s="124" t="str">
        <f>IF('Game Stats'!$B179 = "Tyler", 'Game Stats'!H179, "")</f>
        <v/>
      </c>
      <c r="C31" s="124" t="str">
        <f>IF('Game Stats'!$B179 = "Tyler", 'Game Stats'!I179, "")</f>
        <v/>
      </c>
      <c r="D31" s="124" t="str">
        <f>IF('Game Stats'!$B179 = "Tyler", 'Game Stats'!J179, "")</f>
        <v/>
      </c>
      <c r="E31" s="124" t="str">
        <f>IF('Game Stats'!$B179 = "Tyler", 'Game Stats'!K179, "")</f>
        <v/>
      </c>
      <c r="F31" s="124" t="str">
        <f>IF('Game Stats'!$B179 = "Tyler", 'Game Stats'!L179, "")</f>
        <v/>
      </c>
      <c r="G31" s="124" t="str">
        <f>IF('Game Stats'!$B179 = "Tyler", 'Game Stats'!M179, "")</f>
        <v/>
      </c>
      <c r="H31" s="124" t="str">
        <f>IF('Game Stats'!$B179 = "Tyler", 'Game Stats'!N179, "")</f>
        <v/>
      </c>
      <c r="I31" s="124" t="str">
        <f>IF('Game Stats'!$B179 = "Tyler", 'Game Stats'!O179, "")</f>
        <v/>
      </c>
      <c r="J31" s="124" t="str">
        <f>IF('Game Stats'!$B179 = "Tyler", 'Game Stats'!P179, "")</f>
        <v/>
      </c>
      <c r="K31" s="124" t="str">
        <f>IF('Game Stats'!$B179 = "Tyler", 'Game Stats'!Q179, "")</f>
        <v/>
      </c>
      <c r="L31" s="124" t="str">
        <f>IF('Game Stats'!$B179 = "Tyler", 'Game Stats'!R179, "")</f>
        <v/>
      </c>
      <c r="M31" s="124" t="str">
        <f>IF('Game Stats'!$B179 = "Tyler", 'Game Stats'!S179, "")</f>
        <v/>
      </c>
      <c r="N31" s="124" t="str">
        <f>IF('Game Stats'!$B179 = "Tyler", 'Game Stats'!T179, "")</f>
        <v/>
      </c>
      <c r="O31" s="124" t="str">
        <f>IF('Game Stats'!$B179 = "Tyler", SUM('Game Stats'!I177:I181), "")</f>
        <v/>
      </c>
      <c r="P31" s="124" t="str">
        <f>IF('Game Stats'!$B32 = "Tyler", 'Game Stats'!U32, "")</f>
        <v/>
      </c>
      <c r="Q31" s="124" t="str">
        <f>IF('Game Stats'!$B32 = "Tyler", 'Game Stats'!V32, "")</f>
        <v/>
      </c>
      <c r="R31" s="124" t="str">
        <f>IF('Game Stats'!$B32 = "Tyler", 'Game Stats'!W32, "")</f>
        <v/>
      </c>
      <c r="S31" s="124" t="str">
        <f>IF('Game Stats'!$B32 = "Tyler", 'Game Stats'!X32, "")</f>
        <v/>
      </c>
      <c r="T31" s="124" t="str">
        <f>IF('Game Stats'!$B32 = "Tyler", 'Game Stats'!Y32, "")</f>
        <v/>
      </c>
      <c r="U31" s="124" t="str">
        <f>IF('Game Stats'!$B32 = "Tyler", 'Game Stats'!Z32, "")</f>
        <v/>
      </c>
    </row>
    <row r="32" spans="1:21">
      <c r="A32" s="124" t="str">
        <f>IF('Game Stats'!$B185 = "Tyler", 'Game Stats'!D185, "")</f>
        <v/>
      </c>
      <c r="B32" s="124" t="str">
        <f>IF('Game Stats'!$B185 = "Tyler", 'Game Stats'!H185, "")</f>
        <v/>
      </c>
      <c r="C32" s="124" t="str">
        <f>IF('Game Stats'!$B185 = "Tyler", 'Game Stats'!I185, "")</f>
        <v/>
      </c>
      <c r="D32" s="124" t="str">
        <f>IF('Game Stats'!$B185 = "Tyler", 'Game Stats'!J185, "")</f>
        <v/>
      </c>
      <c r="E32" s="124" t="str">
        <f>IF('Game Stats'!$B185 = "Tyler", 'Game Stats'!K185, "")</f>
        <v/>
      </c>
      <c r="F32" s="124" t="str">
        <f>IF('Game Stats'!$B185 = "Tyler", 'Game Stats'!L185, "")</f>
        <v/>
      </c>
      <c r="G32" s="124" t="str">
        <f>IF('Game Stats'!$B185 = "Tyler", 'Game Stats'!M185, "")</f>
        <v/>
      </c>
      <c r="H32" s="124" t="str">
        <f>IF('Game Stats'!$B185 = "Tyler", 'Game Stats'!N185, "")</f>
        <v/>
      </c>
      <c r="I32" s="124" t="str">
        <f>IF('Game Stats'!$B185 = "Tyler", 'Game Stats'!O185, "")</f>
        <v/>
      </c>
      <c r="J32" s="124" t="str">
        <f>IF('Game Stats'!$B185 = "Tyler", 'Game Stats'!P185, "")</f>
        <v/>
      </c>
      <c r="K32" s="124" t="str">
        <f>IF('Game Stats'!$B185 = "Tyler", 'Game Stats'!Q185, "")</f>
        <v/>
      </c>
      <c r="L32" s="124" t="str">
        <f>IF('Game Stats'!$B185 = "Tyler", 'Game Stats'!R185, "")</f>
        <v/>
      </c>
      <c r="M32" s="124" t="str">
        <f>IF('Game Stats'!$B185 = "Tyler", 'Game Stats'!S185, "")</f>
        <v/>
      </c>
      <c r="N32" s="124" t="str">
        <f>IF('Game Stats'!$B185 = "Tyler", 'Game Stats'!T185, "")</f>
        <v/>
      </c>
      <c r="O32" s="124" t="str">
        <f>IF('Game Stats'!$B185 = "Tyler", SUM('Game Stats'!I183:I187), "")</f>
        <v/>
      </c>
      <c r="P32" s="124" t="str">
        <f>IF('Game Stats'!$B33 = "Tyler", 'Game Stats'!U33, "")</f>
        <v/>
      </c>
      <c r="Q32" s="124" t="str">
        <f>IF('Game Stats'!$B33 = "Tyler", 'Game Stats'!V33, "")</f>
        <v/>
      </c>
      <c r="R32" s="124" t="str">
        <f>IF('Game Stats'!$B33 = "Tyler", 'Game Stats'!W33, "")</f>
        <v/>
      </c>
      <c r="S32" s="124" t="str">
        <f>IF('Game Stats'!$B33 = "Tyler", 'Game Stats'!X33, "")</f>
        <v/>
      </c>
      <c r="T32" s="124" t="str">
        <f>IF('Game Stats'!$B33 = "Tyler", 'Game Stats'!Y33, "")</f>
        <v/>
      </c>
      <c r="U32" s="124" t="str">
        <f>IF('Game Stats'!$B33 = "Tyler", 'Game Stats'!Z33, "")</f>
        <v/>
      </c>
    </row>
    <row r="33" spans="1:21">
      <c r="A33" s="124" t="str">
        <f>IF('Game Stats'!$B191 = "Tyler", 'Game Stats'!D191, "")</f>
        <v/>
      </c>
      <c r="B33" s="124" t="str">
        <f>IF('Game Stats'!$B191 = "Tyler", 'Game Stats'!H191, "")</f>
        <v/>
      </c>
      <c r="C33" s="124" t="str">
        <f>IF('Game Stats'!$B191 = "Tyler", 'Game Stats'!I191, "")</f>
        <v/>
      </c>
      <c r="D33" s="124" t="str">
        <f>IF('Game Stats'!$B191 = "Tyler", 'Game Stats'!J191, "")</f>
        <v/>
      </c>
      <c r="E33" s="124" t="str">
        <f>IF('Game Stats'!$B191 = "Tyler", 'Game Stats'!K191, "")</f>
        <v/>
      </c>
      <c r="F33" s="124" t="str">
        <f>IF('Game Stats'!$B191 = "Tyler", 'Game Stats'!L191, "")</f>
        <v/>
      </c>
      <c r="G33" s="124" t="str">
        <f>IF('Game Stats'!$B191 = "Tyler", 'Game Stats'!M191, "")</f>
        <v/>
      </c>
      <c r="H33" s="124" t="str">
        <f>IF('Game Stats'!$B191 = "Tyler", 'Game Stats'!N191, "")</f>
        <v/>
      </c>
      <c r="I33" s="124" t="str">
        <f>IF('Game Stats'!$B191 = "Tyler", 'Game Stats'!O191, "")</f>
        <v/>
      </c>
      <c r="J33" s="124" t="str">
        <f>IF('Game Stats'!$B191 = "Tyler", 'Game Stats'!P191, "")</f>
        <v/>
      </c>
      <c r="K33" s="124" t="str">
        <f>IF('Game Stats'!$B191 = "Tyler", 'Game Stats'!Q191, "")</f>
        <v/>
      </c>
      <c r="L33" s="124" t="str">
        <f>IF('Game Stats'!$B191 = "Tyler", 'Game Stats'!R191, "")</f>
        <v/>
      </c>
      <c r="M33" s="124" t="str">
        <f>IF('Game Stats'!$B191 = "Tyler", 'Game Stats'!S191, "")</f>
        <v/>
      </c>
      <c r="N33" s="124" t="str">
        <f>IF('Game Stats'!$B191 = "Tyler", 'Game Stats'!T191, "")</f>
        <v/>
      </c>
      <c r="O33" s="124" t="str">
        <f>IF('Game Stats'!$B191 = "Tyler", SUM('Game Stats'!I189:I193), "")</f>
        <v/>
      </c>
      <c r="P33" s="124" t="str">
        <f>IF('Game Stats'!$B34 = "Tyler", 'Game Stats'!U34, "")</f>
        <v/>
      </c>
      <c r="Q33" s="124" t="str">
        <f>IF('Game Stats'!$B34 = "Tyler", 'Game Stats'!V34, "")</f>
        <v/>
      </c>
      <c r="R33" s="124" t="str">
        <f>IF('Game Stats'!$B34 = "Tyler", 'Game Stats'!W34, "")</f>
        <v/>
      </c>
      <c r="S33" s="124" t="str">
        <f>IF('Game Stats'!$B34 = "Tyler", 'Game Stats'!X34, "")</f>
        <v/>
      </c>
      <c r="T33" s="124" t="str">
        <f>IF('Game Stats'!$B34 = "Tyler", 'Game Stats'!Y34, "")</f>
        <v/>
      </c>
      <c r="U33" s="124" t="str">
        <f>IF('Game Stats'!$B34 = "Tyler", 'Game Stats'!Z34, "")</f>
        <v/>
      </c>
    </row>
    <row r="34" spans="1:21">
      <c r="A34" s="124" t="str">
        <f>IF('Game Stats'!$B197 = "Tyler", 'Game Stats'!D197, "")</f>
        <v/>
      </c>
      <c r="B34" s="124" t="str">
        <f>IF('Game Stats'!$B197 = "Tyler", 'Game Stats'!H197, "")</f>
        <v/>
      </c>
      <c r="C34" s="124" t="str">
        <f>IF('Game Stats'!$B197 = "Tyler", 'Game Stats'!I197, "")</f>
        <v/>
      </c>
      <c r="D34" s="124" t="str">
        <f>IF('Game Stats'!$B197 = "Tyler", 'Game Stats'!J197, "")</f>
        <v/>
      </c>
      <c r="E34" s="124" t="str">
        <f>IF('Game Stats'!$B197 = "Tyler", 'Game Stats'!K197, "")</f>
        <v/>
      </c>
      <c r="F34" s="124" t="str">
        <f>IF('Game Stats'!$B197 = "Tyler", 'Game Stats'!L197, "")</f>
        <v/>
      </c>
      <c r="G34" s="124" t="str">
        <f>IF('Game Stats'!$B197 = "Tyler", 'Game Stats'!M197, "")</f>
        <v/>
      </c>
      <c r="H34" s="124" t="str">
        <f>IF('Game Stats'!$B197 = "Tyler", 'Game Stats'!N197, "")</f>
        <v/>
      </c>
      <c r="I34" s="124" t="str">
        <f>IF('Game Stats'!$B197 = "Tyler", 'Game Stats'!O197, "")</f>
        <v/>
      </c>
      <c r="J34" s="124" t="str">
        <f>IF('Game Stats'!$B197 = "Tyler", 'Game Stats'!P197, "")</f>
        <v/>
      </c>
      <c r="K34" s="124" t="str">
        <f>IF('Game Stats'!$B197 = "Tyler", 'Game Stats'!Q197, "")</f>
        <v/>
      </c>
      <c r="L34" s="124" t="str">
        <f>IF('Game Stats'!$B197 = "Tyler", 'Game Stats'!R197, "")</f>
        <v/>
      </c>
      <c r="M34" s="124" t="str">
        <f>IF('Game Stats'!$B197 = "Tyler", 'Game Stats'!S197, "")</f>
        <v/>
      </c>
      <c r="N34" s="124" t="str">
        <f>IF('Game Stats'!$B197 = "Tyler", 'Game Stats'!T197, "")</f>
        <v/>
      </c>
      <c r="O34" s="124" t="str">
        <f>IF('Game Stats'!$B197 = "Tyler", SUM('Game Stats'!I195:I199), "")</f>
        <v/>
      </c>
      <c r="P34" s="124" t="str">
        <f>IF('Game Stats'!$B35 = "Tyler", 'Game Stats'!U35, "")</f>
        <v/>
      </c>
      <c r="Q34" s="124" t="str">
        <f>IF('Game Stats'!$B35 = "Tyler", 'Game Stats'!V35, "")</f>
        <v/>
      </c>
      <c r="R34" s="124" t="str">
        <f>IF('Game Stats'!$B35 = "Tyler", 'Game Stats'!W35, "")</f>
        <v/>
      </c>
      <c r="S34" s="124" t="str">
        <f>IF('Game Stats'!$B35 = "Tyler", 'Game Stats'!X35, "")</f>
        <v/>
      </c>
      <c r="T34" s="124" t="str">
        <f>IF('Game Stats'!$B35 = "Tyler", 'Game Stats'!Y35, "")</f>
        <v/>
      </c>
      <c r="U34" s="124" t="str">
        <f>IF('Game Stats'!$B35 = "Tyler", 'Game Stats'!Z35, "")</f>
        <v/>
      </c>
    </row>
    <row r="35" spans="1:21">
      <c r="A35" s="124" t="str">
        <f>IF('Game Stats'!$B203 = "Tyler", 'Game Stats'!D203, "")</f>
        <v/>
      </c>
      <c r="B35" s="124" t="str">
        <f>IF('Game Stats'!$B203 = "Tyler", 'Game Stats'!H203, "")</f>
        <v/>
      </c>
      <c r="C35" s="124" t="str">
        <f>IF('Game Stats'!$B203 = "Tyler", 'Game Stats'!I203, "")</f>
        <v/>
      </c>
      <c r="D35" s="124" t="str">
        <f>IF('Game Stats'!$B203 = "Tyler", 'Game Stats'!J203, "")</f>
        <v/>
      </c>
      <c r="E35" s="124" t="str">
        <f>IF('Game Stats'!$B203 = "Tyler", 'Game Stats'!K203, "")</f>
        <v/>
      </c>
      <c r="F35" s="124" t="str">
        <f>IF('Game Stats'!$B203 = "Tyler", 'Game Stats'!L203, "")</f>
        <v/>
      </c>
      <c r="G35" s="124" t="str">
        <f>IF('Game Stats'!$B203 = "Tyler", 'Game Stats'!M203, "")</f>
        <v/>
      </c>
      <c r="H35" s="124" t="str">
        <f>IF('Game Stats'!$B203 = "Tyler", 'Game Stats'!N203, "")</f>
        <v/>
      </c>
      <c r="I35" s="124" t="str">
        <f>IF('Game Stats'!$B203 = "Tyler", 'Game Stats'!O203, "")</f>
        <v/>
      </c>
      <c r="J35" s="124" t="str">
        <f>IF('Game Stats'!$B203 = "Tyler", 'Game Stats'!P203, "")</f>
        <v/>
      </c>
      <c r="K35" s="124" t="str">
        <f>IF('Game Stats'!$B203 = "Tyler", 'Game Stats'!Q203, "")</f>
        <v/>
      </c>
      <c r="L35" s="124" t="str">
        <f>IF('Game Stats'!$B203 = "Tyler", 'Game Stats'!R203, "")</f>
        <v/>
      </c>
      <c r="M35" s="124" t="str">
        <f>IF('Game Stats'!$B203 = "Tyler", 'Game Stats'!S203, "")</f>
        <v/>
      </c>
      <c r="N35" s="124" t="str">
        <f>IF('Game Stats'!$B203 = "Tyler", 'Game Stats'!T203, "")</f>
        <v/>
      </c>
      <c r="O35" s="124" t="str">
        <f>IF('Game Stats'!$B203 = "Tyler", SUM('Game Stats'!I201:I205), "")</f>
        <v/>
      </c>
      <c r="P35" s="124" t="str">
        <f>IF('Game Stats'!$B36 = "Tyler", 'Game Stats'!U36, "")</f>
        <v/>
      </c>
      <c r="Q35" s="124" t="str">
        <f>IF('Game Stats'!$B36 = "Tyler", 'Game Stats'!V36, "")</f>
        <v/>
      </c>
      <c r="R35" s="124" t="str">
        <f>IF('Game Stats'!$B36 = "Tyler", 'Game Stats'!W36, "")</f>
        <v/>
      </c>
      <c r="S35" s="124" t="str">
        <f>IF('Game Stats'!$B36 = "Tyler", 'Game Stats'!X36, "")</f>
        <v/>
      </c>
      <c r="T35" s="124" t="str">
        <f>IF('Game Stats'!$B36 = "Tyler", 'Game Stats'!Y36, "")</f>
        <v/>
      </c>
      <c r="U35" s="124" t="str">
        <f>IF('Game Stats'!$B36 = "Tyler", 'Game Stats'!Z36, "")</f>
        <v/>
      </c>
    </row>
    <row r="36" spans="1:21">
      <c r="A36" s="124" t="str">
        <f>IF('Game Stats'!$B209 = "Tyler", 'Game Stats'!D209, "")</f>
        <v/>
      </c>
      <c r="B36" s="124" t="str">
        <f>IF('Game Stats'!$B209 = "Tyler", 'Game Stats'!H209, "")</f>
        <v/>
      </c>
      <c r="C36" s="124" t="str">
        <f>IF('Game Stats'!$B209 = "Tyler", 'Game Stats'!I209, "")</f>
        <v/>
      </c>
      <c r="D36" s="124" t="str">
        <f>IF('Game Stats'!$B209 = "Tyler", 'Game Stats'!J209, "")</f>
        <v/>
      </c>
      <c r="E36" s="124" t="str">
        <f>IF('Game Stats'!$B209 = "Tyler", 'Game Stats'!K209, "")</f>
        <v/>
      </c>
      <c r="F36" s="124" t="str">
        <f>IF('Game Stats'!$B209 = "Tyler", 'Game Stats'!L209, "")</f>
        <v/>
      </c>
      <c r="G36" s="124" t="str">
        <f>IF('Game Stats'!$B209 = "Tyler", 'Game Stats'!M209, "")</f>
        <v/>
      </c>
      <c r="H36" s="124" t="str">
        <f>IF('Game Stats'!$B209 = "Tyler", 'Game Stats'!N209, "")</f>
        <v/>
      </c>
      <c r="I36" s="124" t="str">
        <f>IF('Game Stats'!$B209 = "Tyler", 'Game Stats'!O209, "")</f>
        <v/>
      </c>
      <c r="J36" s="124" t="str">
        <f>IF('Game Stats'!$B209 = "Tyler", 'Game Stats'!P209, "")</f>
        <v/>
      </c>
      <c r="K36" s="124" t="str">
        <f>IF('Game Stats'!$B209 = "Tyler", 'Game Stats'!Q209, "")</f>
        <v/>
      </c>
      <c r="L36" s="124" t="str">
        <f>IF('Game Stats'!$B209 = "Tyler", 'Game Stats'!R209, "")</f>
        <v/>
      </c>
      <c r="M36" s="124" t="str">
        <f>IF('Game Stats'!$B209 = "Tyler", 'Game Stats'!S209, "")</f>
        <v/>
      </c>
      <c r="N36" s="124" t="str">
        <f>IF('Game Stats'!$B209 = "Tyler", 'Game Stats'!T209, "")</f>
        <v/>
      </c>
      <c r="O36" s="124" t="str">
        <f>IF('Game Stats'!$B209 = "Tyler", SUM('Game Stats'!I207:I211), "")</f>
        <v/>
      </c>
      <c r="P36" s="124" t="str">
        <f>IF('Game Stats'!$B37 = "Tyler", 'Game Stats'!U37, "")</f>
        <v/>
      </c>
      <c r="Q36" s="124" t="str">
        <f>IF('Game Stats'!$B37 = "Tyler", 'Game Stats'!V37, "")</f>
        <v/>
      </c>
      <c r="R36" s="124" t="str">
        <f>IF('Game Stats'!$B37 = "Tyler", 'Game Stats'!W37, "")</f>
        <v/>
      </c>
      <c r="S36" s="124" t="str">
        <f>IF('Game Stats'!$B37 = "Tyler", 'Game Stats'!X37, "")</f>
        <v/>
      </c>
      <c r="T36" s="124" t="str">
        <f>IF('Game Stats'!$B37 = "Tyler", 'Game Stats'!Y37, "")</f>
        <v/>
      </c>
      <c r="U36" s="124" t="str">
        <f>IF('Game Stats'!$B37 = "Tyler", 'Game Stats'!Z37, "")</f>
        <v/>
      </c>
    </row>
    <row r="37" spans="1:21">
      <c r="A37" s="124" t="str">
        <f>IF('Game Stats'!$B215 = "Tyler", 'Game Stats'!D215, "")</f>
        <v/>
      </c>
      <c r="B37" s="124" t="str">
        <f>IF('Game Stats'!$B215 = "Tyler", 'Game Stats'!H215, "")</f>
        <v/>
      </c>
      <c r="C37" s="124" t="str">
        <f>IF('Game Stats'!$B215 = "Tyler", 'Game Stats'!I215, "")</f>
        <v/>
      </c>
      <c r="D37" s="124" t="str">
        <f>IF('Game Stats'!$B215 = "Tyler", 'Game Stats'!J215, "")</f>
        <v/>
      </c>
      <c r="E37" s="124" t="str">
        <f>IF('Game Stats'!$B215 = "Tyler", 'Game Stats'!K215, "")</f>
        <v/>
      </c>
      <c r="F37" s="124" t="str">
        <f>IF('Game Stats'!$B215 = "Tyler", 'Game Stats'!L215, "")</f>
        <v/>
      </c>
      <c r="G37" s="124" t="str">
        <f>IF('Game Stats'!$B215 = "Tyler", 'Game Stats'!M215, "")</f>
        <v/>
      </c>
      <c r="H37" s="124" t="str">
        <f>IF('Game Stats'!$B215 = "Tyler", 'Game Stats'!N215, "")</f>
        <v/>
      </c>
      <c r="I37" s="124" t="str">
        <f>IF('Game Stats'!$B215 = "Tyler", 'Game Stats'!O215, "")</f>
        <v/>
      </c>
      <c r="J37" s="124" t="str">
        <f>IF('Game Stats'!$B215 = "Tyler", 'Game Stats'!P215, "")</f>
        <v/>
      </c>
      <c r="K37" s="124" t="str">
        <f>IF('Game Stats'!$B215 = "Tyler", 'Game Stats'!Q215, "")</f>
        <v/>
      </c>
      <c r="L37" s="124" t="str">
        <f>IF('Game Stats'!$B215 = "Tyler", 'Game Stats'!R215, "")</f>
        <v/>
      </c>
      <c r="M37" s="124" t="str">
        <f>IF('Game Stats'!$B215 = "Tyler", 'Game Stats'!S215, "")</f>
        <v/>
      </c>
      <c r="N37" s="124" t="str">
        <f>IF('Game Stats'!$B215 = "Tyler", 'Game Stats'!T215, "")</f>
        <v/>
      </c>
      <c r="O37" s="124" t="str">
        <f>IF('Game Stats'!$B215 = "Tyler", SUM('Game Stats'!I213:I217), "")</f>
        <v/>
      </c>
      <c r="P37" s="124" t="str">
        <f>IF('Game Stats'!$B38 = "Tyler", 'Game Stats'!U38, "")</f>
        <v/>
      </c>
      <c r="Q37" s="124" t="str">
        <f>IF('Game Stats'!$B38 = "Tyler", 'Game Stats'!V38, "")</f>
        <v/>
      </c>
      <c r="R37" s="124" t="str">
        <f>IF('Game Stats'!$B38 = "Tyler", 'Game Stats'!W38, "")</f>
        <v/>
      </c>
      <c r="S37" s="124" t="str">
        <f>IF('Game Stats'!$B38 = "Tyler", 'Game Stats'!X38, "")</f>
        <v/>
      </c>
      <c r="T37" s="124" t="str">
        <f>IF('Game Stats'!$B38 = "Tyler", 'Game Stats'!Y38, "")</f>
        <v/>
      </c>
      <c r="U37" s="124" t="str">
        <f>IF('Game Stats'!$B38 = "Tyler", 'Game Stats'!Z38, "")</f>
        <v/>
      </c>
    </row>
    <row r="38" spans="1:21">
      <c r="A38" s="124" t="str">
        <f>IF('Game Stats'!$B221 = "Tyler", 'Game Stats'!D221, "")</f>
        <v/>
      </c>
      <c r="B38" s="124" t="str">
        <f>IF('Game Stats'!$B221 = "Tyler", 'Game Stats'!H221, "")</f>
        <v/>
      </c>
      <c r="C38" s="124" t="str">
        <f>IF('Game Stats'!$B221 = "Tyler", 'Game Stats'!I221, "")</f>
        <v/>
      </c>
      <c r="D38" s="124" t="str">
        <f>IF('Game Stats'!$B221 = "Tyler", 'Game Stats'!J221, "")</f>
        <v/>
      </c>
      <c r="E38" s="124" t="str">
        <f>IF('Game Stats'!$B221 = "Tyler", 'Game Stats'!K221, "")</f>
        <v/>
      </c>
      <c r="F38" s="124" t="str">
        <f>IF('Game Stats'!$B221 = "Tyler", 'Game Stats'!L221, "")</f>
        <v/>
      </c>
      <c r="G38" s="124" t="str">
        <f>IF('Game Stats'!$B221 = "Tyler", 'Game Stats'!M221, "")</f>
        <v/>
      </c>
      <c r="H38" s="124" t="str">
        <f>IF('Game Stats'!$B221 = "Tyler", 'Game Stats'!N221, "")</f>
        <v/>
      </c>
      <c r="I38" s="124" t="str">
        <f>IF('Game Stats'!$B221 = "Tyler", 'Game Stats'!O221, "")</f>
        <v/>
      </c>
      <c r="J38" s="124" t="str">
        <f>IF('Game Stats'!$B221 = "Tyler", 'Game Stats'!P221, "")</f>
        <v/>
      </c>
      <c r="K38" s="124" t="str">
        <f>IF('Game Stats'!$B221 = "Tyler", 'Game Stats'!Q221, "")</f>
        <v/>
      </c>
      <c r="L38" s="124" t="str">
        <f>IF('Game Stats'!$B221 = "Tyler", 'Game Stats'!R221, "")</f>
        <v/>
      </c>
      <c r="M38" s="124" t="str">
        <f>IF('Game Stats'!$B221 = "Tyler", 'Game Stats'!S221, "")</f>
        <v/>
      </c>
      <c r="N38" s="124" t="str">
        <f>IF('Game Stats'!$B221 = "Tyler", 'Game Stats'!T221, "")</f>
        <v/>
      </c>
      <c r="O38" s="124" t="str">
        <f>IF('Game Stats'!$B221 = "Tyler", SUM('Game Stats'!I219:I223), "")</f>
        <v/>
      </c>
      <c r="P38" s="124" t="str">
        <f>IF('Game Stats'!$B39 = "Tyler", 'Game Stats'!U39, "")</f>
        <v/>
      </c>
      <c r="Q38" s="124" t="str">
        <f>IF('Game Stats'!$B39 = "Tyler", 'Game Stats'!V39, "")</f>
        <v/>
      </c>
      <c r="R38" s="124" t="str">
        <f>IF('Game Stats'!$B39 = "Tyler", 'Game Stats'!W39, "")</f>
        <v/>
      </c>
      <c r="S38" s="124" t="str">
        <f>IF('Game Stats'!$B39 = "Tyler", 'Game Stats'!X39, "")</f>
        <v/>
      </c>
      <c r="T38" s="124" t="str">
        <f>IF('Game Stats'!$B39 = "Tyler", 'Game Stats'!Y39, "")</f>
        <v/>
      </c>
      <c r="U38" s="124" t="str">
        <f>IF('Game Stats'!$B39 = "Tyler", 'Game Stats'!Z39, "")</f>
        <v/>
      </c>
    </row>
    <row r="39" spans="1:21">
      <c r="A39" s="124" t="str">
        <f>IF('Game Stats'!$B227 = "Tyler", 'Game Stats'!D227, "")</f>
        <v/>
      </c>
      <c r="B39" s="124" t="str">
        <f>IF('Game Stats'!$B227 = "Tyler", 'Game Stats'!H227, "")</f>
        <v/>
      </c>
      <c r="C39" s="124" t="str">
        <f>IF('Game Stats'!$B227 = "Tyler", 'Game Stats'!I227, "")</f>
        <v/>
      </c>
      <c r="D39" s="124" t="str">
        <f>IF('Game Stats'!$B227 = "Tyler", 'Game Stats'!J227, "")</f>
        <v/>
      </c>
      <c r="E39" s="124" t="str">
        <f>IF('Game Stats'!$B227 = "Tyler", 'Game Stats'!K227, "")</f>
        <v/>
      </c>
      <c r="F39" s="124" t="str">
        <f>IF('Game Stats'!$B227 = "Tyler", 'Game Stats'!L227, "")</f>
        <v/>
      </c>
      <c r="G39" s="124" t="str">
        <f>IF('Game Stats'!$B227 = "Tyler", 'Game Stats'!M227, "")</f>
        <v/>
      </c>
      <c r="H39" s="124" t="str">
        <f>IF('Game Stats'!$B227 = "Tyler", 'Game Stats'!N227, "")</f>
        <v/>
      </c>
      <c r="I39" s="124" t="str">
        <f>IF('Game Stats'!$B227 = "Tyler", 'Game Stats'!O227, "")</f>
        <v/>
      </c>
      <c r="J39" s="124" t="str">
        <f>IF('Game Stats'!$B227 = "Tyler", 'Game Stats'!P227, "")</f>
        <v/>
      </c>
      <c r="K39" s="124" t="str">
        <f>IF('Game Stats'!$B227 = "Tyler", 'Game Stats'!Q227, "")</f>
        <v/>
      </c>
      <c r="L39" s="124" t="str">
        <f>IF('Game Stats'!$B227 = "Tyler", 'Game Stats'!R227, "")</f>
        <v/>
      </c>
      <c r="M39" s="124" t="str">
        <f>IF('Game Stats'!$B227 = "Tyler", 'Game Stats'!S227, "")</f>
        <v/>
      </c>
      <c r="N39" s="124" t="str">
        <f>IF('Game Stats'!$B227 = "Tyler", 'Game Stats'!T227, "")</f>
        <v/>
      </c>
      <c r="O39" s="124" t="str">
        <f>IF('Game Stats'!$B227 = "Tyler", SUM('Game Stats'!I225:I229), "")</f>
        <v/>
      </c>
      <c r="P39" s="124" t="str">
        <f>IF('Game Stats'!$B40 = "Tyler", 'Game Stats'!U40, "")</f>
        <v/>
      </c>
      <c r="Q39" s="124" t="str">
        <f>IF('Game Stats'!$B40 = "Tyler", 'Game Stats'!V40, "")</f>
        <v/>
      </c>
      <c r="R39" s="124" t="str">
        <f>IF('Game Stats'!$B40 = "Tyler", 'Game Stats'!W40, "")</f>
        <v/>
      </c>
      <c r="S39" s="124" t="str">
        <f>IF('Game Stats'!$B40 = "Tyler", 'Game Stats'!X40, "")</f>
        <v/>
      </c>
      <c r="T39" s="124" t="str">
        <f>IF('Game Stats'!$B40 = "Tyler", 'Game Stats'!Y40, "")</f>
        <v/>
      </c>
      <c r="U39" s="124" t="str">
        <f>IF('Game Stats'!$B40 = "Tyler", 'Game Stats'!Z40, "")</f>
        <v/>
      </c>
    </row>
    <row r="40" spans="1:21">
      <c r="A40" s="124" t="str">
        <f>IF('Game Stats'!$B233 = "Tyler", 'Game Stats'!D233, "")</f>
        <v/>
      </c>
      <c r="B40" s="124" t="str">
        <f>IF('Game Stats'!$B233 = "Tyler", 'Game Stats'!H233, "")</f>
        <v/>
      </c>
      <c r="C40" s="124" t="str">
        <f>IF('Game Stats'!$B233 = "Tyler", 'Game Stats'!I233, "")</f>
        <v/>
      </c>
      <c r="D40" s="124" t="str">
        <f>IF('Game Stats'!$B233 = "Tyler", 'Game Stats'!J233, "")</f>
        <v/>
      </c>
      <c r="E40" s="124" t="str">
        <f>IF('Game Stats'!$B233 = "Tyler", 'Game Stats'!K233, "")</f>
        <v/>
      </c>
      <c r="F40" s="124" t="str">
        <f>IF('Game Stats'!$B233 = "Tyler", 'Game Stats'!L233, "")</f>
        <v/>
      </c>
      <c r="G40" s="124" t="str">
        <f>IF('Game Stats'!$B233 = "Tyler", 'Game Stats'!M233, "")</f>
        <v/>
      </c>
      <c r="H40" s="124" t="str">
        <f>IF('Game Stats'!$B233 = "Tyler", 'Game Stats'!N233, "")</f>
        <v/>
      </c>
      <c r="I40" s="124" t="str">
        <f>IF('Game Stats'!$B233 = "Tyler", 'Game Stats'!O233, "")</f>
        <v/>
      </c>
      <c r="J40" s="124" t="str">
        <f>IF('Game Stats'!$B233 = "Tyler", 'Game Stats'!P233, "")</f>
        <v/>
      </c>
      <c r="K40" s="124" t="str">
        <f>IF('Game Stats'!$B233 = "Tyler", 'Game Stats'!Q233, "")</f>
        <v/>
      </c>
      <c r="L40" s="124" t="str">
        <f>IF('Game Stats'!$B233 = "Tyler", 'Game Stats'!R233, "")</f>
        <v/>
      </c>
      <c r="M40" s="124" t="str">
        <f>IF('Game Stats'!$B233 = "Tyler", 'Game Stats'!S233, "")</f>
        <v/>
      </c>
      <c r="N40" s="124" t="str">
        <f>IF('Game Stats'!$B233 = "Tyler", 'Game Stats'!T233, "")</f>
        <v/>
      </c>
      <c r="O40" s="124" t="str">
        <f>IF('Game Stats'!$B233 = "Tyler", SUM('Game Stats'!I231:I235), "")</f>
        <v/>
      </c>
      <c r="P40" s="124" t="str">
        <f>IF('Game Stats'!$B41 = "Tyler", 'Game Stats'!U41, "")</f>
        <v/>
      </c>
      <c r="Q40" s="124" t="str">
        <f>IF('Game Stats'!$B41 = "Tyler", 'Game Stats'!V41, "")</f>
        <v/>
      </c>
      <c r="R40" s="124" t="str">
        <f>IF('Game Stats'!$B41 = "Tyler", 'Game Stats'!W41, "")</f>
        <v/>
      </c>
      <c r="S40" s="124" t="str">
        <f>IF('Game Stats'!$B41 = "Tyler", 'Game Stats'!X41, "")</f>
        <v/>
      </c>
      <c r="T40" s="124" t="str">
        <f>IF('Game Stats'!$B41 = "Tyler", 'Game Stats'!Y41, "")</f>
        <v/>
      </c>
      <c r="U40" s="124" t="str">
        <f>IF('Game Stats'!$B41 = "Tyler", 'Game Stats'!Z41, "")</f>
        <v/>
      </c>
    </row>
    <row r="41" spans="1:21">
      <c r="A41" s="124" t="str">
        <f>IF('Game Stats'!$B239 = "Tyler", 'Game Stats'!D239, "")</f>
        <v/>
      </c>
      <c r="B41" s="124" t="str">
        <f>IF('Game Stats'!$B239 = "Tyler", 'Game Stats'!H239, "")</f>
        <v/>
      </c>
      <c r="C41" s="124" t="str">
        <f>IF('Game Stats'!$B239 = "Tyler", 'Game Stats'!I239, "")</f>
        <v/>
      </c>
      <c r="D41" s="124" t="str">
        <f>IF('Game Stats'!$B239 = "Tyler", 'Game Stats'!J239, "")</f>
        <v/>
      </c>
      <c r="E41" s="124" t="str">
        <f>IF('Game Stats'!$B239 = "Tyler", 'Game Stats'!K239, "")</f>
        <v/>
      </c>
      <c r="F41" s="124" t="str">
        <f>IF('Game Stats'!$B239 = "Tyler", 'Game Stats'!L239, "")</f>
        <v/>
      </c>
      <c r="G41" s="124" t="str">
        <f>IF('Game Stats'!$B239 = "Tyler", 'Game Stats'!M239, "")</f>
        <v/>
      </c>
      <c r="H41" s="124" t="str">
        <f>IF('Game Stats'!$B239 = "Tyler", 'Game Stats'!N239, "")</f>
        <v/>
      </c>
      <c r="I41" s="124" t="str">
        <f>IF('Game Stats'!$B239 = "Tyler", 'Game Stats'!O239, "")</f>
        <v/>
      </c>
      <c r="J41" s="124" t="str">
        <f>IF('Game Stats'!$B239 = "Tyler", 'Game Stats'!P239, "")</f>
        <v/>
      </c>
      <c r="K41" s="124" t="str">
        <f>IF('Game Stats'!$B239 = "Tyler", 'Game Stats'!Q239, "")</f>
        <v/>
      </c>
      <c r="L41" s="124" t="str">
        <f>IF('Game Stats'!$B239 = "Tyler", 'Game Stats'!R239, "")</f>
        <v/>
      </c>
      <c r="M41" s="124" t="str">
        <f>IF('Game Stats'!$B239 = "Tyler", 'Game Stats'!S239, "")</f>
        <v/>
      </c>
      <c r="N41" s="124" t="str">
        <f>IF('Game Stats'!$B239 = "Tyler", 'Game Stats'!T239, "")</f>
        <v/>
      </c>
      <c r="O41" s="124" t="str">
        <f>IF('Game Stats'!$B239 = "Tyler", SUM('Game Stats'!I237:I241), "")</f>
        <v/>
      </c>
      <c r="P41" s="124" t="str">
        <f>IF('Game Stats'!$B42 = "Tyler", 'Game Stats'!U42, "")</f>
        <v/>
      </c>
      <c r="Q41" s="124" t="str">
        <f>IF('Game Stats'!$B42 = "Tyler", 'Game Stats'!V42, "")</f>
        <v/>
      </c>
      <c r="R41" s="124" t="str">
        <f>IF('Game Stats'!$B42 = "Tyler", 'Game Stats'!W42, "")</f>
        <v/>
      </c>
      <c r="S41" s="124" t="str">
        <f>IF('Game Stats'!$B42 = "Tyler", 'Game Stats'!X42, "")</f>
        <v/>
      </c>
      <c r="T41" s="124" t="str">
        <f>IF('Game Stats'!$B42 = "Tyler", 'Game Stats'!Y42, "")</f>
        <v/>
      </c>
      <c r="U41" s="124" t="str">
        <f>IF('Game Stats'!$B42 = "Tyler", 'Game Stats'!Z42, "")</f>
        <v/>
      </c>
    </row>
    <row r="42" spans="1:21">
      <c r="A42" s="124" t="str">
        <f>IF('Game Stats'!$B245 = "Tyler", 'Game Stats'!D245, "")</f>
        <v/>
      </c>
      <c r="B42" s="124" t="str">
        <f>IF('Game Stats'!$B245 = "Tyler", 'Game Stats'!H245, "")</f>
        <v/>
      </c>
      <c r="C42" s="124" t="str">
        <f>IF('Game Stats'!$B245 = "Tyler", 'Game Stats'!I245, "")</f>
        <v/>
      </c>
      <c r="D42" s="124" t="str">
        <f>IF('Game Stats'!$B245 = "Tyler", 'Game Stats'!J245, "")</f>
        <v/>
      </c>
      <c r="E42" s="124" t="str">
        <f>IF('Game Stats'!$B245 = "Tyler", 'Game Stats'!K245, "")</f>
        <v/>
      </c>
      <c r="F42" s="124" t="str">
        <f>IF('Game Stats'!$B245 = "Tyler", 'Game Stats'!L245, "")</f>
        <v/>
      </c>
      <c r="G42" s="124" t="str">
        <f>IF('Game Stats'!$B245 = "Tyler", 'Game Stats'!M245, "")</f>
        <v/>
      </c>
      <c r="H42" s="124" t="str">
        <f>IF('Game Stats'!$B245 = "Tyler", 'Game Stats'!N245, "")</f>
        <v/>
      </c>
      <c r="I42" s="124" t="str">
        <f>IF('Game Stats'!$B245 = "Tyler", 'Game Stats'!O245, "")</f>
        <v/>
      </c>
      <c r="J42" s="124" t="str">
        <f>IF('Game Stats'!$B245 = "Tyler", 'Game Stats'!P245, "")</f>
        <v/>
      </c>
      <c r="K42" s="124" t="str">
        <f>IF('Game Stats'!$B245 = "Tyler", 'Game Stats'!Q245, "")</f>
        <v/>
      </c>
      <c r="L42" s="124" t="str">
        <f>IF('Game Stats'!$B245 = "Tyler", 'Game Stats'!R245, "")</f>
        <v/>
      </c>
      <c r="M42" s="124" t="str">
        <f>IF('Game Stats'!$B245 = "Tyler", 'Game Stats'!S245, "")</f>
        <v/>
      </c>
      <c r="N42" s="124" t="str">
        <f>IF('Game Stats'!$B245 = "Tyler", 'Game Stats'!T245, "")</f>
        <v/>
      </c>
      <c r="O42" s="124" t="str">
        <f>IF('Game Stats'!$B245 = "Tyler", SUM('Game Stats'!I243:I247), "")</f>
        <v/>
      </c>
      <c r="P42" s="124" t="str">
        <f>IF('Game Stats'!$B43 = "Tyler", 'Game Stats'!U43, "")</f>
        <v/>
      </c>
      <c r="Q42" s="124" t="str">
        <f>IF('Game Stats'!$B43 = "Tyler", 'Game Stats'!V43, "")</f>
        <v/>
      </c>
      <c r="R42" s="124" t="str">
        <f>IF('Game Stats'!$B43 = "Tyler", 'Game Stats'!W43, "")</f>
        <v/>
      </c>
      <c r="S42" s="124" t="str">
        <f>IF('Game Stats'!$B43 = "Tyler", 'Game Stats'!X43, "")</f>
        <v/>
      </c>
      <c r="T42" s="124" t="str">
        <f>IF('Game Stats'!$B43 = "Tyler", 'Game Stats'!Y43, "")</f>
        <v/>
      </c>
      <c r="U42" s="124" t="str">
        <f>IF('Game Stats'!$B43 = "Tyler", 'Game Stats'!Z43, "")</f>
        <v/>
      </c>
    </row>
    <row r="43" spans="1:21">
      <c r="A43" s="124" t="str">
        <f>IF('Game Stats'!$B251 = "Tyler", 'Game Stats'!D251, "")</f>
        <v/>
      </c>
      <c r="B43" s="124" t="str">
        <f>IF('Game Stats'!$B251 = "Tyler", 'Game Stats'!H251, "")</f>
        <v/>
      </c>
      <c r="C43" s="124" t="str">
        <f>IF('Game Stats'!$B251 = "Tyler", 'Game Stats'!I251, "")</f>
        <v/>
      </c>
      <c r="D43" s="124" t="str">
        <f>IF('Game Stats'!$B251 = "Tyler", 'Game Stats'!J251, "")</f>
        <v/>
      </c>
      <c r="E43" s="124" t="str">
        <f>IF('Game Stats'!$B251 = "Tyler", 'Game Stats'!K251, "")</f>
        <v/>
      </c>
      <c r="F43" s="124" t="str">
        <f>IF('Game Stats'!$B251 = "Tyler", 'Game Stats'!L251, "")</f>
        <v/>
      </c>
      <c r="G43" s="124" t="str">
        <f>IF('Game Stats'!$B251 = "Tyler", 'Game Stats'!M251, "")</f>
        <v/>
      </c>
      <c r="H43" s="124" t="str">
        <f>IF('Game Stats'!$B251 = "Tyler", 'Game Stats'!N251, "")</f>
        <v/>
      </c>
      <c r="I43" s="124" t="str">
        <f>IF('Game Stats'!$B251 = "Tyler", 'Game Stats'!O251, "")</f>
        <v/>
      </c>
      <c r="J43" s="124" t="str">
        <f>IF('Game Stats'!$B251 = "Tyler", 'Game Stats'!P251, "")</f>
        <v/>
      </c>
      <c r="K43" s="124" t="str">
        <f>IF('Game Stats'!$B251 = "Tyler", 'Game Stats'!Q251, "")</f>
        <v/>
      </c>
      <c r="L43" s="124" t="str">
        <f>IF('Game Stats'!$B251 = "Tyler", 'Game Stats'!R251, "")</f>
        <v/>
      </c>
      <c r="M43" s="124" t="str">
        <f>IF('Game Stats'!$B251 = "Tyler", 'Game Stats'!S251, "")</f>
        <v/>
      </c>
      <c r="N43" s="124" t="str">
        <f>IF('Game Stats'!$B251 = "Tyler", 'Game Stats'!T251, "")</f>
        <v/>
      </c>
      <c r="O43" s="124" t="str">
        <f>IF('Game Stats'!$B251 = "Tyler", SUM('Game Stats'!I249:I253), "")</f>
        <v/>
      </c>
      <c r="P43" s="124" t="str">
        <f>IF('Game Stats'!$B44 = "Tyler", 'Game Stats'!U44, "")</f>
        <v/>
      </c>
      <c r="Q43" s="124" t="str">
        <f>IF('Game Stats'!$B44 = "Tyler", 'Game Stats'!V44, "")</f>
        <v/>
      </c>
      <c r="R43" s="124" t="str">
        <f>IF('Game Stats'!$B44 = "Tyler", 'Game Stats'!W44, "")</f>
        <v/>
      </c>
      <c r="S43" s="124" t="str">
        <f>IF('Game Stats'!$B44 = "Tyler", 'Game Stats'!X44, "")</f>
        <v/>
      </c>
      <c r="T43" s="124" t="str">
        <f>IF('Game Stats'!$B44 = "Tyler", 'Game Stats'!Y44, "")</f>
        <v/>
      </c>
      <c r="U43" s="124" t="str">
        <f>IF('Game Stats'!$B44 = "Tyler", 'Game Stats'!Z44, "")</f>
        <v/>
      </c>
    </row>
    <row r="44" spans="1:21">
      <c r="A44" s="124" t="str">
        <f>IF('Game Stats'!$B257 = "Tyler", 'Game Stats'!D257, "")</f>
        <v/>
      </c>
      <c r="B44" s="124" t="str">
        <f>IF('Game Stats'!$B257 = "Tyler", 'Game Stats'!H257, "")</f>
        <v/>
      </c>
      <c r="C44" s="124" t="str">
        <f>IF('Game Stats'!$B257 = "Tyler", 'Game Stats'!I257, "")</f>
        <v/>
      </c>
      <c r="D44" s="124" t="str">
        <f>IF('Game Stats'!$B257 = "Tyler", 'Game Stats'!J257, "")</f>
        <v/>
      </c>
      <c r="E44" s="124" t="str">
        <f>IF('Game Stats'!$B257 = "Tyler", 'Game Stats'!K257, "")</f>
        <v/>
      </c>
      <c r="F44" s="124" t="str">
        <f>IF('Game Stats'!$B257 = "Tyler", 'Game Stats'!L257, "")</f>
        <v/>
      </c>
      <c r="G44" s="124" t="str">
        <f>IF('Game Stats'!$B257 = "Tyler", 'Game Stats'!M257, "")</f>
        <v/>
      </c>
      <c r="H44" s="124" t="str">
        <f>IF('Game Stats'!$B257 = "Tyler", 'Game Stats'!N257, "")</f>
        <v/>
      </c>
      <c r="I44" s="124" t="str">
        <f>IF('Game Stats'!$B257 = "Tyler", 'Game Stats'!O257, "")</f>
        <v/>
      </c>
      <c r="J44" s="124" t="str">
        <f>IF('Game Stats'!$B257 = "Tyler", 'Game Stats'!P257, "")</f>
        <v/>
      </c>
      <c r="K44" s="124" t="str">
        <f>IF('Game Stats'!$B257 = "Tyler", 'Game Stats'!Q257, "")</f>
        <v/>
      </c>
      <c r="L44" s="124" t="str">
        <f>IF('Game Stats'!$B257 = "Tyler", 'Game Stats'!R257, "")</f>
        <v/>
      </c>
      <c r="M44" s="124" t="str">
        <f>IF('Game Stats'!$B257 = "Tyler", 'Game Stats'!S257, "")</f>
        <v/>
      </c>
      <c r="N44" s="124" t="str">
        <f>IF('Game Stats'!$B257 = "Tyler", 'Game Stats'!T257, "")</f>
        <v/>
      </c>
      <c r="O44" s="124" t="str">
        <f>IF('Game Stats'!$B257 = "Tyler", SUM('Game Stats'!I255:I259), "")</f>
        <v/>
      </c>
      <c r="P44" s="124" t="str">
        <f>IF('Game Stats'!$B45 = "Tyler", 'Game Stats'!U45, "")</f>
        <v/>
      </c>
      <c r="Q44" s="124" t="str">
        <f>IF('Game Stats'!$B45 = "Tyler", 'Game Stats'!V45, "")</f>
        <v/>
      </c>
      <c r="R44" s="124" t="str">
        <f>IF('Game Stats'!$B45 = "Tyler", 'Game Stats'!W45, "")</f>
        <v/>
      </c>
      <c r="S44" s="124" t="str">
        <f>IF('Game Stats'!$B45 = "Tyler", 'Game Stats'!X45, "")</f>
        <v/>
      </c>
      <c r="T44" s="124" t="str">
        <f>IF('Game Stats'!$B45 = "Tyler", 'Game Stats'!Y45, "")</f>
        <v/>
      </c>
      <c r="U44" s="124" t="str">
        <f>IF('Game Stats'!$B45 = "Tyler", 'Game Stats'!Z45, "")</f>
        <v/>
      </c>
    </row>
    <row r="45" spans="1:21">
      <c r="A45" s="124" t="str">
        <f>IF('Game Stats'!$B263 = "Tyler", 'Game Stats'!D263, "")</f>
        <v/>
      </c>
      <c r="B45" s="124" t="str">
        <f>IF('Game Stats'!$B263 = "Tyler", 'Game Stats'!H263, "")</f>
        <v/>
      </c>
      <c r="C45" s="124" t="str">
        <f>IF('Game Stats'!$B263 = "Tyler", 'Game Stats'!I263, "")</f>
        <v/>
      </c>
      <c r="D45" s="124" t="str">
        <f>IF('Game Stats'!$B263 = "Tyler", 'Game Stats'!J263, "")</f>
        <v/>
      </c>
      <c r="E45" s="124" t="str">
        <f>IF('Game Stats'!$B263 = "Tyler", 'Game Stats'!K263, "")</f>
        <v/>
      </c>
      <c r="F45" s="124" t="str">
        <f>IF('Game Stats'!$B263 = "Tyler", 'Game Stats'!L263, "")</f>
        <v/>
      </c>
      <c r="G45" s="124" t="str">
        <f>IF('Game Stats'!$B263 = "Tyler", 'Game Stats'!M263, "")</f>
        <v/>
      </c>
      <c r="H45" s="124" t="str">
        <f>IF('Game Stats'!$B263 = "Tyler", 'Game Stats'!N263, "")</f>
        <v/>
      </c>
      <c r="I45" s="124" t="str">
        <f>IF('Game Stats'!$B263 = "Tyler", 'Game Stats'!O263, "")</f>
        <v/>
      </c>
      <c r="J45" s="124" t="str">
        <f>IF('Game Stats'!$B263 = "Tyler", 'Game Stats'!P263, "")</f>
        <v/>
      </c>
      <c r="K45" s="124" t="str">
        <f>IF('Game Stats'!$B263 = "Tyler", 'Game Stats'!Q263, "")</f>
        <v/>
      </c>
      <c r="L45" s="124" t="str">
        <f>IF('Game Stats'!$B263 = "Tyler", 'Game Stats'!R263, "")</f>
        <v/>
      </c>
      <c r="M45" s="124" t="str">
        <f>IF('Game Stats'!$B263 = "Tyler", 'Game Stats'!S263, "")</f>
        <v/>
      </c>
      <c r="N45" s="124" t="str">
        <f>IF('Game Stats'!$B263 = "Tyler", 'Game Stats'!T263, "")</f>
        <v/>
      </c>
      <c r="O45" s="124" t="str">
        <f>IF('Game Stats'!$B263 = "Tyler", SUM('Game Stats'!I261:I265), "")</f>
        <v/>
      </c>
      <c r="P45" s="124" t="str">
        <f>IF('Game Stats'!$B46 = "Tyler", 'Game Stats'!U46, "")</f>
        <v/>
      </c>
      <c r="Q45" s="124" t="str">
        <f>IF('Game Stats'!$B46 = "Tyler", 'Game Stats'!V46, "")</f>
        <v/>
      </c>
      <c r="R45" s="124" t="str">
        <f>IF('Game Stats'!$B46 = "Tyler", 'Game Stats'!W46, "")</f>
        <v/>
      </c>
      <c r="S45" s="124" t="str">
        <f>IF('Game Stats'!$B46 = "Tyler", 'Game Stats'!X46, "")</f>
        <v/>
      </c>
      <c r="T45" s="124" t="str">
        <f>IF('Game Stats'!$B46 = "Tyler", 'Game Stats'!Y46, "")</f>
        <v/>
      </c>
      <c r="U45" s="124" t="str">
        <f>IF('Game Stats'!$B46 = "Tyler", 'Game Stats'!Z46, "")</f>
        <v/>
      </c>
    </row>
    <row r="46" spans="1:21">
      <c r="A46" s="124" t="str">
        <f>IF('Game Stats'!$B269 = "Tyler", 'Game Stats'!D269, "")</f>
        <v/>
      </c>
      <c r="B46" s="124" t="str">
        <f>IF('Game Stats'!$B269 = "Tyler", 'Game Stats'!H269, "")</f>
        <v/>
      </c>
      <c r="C46" s="124" t="str">
        <f>IF('Game Stats'!$B269 = "Tyler", 'Game Stats'!I269, "")</f>
        <v/>
      </c>
      <c r="D46" s="124" t="str">
        <f>IF('Game Stats'!$B269 = "Tyler", 'Game Stats'!J269, "")</f>
        <v/>
      </c>
      <c r="E46" s="124" t="str">
        <f>IF('Game Stats'!$B269 = "Tyler", 'Game Stats'!K269, "")</f>
        <v/>
      </c>
      <c r="F46" s="124" t="str">
        <f>IF('Game Stats'!$B269 = "Tyler", 'Game Stats'!L269, "")</f>
        <v/>
      </c>
      <c r="G46" s="124" t="str">
        <f>IF('Game Stats'!$B269 = "Tyler", 'Game Stats'!M269, "")</f>
        <v/>
      </c>
      <c r="H46" s="124" t="str">
        <f>IF('Game Stats'!$B269 = "Tyler", 'Game Stats'!N269, "")</f>
        <v/>
      </c>
      <c r="I46" s="124" t="str">
        <f>IF('Game Stats'!$B269 = "Tyler", 'Game Stats'!O269, "")</f>
        <v/>
      </c>
      <c r="J46" s="124" t="str">
        <f>IF('Game Stats'!$B269 = "Tyler", 'Game Stats'!P269, "")</f>
        <v/>
      </c>
      <c r="K46" s="124" t="str">
        <f>IF('Game Stats'!$B269 = "Tyler", 'Game Stats'!Q269, "")</f>
        <v/>
      </c>
      <c r="L46" s="124" t="str">
        <f>IF('Game Stats'!$B269 = "Tyler", 'Game Stats'!R269, "")</f>
        <v/>
      </c>
      <c r="M46" s="124" t="str">
        <f>IF('Game Stats'!$B269 = "Tyler", 'Game Stats'!S269, "")</f>
        <v/>
      </c>
      <c r="N46" s="124" t="str">
        <f>IF('Game Stats'!$B269 = "Tyler", 'Game Stats'!T269, "")</f>
        <v/>
      </c>
      <c r="O46" s="124" t="str">
        <f>IF('Game Stats'!$B269 = "Tyler", SUM('Game Stats'!I267:I271), "")</f>
        <v/>
      </c>
      <c r="P46" s="124" t="str">
        <f>IF('Game Stats'!$B47 = "Tyler", 'Game Stats'!U47, "")</f>
        <v/>
      </c>
      <c r="Q46" s="124" t="str">
        <f>IF('Game Stats'!$B47 = "Tyler", 'Game Stats'!V47, "")</f>
        <v/>
      </c>
      <c r="R46" s="124" t="str">
        <f>IF('Game Stats'!$B47 = "Tyler", 'Game Stats'!W47, "")</f>
        <v/>
      </c>
      <c r="S46" s="124" t="str">
        <f>IF('Game Stats'!$B47 = "Tyler", 'Game Stats'!X47, "")</f>
        <v/>
      </c>
      <c r="T46" s="124" t="str">
        <f>IF('Game Stats'!$B47 = "Tyler", 'Game Stats'!Y47, "")</f>
        <v/>
      </c>
      <c r="U46" s="124" t="str">
        <f>IF('Game Stats'!$B47 = "Tyler", 'Game Stats'!Z47, 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205</v>
      </c>
      <c r="B1" s="123" t="s">
        <v>194</v>
      </c>
      <c r="C1" s="124">
        <f>COUNTIF(B2:B46, "&gt;0")</f>
        <v>6</v>
      </c>
    </row>
    <row r="2" spans="1:21">
      <c r="A2" s="124" t="str">
        <f>IF('Game Stats'!$B6 = "Semi", 'Game Stats'!D6, "")</f>
        <v/>
      </c>
      <c r="B2" s="124" t="str">
        <f>IF('Game Stats'!$B6 = "Semi", 'Game Stats'!H6, "")</f>
        <v/>
      </c>
      <c r="C2" s="124" t="str">
        <f>IF('Game Stats'!$B6 = "Semi", 'Game Stats'!I6, "")</f>
        <v/>
      </c>
      <c r="D2" s="124" t="str">
        <f>IF('Game Stats'!$B6 = "Semi", 'Game Stats'!J6, "")</f>
        <v/>
      </c>
      <c r="E2" s="124" t="str">
        <f>IF('Game Stats'!$B6 = "Semi", 'Game Stats'!K6, "")</f>
        <v/>
      </c>
      <c r="F2" s="124" t="str">
        <f>IF('Game Stats'!$B6 = "Semi", 'Game Stats'!L6, "")</f>
        <v/>
      </c>
      <c r="G2" s="124" t="str">
        <f>IF('Game Stats'!$B6 = "Semi", 'Game Stats'!M6, "")</f>
        <v/>
      </c>
      <c r="H2" s="124" t="str">
        <f>IF('Game Stats'!$B6 = "Semi", 'Game Stats'!N6, "")</f>
        <v/>
      </c>
      <c r="I2" s="124" t="str">
        <f>IF('Game Stats'!$B6 = "Semi", 'Game Stats'!O6, "")</f>
        <v/>
      </c>
      <c r="J2" s="124" t="str">
        <f>IF('Game Stats'!$B6 = "Semi", 'Game Stats'!P6, "")</f>
        <v/>
      </c>
      <c r="K2" s="124" t="str">
        <f>IF('Game Stats'!$B6 = "Semi", 'Game Stats'!Q6, "")</f>
        <v/>
      </c>
      <c r="L2" s="124" t="str">
        <f>IF('Game Stats'!$B6 = "Semi", 'Game Stats'!R6, "")</f>
        <v/>
      </c>
      <c r="M2" s="124" t="str">
        <f>IF('Game Stats'!$B6 = "Semi", 'Game Stats'!S6, "")</f>
        <v/>
      </c>
      <c r="N2" s="124" t="str">
        <f>IF('Game Stats'!$B6 = "Semi", 'Game Stats'!T6, "")</f>
        <v/>
      </c>
      <c r="O2" s="124" t="str">
        <f>IF('Game Stats'!$B6 = "Semi", SUM('Game Stats'!I3:I7), "")</f>
        <v/>
      </c>
      <c r="P2" s="124" t="str">
        <f>IF('Game Stats'!$B6 = "Semi", 'Game Stats'!U6, "")</f>
        <v/>
      </c>
      <c r="Q2" s="124" t="str">
        <f>IF('Game Stats'!$B6 = "Semi", 'Game Stats'!V6, "")</f>
        <v/>
      </c>
      <c r="R2" s="124" t="str">
        <f>IF('Game Stats'!$B3 = "Semi", 'Game Stats'!W3, "")</f>
        <v/>
      </c>
      <c r="S2" s="124" t="str">
        <f>IF('Game Stats'!$B3 = "Semi", 'Game Stats'!X3, "")</f>
        <v/>
      </c>
      <c r="T2" s="124" t="str">
        <f>IF('Game Stats'!$B3 = "Semi", 'Game Stats'!Y3, "")</f>
        <v/>
      </c>
      <c r="U2" s="124" t="str">
        <f>IF('Game Stats'!$B3 = "Semi", 'Game Stats'!Z3, "")</f>
        <v/>
      </c>
    </row>
    <row r="3" spans="1:21">
      <c r="A3" s="124" t="str">
        <f>IF('Game Stats'!$B12 = "Semi", 'Game Stats'!D12, "")</f>
        <v/>
      </c>
      <c r="B3" s="124" t="str">
        <f>IF('Game Stats'!$B12 = "Semi", 'Game Stats'!H12, "")</f>
        <v/>
      </c>
      <c r="C3" s="124" t="str">
        <f>IF('Game Stats'!$B12 = "Semi", 'Game Stats'!I12, "")</f>
        <v/>
      </c>
      <c r="D3" s="124" t="str">
        <f>IF('Game Stats'!$B12 = "Semi", 'Game Stats'!J12, "")</f>
        <v/>
      </c>
      <c r="E3" s="124" t="str">
        <f>IF('Game Stats'!$B12 = "Semi", 'Game Stats'!K12, "")</f>
        <v/>
      </c>
      <c r="F3" s="124" t="str">
        <f>IF('Game Stats'!$B12 = "Semi", 'Game Stats'!L12, "")</f>
        <v/>
      </c>
      <c r="G3" s="124" t="str">
        <f>IF('Game Stats'!$B12 = "Semi", 'Game Stats'!M12, "")</f>
        <v/>
      </c>
      <c r="H3" s="124" t="str">
        <f>IF('Game Stats'!$B12 = "Semi", 'Game Stats'!N12, "")</f>
        <v/>
      </c>
      <c r="I3" s="124" t="str">
        <f>IF('Game Stats'!$B12 = "Semi", 'Game Stats'!O12, "")</f>
        <v/>
      </c>
      <c r="J3" s="124" t="str">
        <f>IF('Game Stats'!$B12 = "Semi", 'Game Stats'!P12, "")</f>
        <v/>
      </c>
      <c r="K3" s="124" t="str">
        <f>IF('Game Stats'!$B12 = "Semi", 'Game Stats'!Q12, "")</f>
        <v/>
      </c>
      <c r="L3" s="124" t="str">
        <f>IF('Game Stats'!$B12 = "Semi", 'Game Stats'!R12, "")</f>
        <v/>
      </c>
      <c r="M3" s="124" t="str">
        <f>IF('Game Stats'!$B12 = "Semi", 'Game Stats'!S12, "")</f>
        <v/>
      </c>
      <c r="N3" s="124" t="str">
        <f>IF('Game Stats'!$B12 = "Semi", 'Game Stats'!T12, "")</f>
        <v/>
      </c>
      <c r="O3" s="124" t="str">
        <f>IF('Game Stats'!$B12 = "Semi", SUM('Game Stats'!I9:I13), "")</f>
        <v/>
      </c>
      <c r="P3" s="124" t="str">
        <f>IF('Game Stats'!$B12 = "Semi", 'Game Stats'!U12, "")</f>
        <v/>
      </c>
      <c r="Q3" s="124" t="str">
        <f>IF('Game Stats'!$B12 = "Semi", 'Game Stats'!V12, "")</f>
        <v/>
      </c>
      <c r="R3" s="124" t="str">
        <f>IF('Game Stats'!$B12 = "Semi", 'Game Stats'!W12, "")</f>
        <v/>
      </c>
      <c r="S3" s="124" t="str">
        <f>IF('Game Stats'!$B12 = "Semi", 'Game Stats'!X12, "")</f>
        <v/>
      </c>
      <c r="T3" s="124" t="str">
        <f>IF('Game Stats'!$B12 = "Semi", 'Game Stats'!Y12, "")</f>
        <v/>
      </c>
      <c r="U3" s="124" t="str">
        <f>IF('Game Stats'!$B12 = "Semi", 'Game Stats'!Z12, "")</f>
        <v/>
      </c>
    </row>
    <row r="4" spans="1:21">
      <c r="A4" s="124" t="str">
        <f>IF('Game Stats'!$B18 = "Semi", 'Game Stats'!D18, "")</f>
        <v>Caitlyn</v>
      </c>
      <c r="B4" s="124">
        <f>IF('Game Stats'!$B18 = "Semi", 'Game Stats'!H18, "")</f>
        <v>29</v>
      </c>
      <c r="C4" s="124">
        <f>IF('Game Stats'!$B18 = "Semi", 'Game Stats'!I18, "")</f>
        <v>7</v>
      </c>
      <c r="D4" s="124">
        <f>IF('Game Stats'!$B18 = "Semi", 'Game Stats'!J18, "")</f>
        <v>1</v>
      </c>
      <c r="E4" s="124">
        <f>IF('Game Stats'!$B18 = "Semi", 'Game Stats'!K18, "")</f>
        <v>5</v>
      </c>
      <c r="F4" s="122">
        <f>IF('Game Stats'!$B18 = "Semi", 'Game Stats'!L18, "")</f>
        <v>12.7</v>
      </c>
      <c r="G4" s="124">
        <f>IF('Game Stats'!$B18 = "Semi", 'Game Stats'!M18, "")</f>
        <v>222</v>
      </c>
      <c r="H4" s="122">
        <f>IF('Game Stats'!$B18 = "Semi", 'Game Stats'!N18, "")</f>
        <v>12.7</v>
      </c>
      <c r="I4" s="124">
        <f>IF('Game Stats'!$B18 = "Semi", 'Game Stats'!O18, "")</f>
        <v>0</v>
      </c>
      <c r="J4" s="124">
        <f>IF('Game Stats'!$B18 = "Semi", 'Game Stats'!P18, "")</f>
        <v>0</v>
      </c>
      <c r="K4" s="124">
        <f>IF('Game Stats'!$B18 = "Semi", 'Game Stats'!Q18, "")</f>
        <v>0</v>
      </c>
      <c r="L4" s="124">
        <f>IF('Game Stats'!$B18 = "Semi", 'Game Stats'!R18, "")</f>
        <v>6</v>
      </c>
      <c r="M4" s="124">
        <f>IF('Game Stats'!$B18 = "Semi", 'Game Stats'!S18, "")</f>
        <v>10</v>
      </c>
      <c r="N4" s="124">
        <f>IF('Game Stats'!$B18 = "Semi", 'Game Stats'!T18, "")</f>
        <v>15</v>
      </c>
      <c r="O4" s="124">
        <f>IF('Game Stats'!$B18 = "Semi", SUM('Game Stats'!I15:I19), "")</f>
        <v>23</v>
      </c>
      <c r="P4" s="124">
        <f>IF('Game Stats'!$B18 = "Semi", 'Game Stats'!U18, "")</f>
        <v>133</v>
      </c>
      <c r="Q4" s="124">
        <f>IF('Game Stats'!$B18 = "Semi", 'Game Stats'!V18, "")</f>
        <v>28</v>
      </c>
      <c r="R4" s="124">
        <f>IF('Game Stats'!$B18 = "Semi", 'Game Stats'!W18, "")</f>
        <v>6.3</v>
      </c>
      <c r="S4" s="124">
        <f>IF('Game Stats'!$B18 = "Semi", 'Game Stats'!X18, "")</f>
        <v>1865</v>
      </c>
      <c r="T4" s="124">
        <f>IF('Game Stats'!$B18 = "Semi", 'Game Stats'!Y18, "")</f>
        <v>40</v>
      </c>
      <c r="U4" s="124">
        <f>IF('Game Stats'!$B18 = "Semi", 'Game Stats'!Z18, "")</f>
        <v>2</v>
      </c>
    </row>
    <row r="5" spans="1:21">
      <c r="A5" s="124" t="str">
        <f>IF('Game Stats'!$B24 = "Semi", 'Game Stats'!D24, "")</f>
        <v>Xayah</v>
      </c>
      <c r="B5" s="121">
        <f>IF('Game Stats'!$B24 = "Semi", 'Game Stats'!H24, "")</f>
        <v>26</v>
      </c>
      <c r="C5" s="124">
        <f>IF('Game Stats'!$B24 = "Semi", 'Game Stats'!I24, "")</f>
        <v>4</v>
      </c>
      <c r="D5" s="124">
        <f>IF('Game Stats'!$B24 = "Semi", 'Game Stats'!J24, "")</f>
        <v>1</v>
      </c>
      <c r="E5" s="124">
        <f>IF('Game Stats'!$B24 = "Semi", 'Game Stats'!K24, "")</f>
        <v>9</v>
      </c>
      <c r="F5" s="122">
        <f>IF('Game Stats'!$B24 = "Semi", 'Game Stats'!L24, "")</f>
        <v>8.9</v>
      </c>
      <c r="G5" s="124">
        <f>IF('Game Stats'!$B24 = "Semi", 'Game Stats'!M24, "")</f>
        <v>187</v>
      </c>
      <c r="H5" s="122">
        <f>IF('Game Stats'!$B24 = "Semi", 'Game Stats'!N24, "")</f>
        <v>10.9</v>
      </c>
      <c r="I5" s="124">
        <f>IF('Game Stats'!$B24 = "Semi", 'Game Stats'!O24, "")</f>
        <v>0</v>
      </c>
      <c r="J5" s="124">
        <f>IF('Game Stats'!$B24 = "Semi", 'Game Stats'!P24, "")</f>
        <v>0</v>
      </c>
      <c r="K5" s="124">
        <f>IF('Game Stats'!$B24 = "Semi", 'Game Stats'!Q24, "")</f>
        <v>0</v>
      </c>
      <c r="L5" s="124">
        <f>IF('Game Stats'!$B24 = "Semi", 'Game Stats'!R24, "")</f>
        <v>0</v>
      </c>
      <c r="M5" s="124">
        <f>IF('Game Stats'!$B24 = "Semi", 'Game Stats'!S24, "")</f>
        <v>5</v>
      </c>
      <c r="N5" s="124">
        <f>IF('Game Stats'!$B24 = "Semi", 'Game Stats'!T24, "")</f>
        <v>7</v>
      </c>
      <c r="O5" s="124">
        <f>IF('Game Stats'!$B24 = "Semi", SUM('Game Stats'!I21:I25), "")</f>
        <v>22</v>
      </c>
      <c r="P5" s="124">
        <f>IF('Game Stats'!$B24 = "Semi", 'Game Stats'!U24, "")</f>
        <v>116</v>
      </c>
      <c r="Q5" s="124">
        <f>IF('Game Stats'!$B24 = "Semi", 'Game Stats'!V24, "")</f>
        <v>5</v>
      </c>
      <c r="R5" s="124">
        <f>IF('Game Stats'!$B24 = "Semi", 'Game Stats'!W24, "")</f>
        <v>5.5</v>
      </c>
      <c r="S5" s="124">
        <f>IF('Game Stats'!$B24 = "Semi", 'Game Stats'!X24, "")</f>
        <v>777</v>
      </c>
      <c r="T5" s="124">
        <f>IF('Game Stats'!$B24 = "Semi", 'Game Stats'!Y24, "")</f>
        <v>60</v>
      </c>
      <c r="U5" s="124">
        <f>IF('Game Stats'!$B24 = "Semi", 'Game Stats'!Z24, "")</f>
        <v>1</v>
      </c>
    </row>
    <row r="6" spans="1:21">
      <c r="A6" s="124" t="str">
        <f>IF('Game Stats'!$B30 = "Semi", 'Game Stats'!D30, "")</f>
        <v>Caitlyn</v>
      </c>
      <c r="B6" s="121">
        <f>IF('Game Stats'!$B30 = "Semi", 'Game Stats'!H30, "")</f>
        <v>26.43</v>
      </c>
      <c r="C6" s="124">
        <f>IF('Game Stats'!$B30 = "Semi", 'Game Stats'!I30, "")</f>
        <v>6</v>
      </c>
      <c r="D6" s="124">
        <f>IF('Game Stats'!$B30 = "Semi", 'Game Stats'!J30, "")</f>
        <v>1</v>
      </c>
      <c r="E6" s="124">
        <f>IF('Game Stats'!$B30 = "Semi", 'Game Stats'!K30, "")</f>
        <v>8</v>
      </c>
      <c r="F6" s="122">
        <f>IF('Game Stats'!$B30 = "Semi", 'Game Stats'!L30, "")</f>
        <v>13.4</v>
      </c>
      <c r="G6" s="124">
        <f>IF('Game Stats'!$B30 = "Semi", 'Game Stats'!M30, "")</f>
        <v>213</v>
      </c>
      <c r="H6" s="122">
        <f>IF('Game Stats'!$B30 = "Semi", 'Game Stats'!N30, "")</f>
        <v>11.2</v>
      </c>
      <c r="I6" s="124">
        <f>IF('Game Stats'!$B30 = "Semi", 'Game Stats'!O30, "")</f>
        <v>0</v>
      </c>
      <c r="J6" s="124">
        <f>IF('Game Stats'!$B30 = "Semi", 'Game Stats'!P30, "")</f>
        <v>0</v>
      </c>
      <c r="K6" s="124">
        <f>IF('Game Stats'!$B30 = "Semi", 'Game Stats'!Q30, "")</f>
        <v>0</v>
      </c>
      <c r="L6" s="124">
        <f>IF('Game Stats'!$B30 = "Semi", 'Game Stats'!R30, "")</f>
        <v>0</v>
      </c>
      <c r="M6" s="124">
        <f>IF('Game Stats'!$B30 = "Semi", 'Game Stats'!S30, "")</f>
        <v>14</v>
      </c>
      <c r="N6" s="124">
        <f>IF('Game Stats'!$B30 = "Semi", 'Game Stats'!T30, "")</f>
        <v>18</v>
      </c>
      <c r="O6" s="124">
        <f>IF('Game Stats'!$B30 = "Semi", SUM('Game Stats'!I27:I31), "")</f>
        <v>21</v>
      </c>
      <c r="P6" s="124">
        <f>IF('Game Stats'!$B30 = "Semi", 'Game Stats'!U30, "")</f>
        <v>112</v>
      </c>
      <c r="Q6" s="124">
        <f>IF('Game Stats'!$B30 = "Semi", 'Game Stats'!V30, "")</f>
        <v>10</v>
      </c>
      <c r="R6" s="124">
        <f>IF('Game Stats'!$B30 = "Semi", 'Game Stats'!W30, "")</f>
        <v>4.7</v>
      </c>
      <c r="S6" s="124">
        <f>IF('Game Stats'!$B30 = "Semi", 'Game Stats'!X30, "")</f>
        <v>143</v>
      </c>
      <c r="T6" s="124">
        <f>IF('Game Stats'!$B30 = "Semi", 'Game Stats'!Y30, "")</f>
        <v>33</v>
      </c>
      <c r="U6" s="124">
        <f>IF('Game Stats'!$B30 = "Semi", 'Game Stats'!Z30, "")</f>
        <v>3</v>
      </c>
    </row>
    <row r="7" spans="1:21">
      <c r="A7" s="124" t="str">
        <f>IF('Game Stats'!$B36 = "Semi", 'Game Stats'!D36, "")</f>
        <v>Senna</v>
      </c>
      <c r="B7" s="121">
        <f>IF('Game Stats'!$B36 = "Semi", 'Game Stats'!H36, "")</f>
        <v>26.4</v>
      </c>
      <c r="C7" s="124">
        <f>IF('Game Stats'!$B36 = "Semi", 'Game Stats'!I36, "")</f>
        <v>1</v>
      </c>
      <c r="D7" s="124">
        <f>IF('Game Stats'!$B36 = "Semi", 'Game Stats'!J36, "")</f>
        <v>1</v>
      </c>
      <c r="E7" s="124">
        <f>IF('Game Stats'!$B36 = "Semi", 'Game Stats'!K36, "")</f>
        <v>12</v>
      </c>
      <c r="F7" s="122">
        <f>IF('Game Stats'!$B36 = "Semi", 'Game Stats'!L36, "")</f>
        <v>10.5</v>
      </c>
      <c r="G7" s="124">
        <f>IF('Game Stats'!$B36 = "Semi", 'Game Stats'!M36, "")</f>
        <v>50</v>
      </c>
      <c r="H7" s="122">
        <f>IF('Game Stats'!$B36 = "Semi", 'Game Stats'!N36, "")</f>
        <v>8.5</v>
      </c>
      <c r="I7" s="124">
        <f>IF('Game Stats'!$B36 = "Semi", 'Game Stats'!O36, "")</f>
        <v>0</v>
      </c>
      <c r="J7" s="124">
        <f>IF('Game Stats'!$B36 = "Semi", 'Game Stats'!P36, "")</f>
        <v>0</v>
      </c>
      <c r="K7" s="124">
        <f>IF('Game Stats'!$B36 = "Semi", 'Game Stats'!Q36, "")</f>
        <v>0</v>
      </c>
      <c r="L7" s="124">
        <f>IF('Game Stats'!$B36 = "Semi", 'Game Stats'!R36, "")</f>
        <v>0</v>
      </c>
      <c r="M7" s="124">
        <f>IF('Game Stats'!$B36 = "Semi", 'Game Stats'!S36, "")</f>
        <v>15</v>
      </c>
      <c r="N7" s="124">
        <f>IF('Game Stats'!$B36 = "Semi", 'Game Stats'!T36, "")</f>
        <v>26</v>
      </c>
      <c r="O7" s="124">
        <f>IF('Game Stats'!$B36 = "Semi", SUM('Game Stats'!I33:I37), "")</f>
        <v>25</v>
      </c>
      <c r="P7" s="124">
        <f>IF('Game Stats'!$B36 = "Semi", 'Game Stats'!U36, "")</f>
        <v>19</v>
      </c>
      <c r="Q7" s="124">
        <f>IF('Game Stats'!$B36 = "Semi", 'Game Stats'!V36, "")</f>
        <v>-85</v>
      </c>
      <c r="R7" s="124" t="str">
        <f>IF('Game Stats'!$B8 = "Semi", 'Game Stats'!W8, "")</f>
        <v/>
      </c>
      <c r="S7" s="124" t="str">
        <f>IF('Game Stats'!$B8 = "Semi", 'Game Stats'!X8, "")</f>
        <v/>
      </c>
      <c r="T7" s="124" t="str">
        <f>IF('Game Stats'!$B8 = "Semi", 'Game Stats'!Y8, "")</f>
        <v/>
      </c>
      <c r="U7" s="124" t="str">
        <f>IF('Game Stats'!$B8 = "Semi", 'Game Stats'!Z8, "")</f>
        <v/>
      </c>
    </row>
    <row r="8" spans="1:21">
      <c r="A8" s="124" t="str">
        <f>IF('Game Stats'!$B42 = "Semi", 'Game Stats'!D42, "")</f>
        <v>Jhin</v>
      </c>
      <c r="B8" s="121">
        <f>IF('Game Stats'!$B42 = "Semi", 'Game Stats'!H42, "")</f>
        <v>37.299999999999997</v>
      </c>
      <c r="C8" s="124">
        <f>IF('Game Stats'!$B42 = "Semi", 'Game Stats'!I42, "")</f>
        <v>8</v>
      </c>
      <c r="D8" s="124">
        <f>IF('Game Stats'!$B42 = "Semi", 'Game Stats'!J42, "")</f>
        <v>4</v>
      </c>
      <c r="E8" s="124">
        <f>IF('Game Stats'!$B42 = "Semi", 'Game Stats'!K42, "")</f>
        <v>5</v>
      </c>
      <c r="F8" s="122">
        <f>IF('Game Stats'!$B42 = "Semi", 'Game Stats'!L42, "")</f>
        <v>27.6</v>
      </c>
      <c r="G8" s="124">
        <f>IF('Game Stats'!$B42 = "Semi", 'Game Stats'!M42, "")</f>
        <v>278</v>
      </c>
      <c r="H8" s="122">
        <f>IF('Game Stats'!$B42 = "Semi", 'Game Stats'!N42, "")</f>
        <v>15.8</v>
      </c>
      <c r="I8" s="124">
        <f>IF('Game Stats'!$B42 = "Semi", 'Game Stats'!O42, "")</f>
        <v>0</v>
      </c>
      <c r="J8" s="124">
        <f>IF('Game Stats'!$B42 = "Semi", 'Game Stats'!P42, "")</f>
        <v>0</v>
      </c>
      <c r="K8" s="124">
        <f>IF('Game Stats'!$B42 = "Semi", 'Game Stats'!Q42, "")</f>
        <v>0</v>
      </c>
      <c r="L8" s="124">
        <f>IF('Game Stats'!$B42 = "Semi", 'Game Stats'!R42, "")</f>
        <v>0</v>
      </c>
      <c r="M8" s="124">
        <f>IF('Game Stats'!$B42 = "Semi", 'Game Stats'!S42, "")</f>
        <v>12</v>
      </c>
      <c r="N8" s="124">
        <f>IF('Game Stats'!$B42 = "Semi", 'Game Stats'!T42, "")</f>
        <v>31</v>
      </c>
      <c r="O8" s="124">
        <f>IF('Game Stats'!$B42 = "Semi", SUM('Game Stats'!I43:I439), "")</f>
        <v>17</v>
      </c>
      <c r="P8" s="124">
        <f>IF('Game Stats'!$B42 = "Semi", 'Game Stats'!U42, "")</f>
        <v>113</v>
      </c>
      <c r="Q8" s="124">
        <f>IF('Game Stats'!$B42 = "Semi", 'Game Stats'!V42, "")</f>
        <v>13</v>
      </c>
      <c r="R8" s="124" t="str">
        <f>IF('Game Stats'!$B9 = "Semi", 'Game Stats'!W9, "")</f>
        <v/>
      </c>
      <c r="S8" s="124" t="str">
        <f>IF('Game Stats'!$B9 = "Semi", 'Game Stats'!X9, "")</f>
        <v/>
      </c>
      <c r="T8" s="124" t="str">
        <f>IF('Game Stats'!$B9 = "Semi", 'Game Stats'!Y9, "")</f>
        <v/>
      </c>
      <c r="U8" s="124" t="str">
        <f>IF('Game Stats'!$B9 = "Semi", 'Game Stats'!Z9, "")</f>
        <v/>
      </c>
    </row>
    <row r="9" spans="1:21">
      <c r="A9" s="124" t="str">
        <f>IF('Game Stats'!$B48 = "Semi", 'Game Stats'!D48, "")</f>
        <v>Kaisa</v>
      </c>
      <c r="B9" s="121">
        <f>IF('Game Stats'!$B48 = "Semi", 'Game Stats'!H48, "")</f>
        <v>35.56</v>
      </c>
      <c r="C9" s="124">
        <f>IF('Game Stats'!$B48 = "Semi", 'Game Stats'!I48, "")</f>
        <v>3</v>
      </c>
      <c r="D9" s="124">
        <f>IF('Game Stats'!$B48 = "Semi", 'Game Stats'!J48, "")</f>
        <v>7</v>
      </c>
      <c r="E9" s="124">
        <f>IF('Game Stats'!$B48 = "Semi", 'Game Stats'!K48, "")</f>
        <v>5</v>
      </c>
      <c r="F9" s="122">
        <f>IF('Game Stats'!$B48 = "Semi", 'Game Stats'!L48, "")</f>
        <v>19.399999999999999</v>
      </c>
      <c r="G9" s="124">
        <f>IF('Game Stats'!$B48 = "Semi", 'Game Stats'!M48, "")</f>
        <v>222</v>
      </c>
      <c r="H9" s="122">
        <f>IF('Game Stats'!$B48 = "Semi", 'Game Stats'!N48, "")</f>
        <v>11.9</v>
      </c>
      <c r="I9" s="124">
        <f>IF('Game Stats'!$B48 = "Semi", 'Game Stats'!O48, "")</f>
        <v>0</v>
      </c>
      <c r="J9" s="124">
        <f>IF('Game Stats'!$B48 = "Semi", 'Game Stats'!P48, "")</f>
        <v>0</v>
      </c>
      <c r="K9" s="124">
        <f>IF('Game Stats'!$B48 = "Semi", 'Game Stats'!Q48, "")</f>
        <v>0</v>
      </c>
      <c r="L9" s="124">
        <f>IF('Game Stats'!$B48 = "Semi", 'Game Stats'!R48, "")</f>
        <v>0</v>
      </c>
      <c r="M9" s="124">
        <f>IF('Game Stats'!$B48 = "Semi", 'Game Stats'!S48, "")</f>
        <v>14</v>
      </c>
      <c r="N9" s="124">
        <f>IF('Game Stats'!$B48 = "Semi", 'Game Stats'!T48, "")</f>
        <v>22</v>
      </c>
      <c r="O9" s="124">
        <f>IF('Game Stats'!$B48 = "Semi", SUM('Game Stats'!I45:I49), "")</f>
        <v>16</v>
      </c>
      <c r="P9" s="124">
        <f>IF('Game Stats'!$B48 = "Semi", 'Game Stats'!U48, "")</f>
        <v>100</v>
      </c>
      <c r="Q9" s="124">
        <f>IF('Game Stats'!$B48 = "Semi", 'Game Stats'!V48, "")</f>
        <v>-17</v>
      </c>
      <c r="R9" s="124" t="str">
        <f>IF('Game Stats'!$B10 = "Semi", 'Game Stats'!W10, "")</f>
        <v/>
      </c>
      <c r="S9" s="124" t="str">
        <f>IF('Game Stats'!$B10 = "Semi", 'Game Stats'!X10, "")</f>
        <v/>
      </c>
      <c r="T9" s="124" t="str">
        <f>IF('Game Stats'!$B10 = "Semi", 'Game Stats'!Y10, "")</f>
        <v/>
      </c>
      <c r="U9" s="124" t="str">
        <f>IF('Game Stats'!$B10 = "Semi", 'Game Stats'!Z10, "")</f>
        <v/>
      </c>
    </row>
    <row r="10" spans="1:21">
      <c r="A10" s="124" t="str">
        <f>IF('Game Stats'!$B54 = "Semi", 'Game Stats'!D54, "")</f>
        <v>Lucian</v>
      </c>
      <c r="B10" s="121">
        <f>IF('Game Stats'!$B54 = "Semi", 'Game Stats'!H54, "")</f>
        <v>0</v>
      </c>
      <c r="C10" s="124">
        <f>IF('Game Stats'!$B54 = "Semi", 'Game Stats'!I54, "")</f>
        <v>0</v>
      </c>
      <c r="D10" s="124">
        <f>IF('Game Stats'!$B54 = "Semi", 'Game Stats'!J54, "")</f>
        <v>0</v>
      </c>
      <c r="E10" s="124">
        <f>IF('Game Stats'!$B54 = "Semi", 'Game Stats'!K54, "")</f>
        <v>0</v>
      </c>
      <c r="F10" s="122">
        <f>IF('Game Stats'!$B54 = "Semi", 'Game Stats'!L54, "")</f>
        <v>0</v>
      </c>
      <c r="G10" s="124">
        <f>IF('Game Stats'!$B54 = "Semi", 'Game Stats'!M54, "")</f>
        <v>0</v>
      </c>
      <c r="H10" s="122">
        <f>IF('Game Stats'!$B54 = "Semi", 'Game Stats'!N54, "")</f>
        <v>0</v>
      </c>
      <c r="I10" s="124">
        <f>IF('Game Stats'!$B54 = "Semi", 'Game Stats'!O54, "")</f>
        <v>0</v>
      </c>
      <c r="J10" s="124">
        <f>IF('Game Stats'!$B54 = "Semi", 'Game Stats'!P54, "")</f>
        <v>0</v>
      </c>
      <c r="K10" s="124">
        <f>IF('Game Stats'!$B54 = "Semi", 'Game Stats'!Q54, "")</f>
        <v>0</v>
      </c>
      <c r="L10" s="124">
        <f>IF('Game Stats'!$B54 = "Semi", 'Game Stats'!R54, "")</f>
        <v>0</v>
      </c>
      <c r="M10" s="124">
        <f>IF('Game Stats'!$B54 = "Semi", 'Game Stats'!S54, "")</f>
        <v>0</v>
      </c>
      <c r="N10" s="124">
        <f>IF('Game Stats'!$B54 = "Semi", 'Game Stats'!T54, "")</f>
        <v>0</v>
      </c>
      <c r="O10" s="124">
        <f>IF('Game Stats'!$B54 = "Semi", SUM('Game Stats'!I51:I55), "")</f>
        <v>0</v>
      </c>
      <c r="P10" s="124">
        <f>IF('Game Stats'!$B54 = "Semi", 'Game Stats'!U54, "")</f>
        <v>0</v>
      </c>
      <c r="Q10" s="124">
        <f>IF('Game Stats'!$B54 = "Semi", 'Game Stats'!V54, "")</f>
        <v>0</v>
      </c>
      <c r="R10" s="124" t="str">
        <f>IF('Game Stats'!$B11 = "Semi", 'Game Stats'!W11, "")</f>
        <v/>
      </c>
      <c r="S10" s="124" t="str">
        <f>IF('Game Stats'!$B11 = "Semi", 'Game Stats'!X11, "")</f>
        <v/>
      </c>
      <c r="T10" s="124" t="str">
        <f>IF('Game Stats'!$B11 = "Semi", 'Game Stats'!Y11, "")</f>
        <v/>
      </c>
      <c r="U10" s="124" t="str">
        <f>IF('Game Stats'!$B11 = "Semi", 'Game Stats'!Z11, "")</f>
        <v/>
      </c>
    </row>
    <row r="11" spans="1:21">
      <c r="A11" s="124" t="str">
        <f>IF('Game Stats'!$B60 = "Semi", 'Game Stats'!D60, "")</f>
        <v/>
      </c>
      <c r="B11" s="124" t="str">
        <f>IF('Game Stats'!$B60 = "Semi", 'Game Stats'!H60, "")</f>
        <v/>
      </c>
      <c r="C11" s="124" t="str">
        <f>IF('Game Stats'!$B60 = "Semi", 'Game Stats'!I60, "")</f>
        <v/>
      </c>
      <c r="D11" s="124" t="str">
        <f>IF('Game Stats'!$B60 = "Semi", 'Game Stats'!J60, "")</f>
        <v/>
      </c>
      <c r="E11" s="124" t="str">
        <f>IF('Game Stats'!$B60 = "Semi", 'Game Stats'!K60, "")</f>
        <v/>
      </c>
      <c r="F11" s="124" t="str">
        <f>IF('Game Stats'!$B60 = "Semi", 'Game Stats'!L60, "")</f>
        <v/>
      </c>
      <c r="G11" s="124" t="str">
        <f>IF('Game Stats'!$B60 = "Semi", 'Game Stats'!M60, "")</f>
        <v/>
      </c>
      <c r="H11" s="124" t="str">
        <f>IF('Game Stats'!$B60 = "Semi", 'Game Stats'!N60, "")</f>
        <v/>
      </c>
      <c r="I11" s="124" t="str">
        <f>IF('Game Stats'!$B60 = "Semi", 'Game Stats'!O60, "")</f>
        <v/>
      </c>
      <c r="J11" s="124" t="str">
        <f>IF('Game Stats'!$B60 = "Semi", 'Game Stats'!P60, "")</f>
        <v/>
      </c>
      <c r="K11" s="124" t="str">
        <f>IF('Game Stats'!$B60 = "Semi", 'Game Stats'!Q60, "")</f>
        <v/>
      </c>
      <c r="L11" s="124" t="str">
        <f>IF('Game Stats'!$B60 = "Semi", 'Game Stats'!R60, "")</f>
        <v/>
      </c>
      <c r="M11" s="124" t="str">
        <f>IF('Game Stats'!$B60 = "Semi", 'Game Stats'!S60, "")</f>
        <v/>
      </c>
      <c r="N11" s="124" t="str">
        <f>IF('Game Stats'!$B60 = "Semi", 'Game Stats'!T60, "")</f>
        <v/>
      </c>
      <c r="O11" s="124" t="str">
        <f>IF('Game Stats'!$B60 = "Semi", SUM('Game Stats'!I57:I61), "")</f>
        <v/>
      </c>
      <c r="P11" s="124" t="str">
        <f>IF('Game Stats'!$B60 = "Semi", 'Game Stats'!U60, "")</f>
        <v/>
      </c>
      <c r="Q11" s="124" t="str">
        <f>IF('Game Stats'!$B60 = "Semi", 'Game Stats'!V60, "")</f>
        <v/>
      </c>
    </row>
    <row r="12" spans="1:21">
      <c r="A12" s="124" t="str">
        <f>IF('Game Stats'!$B66 = "Semi", 'Game Stats'!D66, "")</f>
        <v/>
      </c>
      <c r="B12" s="124" t="str">
        <f>IF('Game Stats'!$B66 = "Semi", 'Game Stats'!H66, "")</f>
        <v/>
      </c>
      <c r="C12" s="124" t="str">
        <f>IF('Game Stats'!$B66 = "Semi", 'Game Stats'!I66, "")</f>
        <v/>
      </c>
      <c r="D12" s="124" t="str">
        <f>IF('Game Stats'!$B66 = "Semi", 'Game Stats'!J66, "")</f>
        <v/>
      </c>
      <c r="E12" s="124" t="str">
        <f>IF('Game Stats'!$B66 = "Semi", 'Game Stats'!K66, "")</f>
        <v/>
      </c>
      <c r="F12" s="124" t="str">
        <f>IF('Game Stats'!$B66 = "Semi", 'Game Stats'!L66, "")</f>
        <v/>
      </c>
      <c r="G12" s="124" t="str">
        <f>IF('Game Stats'!$B66 = "Semi", 'Game Stats'!M66, "")</f>
        <v/>
      </c>
      <c r="H12" s="124" t="str">
        <f>IF('Game Stats'!$B66 = "Semi", 'Game Stats'!N66, "")</f>
        <v/>
      </c>
      <c r="I12" s="124" t="str">
        <f>IF('Game Stats'!$B66 = "Semi", 'Game Stats'!O66, "")</f>
        <v/>
      </c>
      <c r="J12" s="124" t="str">
        <f>IF('Game Stats'!$B66 = "Semi", 'Game Stats'!P66, "")</f>
        <v/>
      </c>
      <c r="K12" s="124" t="str">
        <f>IF('Game Stats'!$B66 = "Semi", 'Game Stats'!Q66, "")</f>
        <v/>
      </c>
      <c r="L12" s="124" t="str">
        <f>IF('Game Stats'!$B66 = "Semi", 'Game Stats'!R66, "")</f>
        <v/>
      </c>
      <c r="M12" s="124" t="str">
        <f>IF('Game Stats'!$B66 = "Semi", 'Game Stats'!S66, "")</f>
        <v/>
      </c>
      <c r="N12" s="124" t="str">
        <f>IF('Game Stats'!$B66 = "Semi", 'Game Stats'!T66, "")</f>
        <v/>
      </c>
      <c r="O12" s="124" t="str">
        <f>IF('Game Stats'!$B66 = "Semi", SUM('Game Stats'!I63:I67), "")</f>
        <v/>
      </c>
      <c r="P12" s="124" t="str">
        <f>IF('Game Stats'!$B66 = "Semi", 'Game Stats'!U66, "")</f>
        <v/>
      </c>
      <c r="Q12" s="124" t="str">
        <f>IF('Game Stats'!$B66 = "Semi", 'Game Stats'!V66, "")</f>
        <v/>
      </c>
      <c r="R12" s="124" t="str">
        <f>IF('Game Stats'!$B13 = "Semi", 'Game Stats'!W13, "")</f>
        <v/>
      </c>
      <c r="S12" s="124" t="str">
        <f>IF('Game Stats'!$B13 = "Semi", 'Game Stats'!X13, "")</f>
        <v/>
      </c>
      <c r="T12" s="124" t="str">
        <f>IF('Game Stats'!$B13 = "Semi", 'Game Stats'!Y13, "")</f>
        <v/>
      </c>
      <c r="U12" s="124" t="str">
        <f>IF('Game Stats'!$B13 = "Semi", 'Game Stats'!Z13, "")</f>
        <v/>
      </c>
    </row>
    <row r="13" spans="1:21">
      <c r="A13" s="124" t="str">
        <f>IF('Game Stats'!$B72 = "Semi", 'Game Stats'!D72, "")</f>
        <v/>
      </c>
      <c r="B13" s="124" t="str">
        <f>IF('Game Stats'!$B72 = "Semi", 'Game Stats'!H72, "")</f>
        <v/>
      </c>
      <c r="C13" s="124" t="str">
        <f>IF('Game Stats'!$B72 = "Semi", 'Game Stats'!I72, "")</f>
        <v/>
      </c>
      <c r="D13" s="124" t="str">
        <f>IF('Game Stats'!$B72 = "Semi", 'Game Stats'!J72, "")</f>
        <v/>
      </c>
      <c r="E13" s="124" t="str">
        <f>IF('Game Stats'!$B72 = "Semi", 'Game Stats'!K72, "")</f>
        <v/>
      </c>
      <c r="F13" s="124" t="str">
        <f>IF('Game Stats'!$B72 = "Semi", 'Game Stats'!L72, "")</f>
        <v/>
      </c>
      <c r="G13" s="124" t="str">
        <f>IF('Game Stats'!$B72 = "Semi", 'Game Stats'!M72, "")</f>
        <v/>
      </c>
      <c r="H13" s="124" t="str">
        <f>IF('Game Stats'!$B72 = "Semi", 'Game Stats'!N72, "")</f>
        <v/>
      </c>
      <c r="I13" s="124" t="str">
        <f>IF('Game Stats'!$B72 = "Semi", 'Game Stats'!O72, "")</f>
        <v/>
      </c>
      <c r="J13" s="124" t="str">
        <f>IF('Game Stats'!$B72 = "Semi", 'Game Stats'!P72, "")</f>
        <v/>
      </c>
      <c r="K13" s="124" t="str">
        <f>IF('Game Stats'!$B72 = "Semi", 'Game Stats'!Q72, "")</f>
        <v/>
      </c>
      <c r="L13" s="124" t="str">
        <f>IF('Game Stats'!$B72 = "Semi", 'Game Stats'!R72, "")</f>
        <v/>
      </c>
      <c r="M13" s="124" t="str">
        <f>IF('Game Stats'!$B72 = "Semi", 'Game Stats'!S72, "")</f>
        <v/>
      </c>
      <c r="N13" s="124" t="str">
        <f>IF('Game Stats'!$B72 = "Semi", 'Game Stats'!T72, "")</f>
        <v/>
      </c>
      <c r="O13" s="124" t="str">
        <f>IF('Game Stats'!$B72 = "Semi", SUM('Game Stats'!I69:I73), "")</f>
        <v/>
      </c>
      <c r="P13" s="124" t="str">
        <f>IF('Game Stats'!$B72 = "Semi", 'Game Stats'!U72, "")</f>
        <v/>
      </c>
      <c r="Q13" s="124" t="str">
        <f>IF('Game Stats'!$B72 = "Semi", 'Game Stats'!V72, "")</f>
        <v/>
      </c>
      <c r="R13" s="124" t="str">
        <f>IF('Game Stats'!$B14 = "Semi", 'Game Stats'!W14, "")</f>
        <v/>
      </c>
      <c r="S13" s="124" t="str">
        <f>IF('Game Stats'!$B14 = "Semi", 'Game Stats'!X14, "")</f>
        <v/>
      </c>
      <c r="T13" s="124" t="str">
        <f>IF('Game Stats'!$B14 = "Semi", 'Game Stats'!Y14, "")</f>
        <v/>
      </c>
      <c r="U13" s="124" t="str">
        <f>IF('Game Stats'!$B14 = "Semi", 'Game Stats'!Z14, "")</f>
        <v/>
      </c>
    </row>
    <row r="14" spans="1:21">
      <c r="A14" s="124" t="str">
        <f>IF('Game Stats'!$B78 = "Semi", 'Game Stats'!D78, "")</f>
        <v/>
      </c>
      <c r="B14" s="124" t="str">
        <f>IF('Game Stats'!$B78 = "Semi", 'Game Stats'!H78, "")</f>
        <v/>
      </c>
      <c r="C14" s="124" t="str">
        <f>IF('Game Stats'!$B78 = "Semi", 'Game Stats'!I78, "")</f>
        <v/>
      </c>
      <c r="D14" s="124" t="str">
        <f>IF('Game Stats'!$B78 = "Semi", 'Game Stats'!J78, "")</f>
        <v/>
      </c>
      <c r="E14" s="124" t="str">
        <f>IF('Game Stats'!$B78 = "Semi", 'Game Stats'!K78, "")</f>
        <v/>
      </c>
      <c r="F14" s="124" t="str">
        <f>IF('Game Stats'!$B78 = "Semi", 'Game Stats'!L78, "")</f>
        <v/>
      </c>
      <c r="G14" s="124" t="str">
        <f>IF('Game Stats'!$B78 = "Semi", 'Game Stats'!M78, "")</f>
        <v/>
      </c>
      <c r="H14" s="124" t="str">
        <f>IF('Game Stats'!$B78 = "Semi", 'Game Stats'!N78, "")</f>
        <v/>
      </c>
      <c r="I14" s="124" t="str">
        <f>IF('Game Stats'!$B78 = "Semi", 'Game Stats'!O78, "")</f>
        <v/>
      </c>
      <c r="J14" s="124" t="str">
        <f>IF('Game Stats'!$B78 = "Semi", 'Game Stats'!P78, "")</f>
        <v/>
      </c>
      <c r="K14" s="124" t="str">
        <f>IF('Game Stats'!$B78 = "Semi", 'Game Stats'!Q78, "")</f>
        <v/>
      </c>
      <c r="L14" s="124" t="str">
        <f>IF('Game Stats'!$B78 = "Semi", 'Game Stats'!R78, "")</f>
        <v/>
      </c>
      <c r="M14" s="124" t="str">
        <f>IF('Game Stats'!$B78 = "Semi", 'Game Stats'!S78, "")</f>
        <v/>
      </c>
      <c r="N14" s="124" t="str">
        <f>IF('Game Stats'!$B78 = "Semi", 'Game Stats'!T78, "")</f>
        <v/>
      </c>
      <c r="O14" s="124" t="str">
        <f>IF('Game Stats'!$B78 = "Semi", SUM('Game Stats'!I75:I79), "")</f>
        <v/>
      </c>
      <c r="P14" s="124" t="str">
        <f>IF('Game Stats'!$B78 = "Semi", 'Game Stats'!U78, "")</f>
        <v/>
      </c>
      <c r="Q14" s="124" t="str">
        <f>IF('Game Stats'!$B78 = "Semi", 'Game Stats'!V78, "")</f>
        <v/>
      </c>
      <c r="R14" s="124" t="str">
        <f>IF('Game Stats'!$B15 = "Semi", 'Game Stats'!W21, "")</f>
        <v/>
      </c>
      <c r="S14" s="124" t="str">
        <f>IF('Game Stats'!$B15 = "Semi", 'Game Stats'!X21, "")</f>
        <v/>
      </c>
      <c r="T14" s="124" t="str">
        <f>IF('Game Stats'!$B15 = "Semi", 'Game Stats'!Y21, "")</f>
        <v/>
      </c>
      <c r="U14" s="124" t="str">
        <f>IF('Game Stats'!$B15 = "Semi", 'Game Stats'!Z21, "")</f>
        <v/>
      </c>
    </row>
    <row r="15" spans="1:21">
      <c r="A15" s="124" t="str">
        <f>IF('Game Stats'!$B84 = "Semi", 'Game Stats'!D84, "")</f>
        <v/>
      </c>
      <c r="B15" s="124" t="str">
        <f>IF('Game Stats'!$B84 = "Semi", 'Game Stats'!H84, "")</f>
        <v/>
      </c>
      <c r="C15" s="124" t="str">
        <f>IF('Game Stats'!$B84 = "Semi", 'Game Stats'!I84, "")</f>
        <v/>
      </c>
      <c r="D15" s="124" t="str">
        <f>IF('Game Stats'!$B84 = "Semi", 'Game Stats'!J84, "")</f>
        <v/>
      </c>
      <c r="E15" s="124" t="str">
        <f>IF('Game Stats'!$B84 = "Semi", 'Game Stats'!K84, "")</f>
        <v/>
      </c>
      <c r="F15" s="124" t="str">
        <f>IF('Game Stats'!$B84 = "Semi", 'Game Stats'!L84, "")</f>
        <v/>
      </c>
      <c r="G15" s="124" t="str">
        <f>IF('Game Stats'!$B84 = "Semi", 'Game Stats'!M84, "")</f>
        <v/>
      </c>
      <c r="H15" s="124" t="str">
        <f>IF('Game Stats'!$B84 = "Semi", 'Game Stats'!N84, "")</f>
        <v/>
      </c>
      <c r="I15" s="124" t="str">
        <f>IF('Game Stats'!$B84 = "Semi", 'Game Stats'!O84, "")</f>
        <v/>
      </c>
      <c r="J15" s="124" t="str">
        <f>IF('Game Stats'!$B84 = "Semi", 'Game Stats'!P84, "")</f>
        <v/>
      </c>
      <c r="K15" s="124" t="str">
        <f>IF('Game Stats'!$B84 = "Semi", 'Game Stats'!Q84, "")</f>
        <v/>
      </c>
      <c r="L15" s="124" t="str">
        <f>IF('Game Stats'!$B84 = "Semi", 'Game Stats'!R84, "")</f>
        <v/>
      </c>
      <c r="M15" s="124" t="str">
        <f>IF('Game Stats'!$B84 = "Semi", 'Game Stats'!S84, "")</f>
        <v/>
      </c>
      <c r="N15" s="124" t="str">
        <f>IF('Game Stats'!$B84 = "Semi", 'Game Stats'!T84, "")</f>
        <v/>
      </c>
      <c r="O15" s="124" t="str">
        <f>IF('Game Stats'!$B84 = "Semi", SUM('Game Stats'!I81:I85), "")</f>
        <v/>
      </c>
      <c r="P15" s="124" t="str">
        <f>IF('Game Stats'!$B84 = "Semi", 'Game Stats'!U84, "")</f>
        <v/>
      </c>
      <c r="Q15" s="124" t="str">
        <f>IF('Game Stats'!$B84 = "Semi", 'Game Stats'!V84, "")</f>
        <v/>
      </c>
      <c r="R15" s="124" t="str">
        <f>IF('Game Stats'!$B16 = "Semi", 'Game Stats'!W22, "")</f>
        <v/>
      </c>
      <c r="S15" s="124" t="str">
        <f>IF('Game Stats'!$B16 = "Semi", 'Game Stats'!X22, "")</f>
        <v/>
      </c>
      <c r="T15" s="124" t="str">
        <f>IF('Game Stats'!$B16 = "Semi", 'Game Stats'!Y22, "")</f>
        <v/>
      </c>
      <c r="U15" s="124" t="str">
        <f>IF('Game Stats'!$B16 = "Semi", 'Game Stats'!Z22, "")</f>
        <v/>
      </c>
    </row>
    <row r="16" spans="1:21">
      <c r="A16" s="124" t="str">
        <f>IF('Game Stats'!$B90 = "Semi", 'Game Stats'!D90, "")</f>
        <v/>
      </c>
      <c r="B16" s="124" t="str">
        <f>IF('Game Stats'!$B90 = "Semi", 'Game Stats'!H90, "")</f>
        <v/>
      </c>
      <c r="C16" s="124" t="str">
        <f>IF('Game Stats'!$B90 = "Semi", 'Game Stats'!I90, "")</f>
        <v/>
      </c>
      <c r="D16" s="124" t="str">
        <f>IF('Game Stats'!$B90 = "Semi", 'Game Stats'!J90, "")</f>
        <v/>
      </c>
      <c r="E16" s="124" t="str">
        <f>IF('Game Stats'!$B90 = "Semi", 'Game Stats'!K90, "")</f>
        <v/>
      </c>
      <c r="F16" s="124" t="str">
        <f>IF('Game Stats'!$B90 = "Semi", 'Game Stats'!L90, "")</f>
        <v/>
      </c>
      <c r="G16" s="124" t="str">
        <f>IF('Game Stats'!$B90 = "Semi", 'Game Stats'!M90, "")</f>
        <v/>
      </c>
      <c r="H16" s="124" t="str">
        <f>IF('Game Stats'!$B90 = "Semi", 'Game Stats'!N90, "")</f>
        <v/>
      </c>
      <c r="I16" s="124" t="str">
        <f>IF('Game Stats'!$B90 = "Semi", 'Game Stats'!O90, "")</f>
        <v/>
      </c>
      <c r="J16" s="124" t="str">
        <f>IF('Game Stats'!$B90 = "Semi", 'Game Stats'!P90, "")</f>
        <v/>
      </c>
      <c r="K16" s="124" t="str">
        <f>IF('Game Stats'!$B90 = "Semi", 'Game Stats'!Q90, "")</f>
        <v/>
      </c>
      <c r="L16" s="124" t="str">
        <f>IF('Game Stats'!$B90 = "Semi", 'Game Stats'!R90, "")</f>
        <v/>
      </c>
      <c r="M16" s="124" t="str">
        <f>IF('Game Stats'!$B90 = "Semi", 'Game Stats'!S90, "")</f>
        <v/>
      </c>
      <c r="N16" s="124" t="str">
        <f>IF('Game Stats'!$B90 = "Semi", 'Game Stats'!T90, "")</f>
        <v/>
      </c>
      <c r="O16" s="124" t="str">
        <f>IF('Game Stats'!$B90 = "Semi", SUM('Game Stats'!I87:I91), "")</f>
        <v/>
      </c>
      <c r="P16" s="124" t="str">
        <f>IF('Game Stats'!$B90 = "Semi", 'Game Stats'!U90, "")</f>
        <v/>
      </c>
      <c r="Q16" s="124" t="str">
        <f>IF('Game Stats'!$B90 = "Semi", 'Game Stats'!V90, "")</f>
        <v/>
      </c>
      <c r="R16" s="124" t="str">
        <f>IF('Game Stats'!$B17 = "Semi", 'Game Stats'!W23, "")</f>
        <v/>
      </c>
      <c r="S16" s="124" t="str">
        <f>IF('Game Stats'!$B17 = "Semi", 'Game Stats'!X23, "")</f>
        <v/>
      </c>
      <c r="T16" s="124" t="str">
        <f>IF('Game Stats'!$B17 = "Semi", 'Game Stats'!Y23, "")</f>
        <v/>
      </c>
      <c r="U16" s="124" t="str">
        <f>IF('Game Stats'!$B17 = "Semi", 'Game Stats'!Z23, "")</f>
        <v/>
      </c>
    </row>
    <row r="17" spans="1:21">
      <c r="A17" s="124" t="str">
        <f>IF('Game Stats'!$B96 = "Semi", 'Game Stats'!D96, "")</f>
        <v/>
      </c>
      <c r="B17" s="124" t="str">
        <f>IF('Game Stats'!$B96 = "Semi", 'Game Stats'!H96, "")</f>
        <v/>
      </c>
      <c r="C17" s="124" t="str">
        <f>IF('Game Stats'!$B96 = "Semi", 'Game Stats'!I96, "")</f>
        <v/>
      </c>
      <c r="D17" s="124" t="str">
        <f>IF('Game Stats'!$B96 = "Semi", 'Game Stats'!J96, "")</f>
        <v/>
      </c>
      <c r="E17" s="124" t="str">
        <f>IF('Game Stats'!$B96 = "Semi", 'Game Stats'!K96, "")</f>
        <v/>
      </c>
      <c r="F17" s="124" t="str">
        <f>IF('Game Stats'!$B96 = "Semi", 'Game Stats'!L96, "")</f>
        <v/>
      </c>
      <c r="G17" s="124" t="str">
        <f>IF('Game Stats'!$B96 = "Semi", 'Game Stats'!M96, "")</f>
        <v/>
      </c>
      <c r="H17" s="124" t="str">
        <f>IF('Game Stats'!$B96 = "Semi", 'Game Stats'!N96, "")</f>
        <v/>
      </c>
      <c r="I17" s="124" t="str">
        <f>IF('Game Stats'!$B96 = "Semi", 'Game Stats'!O96, "")</f>
        <v/>
      </c>
      <c r="J17" s="124" t="str">
        <f>IF('Game Stats'!$B96 = "Semi", 'Game Stats'!P96, "")</f>
        <v/>
      </c>
      <c r="K17" s="124" t="str">
        <f>IF('Game Stats'!$B96 = "Semi", 'Game Stats'!Q96, "")</f>
        <v/>
      </c>
      <c r="L17" s="124" t="str">
        <f>IF('Game Stats'!$B96 = "Semi", 'Game Stats'!R96, "")</f>
        <v/>
      </c>
      <c r="M17" s="124" t="str">
        <f>IF('Game Stats'!$B96 = "Semi", 'Game Stats'!S96, "")</f>
        <v/>
      </c>
      <c r="N17" s="124" t="str">
        <f>IF('Game Stats'!$B96 = "Semi", 'Game Stats'!T96, "")</f>
        <v/>
      </c>
      <c r="O17" s="124" t="str">
        <f>IF('Game Stats'!$B96 = "Semi", SUM('Game Stats'!I93:I97), "")</f>
        <v/>
      </c>
      <c r="P17" s="124" t="str">
        <f>IF('Game Stats'!$B96 = "Semi", 'Game Stats'!U96, "")</f>
        <v/>
      </c>
      <c r="Q17" s="124" t="str">
        <f>IF('Game Stats'!$B96 = "Semi", 'Game Stats'!V96, "")</f>
        <v/>
      </c>
    </row>
    <row r="18" spans="1:21">
      <c r="A18" s="124" t="str">
        <f>IF('Game Stats'!$B102 = "Semi", 'Game Stats'!D102, "")</f>
        <v/>
      </c>
      <c r="B18" s="124" t="str">
        <f>IF('Game Stats'!$B102 = "Semi", 'Game Stats'!H102, "")</f>
        <v/>
      </c>
      <c r="C18" s="124" t="str">
        <f>IF('Game Stats'!$B102 = "Semi", 'Game Stats'!I102, "")</f>
        <v/>
      </c>
      <c r="D18" s="124" t="str">
        <f>IF('Game Stats'!$B102 = "Semi", 'Game Stats'!J102, "")</f>
        <v/>
      </c>
      <c r="E18" s="124" t="str">
        <f>IF('Game Stats'!$B102 = "Semi", 'Game Stats'!K102, "")</f>
        <v/>
      </c>
      <c r="F18" s="124" t="str">
        <f>IF('Game Stats'!$B102 = "Semi", 'Game Stats'!L102, "")</f>
        <v/>
      </c>
      <c r="G18" s="124" t="str">
        <f>IF('Game Stats'!$B102 = "Semi", 'Game Stats'!M102, "")</f>
        <v/>
      </c>
      <c r="H18" s="124" t="str">
        <f>IF('Game Stats'!$B102 = "Semi", 'Game Stats'!N102, "")</f>
        <v/>
      </c>
      <c r="I18" s="124" t="str">
        <f>IF('Game Stats'!$B102 = "Semi", 'Game Stats'!O102, "")</f>
        <v/>
      </c>
      <c r="J18" s="124" t="str">
        <f>IF('Game Stats'!$B102 = "Semi", 'Game Stats'!P102, "")</f>
        <v/>
      </c>
      <c r="K18" s="124" t="str">
        <f>IF('Game Stats'!$B102 = "Semi", 'Game Stats'!Q102, "")</f>
        <v/>
      </c>
      <c r="L18" s="124" t="str">
        <f>IF('Game Stats'!$B102 = "Semi", 'Game Stats'!R102, "")</f>
        <v/>
      </c>
      <c r="M18" s="124" t="str">
        <f>IF('Game Stats'!$B102 = "Semi", 'Game Stats'!S102, "")</f>
        <v/>
      </c>
      <c r="N18" s="124" t="str">
        <f>IF('Game Stats'!$B102 = "Semi", 'Game Stats'!T102, "")</f>
        <v/>
      </c>
      <c r="O18" s="124" t="str">
        <f>IF('Game Stats'!$B102 = "Semi", SUM('Game Stats'!I99:I103), "")</f>
        <v/>
      </c>
      <c r="P18" s="124" t="str">
        <f>IF('Game Stats'!$B102 = "Semi", 'Game Stats'!U102, "")</f>
        <v/>
      </c>
      <c r="Q18" s="124" t="str">
        <f>IF('Game Stats'!$B102 = "Semi", 'Game Stats'!V102, "")</f>
        <v/>
      </c>
      <c r="R18" s="124" t="str">
        <f>IF('Game Stats'!$B19 = "Semi", 'Game Stats'!W25, "")</f>
        <v/>
      </c>
      <c r="S18" s="124" t="str">
        <f>IF('Game Stats'!$B19 = "Semi", 'Game Stats'!X25, "")</f>
        <v/>
      </c>
      <c r="T18" s="124" t="str">
        <f>IF('Game Stats'!$B19 = "Semi", 'Game Stats'!Y25, "")</f>
        <v/>
      </c>
      <c r="U18" s="124" t="str">
        <f>IF('Game Stats'!$B19 = "Semi", 'Game Stats'!Z25, "")</f>
        <v/>
      </c>
    </row>
    <row r="19" spans="1:21">
      <c r="A19" s="124" t="str">
        <f>IF('Game Stats'!$B108 = "Semi", 'Game Stats'!D108, "")</f>
        <v/>
      </c>
      <c r="B19" s="124" t="str">
        <f>IF('Game Stats'!$B108 = "Semi", 'Game Stats'!H108, "")</f>
        <v/>
      </c>
      <c r="C19" s="124" t="str">
        <f>IF('Game Stats'!$B108 = "Semi", 'Game Stats'!I108, "")</f>
        <v/>
      </c>
      <c r="D19" s="124" t="str">
        <f>IF('Game Stats'!$B108 = "Semi", 'Game Stats'!J108, "")</f>
        <v/>
      </c>
      <c r="E19" s="124" t="str">
        <f>IF('Game Stats'!$B108 = "Semi", 'Game Stats'!K108, "")</f>
        <v/>
      </c>
      <c r="F19" s="124" t="str">
        <f>IF('Game Stats'!$B108 = "Semi", 'Game Stats'!L108, "")</f>
        <v/>
      </c>
      <c r="G19" s="124" t="str">
        <f>IF('Game Stats'!$B108 = "Semi", 'Game Stats'!M108, "")</f>
        <v/>
      </c>
      <c r="H19" s="124" t="str">
        <f>IF('Game Stats'!$B108 = "Semi", 'Game Stats'!N108, "")</f>
        <v/>
      </c>
      <c r="I19" s="124" t="str">
        <f>IF('Game Stats'!$B108 = "Semi", 'Game Stats'!O108, "")</f>
        <v/>
      </c>
      <c r="J19" s="124" t="str">
        <f>IF('Game Stats'!$B108 = "Semi", 'Game Stats'!P108, "")</f>
        <v/>
      </c>
      <c r="K19" s="124" t="str">
        <f>IF('Game Stats'!$B108 = "Semi", 'Game Stats'!Q108, "")</f>
        <v/>
      </c>
      <c r="L19" s="124" t="str">
        <f>IF('Game Stats'!$B108 = "Semi", 'Game Stats'!R108, "")</f>
        <v/>
      </c>
      <c r="M19" s="124" t="str">
        <f>IF('Game Stats'!$B108 = "Semi", 'Game Stats'!S108, "")</f>
        <v/>
      </c>
      <c r="N19" s="124" t="str">
        <f>IF('Game Stats'!$B108 = "Semi", 'Game Stats'!T108, "")</f>
        <v/>
      </c>
      <c r="O19" s="124" t="str">
        <f>IF('Game Stats'!$B108 = "Semi", SUM('Game Stats'!I105:I109), "")</f>
        <v/>
      </c>
      <c r="P19" s="124" t="str">
        <f>IF('Game Stats'!$B108 = "Semi", 'Game Stats'!U108, "")</f>
        <v/>
      </c>
      <c r="Q19" s="124" t="str">
        <f>IF('Game Stats'!$B108 = "Semi", 'Game Stats'!V108, "")</f>
        <v/>
      </c>
      <c r="R19" s="124" t="str">
        <f>IF('Game Stats'!$B20 = "Semi", 'Game Stats'!W20, "")</f>
        <v/>
      </c>
      <c r="S19" s="124" t="str">
        <f>IF('Game Stats'!$B20 = "Semi", 'Game Stats'!X20, "")</f>
        <v/>
      </c>
      <c r="T19" s="124" t="str">
        <f>IF('Game Stats'!$B20 = "Semi", 'Game Stats'!Y20, "")</f>
        <v/>
      </c>
      <c r="U19" s="124" t="str">
        <f>IF('Game Stats'!$B20 = "Semi", 'Game Stats'!Z20, "")</f>
        <v/>
      </c>
    </row>
    <row r="20" spans="1:21">
      <c r="A20" s="124" t="str">
        <f>IF('Game Stats'!$B114 = "Semi", 'Game Stats'!D114, "")</f>
        <v/>
      </c>
      <c r="B20" s="124" t="str">
        <f>IF('Game Stats'!$B114 = "Semi", 'Game Stats'!H114, "")</f>
        <v/>
      </c>
      <c r="C20" s="124" t="str">
        <f>IF('Game Stats'!$B114 = "Semi", 'Game Stats'!I114, "")</f>
        <v/>
      </c>
      <c r="D20" s="124" t="str">
        <f>IF('Game Stats'!$B114 = "Semi", 'Game Stats'!J114, "")</f>
        <v/>
      </c>
      <c r="E20" s="124" t="str">
        <f>IF('Game Stats'!$B114 = "Semi", 'Game Stats'!K114, "")</f>
        <v/>
      </c>
      <c r="F20" s="124" t="str">
        <f>IF('Game Stats'!$B114 = "Semi", 'Game Stats'!L114, "")</f>
        <v/>
      </c>
      <c r="G20" s="124" t="str">
        <f>IF('Game Stats'!$B114 = "Semi", 'Game Stats'!M114, "")</f>
        <v/>
      </c>
      <c r="H20" s="124" t="str">
        <f>IF('Game Stats'!$B114 = "Semi", 'Game Stats'!N114, "")</f>
        <v/>
      </c>
      <c r="I20" s="124" t="str">
        <f>IF('Game Stats'!$B114 = "Semi", 'Game Stats'!O114, "")</f>
        <v/>
      </c>
      <c r="J20" s="124" t="str">
        <f>IF('Game Stats'!$B114 = "Semi", 'Game Stats'!P114, "")</f>
        <v/>
      </c>
      <c r="K20" s="124" t="str">
        <f>IF('Game Stats'!$B114 = "Semi", 'Game Stats'!Q114, "")</f>
        <v/>
      </c>
      <c r="L20" s="124" t="str">
        <f>IF('Game Stats'!$B114 = "Semi", 'Game Stats'!R114, "")</f>
        <v/>
      </c>
      <c r="M20" s="124" t="str">
        <f>IF('Game Stats'!$B114 = "Semi", 'Game Stats'!S114, "")</f>
        <v/>
      </c>
      <c r="N20" s="124" t="str">
        <f>IF('Game Stats'!$B114 = "Semi", 'Game Stats'!T114, "")</f>
        <v/>
      </c>
      <c r="O20" s="124" t="str">
        <f>IF('Game Stats'!$B114 = "Semi", SUM('Game Stats'!I111:I115), "")</f>
        <v/>
      </c>
      <c r="P20" s="124" t="str">
        <f>IF('Game Stats'!$B114 = "Semi", 'Game Stats'!U114, "")</f>
        <v/>
      </c>
      <c r="Q20" s="124" t="str">
        <f>IF('Game Stats'!$B114 = "Semi", 'Game Stats'!V114, "")</f>
        <v/>
      </c>
      <c r="R20" s="124" t="str">
        <f>IF('Game Stats'!$B21 = "Semi",#REF!, "")</f>
        <v/>
      </c>
      <c r="S20" s="124" t="str">
        <f>IF('Game Stats'!$B21 = "Semi",#REF!, "")</f>
        <v/>
      </c>
      <c r="T20" s="124" t="str">
        <f>IF('Game Stats'!$B21 = "Semi",#REF!, "")</f>
        <v/>
      </c>
      <c r="U20" s="124" t="str">
        <f>IF('Game Stats'!$B21 = "Semi",#REF!, "")</f>
        <v/>
      </c>
    </row>
    <row r="21" spans="1:21">
      <c r="A21" s="124" t="str">
        <f>IF('Game Stats'!$B120 = "Semi", 'Game Stats'!D120, "")</f>
        <v/>
      </c>
      <c r="B21" s="124" t="str">
        <f>IF('Game Stats'!$B120 = "Semi", 'Game Stats'!H120, "")</f>
        <v/>
      </c>
      <c r="C21" s="124" t="str">
        <f>IF('Game Stats'!$B120 = "Semi", 'Game Stats'!I120, "")</f>
        <v/>
      </c>
      <c r="D21" s="124" t="str">
        <f>IF('Game Stats'!$B120 = "Semi", 'Game Stats'!J120, "")</f>
        <v/>
      </c>
      <c r="E21" s="124" t="str">
        <f>IF('Game Stats'!$B120 = "Semi", 'Game Stats'!K120, "")</f>
        <v/>
      </c>
      <c r="F21" s="124" t="str">
        <f>IF('Game Stats'!$B120 = "Semi", 'Game Stats'!L120, "")</f>
        <v/>
      </c>
      <c r="G21" s="124" t="str">
        <f>IF('Game Stats'!$B120 = "Semi", 'Game Stats'!M120, "")</f>
        <v/>
      </c>
      <c r="H21" s="124" t="str">
        <f>IF('Game Stats'!$B120 = "Semi", 'Game Stats'!N120, "")</f>
        <v/>
      </c>
      <c r="I21" s="124" t="str">
        <f>IF('Game Stats'!$B120 = "Semi", 'Game Stats'!O120, "")</f>
        <v/>
      </c>
      <c r="J21" s="124" t="str">
        <f>IF('Game Stats'!$B120 = "Semi", 'Game Stats'!P120, "")</f>
        <v/>
      </c>
      <c r="K21" s="124" t="str">
        <f>IF('Game Stats'!$B120 = "Semi", 'Game Stats'!Q120, "")</f>
        <v/>
      </c>
      <c r="L21" s="124" t="str">
        <f>IF('Game Stats'!$B120 = "Semi", 'Game Stats'!R120, "")</f>
        <v/>
      </c>
      <c r="M21" s="124" t="str">
        <f>IF('Game Stats'!$B120 = "Semi", 'Game Stats'!S120, "")</f>
        <v/>
      </c>
      <c r="N21" s="124" t="str">
        <f>IF('Game Stats'!$B120 = "Semi", 'Game Stats'!T120, "")</f>
        <v/>
      </c>
      <c r="O21" s="124" t="str">
        <f>IF('Game Stats'!$B120 = "Semi", SUM('Game Stats'!I117:I121), "")</f>
        <v/>
      </c>
      <c r="P21" s="120" t="str">
        <f>IF('Game Stats'!$B120 = "Semi", 'Game Stats'!U120, "")</f>
        <v/>
      </c>
      <c r="Q21" s="120" t="str">
        <f>IF('Game Stats'!$B120 = "Semi", 'Game Stats'!V120, "")</f>
        <v/>
      </c>
      <c r="R21" s="124" t="str">
        <f>IF('Game Stats'!$B22 = "Semi",#REF!, "")</f>
        <v/>
      </c>
      <c r="S21" s="124" t="str">
        <f>IF('Game Stats'!$B22 = "Semi",#REF!, "")</f>
        <v/>
      </c>
      <c r="T21" s="124" t="str">
        <f>IF('Game Stats'!$B22 = "Semi",#REF!, "")</f>
        <v/>
      </c>
      <c r="U21" s="124" t="str">
        <f>IF('Game Stats'!$B22 = "Semi",#REF!, "")</f>
        <v/>
      </c>
    </row>
    <row r="22" spans="1:21">
      <c r="A22" s="124" t="str">
        <f>IF('Game Stats'!$B126 = "Semi", 'Game Stats'!D126, "")</f>
        <v/>
      </c>
      <c r="B22" s="124" t="str">
        <f>IF('Game Stats'!$B126 = "Semi", 'Game Stats'!H126, "")</f>
        <v/>
      </c>
      <c r="C22" s="124" t="str">
        <f>IF('Game Stats'!$B126 = "Semi", 'Game Stats'!I126, "")</f>
        <v/>
      </c>
      <c r="D22" s="124" t="str">
        <f>IF('Game Stats'!$B126 = "Semi", 'Game Stats'!J126, "")</f>
        <v/>
      </c>
      <c r="E22" s="124" t="str">
        <f>IF('Game Stats'!$B126 = "Semi", 'Game Stats'!K126, "")</f>
        <v/>
      </c>
      <c r="F22" s="124" t="str">
        <f>IF('Game Stats'!$B126 = "Semi", 'Game Stats'!L126, "")</f>
        <v/>
      </c>
      <c r="G22" s="124" t="str">
        <f>IF('Game Stats'!$B126 = "Semi", 'Game Stats'!M126, "")</f>
        <v/>
      </c>
      <c r="H22" s="124" t="str">
        <f>IF('Game Stats'!$B126 = "Semi", 'Game Stats'!N126, "")</f>
        <v/>
      </c>
      <c r="I22" s="124" t="str">
        <f>IF('Game Stats'!$B126 = "Semi", 'Game Stats'!O126, "")</f>
        <v/>
      </c>
      <c r="J22" s="124" t="str">
        <f>IF('Game Stats'!$B126 = "Semi", 'Game Stats'!P126, "")</f>
        <v/>
      </c>
      <c r="K22" s="124" t="str">
        <f>IF('Game Stats'!$B126 = "Semi", 'Game Stats'!Q126, "")</f>
        <v/>
      </c>
      <c r="L22" s="124" t="str">
        <f>IF('Game Stats'!$B126 = "Semi", 'Game Stats'!R126, "")</f>
        <v/>
      </c>
      <c r="M22" s="124" t="str">
        <f>IF('Game Stats'!$B126 = "Semi", 'Game Stats'!S126, "")</f>
        <v/>
      </c>
      <c r="N22" s="124" t="str">
        <f>IF('Game Stats'!$B126 = "Semi", 'Game Stats'!T126, "")</f>
        <v/>
      </c>
      <c r="O22" s="124" t="str">
        <f>IF('Game Stats'!$B126 = "Semi", SUM('Game Stats'!I123:I127), "")</f>
        <v/>
      </c>
      <c r="P22" s="128" t="str">
        <f>IF('Game Stats'!$B126 = "Semi", 'Game Stats'!U126, "")</f>
        <v/>
      </c>
      <c r="Q22" s="128" t="str">
        <f>IF('Game Stats'!$B126 = "Semi", 'Game Stats'!V126, "")</f>
        <v/>
      </c>
      <c r="R22" s="124" t="str">
        <f>IF('Game Stats'!$B23 = "Semi",#REF!, "")</f>
        <v/>
      </c>
      <c r="S22" s="124" t="str">
        <f>IF('Game Stats'!$B23 = "Semi",#REF!, "")</f>
        <v/>
      </c>
      <c r="T22" s="124" t="str">
        <f>IF('Game Stats'!$B23 = "Semi",#REF!, "")</f>
        <v/>
      </c>
      <c r="U22" s="124" t="str">
        <f>IF('Game Stats'!$B23 = "Semi",#REF!, "")</f>
        <v/>
      </c>
    </row>
    <row r="23" spans="1:21">
      <c r="A23" s="124" t="str">
        <f>IF('Game Stats'!$B132 = "Semi", 'Game Stats'!D132, "")</f>
        <v/>
      </c>
      <c r="B23" s="124" t="str">
        <f>IF('Game Stats'!$B132 = "Semi", 'Game Stats'!H132, "")</f>
        <v/>
      </c>
      <c r="C23" s="124" t="str">
        <f>IF('Game Stats'!$B132 = "Semi", 'Game Stats'!I132, "")</f>
        <v/>
      </c>
      <c r="D23" s="124" t="str">
        <f>IF('Game Stats'!$B132 = "Semi", 'Game Stats'!J132, "")</f>
        <v/>
      </c>
      <c r="E23" s="124" t="str">
        <f>IF('Game Stats'!$B132 = "Semi", 'Game Stats'!K132, "")</f>
        <v/>
      </c>
      <c r="F23" s="124" t="str">
        <f>IF('Game Stats'!$B132 = "Semi", 'Game Stats'!L132, "")</f>
        <v/>
      </c>
      <c r="G23" s="124" t="str">
        <f>IF('Game Stats'!$B132 = "Semi", 'Game Stats'!M132, "")</f>
        <v/>
      </c>
      <c r="H23" s="124" t="str">
        <f>IF('Game Stats'!$B132 = "Semi", 'Game Stats'!N132, "")</f>
        <v/>
      </c>
      <c r="I23" s="124" t="str">
        <f>IF('Game Stats'!$B132 = "Semi", 'Game Stats'!O132, "")</f>
        <v/>
      </c>
      <c r="J23" s="124" t="str">
        <f>IF('Game Stats'!$B132 = "Semi", 'Game Stats'!P132, "")</f>
        <v/>
      </c>
      <c r="K23" s="124" t="str">
        <f>IF('Game Stats'!$B132 = "Semi", 'Game Stats'!Q132, "")</f>
        <v/>
      </c>
      <c r="L23" s="124" t="str">
        <f>IF('Game Stats'!$B132 = "Semi", 'Game Stats'!R132, "")</f>
        <v/>
      </c>
      <c r="M23" s="124" t="str">
        <f>IF('Game Stats'!$B132 = "Semi", 'Game Stats'!S132, "")</f>
        <v/>
      </c>
      <c r="N23" s="124" t="str">
        <f>IF('Game Stats'!$B132 = "Semi", 'Game Stats'!T132, "")</f>
        <v/>
      </c>
      <c r="O23" s="124" t="str">
        <f>IF('Game Stats'!$B132 = "Semi", SUM('Game Stats'!I129:I133), "")</f>
        <v/>
      </c>
      <c r="P23" s="120" t="str">
        <f>IF('Game Stats'!$B132 = "Semi", 'Game Stats'!U132, "")</f>
        <v/>
      </c>
      <c r="Q23" s="120" t="str">
        <f>IF('Game Stats'!$B132 = "Semi", 'Game Stats'!V132, "")</f>
        <v/>
      </c>
    </row>
    <row r="24" spans="1:21">
      <c r="A24" s="124" t="str">
        <f>IF('Game Stats'!$B138 = "Semi", 'Game Stats'!D138, "")</f>
        <v/>
      </c>
      <c r="B24" s="124" t="str">
        <f>IF('Game Stats'!$B138 = "Semi", 'Game Stats'!H138, "")</f>
        <v/>
      </c>
      <c r="C24" s="124" t="str">
        <f>IF('Game Stats'!$B138 = "Semi", 'Game Stats'!I138, "")</f>
        <v/>
      </c>
      <c r="D24" s="124" t="str">
        <f>IF('Game Stats'!$B138 = "Semi", 'Game Stats'!J138, "")</f>
        <v/>
      </c>
      <c r="E24" s="124" t="str">
        <f>IF('Game Stats'!$B138 = "Semi", 'Game Stats'!K138, "")</f>
        <v/>
      </c>
      <c r="F24" s="124" t="str">
        <f>IF('Game Stats'!$B138 = "Semi", 'Game Stats'!L138, "")</f>
        <v/>
      </c>
      <c r="G24" s="124" t="str">
        <f>IF('Game Stats'!$B138 = "Semi", 'Game Stats'!M138, "")</f>
        <v/>
      </c>
      <c r="H24" s="124" t="str">
        <f>IF('Game Stats'!$B138 = "Semi", 'Game Stats'!N138, "")</f>
        <v/>
      </c>
      <c r="I24" s="124" t="str">
        <f>IF('Game Stats'!$B138 = "Semi", 'Game Stats'!O138, "")</f>
        <v/>
      </c>
      <c r="J24" s="124" t="str">
        <f>IF('Game Stats'!$B138 = "Semi", 'Game Stats'!P138, "")</f>
        <v/>
      </c>
      <c r="K24" s="124" t="str">
        <f>IF('Game Stats'!$B138 = "Semi", 'Game Stats'!Q138, "")</f>
        <v/>
      </c>
      <c r="L24" s="124" t="str">
        <f>IF('Game Stats'!$B138 = "Semi", 'Game Stats'!R138, "")</f>
        <v/>
      </c>
      <c r="M24" s="124" t="str">
        <f>IF('Game Stats'!$B138 = "Semi", 'Game Stats'!S138, "")</f>
        <v/>
      </c>
      <c r="N24" s="124" t="str">
        <f>IF('Game Stats'!$B138 = "Semi", 'Game Stats'!T138, "")</f>
        <v/>
      </c>
      <c r="O24" s="124" t="str">
        <f>IF('Game Stats'!$B138 = "Semi", SUM('Game Stats'!I135:I139), "")</f>
        <v/>
      </c>
      <c r="P24" s="120" t="str">
        <f>IF('Game Stats'!$B138 = "Semi", 'Game Stats'!U138, "")</f>
        <v/>
      </c>
      <c r="Q24" s="120" t="str">
        <f>IF('Game Stats'!$B138 = "Semi", 'Game Stats'!V138, "")</f>
        <v/>
      </c>
      <c r="R24" s="124" t="str">
        <f>IF('Game Stats'!$B25 = "Semi",#REF!, "")</f>
        <v/>
      </c>
      <c r="S24" s="124" t="str">
        <f>IF('Game Stats'!$B25 = "Semi",#REF!, "")</f>
        <v/>
      </c>
      <c r="T24" s="124" t="str">
        <f>IF('Game Stats'!$B25 = "Semi",#REF!, "")</f>
        <v/>
      </c>
      <c r="U24" s="124" t="str">
        <f>IF('Game Stats'!$B25 = "Semi",#REF!, "")</f>
        <v/>
      </c>
    </row>
    <row r="25" spans="1:21">
      <c r="A25" s="124" t="str">
        <f>IF('Game Stats'!$B144 = "Semi", 'Game Stats'!D144, "")</f>
        <v/>
      </c>
      <c r="B25" s="124" t="str">
        <f>IF('Game Stats'!$B144 = "Semi", 'Game Stats'!H144, "")</f>
        <v/>
      </c>
      <c r="C25" s="124" t="str">
        <f>IF('Game Stats'!$B144 = "Semi", 'Game Stats'!I144, "")</f>
        <v/>
      </c>
      <c r="D25" s="124" t="str">
        <f>IF('Game Stats'!$B144 = "Semi", 'Game Stats'!J144, "")</f>
        <v/>
      </c>
      <c r="E25" s="124" t="str">
        <f>IF('Game Stats'!$B144 = "Semi", 'Game Stats'!K144, "")</f>
        <v/>
      </c>
      <c r="F25" s="124" t="str">
        <f>IF('Game Stats'!$B144 = "Semi", 'Game Stats'!L144, "")</f>
        <v/>
      </c>
      <c r="G25" s="124" t="str">
        <f>IF('Game Stats'!$B144 = "Semi", 'Game Stats'!M144, "")</f>
        <v/>
      </c>
      <c r="H25" s="124" t="str">
        <f>IF('Game Stats'!$B144 = "Semi", 'Game Stats'!N144, "")</f>
        <v/>
      </c>
      <c r="I25" s="124" t="str">
        <f>IF('Game Stats'!$B144 = "Semi", 'Game Stats'!O144, "")</f>
        <v/>
      </c>
      <c r="J25" s="124" t="str">
        <f>IF('Game Stats'!$B144 = "Semi", 'Game Stats'!P144, "")</f>
        <v/>
      </c>
      <c r="K25" s="124" t="str">
        <f>IF('Game Stats'!$B144 = "Semi", 'Game Stats'!Q144, "")</f>
        <v/>
      </c>
      <c r="L25" s="124" t="str">
        <f>IF('Game Stats'!$B144 = "Semi", 'Game Stats'!R144, "")</f>
        <v/>
      </c>
      <c r="M25" s="124" t="str">
        <f>IF('Game Stats'!$B144 = "Semi", 'Game Stats'!S144, "")</f>
        <v/>
      </c>
      <c r="N25" s="124" t="str">
        <f>IF('Game Stats'!$B144 = "Semi", 'Game Stats'!T144, "")</f>
        <v/>
      </c>
      <c r="O25" s="124" t="str">
        <f>IF('Game Stats'!$B144 = "Semi", SUM('Game Stats'!I141:I145), "")</f>
        <v/>
      </c>
      <c r="P25" s="120" t="str">
        <f>IF('Game Stats'!$B144 = "Semi", 'Game Stats'!U144, "")</f>
        <v/>
      </c>
      <c r="Q25" s="120" t="str">
        <f>IF('Game Stats'!$B144 = "Semi", 'Game Stats'!V144, "")</f>
        <v/>
      </c>
      <c r="R25" s="124" t="str">
        <f>IF('Game Stats'!$B26 = "Semi", 'Game Stats'!W26, "")</f>
        <v/>
      </c>
      <c r="S25" s="124" t="str">
        <f>IF('Game Stats'!$B26 = "Semi", 'Game Stats'!X26, "")</f>
        <v/>
      </c>
      <c r="T25" s="124" t="str">
        <f>IF('Game Stats'!$B26 = "Semi", 'Game Stats'!Y26, "")</f>
        <v/>
      </c>
      <c r="U25" s="124" t="str">
        <f>IF('Game Stats'!$B26 = "Semi", 'Game Stats'!Z26, "")</f>
        <v/>
      </c>
    </row>
    <row r="26" spans="1:21">
      <c r="A26" s="124" t="str">
        <f>IF('Game Stats'!$B150 = "Semi", 'Game Stats'!D150, "")</f>
        <v/>
      </c>
      <c r="B26" s="124" t="str">
        <f>IF('Game Stats'!$B150 = "Semi", 'Game Stats'!H150, "")</f>
        <v/>
      </c>
      <c r="C26" s="124" t="str">
        <f>IF('Game Stats'!$B150 = "Semi", 'Game Stats'!I150, "")</f>
        <v/>
      </c>
      <c r="D26" s="124" t="str">
        <f>IF('Game Stats'!$B150 = "Semi", 'Game Stats'!J150, "")</f>
        <v/>
      </c>
      <c r="E26" s="124" t="str">
        <f>IF('Game Stats'!$B150 = "Semi", 'Game Stats'!K150, "")</f>
        <v/>
      </c>
      <c r="F26" s="124" t="str">
        <f>IF('Game Stats'!$B150 = "Semi", 'Game Stats'!L150, "")</f>
        <v/>
      </c>
      <c r="G26" s="124" t="str">
        <f>IF('Game Stats'!$B150 = "Semi", 'Game Stats'!M150, "")</f>
        <v/>
      </c>
      <c r="H26" s="124" t="str">
        <f>IF('Game Stats'!$B150 = "Semi", 'Game Stats'!N150, "")</f>
        <v/>
      </c>
      <c r="I26" s="124" t="str">
        <f>IF('Game Stats'!$B150 = "Semi", 'Game Stats'!O150, "")</f>
        <v/>
      </c>
      <c r="J26" s="124" t="str">
        <f>IF('Game Stats'!$B150 = "Semi", 'Game Stats'!P150, "")</f>
        <v/>
      </c>
      <c r="K26" s="124" t="str">
        <f>IF('Game Stats'!$B150 = "Semi", 'Game Stats'!Q150, "")</f>
        <v/>
      </c>
      <c r="L26" s="124" t="str">
        <f>IF('Game Stats'!$B150 = "Semi", 'Game Stats'!R150, "")</f>
        <v/>
      </c>
      <c r="M26" s="124" t="str">
        <f>IF('Game Stats'!$B150 = "Semi", 'Game Stats'!S150, "")</f>
        <v/>
      </c>
      <c r="N26" s="124" t="str">
        <f>IF('Game Stats'!$B150 = "Semi", 'Game Stats'!T150, "")</f>
        <v/>
      </c>
      <c r="O26" s="124" t="str">
        <f>IF('Game Stats'!$B150 = "Semi", SUM('Game Stats'!I147:I151), "")</f>
        <v/>
      </c>
      <c r="P26" s="120" t="str">
        <f>IF('Game Stats'!$B150 = "Semi", 'Game Stats'!U150, "")</f>
        <v/>
      </c>
      <c r="Q26" s="120" t="str">
        <f>IF('Game Stats'!$B150 = "Semi", 'Game Stats'!V150, "")</f>
        <v/>
      </c>
      <c r="R26" s="124" t="str">
        <f>IF('Game Stats'!$B27 = "Semi", 'Game Stats'!W27, "")</f>
        <v/>
      </c>
      <c r="S26" s="124" t="str">
        <f>IF('Game Stats'!$B27 = "Semi", 'Game Stats'!X27, "")</f>
        <v/>
      </c>
      <c r="T26" s="124" t="str">
        <f>IF('Game Stats'!$B27 = "Semi", 'Game Stats'!Y27, "")</f>
        <v/>
      </c>
      <c r="U26" s="124" t="str">
        <f>IF('Game Stats'!$B27 = "Semi", 'Game Stats'!Z27, "")</f>
        <v/>
      </c>
    </row>
    <row r="27" spans="1:21">
      <c r="A27" s="124" t="str">
        <f>IF('Game Stats'!$B156 = "Semi", 'Game Stats'!D156, "")</f>
        <v/>
      </c>
      <c r="B27" s="124" t="str">
        <f>IF('Game Stats'!$B156 = "Semi", 'Game Stats'!H156, "")</f>
        <v/>
      </c>
      <c r="C27" s="124" t="str">
        <f>IF('Game Stats'!$B156 = "Semi", 'Game Stats'!I156, "")</f>
        <v/>
      </c>
      <c r="D27" s="124" t="str">
        <f>IF('Game Stats'!$B156 = "Semi", 'Game Stats'!J156, "")</f>
        <v/>
      </c>
      <c r="E27" s="124" t="str">
        <f>IF('Game Stats'!$B156 = "Semi", 'Game Stats'!K156, "")</f>
        <v/>
      </c>
      <c r="F27" s="124" t="str">
        <f>IF('Game Stats'!$B156 = "Semi", 'Game Stats'!L156, "")</f>
        <v/>
      </c>
      <c r="G27" s="124" t="str">
        <f>IF('Game Stats'!$B156 = "Semi", 'Game Stats'!M156, "")</f>
        <v/>
      </c>
      <c r="H27" s="124" t="str">
        <f>IF('Game Stats'!$B156 = "Semi", 'Game Stats'!N156, "")</f>
        <v/>
      </c>
      <c r="I27" s="124" t="str">
        <f>IF('Game Stats'!$B156 = "Semi", 'Game Stats'!O156, "")</f>
        <v/>
      </c>
      <c r="J27" s="124" t="str">
        <f>IF('Game Stats'!$B156 = "Semi", 'Game Stats'!P156, "")</f>
        <v/>
      </c>
      <c r="K27" s="124" t="str">
        <f>IF('Game Stats'!$B156 = "Semi", 'Game Stats'!Q156, "")</f>
        <v/>
      </c>
      <c r="L27" s="124" t="str">
        <f>IF('Game Stats'!$B156 = "Semi", 'Game Stats'!R156, "")</f>
        <v/>
      </c>
      <c r="M27" s="124" t="str">
        <f>IF('Game Stats'!$B156 = "Semi", 'Game Stats'!S156, "")</f>
        <v/>
      </c>
      <c r="N27" s="124" t="str">
        <f>IF('Game Stats'!$B156 = "Semi", 'Game Stats'!T156, "")</f>
        <v/>
      </c>
      <c r="O27" s="124" t="str">
        <f>IF('Game Stats'!$B156 = "Semi", SUM('Game Stats'!I153:I157), "")</f>
        <v/>
      </c>
      <c r="P27" s="120" t="str">
        <f>IF('Game Stats'!$B156 = "Semi", 'Game Stats'!U156, "")</f>
        <v/>
      </c>
      <c r="Q27" s="120" t="str">
        <f>IF('Game Stats'!$B156 = "Semi", 'Game Stats'!V156, "")</f>
        <v/>
      </c>
      <c r="R27" s="124" t="str">
        <f>IF('Game Stats'!$B28 = "Semi", 'Game Stats'!W28, "")</f>
        <v/>
      </c>
      <c r="S27" s="124" t="str">
        <f>IF('Game Stats'!$B28 = "Semi", 'Game Stats'!X28, "")</f>
        <v/>
      </c>
      <c r="T27" s="124" t="str">
        <f>IF('Game Stats'!$B28 = "Semi", 'Game Stats'!Y28, "")</f>
        <v/>
      </c>
      <c r="U27" s="124" t="str">
        <f>IF('Game Stats'!$B28 = "Semi", 'Game Stats'!Z28, "")</f>
        <v/>
      </c>
    </row>
    <row r="28" spans="1:21">
      <c r="A28" s="124" t="str">
        <f>IF('Game Stats'!$B162 = "Semi", 'Game Stats'!D162, "")</f>
        <v/>
      </c>
      <c r="B28" s="124" t="str">
        <f>IF('Game Stats'!$B162 = "Semi", 'Game Stats'!H162, "")</f>
        <v/>
      </c>
      <c r="C28" s="124" t="str">
        <f>IF('Game Stats'!$B162 = "Semi", 'Game Stats'!I162, "")</f>
        <v/>
      </c>
      <c r="D28" s="124" t="str">
        <f>IF('Game Stats'!$B162 = "Semi", 'Game Stats'!J162, "")</f>
        <v/>
      </c>
      <c r="E28" s="124" t="str">
        <f>IF('Game Stats'!$B162 = "Semi", 'Game Stats'!K162, "")</f>
        <v/>
      </c>
      <c r="F28" s="124" t="str">
        <f>IF('Game Stats'!$B162 = "Semi", 'Game Stats'!L162, "")</f>
        <v/>
      </c>
      <c r="G28" s="124" t="str">
        <f>IF('Game Stats'!$B162 = "Semi", 'Game Stats'!M162, "")</f>
        <v/>
      </c>
      <c r="H28" s="124" t="str">
        <f>IF('Game Stats'!$B162 = "Semi", 'Game Stats'!N162, "")</f>
        <v/>
      </c>
      <c r="I28" s="124" t="str">
        <f>IF('Game Stats'!$B162 = "Semi", 'Game Stats'!O162, "")</f>
        <v/>
      </c>
      <c r="J28" s="124" t="str">
        <f>IF('Game Stats'!$B162 = "Semi", 'Game Stats'!P162, "")</f>
        <v/>
      </c>
      <c r="K28" s="124" t="str">
        <f>IF('Game Stats'!$B162 = "Semi", 'Game Stats'!Q162, "")</f>
        <v/>
      </c>
      <c r="L28" s="124" t="str">
        <f>IF('Game Stats'!$B162 = "Semi", 'Game Stats'!R162, "")</f>
        <v/>
      </c>
      <c r="M28" s="124" t="str">
        <f>IF('Game Stats'!$B162 = "Semi", 'Game Stats'!S162, "")</f>
        <v/>
      </c>
      <c r="N28" s="124" t="str">
        <f>IF('Game Stats'!$B162 = "Semi", 'Game Stats'!T162, "")</f>
        <v/>
      </c>
      <c r="O28" s="124" t="str">
        <f>IF('Game Stats'!$B162 = "Semi", SUM('Game Stats'!I159:I163), "")</f>
        <v/>
      </c>
      <c r="P28" s="120" t="str">
        <f>IF('Game Stats'!$B162 = "Semi", 'Game Stats'!U162, "")</f>
        <v/>
      </c>
      <c r="Q28" s="120" t="str">
        <f>IF('Game Stats'!$B162 = "Semi", 'Game Stats'!V162, "")</f>
        <v/>
      </c>
      <c r="R28" s="124" t="str">
        <f>IF('Game Stats'!$B29 = "Semi", 'Game Stats'!W29, "")</f>
        <v/>
      </c>
      <c r="S28" s="124" t="str">
        <f>IF('Game Stats'!$B29 = "Semi", 'Game Stats'!X29, "")</f>
        <v/>
      </c>
      <c r="T28" s="124" t="str">
        <f>IF('Game Stats'!$B29 = "Semi", 'Game Stats'!Y29, "")</f>
        <v/>
      </c>
      <c r="U28" s="124" t="str">
        <f>IF('Game Stats'!$B29 = "Semi", 'Game Stats'!Z29, "")</f>
        <v/>
      </c>
    </row>
    <row r="29" spans="1:21">
      <c r="A29" s="124" t="str">
        <f>IF('Game Stats'!$B168 = "Semi", 'Game Stats'!D168, "")</f>
        <v/>
      </c>
      <c r="B29" s="124" t="str">
        <f>IF('Game Stats'!$B168 = "Semi", 'Game Stats'!H168, "")</f>
        <v/>
      </c>
      <c r="C29" s="124" t="str">
        <f>IF('Game Stats'!$B168 = "Semi", 'Game Stats'!I168, "")</f>
        <v/>
      </c>
      <c r="D29" s="124" t="str">
        <f>IF('Game Stats'!$B168 = "Semi", 'Game Stats'!J168, "")</f>
        <v/>
      </c>
      <c r="E29" s="124" t="str">
        <f>IF('Game Stats'!$B168 = "Semi", 'Game Stats'!K168, "")</f>
        <v/>
      </c>
      <c r="F29" s="124" t="str">
        <f>IF('Game Stats'!$B168 = "Semi", 'Game Stats'!L168, "")</f>
        <v/>
      </c>
      <c r="G29" s="124" t="str">
        <f>IF('Game Stats'!$B168 = "Semi", 'Game Stats'!M168, "")</f>
        <v/>
      </c>
      <c r="H29" s="124" t="str">
        <f>IF('Game Stats'!$B168 = "Semi", 'Game Stats'!N168, "")</f>
        <v/>
      </c>
      <c r="I29" s="124" t="str">
        <f>IF('Game Stats'!$B168 = "Semi", 'Game Stats'!O168, "")</f>
        <v/>
      </c>
      <c r="J29" s="124" t="str">
        <f>IF('Game Stats'!$B168 = "Semi", 'Game Stats'!P168, "")</f>
        <v/>
      </c>
      <c r="K29" s="124" t="str">
        <f>IF('Game Stats'!$B168 = "Semi", 'Game Stats'!Q168, "")</f>
        <v/>
      </c>
      <c r="L29" s="124" t="str">
        <f>IF('Game Stats'!$B168 = "Semi", 'Game Stats'!R168, "")</f>
        <v/>
      </c>
      <c r="M29" s="124" t="str">
        <f>IF('Game Stats'!$B168 = "Semi", 'Game Stats'!S168, "")</f>
        <v/>
      </c>
      <c r="N29" s="124" t="str">
        <f>IF('Game Stats'!$B168 = "Semi", 'Game Stats'!T168, "")</f>
        <v/>
      </c>
      <c r="O29" s="124" t="str">
        <f>IF('Game Stats'!$B168 = "Semi", SUM('Game Stats'!I165:I169), "")</f>
        <v/>
      </c>
      <c r="P29" s="120" t="str">
        <f>IF('Game Stats'!$B168 = "Semi", 'Game Stats'!U168, "")</f>
        <v/>
      </c>
      <c r="Q29" s="120" t="str">
        <f>IF('Game Stats'!$B168 = "Semi", 'Game Stats'!V168, "")</f>
        <v/>
      </c>
    </row>
    <row r="30" spans="1:21">
      <c r="A30" s="124" t="str">
        <f>IF('Game Stats'!$B174 = "Semi", 'Game Stats'!D174, "")</f>
        <v/>
      </c>
      <c r="B30" s="124" t="str">
        <f>IF('Game Stats'!$B174 = "Semi", 'Game Stats'!H174, "")</f>
        <v/>
      </c>
      <c r="C30" s="124" t="str">
        <f>IF('Game Stats'!$B174 = "Semi", 'Game Stats'!I174, "")</f>
        <v/>
      </c>
      <c r="D30" s="124" t="str">
        <f>IF('Game Stats'!$B174 = "Semi", 'Game Stats'!J174, "")</f>
        <v/>
      </c>
      <c r="E30" s="124" t="str">
        <f>IF('Game Stats'!$B174 = "Semi", 'Game Stats'!K174, "")</f>
        <v/>
      </c>
      <c r="F30" s="124" t="str">
        <f>IF('Game Stats'!$B174 = "Semi", 'Game Stats'!L174, "")</f>
        <v/>
      </c>
      <c r="G30" s="124" t="str">
        <f>IF('Game Stats'!$B174 = "Semi", 'Game Stats'!M174, "")</f>
        <v/>
      </c>
      <c r="H30" s="124" t="str">
        <f>IF('Game Stats'!$B174 = "Semi", 'Game Stats'!N174, "")</f>
        <v/>
      </c>
      <c r="I30" s="124" t="str">
        <f>IF('Game Stats'!$B174 = "Semi", 'Game Stats'!O174, "")</f>
        <v/>
      </c>
      <c r="J30" s="124" t="str">
        <f>IF('Game Stats'!$B174 = "Semi", 'Game Stats'!P174, "")</f>
        <v/>
      </c>
      <c r="K30" s="124" t="str">
        <f>IF('Game Stats'!$B174 = "Semi", 'Game Stats'!Q174, "")</f>
        <v/>
      </c>
      <c r="L30" s="124" t="str">
        <f>IF('Game Stats'!$B174 = "Semi", 'Game Stats'!R174, "")</f>
        <v/>
      </c>
      <c r="M30" s="124" t="str">
        <f>IF('Game Stats'!$B174 = "Semi", 'Game Stats'!S174, "")</f>
        <v/>
      </c>
      <c r="N30" s="124" t="str">
        <f>IF('Game Stats'!$B174 = "Semi", 'Game Stats'!T174, "")</f>
        <v/>
      </c>
      <c r="O30" s="124" t="str">
        <f>IF('Game Stats'!$B174 = "Semi", SUM('Game Stats'!I171:I175), "")</f>
        <v/>
      </c>
      <c r="P30" s="120" t="str">
        <f>IF('Game Stats'!$B174 = "Semi", 'Game Stats'!U174, "")</f>
        <v/>
      </c>
      <c r="Q30" s="120" t="str">
        <f>IF('Game Stats'!$B174 = "Semi", 'Game Stats'!V174, "")</f>
        <v/>
      </c>
      <c r="R30" s="124" t="str">
        <f>IF('Game Stats'!$B31 = "Semi", 'Game Stats'!W31, "")</f>
        <v/>
      </c>
      <c r="S30" s="124" t="str">
        <f>IF('Game Stats'!$B31 = "Semi", 'Game Stats'!X31, "")</f>
        <v/>
      </c>
      <c r="T30" s="124" t="str">
        <f>IF('Game Stats'!$B31 = "Semi", 'Game Stats'!Y31, "")</f>
        <v/>
      </c>
      <c r="U30" s="124" t="str">
        <f>IF('Game Stats'!$B31 = "Semi", 'Game Stats'!Z31, "")</f>
        <v/>
      </c>
    </row>
    <row r="31" spans="1:21">
      <c r="A31" s="124" t="str">
        <f>IF('Game Stats'!$B180 = "Semi", 'Game Stats'!D180, "")</f>
        <v/>
      </c>
      <c r="B31" s="124" t="str">
        <f>IF('Game Stats'!$B180 = "Semi", 'Game Stats'!H180, "")</f>
        <v/>
      </c>
      <c r="C31" s="124" t="str">
        <f>IF('Game Stats'!$B180 = "Semi", 'Game Stats'!I180, "")</f>
        <v/>
      </c>
      <c r="D31" s="124" t="str">
        <f>IF('Game Stats'!$B180 = "Semi", 'Game Stats'!J180, "")</f>
        <v/>
      </c>
      <c r="E31" s="124" t="str">
        <f>IF('Game Stats'!$B180 = "Semi", 'Game Stats'!K180, "")</f>
        <v/>
      </c>
      <c r="F31" s="124" t="str">
        <f>IF('Game Stats'!$B180 = "Semi", 'Game Stats'!L180, "")</f>
        <v/>
      </c>
      <c r="G31" s="124" t="str">
        <f>IF('Game Stats'!$B180 = "Semi", 'Game Stats'!M180, "")</f>
        <v/>
      </c>
      <c r="H31" s="124" t="str">
        <f>IF('Game Stats'!$B180 = "Semi", 'Game Stats'!N180, "")</f>
        <v/>
      </c>
      <c r="I31" s="124" t="str">
        <f>IF('Game Stats'!$B180 = "Semi", 'Game Stats'!O180, "")</f>
        <v/>
      </c>
      <c r="J31" s="124" t="str">
        <f>IF('Game Stats'!$B180 = "Semi", 'Game Stats'!P180, "")</f>
        <v/>
      </c>
      <c r="K31" s="124" t="str">
        <f>IF('Game Stats'!$B180 = "Semi", 'Game Stats'!Q180, "")</f>
        <v/>
      </c>
      <c r="L31" s="124" t="str">
        <f>IF('Game Stats'!$B180 = "Semi", 'Game Stats'!R180, "")</f>
        <v/>
      </c>
      <c r="M31" s="124" t="str">
        <f>IF('Game Stats'!$B180 = "Semi", 'Game Stats'!S180, "")</f>
        <v/>
      </c>
      <c r="N31" s="124" t="str">
        <f>IF('Game Stats'!$B180 = "Semi", 'Game Stats'!T180, "")</f>
        <v/>
      </c>
      <c r="O31" s="124" t="str">
        <f>IF('Game Stats'!$B180 = "Semi", SUM('Game Stats'!I177:I181), "")</f>
        <v/>
      </c>
      <c r="P31" s="120" t="str">
        <f>IF('Game Stats'!$B180 = "Semi", 'Game Stats'!U180, "")</f>
        <v/>
      </c>
      <c r="Q31" s="120" t="str">
        <f>IF('Game Stats'!$B180 = "Semi", 'Game Stats'!V180, "")</f>
        <v/>
      </c>
      <c r="R31" s="124" t="str">
        <f>IF('Game Stats'!$B32 = "Semi", 'Game Stats'!W32, "")</f>
        <v/>
      </c>
      <c r="S31" s="124" t="str">
        <f>IF('Game Stats'!$B32 = "Semi", 'Game Stats'!X32, "")</f>
        <v/>
      </c>
      <c r="T31" s="124" t="str">
        <f>IF('Game Stats'!$B32 = "Semi", 'Game Stats'!Y32, "")</f>
        <v/>
      </c>
      <c r="U31" s="124" t="str">
        <f>IF('Game Stats'!$B32 = "Semi", 'Game Stats'!Z32, "")</f>
        <v/>
      </c>
    </row>
    <row r="32" spans="1:21">
      <c r="A32" s="124" t="str">
        <f>IF('Game Stats'!$B186 = "Semi", 'Game Stats'!D186, "")</f>
        <v/>
      </c>
      <c r="B32" s="124" t="str">
        <f>IF('Game Stats'!$B186 = "Semi", 'Game Stats'!H186, "")</f>
        <v/>
      </c>
      <c r="C32" s="124" t="str">
        <f>IF('Game Stats'!$B186 = "Semi", 'Game Stats'!I186, "")</f>
        <v/>
      </c>
      <c r="D32" s="124" t="str">
        <f>IF('Game Stats'!$B186 = "Semi", 'Game Stats'!J186, "")</f>
        <v/>
      </c>
      <c r="E32" s="124" t="str">
        <f>IF('Game Stats'!$B186 = "Semi", 'Game Stats'!K186, "")</f>
        <v/>
      </c>
      <c r="F32" s="124" t="str">
        <f>IF('Game Stats'!$B186 = "Semi", 'Game Stats'!L186, "")</f>
        <v/>
      </c>
      <c r="G32" s="124" t="str">
        <f>IF('Game Stats'!$B186 = "Semi", 'Game Stats'!M186, "")</f>
        <v/>
      </c>
      <c r="H32" s="124" t="str">
        <f>IF('Game Stats'!$B186 = "Semi", 'Game Stats'!N186, "")</f>
        <v/>
      </c>
      <c r="I32" s="124" t="str">
        <f>IF('Game Stats'!$B186 = "Semi", 'Game Stats'!O186, "")</f>
        <v/>
      </c>
      <c r="J32" s="124" t="str">
        <f>IF('Game Stats'!$B186 = "Semi", 'Game Stats'!P186, "")</f>
        <v/>
      </c>
      <c r="K32" s="124" t="str">
        <f>IF('Game Stats'!$B186 = "Semi", 'Game Stats'!Q186, "")</f>
        <v/>
      </c>
      <c r="L32" s="124" t="str">
        <f>IF('Game Stats'!$B186 = "Semi", 'Game Stats'!R186, "")</f>
        <v/>
      </c>
      <c r="M32" s="124" t="str">
        <f>IF('Game Stats'!$B186 = "Semi", 'Game Stats'!S186, "")</f>
        <v/>
      </c>
      <c r="N32" s="124" t="str">
        <f>IF('Game Stats'!$B186 = "Semi", 'Game Stats'!T186, "")</f>
        <v/>
      </c>
      <c r="O32" s="124" t="str">
        <f>IF('Game Stats'!$B186 = "Semi", SUM('Game Stats'!I183:I187), "")</f>
        <v/>
      </c>
      <c r="P32" s="120" t="str">
        <f>IF('Game Stats'!$B186 = "Semi", 'Game Stats'!U186, "")</f>
        <v/>
      </c>
      <c r="Q32" s="120" t="str">
        <f>IF('Game Stats'!$B186 = "Semi", 'Game Stats'!V186, "")</f>
        <v/>
      </c>
      <c r="R32" s="124" t="str">
        <f>IF('Game Stats'!$B33 = "Semi", 'Game Stats'!W33, "")</f>
        <v/>
      </c>
      <c r="S32" s="124" t="str">
        <f>IF('Game Stats'!$B33 = "Semi", 'Game Stats'!X33, "")</f>
        <v/>
      </c>
      <c r="T32" s="124" t="str">
        <f>IF('Game Stats'!$B33 = "Semi", 'Game Stats'!Y33, "")</f>
        <v/>
      </c>
      <c r="U32" s="124" t="str">
        <f>IF('Game Stats'!$B33 = "Semi", 'Game Stats'!Z33, "")</f>
        <v/>
      </c>
    </row>
    <row r="33" spans="1:21">
      <c r="A33" s="124" t="str">
        <f>IF('Game Stats'!$B192 = "Semi", 'Game Stats'!D192, "")</f>
        <v/>
      </c>
      <c r="B33" s="124" t="str">
        <f>IF('Game Stats'!$B192 = "Semi", 'Game Stats'!H192, "")</f>
        <v/>
      </c>
      <c r="C33" s="124" t="str">
        <f>IF('Game Stats'!$B192 = "Semi", 'Game Stats'!I192, "")</f>
        <v/>
      </c>
      <c r="D33" s="124" t="str">
        <f>IF('Game Stats'!$B192 = "Semi", 'Game Stats'!J192, "")</f>
        <v/>
      </c>
      <c r="E33" s="124" t="str">
        <f>IF('Game Stats'!$B192 = "Semi", 'Game Stats'!K192, "")</f>
        <v/>
      </c>
      <c r="F33" s="124" t="str">
        <f>IF('Game Stats'!$B192 = "Semi", 'Game Stats'!L192, "")</f>
        <v/>
      </c>
      <c r="G33" s="124" t="str">
        <f>IF('Game Stats'!$B192 = "Semi", 'Game Stats'!M192, "")</f>
        <v/>
      </c>
      <c r="H33" s="124" t="str">
        <f>IF('Game Stats'!$B192 = "Semi", 'Game Stats'!N192, "")</f>
        <v/>
      </c>
      <c r="I33" s="124" t="str">
        <f>IF('Game Stats'!$B192 = "Semi", 'Game Stats'!O192, "")</f>
        <v/>
      </c>
      <c r="J33" s="124" t="str">
        <f>IF('Game Stats'!$B192 = "Semi", 'Game Stats'!P192, "")</f>
        <v/>
      </c>
      <c r="K33" s="124" t="str">
        <f>IF('Game Stats'!$B192 = "Semi", 'Game Stats'!Q192, "")</f>
        <v/>
      </c>
      <c r="L33" s="124" t="str">
        <f>IF('Game Stats'!$B192 = "Semi", 'Game Stats'!R192, "")</f>
        <v/>
      </c>
      <c r="M33" s="124" t="str">
        <f>IF('Game Stats'!$B192 = "Semi", 'Game Stats'!S192, "")</f>
        <v/>
      </c>
      <c r="N33" s="124" t="str">
        <f>IF('Game Stats'!$B192 = "Semi", 'Game Stats'!T192, "")</f>
        <v/>
      </c>
      <c r="O33" s="124" t="str">
        <f>IF('Game Stats'!$B192 = "Semi", SUM('Game Stats'!I189:I193), "")</f>
        <v/>
      </c>
      <c r="P33" s="120" t="str">
        <f>IF('Game Stats'!$B192 = "Semi", 'Game Stats'!U192, "")</f>
        <v/>
      </c>
      <c r="Q33" s="120" t="str">
        <f>IF('Game Stats'!$B192 = "Semi", 'Game Stats'!V192, "")</f>
        <v/>
      </c>
      <c r="R33" s="124" t="str">
        <f>IF('Game Stats'!$B34 = "Semi", 'Game Stats'!W34, "")</f>
        <v/>
      </c>
      <c r="S33" s="124" t="str">
        <f>IF('Game Stats'!$B34 = "Semi", 'Game Stats'!X34, "")</f>
        <v/>
      </c>
      <c r="T33" s="124" t="str">
        <f>IF('Game Stats'!$B34 = "Semi", 'Game Stats'!Y34, "")</f>
        <v/>
      </c>
      <c r="U33" s="124" t="str">
        <f>IF('Game Stats'!$B34 = "Semi", 'Game Stats'!Z34, "")</f>
        <v/>
      </c>
    </row>
    <row r="34" spans="1:21">
      <c r="A34" s="124" t="str">
        <f>IF('Game Stats'!$B198 = "Semi", 'Game Stats'!D198, "")</f>
        <v/>
      </c>
      <c r="B34" s="124" t="str">
        <f>IF('Game Stats'!$B198 = "Semi", 'Game Stats'!H198, "")</f>
        <v/>
      </c>
      <c r="C34" s="124" t="str">
        <f>IF('Game Stats'!$B198 = "Semi", 'Game Stats'!I198, "")</f>
        <v/>
      </c>
      <c r="D34" s="124" t="str">
        <f>IF('Game Stats'!$B198 = "Semi", 'Game Stats'!J198, "")</f>
        <v/>
      </c>
      <c r="E34" s="124" t="str">
        <f>IF('Game Stats'!$B198 = "Semi", 'Game Stats'!K198, "")</f>
        <v/>
      </c>
      <c r="F34" s="124" t="str">
        <f>IF('Game Stats'!$B198 = "Semi", 'Game Stats'!L198, "")</f>
        <v/>
      </c>
      <c r="G34" s="124" t="str">
        <f>IF('Game Stats'!$B198 = "Semi", 'Game Stats'!M198, "")</f>
        <v/>
      </c>
      <c r="H34" s="124" t="str">
        <f>IF('Game Stats'!$B198 = "Semi", 'Game Stats'!N198, "")</f>
        <v/>
      </c>
      <c r="I34" s="124" t="str">
        <f>IF('Game Stats'!$B198 = "Semi", 'Game Stats'!O198, "")</f>
        <v/>
      </c>
      <c r="J34" s="124" t="str">
        <f>IF('Game Stats'!$B198 = "Semi", 'Game Stats'!P198, "")</f>
        <v/>
      </c>
      <c r="K34" s="124" t="str">
        <f>IF('Game Stats'!$B198 = "Semi", 'Game Stats'!Q198, "")</f>
        <v/>
      </c>
      <c r="L34" s="124" t="str">
        <f>IF('Game Stats'!$B198 = "Semi", 'Game Stats'!R198, "")</f>
        <v/>
      </c>
      <c r="M34" s="124" t="str">
        <f>IF('Game Stats'!$B198 = "Semi", 'Game Stats'!S198, "")</f>
        <v/>
      </c>
      <c r="N34" s="124" t="str">
        <f>IF('Game Stats'!$B198 = "Semi", 'Game Stats'!T198, "")</f>
        <v/>
      </c>
      <c r="O34" s="124" t="str">
        <f>IF('Game Stats'!$B198 = "Semi", SUM('Game Stats'!I195:I199), "")</f>
        <v/>
      </c>
      <c r="P34" s="120" t="str">
        <f>IF('Game Stats'!$B198 = "Semi", 'Game Stats'!U198, "")</f>
        <v/>
      </c>
      <c r="Q34" s="120" t="str">
        <f>IF('Game Stats'!$B198 = "Semi", 'Game Stats'!V198, "")</f>
        <v/>
      </c>
      <c r="R34" s="124" t="str">
        <f>IF('Game Stats'!$B35 = "Semi", 'Game Stats'!W35, "")</f>
        <v/>
      </c>
      <c r="S34" s="124" t="str">
        <f>IF('Game Stats'!$B35 = "Semi", 'Game Stats'!X35, "")</f>
        <v/>
      </c>
      <c r="T34" s="124" t="str">
        <f>IF('Game Stats'!$B35 = "Semi", 'Game Stats'!Y35, "")</f>
        <v/>
      </c>
      <c r="U34" s="124" t="str">
        <f>IF('Game Stats'!$B35 = "Semi", 'Game Stats'!Z35, "")</f>
        <v/>
      </c>
    </row>
    <row r="35" spans="1:21">
      <c r="A35" s="124" t="str">
        <f>IF('Game Stats'!$B204 = "Semi", 'Game Stats'!D204, "")</f>
        <v/>
      </c>
      <c r="B35" s="124" t="str">
        <f>IF('Game Stats'!$B204 = "Semi", 'Game Stats'!H204, "")</f>
        <v/>
      </c>
      <c r="C35" s="124" t="str">
        <f>IF('Game Stats'!$B204 = "Semi", 'Game Stats'!I204, "")</f>
        <v/>
      </c>
      <c r="D35" s="124" t="str">
        <f>IF('Game Stats'!$B204 = "Semi", 'Game Stats'!J204, "")</f>
        <v/>
      </c>
      <c r="E35" s="124" t="str">
        <f>IF('Game Stats'!$B204 = "Semi", 'Game Stats'!K204, "")</f>
        <v/>
      </c>
      <c r="F35" s="124" t="str">
        <f>IF('Game Stats'!$B204 = "Semi", 'Game Stats'!L204, "")</f>
        <v/>
      </c>
      <c r="G35" s="124" t="str">
        <f>IF('Game Stats'!$B204 = "Semi", 'Game Stats'!M204, "")</f>
        <v/>
      </c>
      <c r="H35" s="124" t="str">
        <f>IF('Game Stats'!$B204 = "Semi", 'Game Stats'!N204, "")</f>
        <v/>
      </c>
      <c r="I35" s="124" t="str">
        <f>IF('Game Stats'!$B204 = "Semi", 'Game Stats'!O204, "")</f>
        <v/>
      </c>
      <c r="J35" s="124" t="str">
        <f>IF('Game Stats'!$B204 = "Semi", 'Game Stats'!P204, "")</f>
        <v/>
      </c>
      <c r="K35" s="124" t="str">
        <f>IF('Game Stats'!$B204 = "Semi", 'Game Stats'!Q204, "")</f>
        <v/>
      </c>
      <c r="L35" s="124" t="str">
        <f>IF('Game Stats'!$B204 = "Semi", 'Game Stats'!R204, "")</f>
        <v/>
      </c>
      <c r="M35" s="124" t="str">
        <f>IF('Game Stats'!$B204 = "Semi", 'Game Stats'!S204, "")</f>
        <v/>
      </c>
      <c r="N35" s="124" t="str">
        <f>IF('Game Stats'!$B204 = "Semi", 'Game Stats'!T204, "")</f>
        <v/>
      </c>
      <c r="O35" s="124" t="str">
        <f>IF('Game Stats'!$B204 = "Semi", SUM('Game Stats'!I201:I205), "")</f>
        <v/>
      </c>
      <c r="P35" s="120" t="str">
        <f>IF('Game Stats'!$B204 = "Semi", 'Game Stats'!U204, "")</f>
        <v/>
      </c>
      <c r="Q35" s="120" t="str">
        <f>IF('Game Stats'!$B204 = "Semi", 'Game Stats'!V204, "")</f>
        <v/>
      </c>
      <c r="R35" s="124">
        <f>IF('Game Stats'!$B36 = "Semi", 'Game Stats'!W36, "")</f>
        <v>4.2</v>
      </c>
      <c r="S35" s="124">
        <f>IF('Game Stats'!$B36 = "Semi", 'Game Stats'!X36, "")</f>
        <v>-118</v>
      </c>
      <c r="T35" s="124">
        <f>IF('Game Stats'!$B36 = "Semi", 'Game Stats'!Y36, "")</f>
        <v>63</v>
      </c>
      <c r="U35" s="124">
        <f>IF('Game Stats'!$B36 = "Semi", 'Game Stats'!Z36, "")</f>
        <v>3</v>
      </c>
    </row>
    <row r="36" spans="1:21">
      <c r="A36" s="124" t="str">
        <f>IF('Game Stats'!$B210 = "Semi", 'Game Stats'!D210, "")</f>
        <v/>
      </c>
      <c r="B36" s="124" t="str">
        <f>IF('Game Stats'!$B210 = "Semi", 'Game Stats'!H210, "")</f>
        <v/>
      </c>
      <c r="C36" s="124" t="str">
        <f>IF('Game Stats'!$B210 = "Semi", 'Game Stats'!I210, "")</f>
        <v/>
      </c>
      <c r="D36" s="124" t="str">
        <f>IF('Game Stats'!$B210 = "Semi", 'Game Stats'!J210, "")</f>
        <v/>
      </c>
      <c r="E36" s="124" t="str">
        <f>IF('Game Stats'!$B210 = "Semi", 'Game Stats'!K210, "")</f>
        <v/>
      </c>
      <c r="F36" s="124" t="str">
        <f>IF('Game Stats'!$B210 = "Semi", 'Game Stats'!L210, "")</f>
        <v/>
      </c>
      <c r="G36" s="124" t="str">
        <f>IF('Game Stats'!$B210 = "Semi", 'Game Stats'!M210, "")</f>
        <v/>
      </c>
      <c r="H36" s="124" t="str">
        <f>IF('Game Stats'!$B210 = "Semi", 'Game Stats'!N210, "")</f>
        <v/>
      </c>
      <c r="I36" s="124" t="str">
        <f>IF('Game Stats'!$B210 = "Semi", 'Game Stats'!O210, "")</f>
        <v/>
      </c>
      <c r="J36" s="124" t="str">
        <f>IF('Game Stats'!$B210 = "Semi", 'Game Stats'!P210, "")</f>
        <v/>
      </c>
      <c r="K36" s="124" t="str">
        <f>IF('Game Stats'!$B210 = "Semi", 'Game Stats'!Q210, "")</f>
        <v/>
      </c>
      <c r="L36" s="124" t="str">
        <f>IF('Game Stats'!$B210 = "Semi", 'Game Stats'!R210, "")</f>
        <v/>
      </c>
      <c r="M36" s="124" t="str">
        <f>IF('Game Stats'!$B210 = "Semi", 'Game Stats'!S210, "")</f>
        <v/>
      </c>
      <c r="N36" s="124" t="str">
        <f>IF('Game Stats'!$B210 = "Semi", 'Game Stats'!T210, "")</f>
        <v/>
      </c>
      <c r="O36" s="124" t="str">
        <f>IF('Game Stats'!$B210 = "Semi", SUM('Game Stats'!I207:I211), "")</f>
        <v/>
      </c>
      <c r="P36" s="120" t="str">
        <f>IF('Game Stats'!$B210 = "Semi", 'Game Stats'!U210, "")</f>
        <v/>
      </c>
      <c r="Q36" s="120" t="str">
        <f>IF('Game Stats'!$B210 = "Semi", 'Game Stats'!V210, "")</f>
        <v/>
      </c>
      <c r="R36" s="124" t="str">
        <f>IF('Game Stats'!$B37 = "Semi", 'Game Stats'!W37, "")</f>
        <v/>
      </c>
      <c r="S36" s="124" t="str">
        <f>IF('Game Stats'!$B37 = "Semi", 'Game Stats'!X37, "")</f>
        <v/>
      </c>
      <c r="T36" s="124" t="str">
        <f>IF('Game Stats'!$B37 = "Semi", 'Game Stats'!Y37, "")</f>
        <v/>
      </c>
      <c r="U36" s="124" t="str">
        <f>IF('Game Stats'!$B37 = "Semi", 'Game Stats'!Z37, "")</f>
        <v/>
      </c>
    </row>
    <row r="37" spans="1:21">
      <c r="A37" s="124" t="str">
        <f>IF('Game Stats'!$B216 = "Semi", 'Game Stats'!D216, "")</f>
        <v/>
      </c>
      <c r="B37" s="124" t="str">
        <f>IF('Game Stats'!$B216 = "Semi", 'Game Stats'!H216, "")</f>
        <v/>
      </c>
      <c r="C37" s="124" t="str">
        <f>IF('Game Stats'!$B216 = "Semi", 'Game Stats'!I216, "")</f>
        <v/>
      </c>
      <c r="D37" s="124" t="str">
        <f>IF('Game Stats'!$B216 = "Semi", 'Game Stats'!J216, "")</f>
        <v/>
      </c>
      <c r="E37" s="124" t="str">
        <f>IF('Game Stats'!$B216 = "Semi", 'Game Stats'!K216, "")</f>
        <v/>
      </c>
      <c r="F37" s="124" t="str">
        <f>IF('Game Stats'!$B216 = "Semi", 'Game Stats'!L216, "")</f>
        <v/>
      </c>
      <c r="G37" s="124" t="str">
        <f>IF('Game Stats'!$B216 = "Semi", 'Game Stats'!M216, "")</f>
        <v/>
      </c>
      <c r="H37" s="124" t="str">
        <f>IF('Game Stats'!$B216 = "Semi", 'Game Stats'!N216, "")</f>
        <v/>
      </c>
      <c r="I37" s="124" t="str">
        <f>IF('Game Stats'!$B216 = "Semi", 'Game Stats'!O216, "")</f>
        <v/>
      </c>
      <c r="J37" s="124" t="str">
        <f>IF('Game Stats'!$B216 = "Semi", 'Game Stats'!P216, "")</f>
        <v/>
      </c>
      <c r="K37" s="124" t="str">
        <f>IF('Game Stats'!$B216 = "Semi", 'Game Stats'!Q216, "")</f>
        <v/>
      </c>
      <c r="L37" s="124" t="str">
        <f>IF('Game Stats'!$B216 = "Semi", 'Game Stats'!R216, "")</f>
        <v/>
      </c>
      <c r="M37" s="124" t="str">
        <f>IF('Game Stats'!$B216 = "Semi", 'Game Stats'!S216, "")</f>
        <v/>
      </c>
      <c r="N37" s="124" t="str">
        <f>IF('Game Stats'!$B216 = "Semi", 'Game Stats'!T216, "")</f>
        <v/>
      </c>
      <c r="O37" s="124" t="str">
        <f>IF('Game Stats'!$B216 = "Semi", SUM('Game Stats'!I213:I217), "")</f>
        <v/>
      </c>
      <c r="P37" s="120" t="str">
        <f>IF('Game Stats'!$B216 = "Semi", 'Game Stats'!U216, "")</f>
        <v/>
      </c>
      <c r="Q37" s="120" t="str">
        <f>IF('Game Stats'!$B216 = "Semi", 'Game Stats'!V216, "")</f>
        <v/>
      </c>
      <c r="R37" s="124" t="str">
        <f>IF('Game Stats'!$B38 = "Semi", 'Game Stats'!W38, "")</f>
        <v/>
      </c>
      <c r="S37" s="124" t="str">
        <f>IF('Game Stats'!$B38 = "Semi", 'Game Stats'!X38, "")</f>
        <v/>
      </c>
      <c r="T37" s="124" t="str">
        <f>IF('Game Stats'!$B38 = "Semi", 'Game Stats'!Y38, "")</f>
        <v/>
      </c>
      <c r="U37" s="124" t="str">
        <f>IF('Game Stats'!$B38 = "Semi", 'Game Stats'!Z38, "")</f>
        <v/>
      </c>
    </row>
    <row r="38" spans="1:21">
      <c r="A38" s="124" t="str">
        <f>IF('Game Stats'!$B222 = "Semi", 'Game Stats'!D222, "")</f>
        <v/>
      </c>
      <c r="B38" s="124" t="str">
        <f>IF('Game Stats'!$B222 = "Semi", 'Game Stats'!H222, "")</f>
        <v/>
      </c>
      <c r="C38" s="124" t="str">
        <f>IF('Game Stats'!$B222 = "Semi", 'Game Stats'!I222, "")</f>
        <v/>
      </c>
      <c r="D38" s="124" t="str">
        <f>IF('Game Stats'!$B222 = "Semi", 'Game Stats'!J222, "")</f>
        <v/>
      </c>
      <c r="E38" s="124" t="str">
        <f>IF('Game Stats'!$B222 = "Semi", 'Game Stats'!K222, "")</f>
        <v/>
      </c>
      <c r="F38" s="124" t="str">
        <f>IF('Game Stats'!$B222 = "Semi", 'Game Stats'!L222, "")</f>
        <v/>
      </c>
      <c r="G38" s="124" t="str">
        <f>IF('Game Stats'!$B222 = "Semi", 'Game Stats'!M222, "")</f>
        <v/>
      </c>
      <c r="H38" s="124" t="str">
        <f>IF('Game Stats'!$B222 = "Semi", 'Game Stats'!N222, "")</f>
        <v/>
      </c>
      <c r="I38" s="124" t="str">
        <f>IF('Game Stats'!$B222 = "Semi", 'Game Stats'!O222, "")</f>
        <v/>
      </c>
      <c r="J38" s="124" t="str">
        <f>IF('Game Stats'!$B222 = "Semi", 'Game Stats'!P222, "")</f>
        <v/>
      </c>
      <c r="K38" s="124" t="str">
        <f>IF('Game Stats'!$B222 = "Semi", 'Game Stats'!Q222, "")</f>
        <v/>
      </c>
      <c r="L38" s="124" t="str">
        <f>IF('Game Stats'!$B222 = "Semi", 'Game Stats'!R222, "")</f>
        <v/>
      </c>
      <c r="M38" s="124" t="str">
        <f>IF('Game Stats'!$B222 = "Semi", 'Game Stats'!S222, "")</f>
        <v/>
      </c>
      <c r="N38" s="124" t="str">
        <f>IF('Game Stats'!$B222 = "Semi", 'Game Stats'!T222, "")</f>
        <v/>
      </c>
      <c r="O38" s="124" t="str">
        <f>IF('Game Stats'!$B222 = "Semi", SUM('Game Stats'!I219:I223), "")</f>
        <v/>
      </c>
      <c r="P38" s="120" t="str">
        <f>IF('Game Stats'!$B222 = "Semi", 'Game Stats'!U222, "")</f>
        <v/>
      </c>
      <c r="Q38" s="120" t="str">
        <f>IF('Game Stats'!$B222 = "Semi", 'Game Stats'!V222, "")</f>
        <v/>
      </c>
      <c r="R38" s="124" t="str">
        <f>IF('Game Stats'!$B39 = "Semi", 'Game Stats'!W39, "")</f>
        <v/>
      </c>
      <c r="S38" s="124" t="str">
        <f>IF('Game Stats'!$B39 = "Semi", 'Game Stats'!X39, "")</f>
        <v/>
      </c>
      <c r="T38" s="124" t="str">
        <f>IF('Game Stats'!$B39 = "Semi", 'Game Stats'!Y39, "")</f>
        <v/>
      </c>
      <c r="U38" s="124" t="str">
        <f>IF('Game Stats'!$B39 = "Semi", 'Game Stats'!Z39, "")</f>
        <v/>
      </c>
    </row>
    <row r="39" spans="1:21">
      <c r="A39" s="124" t="str">
        <f>IF('Game Stats'!$B228 = "Semi", 'Game Stats'!D228, "")</f>
        <v/>
      </c>
      <c r="B39" s="124" t="str">
        <f>IF('Game Stats'!$B228 = "Semi", 'Game Stats'!H228, "")</f>
        <v/>
      </c>
      <c r="C39" s="124" t="str">
        <f>IF('Game Stats'!$B228 = "Semi", 'Game Stats'!I228, "")</f>
        <v/>
      </c>
      <c r="D39" s="124" t="str">
        <f>IF('Game Stats'!$B228 = "Semi", 'Game Stats'!J228, "")</f>
        <v/>
      </c>
      <c r="E39" s="124" t="str">
        <f>IF('Game Stats'!$B228 = "Semi", 'Game Stats'!K228, "")</f>
        <v/>
      </c>
      <c r="F39" s="124" t="str">
        <f>IF('Game Stats'!$B228 = "Semi", 'Game Stats'!L228, "")</f>
        <v/>
      </c>
      <c r="G39" s="124" t="str">
        <f>IF('Game Stats'!$B228 = "Semi", 'Game Stats'!M228, "")</f>
        <v/>
      </c>
      <c r="H39" s="124" t="str">
        <f>IF('Game Stats'!$B228 = "Semi", 'Game Stats'!N228, "")</f>
        <v/>
      </c>
      <c r="I39" s="124" t="str">
        <f>IF('Game Stats'!$B228 = "Semi", 'Game Stats'!O228, "")</f>
        <v/>
      </c>
      <c r="J39" s="124" t="str">
        <f>IF('Game Stats'!$B228 = "Semi", 'Game Stats'!P228, "")</f>
        <v/>
      </c>
      <c r="K39" s="124" t="str">
        <f>IF('Game Stats'!$B228 = "Semi", 'Game Stats'!Q228, "")</f>
        <v/>
      </c>
      <c r="L39" s="124" t="str">
        <f>IF('Game Stats'!$B228 = "Semi", 'Game Stats'!R228, "")</f>
        <v/>
      </c>
      <c r="M39" s="124" t="str">
        <f>IF('Game Stats'!$B228 = "Semi", 'Game Stats'!S228, "")</f>
        <v/>
      </c>
      <c r="N39" s="124" t="str">
        <f>IF('Game Stats'!$B228 = "Semi", 'Game Stats'!T228, "")</f>
        <v/>
      </c>
      <c r="O39" s="124" t="str">
        <f>IF('Game Stats'!$B228 = "Semi", SUM('Game Stats'!I225:I229), "")</f>
        <v/>
      </c>
      <c r="P39" s="120" t="str">
        <f>IF('Game Stats'!$B228 = "Semi", 'Game Stats'!U228, "")</f>
        <v/>
      </c>
      <c r="Q39" s="120" t="str">
        <f>IF('Game Stats'!$B228 = "Semi", 'Game Stats'!V228, "")</f>
        <v/>
      </c>
      <c r="R39" s="124" t="str">
        <f>IF('Game Stats'!$B40 = "Semi", 'Game Stats'!W40, "")</f>
        <v/>
      </c>
      <c r="S39" s="124" t="str">
        <f>IF('Game Stats'!$B40 = "Semi", 'Game Stats'!X40, "")</f>
        <v/>
      </c>
      <c r="T39" s="124" t="str">
        <f>IF('Game Stats'!$B40 = "Semi", 'Game Stats'!Y40, "")</f>
        <v/>
      </c>
      <c r="U39" s="124" t="str">
        <f>IF('Game Stats'!$B40 = "Semi", 'Game Stats'!Z40, "")</f>
        <v/>
      </c>
    </row>
    <row r="40" spans="1:21">
      <c r="A40" s="124" t="str">
        <f>IF('Game Stats'!$B234 = "Semi", 'Game Stats'!D234, "")</f>
        <v/>
      </c>
      <c r="B40" s="124" t="str">
        <f>IF('Game Stats'!$B234 = "Semi", 'Game Stats'!H234, "")</f>
        <v/>
      </c>
      <c r="C40" s="124" t="str">
        <f>IF('Game Stats'!$B234 = "Semi", 'Game Stats'!I234, "")</f>
        <v/>
      </c>
      <c r="D40" s="124" t="str">
        <f>IF('Game Stats'!$B234 = "Semi", 'Game Stats'!J234, "")</f>
        <v/>
      </c>
      <c r="E40" s="124" t="str">
        <f>IF('Game Stats'!$B234 = "Semi", 'Game Stats'!K234, "")</f>
        <v/>
      </c>
      <c r="F40" s="124" t="str">
        <f>IF('Game Stats'!$B234 = "Semi", 'Game Stats'!L234, "")</f>
        <v/>
      </c>
      <c r="G40" s="124" t="str">
        <f>IF('Game Stats'!$B234 = "Semi", 'Game Stats'!M234, "")</f>
        <v/>
      </c>
      <c r="H40" s="124" t="str">
        <f>IF('Game Stats'!$B234 = "Semi", 'Game Stats'!N234, "")</f>
        <v/>
      </c>
      <c r="I40" s="124" t="str">
        <f>IF('Game Stats'!$B234 = "Semi", 'Game Stats'!O234, "")</f>
        <v/>
      </c>
      <c r="J40" s="124" t="str">
        <f>IF('Game Stats'!$B234 = "Semi", 'Game Stats'!P234, "")</f>
        <v/>
      </c>
      <c r="K40" s="124" t="str">
        <f>IF('Game Stats'!$B234 = "Semi", 'Game Stats'!Q234, "")</f>
        <v/>
      </c>
      <c r="L40" s="124" t="str">
        <f>IF('Game Stats'!$B234 = "Semi", 'Game Stats'!R234, "")</f>
        <v/>
      </c>
      <c r="M40" s="124" t="str">
        <f>IF('Game Stats'!$B234 = "Semi", 'Game Stats'!S234, "")</f>
        <v/>
      </c>
      <c r="N40" s="124" t="str">
        <f>IF('Game Stats'!$B234 = "Semi", 'Game Stats'!T234, "")</f>
        <v/>
      </c>
      <c r="O40" s="124" t="str">
        <f>IF('Game Stats'!$B234 = "Semi", SUM('Game Stats'!I231:I235), "")</f>
        <v/>
      </c>
      <c r="P40" s="120" t="str">
        <f>IF('Game Stats'!$B234 = "Semi", 'Game Stats'!U234, "")</f>
        <v/>
      </c>
      <c r="Q40" s="120" t="str">
        <f>IF('Game Stats'!$B234 = "Semi", 'Game Stats'!V234, "")</f>
        <v/>
      </c>
      <c r="R40" s="124" t="str">
        <f>IF('Game Stats'!$B41 = "Semi", 'Game Stats'!W41, "")</f>
        <v/>
      </c>
      <c r="S40" s="124" t="str">
        <f>IF('Game Stats'!$B41 = "Semi", 'Game Stats'!X41, "")</f>
        <v/>
      </c>
      <c r="T40" s="124" t="str">
        <f>IF('Game Stats'!$B41 = "Semi", 'Game Stats'!Y41, "")</f>
        <v/>
      </c>
      <c r="U40" s="124" t="str">
        <f>IF('Game Stats'!$B41 = "Semi", 'Game Stats'!Z41, "")</f>
        <v/>
      </c>
    </row>
    <row r="41" spans="1:21">
      <c r="A41" s="124" t="str">
        <f>IF('Game Stats'!$B240 = "Semi", 'Game Stats'!D240, "")</f>
        <v/>
      </c>
      <c r="B41" s="124" t="str">
        <f>IF('Game Stats'!$B240 = "Semi", 'Game Stats'!H240, "")</f>
        <v/>
      </c>
      <c r="C41" s="124" t="str">
        <f>IF('Game Stats'!$B240 = "Semi", 'Game Stats'!I240, "")</f>
        <v/>
      </c>
      <c r="D41" s="124" t="str">
        <f>IF('Game Stats'!$B240 = "Semi", 'Game Stats'!J240, "")</f>
        <v/>
      </c>
      <c r="E41" s="124" t="str">
        <f>IF('Game Stats'!$B240 = "Semi", 'Game Stats'!K240, "")</f>
        <v/>
      </c>
      <c r="F41" s="124" t="str">
        <f>IF('Game Stats'!$B240 = "Semi", 'Game Stats'!L240, "")</f>
        <v/>
      </c>
      <c r="G41" s="124" t="str">
        <f>IF('Game Stats'!$B240 = "Semi", 'Game Stats'!M240, "")</f>
        <v/>
      </c>
      <c r="H41" s="124" t="str">
        <f>IF('Game Stats'!$B240 = "Semi", 'Game Stats'!N240, "")</f>
        <v/>
      </c>
      <c r="I41" s="124" t="str">
        <f>IF('Game Stats'!$B240 = "Semi", 'Game Stats'!O240, "")</f>
        <v/>
      </c>
      <c r="J41" s="124" t="str">
        <f>IF('Game Stats'!$B240 = "Semi", 'Game Stats'!P240, "")</f>
        <v/>
      </c>
      <c r="K41" s="124" t="str">
        <f>IF('Game Stats'!$B240 = "Semi", 'Game Stats'!Q240, "")</f>
        <v/>
      </c>
      <c r="L41" s="124" t="str">
        <f>IF('Game Stats'!$B240 = "Semi", 'Game Stats'!R240, "")</f>
        <v/>
      </c>
      <c r="M41" s="124" t="str">
        <f>IF('Game Stats'!$B240 = "Semi", 'Game Stats'!S240, "")</f>
        <v/>
      </c>
      <c r="N41" s="124" t="str">
        <f>IF('Game Stats'!$B240 = "Semi", 'Game Stats'!T240, "")</f>
        <v/>
      </c>
      <c r="O41" s="124" t="str">
        <f>IF('Game Stats'!$B240 = "Semi", SUM('Game Stats'!I237:I241), "")</f>
        <v/>
      </c>
      <c r="P41" s="120" t="str">
        <f>IF('Game Stats'!$B240 = "Semi", 'Game Stats'!U240, "")</f>
        <v/>
      </c>
      <c r="Q41" s="120" t="str">
        <f>IF('Game Stats'!$B240 = "Semi", 'Game Stats'!V240, "")</f>
        <v/>
      </c>
      <c r="R41" s="124">
        <f>IF('Game Stats'!$B42 = "Semi", 'Game Stats'!W42, "")</f>
        <v>5.7</v>
      </c>
      <c r="S41" s="124">
        <f>IF('Game Stats'!$B42 = "Semi", 'Game Stats'!X42, "")</f>
        <v>347</v>
      </c>
      <c r="T41" s="124">
        <f>IF('Game Stats'!$B42 = "Semi", 'Game Stats'!Y42, "")</f>
        <v>37.5</v>
      </c>
      <c r="U41" s="124">
        <f>IF('Game Stats'!$B42 = "Semi", 'Game Stats'!Z42, "")</f>
        <v>3</v>
      </c>
    </row>
    <row r="42" spans="1:21">
      <c r="A42" s="124" t="str">
        <f>IF('Game Stats'!$B246 = "Semi", 'Game Stats'!D246, "")</f>
        <v/>
      </c>
      <c r="B42" s="124" t="str">
        <f>IF('Game Stats'!$B246 = "Semi", 'Game Stats'!H246, "")</f>
        <v/>
      </c>
      <c r="C42" s="124" t="str">
        <f>IF('Game Stats'!$B246 = "Semi", 'Game Stats'!I246, "")</f>
        <v/>
      </c>
      <c r="D42" s="124" t="str">
        <f>IF('Game Stats'!$B246 = "Semi", 'Game Stats'!J246, "")</f>
        <v/>
      </c>
      <c r="E42" s="124" t="str">
        <f>IF('Game Stats'!$B246 = "Semi", 'Game Stats'!K246, "")</f>
        <v/>
      </c>
      <c r="F42" s="124" t="str">
        <f>IF('Game Stats'!$B246 = "Semi", 'Game Stats'!L246, "")</f>
        <v/>
      </c>
      <c r="G42" s="124" t="str">
        <f>IF('Game Stats'!$B246 = "Semi", 'Game Stats'!M246, "")</f>
        <v/>
      </c>
      <c r="H42" s="124" t="str">
        <f>IF('Game Stats'!$B246 = "Semi", 'Game Stats'!N246, "")</f>
        <v/>
      </c>
      <c r="I42" s="124" t="str">
        <f>IF('Game Stats'!$B246 = "Semi", 'Game Stats'!O246, "")</f>
        <v/>
      </c>
      <c r="J42" s="124" t="str">
        <f>IF('Game Stats'!$B246 = "Semi", 'Game Stats'!P246, "")</f>
        <v/>
      </c>
      <c r="K42" s="124" t="str">
        <f>IF('Game Stats'!$B246 = "Semi", 'Game Stats'!Q246, "")</f>
        <v/>
      </c>
      <c r="L42" s="124" t="str">
        <f>IF('Game Stats'!$B246 = "Semi", 'Game Stats'!R246, "")</f>
        <v/>
      </c>
      <c r="M42" s="124" t="str">
        <f>IF('Game Stats'!$B246 = "Semi", 'Game Stats'!S246, "")</f>
        <v/>
      </c>
      <c r="N42" s="124" t="str">
        <f>IF('Game Stats'!$B246 = "Semi", 'Game Stats'!T246, "")</f>
        <v/>
      </c>
      <c r="O42" s="124" t="str">
        <f>IF('Game Stats'!$B246 = "Semi", SUM('Game Stats'!I243:I247), "")</f>
        <v/>
      </c>
      <c r="P42" s="120" t="str">
        <f>IF('Game Stats'!$B246 = "Semi", 'Game Stats'!U246, "")</f>
        <v/>
      </c>
      <c r="Q42" s="120" t="str">
        <f>IF('Game Stats'!$B246 = "Semi", 'Game Stats'!V246, "")</f>
        <v/>
      </c>
      <c r="R42" s="124" t="str">
        <f>IF('Game Stats'!$B43 = "Semi", 'Game Stats'!W43, "")</f>
        <v/>
      </c>
      <c r="S42" s="124" t="str">
        <f>IF('Game Stats'!$B43 = "Semi", 'Game Stats'!X43, "")</f>
        <v/>
      </c>
      <c r="T42" s="124" t="str">
        <f>IF('Game Stats'!$B43 = "Semi", 'Game Stats'!Y43, "")</f>
        <v/>
      </c>
      <c r="U42" s="124" t="str">
        <f>IF('Game Stats'!$B43 = "Semi", 'Game Stats'!Z43, "")</f>
        <v/>
      </c>
    </row>
    <row r="43" spans="1:21">
      <c r="A43" s="124" t="str">
        <f>IF('Game Stats'!$B252 = "Semi", 'Game Stats'!D252, "")</f>
        <v/>
      </c>
      <c r="B43" s="124" t="str">
        <f>IF('Game Stats'!$B252 = "Semi", 'Game Stats'!H252, "")</f>
        <v/>
      </c>
      <c r="C43" s="124" t="str">
        <f>IF('Game Stats'!$B252 = "Semi", 'Game Stats'!I252, "")</f>
        <v/>
      </c>
      <c r="D43" s="124" t="str">
        <f>IF('Game Stats'!$B252 = "Semi", 'Game Stats'!J252, "")</f>
        <v/>
      </c>
      <c r="E43" s="124" t="str">
        <f>IF('Game Stats'!$B252 = "Semi", 'Game Stats'!K252, "")</f>
        <v/>
      </c>
      <c r="F43" s="124" t="str">
        <f>IF('Game Stats'!$B252 = "Semi", 'Game Stats'!L252, "")</f>
        <v/>
      </c>
      <c r="G43" s="124" t="str">
        <f>IF('Game Stats'!$B252 = "Semi", 'Game Stats'!M252, "")</f>
        <v/>
      </c>
      <c r="H43" s="124" t="str">
        <f>IF('Game Stats'!$B252 = "Semi", 'Game Stats'!N252, "")</f>
        <v/>
      </c>
      <c r="I43" s="124" t="str">
        <f>IF('Game Stats'!$B252 = "Semi", 'Game Stats'!O252, "")</f>
        <v/>
      </c>
      <c r="J43" s="124" t="str">
        <f>IF('Game Stats'!$B252 = "Semi", 'Game Stats'!P252, "")</f>
        <v/>
      </c>
      <c r="K43" s="124" t="str">
        <f>IF('Game Stats'!$B252 = "Semi", 'Game Stats'!Q252, "")</f>
        <v/>
      </c>
      <c r="L43" s="124" t="str">
        <f>IF('Game Stats'!$B252 = "Semi", 'Game Stats'!R252, "")</f>
        <v/>
      </c>
      <c r="M43" s="124" t="str">
        <f>IF('Game Stats'!$B252 = "Semi", 'Game Stats'!S252, "")</f>
        <v/>
      </c>
      <c r="N43" s="124" t="str">
        <f>IF('Game Stats'!$B252 = "Semi", 'Game Stats'!T252, "")</f>
        <v/>
      </c>
      <c r="O43" s="124" t="str">
        <f>IF('Game Stats'!$B252 = "Semi", SUM('Game Stats'!I249:I253), "")</f>
        <v/>
      </c>
      <c r="P43" s="120" t="str">
        <f>IF('Game Stats'!$B252 = "Semi", 'Game Stats'!U252, "")</f>
        <v/>
      </c>
      <c r="Q43" s="120" t="str">
        <f>IF('Game Stats'!$B252 = "Semi", 'Game Stats'!V252, "")</f>
        <v/>
      </c>
      <c r="R43" s="124" t="str">
        <f>IF('Game Stats'!$B44 = "Semi", 'Game Stats'!W44, "")</f>
        <v/>
      </c>
      <c r="S43" s="124" t="str">
        <f>IF('Game Stats'!$B44 = "Semi", 'Game Stats'!X44, "")</f>
        <v/>
      </c>
      <c r="T43" s="124" t="str">
        <f>IF('Game Stats'!$B44 = "Semi", 'Game Stats'!Y44, "")</f>
        <v/>
      </c>
      <c r="U43" s="124" t="str">
        <f>IF('Game Stats'!$B44 = "Semi", 'Game Stats'!Z44, "")</f>
        <v/>
      </c>
    </row>
    <row r="44" spans="1:21">
      <c r="A44" s="124" t="str">
        <f>IF('Game Stats'!$B258 = "Semi", 'Game Stats'!D258, "")</f>
        <v/>
      </c>
      <c r="B44" s="124" t="str">
        <f>IF('Game Stats'!$B258 = "Semi", 'Game Stats'!H258, "")</f>
        <v/>
      </c>
      <c r="C44" s="124" t="str">
        <f>IF('Game Stats'!$B258 = "Semi", 'Game Stats'!I258, "")</f>
        <v/>
      </c>
      <c r="D44" s="124" t="str">
        <f>IF('Game Stats'!$B258 = "Semi", 'Game Stats'!J258, "")</f>
        <v/>
      </c>
      <c r="E44" s="124" t="str">
        <f>IF('Game Stats'!$B258 = "Semi", 'Game Stats'!K258, "")</f>
        <v/>
      </c>
      <c r="F44" s="124" t="str">
        <f>IF('Game Stats'!$B258 = "Semi", 'Game Stats'!L258, "")</f>
        <v/>
      </c>
      <c r="G44" s="124" t="str">
        <f>IF('Game Stats'!$B258 = "Semi", 'Game Stats'!M258, "")</f>
        <v/>
      </c>
      <c r="H44" s="124" t="str">
        <f>IF('Game Stats'!$B258 = "Semi", 'Game Stats'!N258, "")</f>
        <v/>
      </c>
      <c r="I44" s="124" t="str">
        <f>IF('Game Stats'!$B258 = "Semi", 'Game Stats'!O258, "")</f>
        <v/>
      </c>
      <c r="J44" s="124" t="str">
        <f>IF('Game Stats'!$B258 = "Semi", 'Game Stats'!P258, "")</f>
        <v/>
      </c>
      <c r="K44" s="124" t="str">
        <f>IF('Game Stats'!$B258 = "Semi", 'Game Stats'!Q258, "")</f>
        <v/>
      </c>
      <c r="L44" s="124" t="str">
        <f>IF('Game Stats'!$B258 = "Semi", 'Game Stats'!R258, "")</f>
        <v/>
      </c>
      <c r="M44" s="124" t="str">
        <f>IF('Game Stats'!$B258 = "Semi", 'Game Stats'!S258, "")</f>
        <v/>
      </c>
      <c r="N44" s="124" t="str">
        <f>IF('Game Stats'!$B258 = "Semi", 'Game Stats'!T258, "")</f>
        <v/>
      </c>
      <c r="O44" s="124" t="str">
        <f>IF('Game Stats'!$B258 = "Semi", SUM('Game Stats'!I255:I259), "")</f>
        <v/>
      </c>
      <c r="P44" s="120" t="str">
        <f>IF('Game Stats'!$B258 = "Semi", 'Game Stats'!U258, "")</f>
        <v/>
      </c>
      <c r="Q44" s="120" t="str">
        <f>IF('Game Stats'!$B258 = "Semi", 'Game Stats'!V258, "")</f>
        <v/>
      </c>
      <c r="R44" s="124" t="str">
        <f>IF('Game Stats'!$B45 = "Semi", 'Game Stats'!W45, "")</f>
        <v/>
      </c>
      <c r="S44" s="124" t="str">
        <f>IF('Game Stats'!$B45 = "Semi", 'Game Stats'!X45, "")</f>
        <v/>
      </c>
      <c r="T44" s="124" t="str">
        <f>IF('Game Stats'!$B45 = "Semi", 'Game Stats'!Y45, "")</f>
        <v/>
      </c>
      <c r="U44" s="124" t="str">
        <f>IF('Game Stats'!$B45 = "Semi", 'Game Stats'!Z45, "")</f>
        <v/>
      </c>
    </row>
    <row r="45" spans="1:21">
      <c r="A45" s="124" t="str">
        <f>IF('Game Stats'!$B264 = "Semi", 'Game Stats'!D264, "")</f>
        <v/>
      </c>
      <c r="B45" s="124" t="str">
        <f>IF('Game Stats'!$B264 = "Semi", 'Game Stats'!H264, "")</f>
        <v/>
      </c>
      <c r="C45" s="124" t="str">
        <f>IF('Game Stats'!$B264 = "Semi", 'Game Stats'!I264, "")</f>
        <v/>
      </c>
      <c r="D45" s="124" t="str">
        <f>IF('Game Stats'!$B264 = "Semi", 'Game Stats'!J264, "")</f>
        <v/>
      </c>
      <c r="E45" s="124" t="str">
        <f>IF('Game Stats'!$B264 = "Semi", 'Game Stats'!K264, "")</f>
        <v/>
      </c>
      <c r="F45" s="124" t="str">
        <f>IF('Game Stats'!$B264 = "Semi", 'Game Stats'!L264, "")</f>
        <v/>
      </c>
      <c r="G45" s="124" t="str">
        <f>IF('Game Stats'!$B264 = "Semi", 'Game Stats'!M264, "")</f>
        <v/>
      </c>
      <c r="H45" s="124" t="str">
        <f>IF('Game Stats'!$B264 = "Semi", 'Game Stats'!N264, "")</f>
        <v/>
      </c>
      <c r="I45" s="124" t="str">
        <f>IF('Game Stats'!$B264 = "Semi", 'Game Stats'!O264, "")</f>
        <v/>
      </c>
      <c r="J45" s="124" t="str">
        <f>IF('Game Stats'!$B264 = "Semi", 'Game Stats'!P264, "")</f>
        <v/>
      </c>
      <c r="K45" s="124" t="str">
        <f>IF('Game Stats'!$B264 = "Semi", 'Game Stats'!Q264, "")</f>
        <v/>
      </c>
      <c r="L45" s="124" t="str">
        <f>IF('Game Stats'!$B264 = "Semi", 'Game Stats'!R264, "")</f>
        <v/>
      </c>
      <c r="M45" s="124" t="str">
        <f>IF('Game Stats'!$B264 = "Semi", 'Game Stats'!S264, "")</f>
        <v/>
      </c>
      <c r="N45" s="124" t="str">
        <f>IF('Game Stats'!$B264 = "Semi", 'Game Stats'!T264, "")</f>
        <v/>
      </c>
      <c r="O45" s="124" t="str">
        <f>IF('Game Stats'!$B264 = "Semi", SUM('Game Stats'!I261:I265), "")</f>
        <v/>
      </c>
      <c r="P45" s="120" t="str">
        <f>IF('Game Stats'!$B264 = "Semi", 'Game Stats'!U264, "")</f>
        <v/>
      </c>
      <c r="Q45" s="120" t="str">
        <f>IF('Game Stats'!$B264 = "Semi", 'Game Stats'!V264, "")</f>
        <v/>
      </c>
      <c r="R45" s="124" t="str">
        <f>IF('Game Stats'!$B46 = "Semi", 'Game Stats'!W46, "")</f>
        <v/>
      </c>
      <c r="S45" s="124" t="str">
        <f>IF('Game Stats'!$B46 = "Semi", 'Game Stats'!X46, "")</f>
        <v/>
      </c>
      <c r="T45" s="124" t="str">
        <f>IF('Game Stats'!$B46 = "Semi", 'Game Stats'!Y46, "")</f>
        <v/>
      </c>
      <c r="U45" s="124" t="str">
        <f>IF('Game Stats'!$B46 = "Semi", 'Game Stats'!Z46, "")</f>
        <v/>
      </c>
    </row>
    <row r="46" spans="1:21">
      <c r="A46" s="124" t="str">
        <f>IF('Game Stats'!$B270 = "Semi", 'Game Stats'!D270, "")</f>
        <v/>
      </c>
      <c r="B46" s="124" t="str">
        <f>IF('Game Stats'!$B270 = "Semi", 'Game Stats'!H270, "")</f>
        <v/>
      </c>
      <c r="C46" s="124" t="str">
        <f>IF('Game Stats'!$B270 = "Semi", 'Game Stats'!I270, "")</f>
        <v/>
      </c>
      <c r="D46" s="124" t="str">
        <f>IF('Game Stats'!$B270 = "Semi", 'Game Stats'!J270, "")</f>
        <v/>
      </c>
      <c r="E46" s="124" t="str">
        <f>IF('Game Stats'!$B270 = "Semi", 'Game Stats'!K270, "")</f>
        <v/>
      </c>
      <c r="F46" s="124" t="str">
        <f>IF('Game Stats'!$B270 = "Semi", 'Game Stats'!L270, "")</f>
        <v/>
      </c>
      <c r="G46" s="124" t="str">
        <f>IF('Game Stats'!$B270 = "Semi", 'Game Stats'!M270, "")</f>
        <v/>
      </c>
      <c r="H46" s="124" t="str">
        <f>IF('Game Stats'!$B270 = "Semi", 'Game Stats'!N270, "")</f>
        <v/>
      </c>
      <c r="I46" s="124" t="str">
        <f>IF('Game Stats'!$B270 = "Semi", 'Game Stats'!O270, "")</f>
        <v/>
      </c>
      <c r="J46" s="124" t="str">
        <f>IF('Game Stats'!$B270 = "Semi", 'Game Stats'!P270, "")</f>
        <v/>
      </c>
      <c r="K46" s="124" t="str">
        <f>IF('Game Stats'!$B270 = "Semi", 'Game Stats'!Q270, "")</f>
        <v/>
      </c>
      <c r="L46" s="124" t="str">
        <f>IF('Game Stats'!$B270 = "Semi", 'Game Stats'!R270, "")</f>
        <v/>
      </c>
      <c r="M46" s="124" t="str">
        <f>IF('Game Stats'!$B270 = "Semi", 'Game Stats'!S270, "")</f>
        <v/>
      </c>
      <c r="N46" s="124" t="str">
        <f>IF('Game Stats'!$B270 = "Semi", 'Game Stats'!T270, "")</f>
        <v/>
      </c>
      <c r="O46" s="124" t="str">
        <f>IF('Game Stats'!$B270 = "Semi", SUM('Game Stats'!I267:I271), "")</f>
        <v/>
      </c>
      <c r="P46" s="120" t="str">
        <f>IF('Game Stats'!$B270 = "Semi", 'Game Stats'!U270, "")</f>
        <v/>
      </c>
      <c r="Q46" s="120" t="str">
        <f>IF('Game Stats'!$B270 = "Semi", 'Game Stats'!V270, "")</f>
        <v/>
      </c>
      <c r="R46" s="124" t="str">
        <f>IF('Game Stats'!$B47 = "Semi", 'Game Stats'!W47, "")</f>
        <v/>
      </c>
      <c r="S46" s="124" t="str">
        <f>IF('Game Stats'!$B47 = "Semi", 'Game Stats'!X47, "")</f>
        <v/>
      </c>
      <c r="T46" s="124" t="str">
        <f>IF('Game Stats'!$B47 = "Semi", 'Game Stats'!Y47, "")</f>
        <v/>
      </c>
      <c r="U46" s="124" t="str">
        <f>IF('Game Stats'!$B47 = "Semi", 'Game Stats'!Z47, 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206</v>
      </c>
      <c r="B1" s="123" t="s">
        <v>194</v>
      </c>
      <c r="C1" s="124">
        <f>COUNTIF(B2:B46, "&gt;0")</f>
        <v>6</v>
      </c>
    </row>
    <row r="2" spans="1:21">
      <c r="A2" s="124" t="str">
        <f>IF('Game Stats'!$B7 = "Niftyyy", 'Game Stats'!D7, "")</f>
        <v/>
      </c>
      <c r="B2" s="124" t="str">
        <f>IF('Game Stats'!$B7 = "Niftyyy", 'Game Stats'!H7, "")</f>
        <v/>
      </c>
      <c r="C2" s="124" t="str">
        <f>IF('Game Stats'!$B7 = "Niftyyy", 'Game Stats'!I7, "")</f>
        <v/>
      </c>
      <c r="D2" s="124" t="str">
        <f>IF('Game Stats'!$B7 = "Niftyyy", 'Game Stats'!J7, "")</f>
        <v/>
      </c>
      <c r="E2" s="124" t="str">
        <f>IF('Game Stats'!$B7 = "Niftyyy", 'Game Stats'!K7, "")</f>
        <v/>
      </c>
      <c r="F2" s="124" t="str">
        <f>IF('Game Stats'!$B7 = "Niftyyy", 'Game Stats'!L7, "")</f>
        <v/>
      </c>
      <c r="G2" s="124" t="str">
        <f>IF('Game Stats'!$B7 = "Niftyyy", 'Game Stats'!M7, "")</f>
        <v/>
      </c>
      <c r="H2" s="124" t="str">
        <f>IF('Game Stats'!$B7 = "Niftyyy", 'Game Stats'!N7, "")</f>
        <v/>
      </c>
      <c r="I2" s="124" t="str">
        <f>IF('Game Stats'!$B7 = "Niftyyy", 'Game Stats'!O7, "")</f>
        <v/>
      </c>
      <c r="J2" s="124" t="str">
        <f>IF('Game Stats'!$B7 = "Niftyyy", 'Game Stats'!P7, "")</f>
        <v/>
      </c>
      <c r="K2" s="124" t="str">
        <f>IF('Game Stats'!$B7 = "Niftyyy", 'Game Stats'!Q7, "")</f>
        <v/>
      </c>
      <c r="L2" s="124" t="str">
        <f>IF('Game Stats'!$B7 = "Niftyyy", 'Game Stats'!R7, "")</f>
        <v/>
      </c>
      <c r="M2" s="124" t="str">
        <f>IF('Game Stats'!$B7 = "Niftyyy", 'Game Stats'!S7, "")</f>
        <v/>
      </c>
      <c r="N2" s="124" t="str">
        <f>IF('Game Stats'!$B7 = "Niftyyy", 'Game Stats'!T7, "")</f>
        <v/>
      </c>
      <c r="O2" s="124" t="str">
        <f>IF('Game Stats'!$B7 = "Niftyyy", SUM('Game Stats'!I3:I7), "")</f>
        <v/>
      </c>
      <c r="P2" s="124" t="str">
        <f>IF('Game Stats'!$B7 = "Niftyyy", 'Game Stats'!U7, "")</f>
        <v/>
      </c>
      <c r="Q2" s="124" t="str">
        <f>IF('Game Stats'!$B7 = "Niftyyy", 'Game Stats'!V7, "")</f>
        <v/>
      </c>
      <c r="R2" s="124" t="str">
        <f>IF('Game Stats'!$B3 = "Niftyyy", 'Game Stats'!W3, "")</f>
        <v/>
      </c>
      <c r="S2" s="124" t="str">
        <f>IF('Game Stats'!$B3 = "Niftyyy", 'Game Stats'!X3, "")</f>
        <v/>
      </c>
      <c r="T2" s="124" t="str">
        <f>IF('Game Stats'!$B3 = "Niftyyy", 'Game Stats'!Y3, "")</f>
        <v/>
      </c>
      <c r="U2" s="124" t="str">
        <f>IF('Game Stats'!$B3 = "Niftyyy", 'Game Stats'!Z3, "")</f>
        <v/>
      </c>
    </row>
    <row r="3" spans="1:21">
      <c r="A3" s="124" t="str">
        <f>IF('Game Stats'!$B13 = "Niftyyy", 'Game Stats'!D13, "")</f>
        <v/>
      </c>
      <c r="B3" s="124" t="str">
        <f>IF('Game Stats'!$B13 = "Niftyyy", 'Game Stats'!H13, "")</f>
        <v/>
      </c>
      <c r="C3" s="124" t="str">
        <f>IF('Game Stats'!$B13 = "Niftyyy", 'Game Stats'!I13, "")</f>
        <v/>
      </c>
      <c r="D3" s="124" t="str">
        <f>IF('Game Stats'!$B13 = "Niftyyy", 'Game Stats'!J13, "")</f>
        <v/>
      </c>
      <c r="E3" s="124" t="str">
        <f>IF('Game Stats'!$B13 = "Niftyyy", 'Game Stats'!K13, "")</f>
        <v/>
      </c>
      <c r="F3" s="124" t="str">
        <f>IF('Game Stats'!$B13 = "Niftyyy", 'Game Stats'!L13, "")</f>
        <v/>
      </c>
      <c r="G3" s="124" t="str">
        <f>IF('Game Stats'!$B13 = "Niftyyy", 'Game Stats'!M13, "")</f>
        <v/>
      </c>
      <c r="H3" s="124" t="str">
        <f>IF('Game Stats'!$B13 = "Niftyyy", 'Game Stats'!N13, "")</f>
        <v/>
      </c>
      <c r="I3" s="124" t="str">
        <f>IF('Game Stats'!$B13 = "Niftyyy", 'Game Stats'!O13, "")</f>
        <v/>
      </c>
      <c r="J3" s="124" t="str">
        <f>IF('Game Stats'!$B13 = "Niftyyy", 'Game Stats'!P13, "")</f>
        <v/>
      </c>
      <c r="K3" s="124" t="str">
        <f>IF('Game Stats'!$B13 = "Niftyyy", 'Game Stats'!Q13, "")</f>
        <v/>
      </c>
      <c r="L3" s="124" t="str">
        <f>IF('Game Stats'!$B13 = "Niftyyy", 'Game Stats'!R13, "")</f>
        <v/>
      </c>
      <c r="M3" s="124" t="str">
        <f>IF('Game Stats'!$B13 = "Niftyyy", 'Game Stats'!S13, "")</f>
        <v/>
      </c>
      <c r="N3" s="124" t="str">
        <f>IF('Game Stats'!$B13 = "Niftyyy", 'Game Stats'!T13, "")</f>
        <v/>
      </c>
      <c r="O3" s="124" t="str">
        <f>IF('Game Stats'!$B13 = "Niftyyy", SUM('Game Stats'!I9:I13), "")</f>
        <v/>
      </c>
      <c r="P3" s="124" t="str">
        <f>IF('Game Stats'!$B13 = "Niftyyy", 'Game Stats'!U13, "")</f>
        <v/>
      </c>
      <c r="Q3" s="124" t="str">
        <f>IF('Game Stats'!$B13 = "Niftyyy", 'Game Stats'!V13, "")</f>
        <v/>
      </c>
      <c r="R3" s="124" t="str">
        <f>IF('Game Stats'!$B4 = "Niftyyy", 'Game Stats'!W4, "")</f>
        <v/>
      </c>
      <c r="S3" s="124" t="str">
        <f>IF('Game Stats'!$B4 = "Niftyyy", 'Game Stats'!X4, "")</f>
        <v/>
      </c>
      <c r="T3" s="124" t="str">
        <f>IF('Game Stats'!$B4 = "Niftyyy", 'Game Stats'!Y4, "")</f>
        <v/>
      </c>
      <c r="U3" s="124" t="str">
        <f>IF('Game Stats'!$B4 = "Niftyyy", 'Game Stats'!Z4, "")</f>
        <v/>
      </c>
    </row>
    <row r="4" spans="1:21">
      <c r="A4" s="124" t="str">
        <f>IF('Game Stats'!$B19 = "Niftyyy", 'Game Stats'!D19, "")</f>
        <v>Thresh</v>
      </c>
      <c r="B4" s="124">
        <f>IF('Game Stats'!$B19 = "Niftyyy", 'Game Stats'!H19, "")</f>
        <v>29</v>
      </c>
      <c r="C4" s="124">
        <f>IF('Game Stats'!$B19 = "Niftyyy", 'Game Stats'!I19, "")</f>
        <v>1</v>
      </c>
      <c r="D4" s="124">
        <f>IF('Game Stats'!$B19 = "Niftyyy", 'Game Stats'!J19, "")</f>
        <v>1</v>
      </c>
      <c r="E4" s="124">
        <f>IF('Game Stats'!$B19 = "Niftyyy", 'Game Stats'!K19, "")</f>
        <v>13</v>
      </c>
      <c r="F4" s="122">
        <f>IF('Game Stats'!$B19 = "Niftyyy", 'Game Stats'!L19, "")</f>
        <v>6.7</v>
      </c>
      <c r="G4" s="124">
        <f>IF('Game Stats'!$B19 = "Niftyyy", 'Game Stats'!M19, "")</f>
        <v>36</v>
      </c>
      <c r="H4" s="122">
        <f>IF('Game Stats'!$B19 = "Niftyyy", 'Game Stats'!N19, "")</f>
        <v>8.1</v>
      </c>
      <c r="I4" s="124">
        <f>IF('Game Stats'!$B19 = "Niftyyy", 'Game Stats'!O19, "")</f>
        <v>0</v>
      </c>
      <c r="J4" s="124">
        <f>IF('Game Stats'!$B19 = "Niftyyy", 'Game Stats'!P19, "")</f>
        <v>0</v>
      </c>
      <c r="K4" s="124">
        <f>IF('Game Stats'!$B19 = "Niftyyy", 'Game Stats'!Q19, "")</f>
        <v>0</v>
      </c>
      <c r="L4" s="124">
        <f>IF('Game Stats'!$B19 = "Niftyyy", 'Game Stats'!R19, "")</f>
        <v>0</v>
      </c>
      <c r="M4" s="124">
        <f>IF('Game Stats'!$B19 = "Niftyyy", 'Game Stats'!S19, "")</f>
        <v>36</v>
      </c>
      <c r="N4" s="124">
        <f>IF('Game Stats'!$B19 = "Niftyyy", 'Game Stats'!T19, "")</f>
        <v>68</v>
      </c>
      <c r="O4" s="124">
        <f>IF('Game Stats'!$B19 = "Niftyyy", SUM('Game Stats'!I15:I19), "")</f>
        <v>23</v>
      </c>
      <c r="P4" s="124">
        <f>IF('Game Stats'!$B19 = "Niftyyy", 'Game Stats'!U19, "")</f>
        <v>24</v>
      </c>
      <c r="Q4" s="124">
        <f>IF('Game Stats'!$B19 = "Niftyyy", 'Game Stats'!V19, "")</f>
        <v>4</v>
      </c>
      <c r="R4" s="124">
        <f>IF('Game Stats'!$B19 = "Niftyyy", 'Game Stats'!W19, "")</f>
        <v>3.6</v>
      </c>
      <c r="S4" s="124">
        <f>IF('Game Stats'!$B19 = "Niftyyy", 'Game Stats'!X19, "")</f>
        <v>502</v>
      </c>
      <c r="T4" s="124">
        <f>IF('Game Stats'!$B19 = "Niftyyy", 'Game Stats'!Y19, "")</f>
        <v>20</v>
      </c>
      <c r="U4" s="124">
        <f>IF('Game Stats'!$B19 = "Niftyyy", 'Game Stats'!Z19, "")</f>
        <v>8</v>
      </c>
    </row>
    <row r="5" spans="1:21">
      <c r="A5" s="124" t="str">
        <f>IF('Game Stats'!$B25 = "Niftyyy", 'Game Stats'!D25, "")</f>
        <v>Nautilus</v>
      </c>
      <c r="B5" s="121">
        <f>IF('Game Stats'!$B25 = "Niftyyy", 'Game Stats'!H25, "")</f>
        <v>26</v>
      </c>
      <c r="C5" s="124">
        <f>IF('Game Stats'!$B25 = "Niftyyy", 'Game Stats'!I25, "")</f>
        <v>3</v>
      </c>
      <c r="D5" s="124">
        <f>IF('Game Stats'!$B25 = "Niftyyy", 'Game Stats'!J25, "")</f>
        <v>2</v>
      </c>
      <c r="E5" s="124">
        <f>IF('Game Stats'!$B25 = "Niftyyy", 'Game Stats'!K25, "")</f>
        <v>11</v>
      </c>
      <c r="F5" s="122">
        <f>IF('Game Stats'!$B25 = "Niftyyy", 'Game Stats'!L25, "")</f>
        <v>6.5</v>
      </c>
      <c r="G5" s="124">
        <f>IF('Game Stats'!$B25 = "Niftyyy", 'Game Stats'!M25, "")</f>
        <v>30</v>
      </c>
      <c r="H5" s="122">
        <f>IF('Game Stats'!$B25 = "Niftyyy", 'Game Stats'!N25, "")</f>
        <v>8.1</v>
      </c>
      <c r="I5" s="124">
        <f>IF('Game Stats'!$B25 = "Niftyyy", 'Game Stats'!O25, "")</f>
        <v>0</v>
      </c>
      <c r="J5" s="124">
        <f>IF('Game Stats'!$B25 = "Niftyyy", 'Game Stats'!P25, "")</f>
        <v>1</v>
      </c>
      <c r="K5" s="124">
        <f>IF('Game Stats'!$B25 = "Niftyyy", 'Game Stats'!Q25, "")</f>
        <v>0</v>
      </c>
      <c r="L5" s="124">
        <f>IF('Game Stats'!$B25 = "Niftyyy", 'Game Stats'!R25, "")</f>
        <v>0</v>
      </c>
      <c r="M5" s="124">
        <f>IF('Game Stats'!$B25 = "Niftyyy", 'Game Stats'!S25, "")</f>
        <v>28</v>
      </c>
      <c r="N5" s="124">
        <f>IF('Game Stats'!$B25 = "Niftyyy", 'Game Stats'!T25, "")</f>
        <v>43</v>
      </c>
      <c r="O5" s="124">
        <f>IF('Game Stats'!$B25 = "Niftyyy", SUM('Game Stats'!I21:I25), "")</f>
        <v>22</v>
      </c>
      <c r="P5" s="124">
        <f>IF('Game Stats'!$B25 = "Niftyyy", 'Game Stats'!U25, "")</f>
        <v>29</v>
      </c>
      <c r="Q5" s="124">
        <f>IF('Game Stats'!$B25 = "Niftyyy", 'Game Stats'!V25, "")</f>
        <v>6</v>
      </c>
      <c r="R5" s="124">
        <f>IF('Game Stats'!$B25 = "Niftyyy", 'Game Stats'!W25, "")</f>
        <v>4.7</v>
      </c>
      <c r="S5" s="124">
        <f>IF('Game Stats'!$B25 = "Niftyyy", 'Game Stats'!X25, "")</f>
        <v>1262</v>
      </c>
      <c r="T5" s="124">
        <f>IF('Game Stats'!$B25 = "Niftyyy", 'Game Stats'!Y25, "")</f>
        <v>80</v>
      </c>
      <c r="U5" s="124">
        <f>IF('Game Stats'!$B25 = "Niftyyy", 'Game Stats'!Z25, "")</f>
        <v>9</v>
      </c>
    </row>
    <row r="6" spans="1:21">
      <c r="A6" s="124" t="str">
        <f>IF('Game Stats'!$B31 = "Niftyyy", 'Game Stats'!D31, "")</f>
        <v>Thresh</v>
      </c>
      <c r="B6" s="121">
        <f>IF('Game Stats'!$B31 = "Niftyyy", 'Game Stats'!H31, "")</f>
        <v>26.43</v>
      </c>
      <c r="C6" s="124">
        <f>IF('Game Stats'!$B31 = "Niftyyy", 'Game Stats'!I31, "")</f>
        <v>1</v>
      </c>
      <c r="D6" s="124">
        <f>IF('Game Stats'!$B31 = "Niftyyy", 'Game Stats'!J31, "")</f>
        <v>4</v>
      </c>
      <c r="E6" s="124">
        <f>IF('Game Stats'!$B31 = "Niftyyy", 'Game Stats'!K31, "")</f>
        <v>14</v>
      </c>
      <c r="F6" s="122">
        <f>IF('Game Stats'!$B31 = "Niftyyy", 'Game Stats'!L31, "")</f>
        <v>5.4</v>
      </c>
      <c r="G6" s="124">
        <f>IF('Game Stats'!$B31 = "Niftyyy", 'Game Stats'!M31, "")</f>
        <v>27</v>
      </c>
      <c r="H6" s="122">
        <f>IF('Game Stats'!$B31 = "Niftyyy", 'Game Stats'!N31, "")</f>
        <v>6.6</v>
      </c>
      <c r="I6" s="124">
        <f>IF('Game Stats'!$B31 = "Niftyyy", 'Game Stats'!O31, "")</f>
        <v>0</v>
      </c>
      <c r="J6" s="124">
        <f>IF('Game Stats'!$B31 = "Niftyyy", 'Game Stats'!P31, "")</f>
        <v>0</v>
      </c>
      <c r="K6" s="124">
        <f>IF('Game Stats'!$B31 = "Niftyyy", 'Game Stats'!Q31, "")</f>
        <v>0</v>
      </c>
      <c r="L6" s="124">
        <f>IF('Game Stats'!$B31 = "Niftyyy", 'Game Stats'!R31, "")</f>
        <v>0</v>
      </c>
      <c r="M6" s="124">
        <f>IF('Game Stats'!$B31 = "Niftyyy", 'Game Stats'!S31, "")</f>
        <v>28</v>
      </c>
      <c r="N6" s="124">
        <f>IF('Game Stats'!$B31 = "Niftyyy", 'Game Stats'!T31, "")</f>
        <v>47</v>
      </c>
      <c r="O6" s="124">
        <f>IF('Game Stats'!$B31 = "Niftyyy", SUM('Game Stats'!I27:I31), "")</f>
        <v>21</v>
      </c>
      <c r="P6" s="124">
        <f>IF('Game Stats'!$B31 = "Niftyyy", 'Game Stats'!U31, "")</f>
        <v>17</v>
      </c>
      <c r="Q6" s="124">
        <f>IF('Game Stats'!$B31 = "Niftyyy", 'Game Stats'!V31, "")</f>
        <v>15</v>
      </c>
      <c r="R6" s="124">
        <f>IF('Game Stats'!$B31 = "Niftyyy", 'Game Stats'!W31, "")</f>
        <v>2.9</v>
      </c>
      <c r="S6" s="124">
        <f>IF('Game Stats'!$B31 = "Niftyyy", 'Game Stats'!X31, "")</f>
        <v>-257</v>
      </c>
      <c r="T6" s="124">
        <f>IF('Game Stats'!$B31 = "Niftyyy", 'Game Stats'!Y31, "")</f>
        <v>16</v>
      </c>
      <c r="U6" s="124">
        <f>IF('Game Stats'!$B31 = "Niftyyy", 'Game Stats'!Z31, "")</f>
        <v>8</v>
      </c>
    </row>
    <row r="7" spans="1:21">
      <c r="A7" s="124" t="str">
        <f>IF('Game Stats'!$B37 = "Niftyyy", 'Game Stats'!D37, "")</f>
        <v>TK</v>
      </c>
      <c r="B7" s="121">
        <f>IF('Game Stats'!$B37 = "Niftyyy", 'Game Stats'!H37, "")</f>
        <v>26.4</v>
      </c>
      <c r="C7" s="124">
        <f>IF('Game Stats'!$B37 = "Niftyyy", 'Game Stats'!I37, "")</f>
        <v>0</v>
      </c>
      <c r="D7" s="124">
        <f>IF('Game Stats'!$B37 = "Niftyyy", 'Game Stats'!J37, "")</f>
        <v>1</v>
      </c>
      <c r="E7" s="124">
        <f>IF('Game Stats'!$B37 = "Niftyyy", 'Game Stats'!K37, "")</f>
        <v>13</v>
      </c>
      <c r="F7" s="122">
        <f>IF('Game Stats'!$B37 = "Niftyyy", 'Game Stats'!L37, "")</f>
        <v>4.5</v>
      </c>
      <c r="G7" s="124">
        <f>IF('Game Stats'!$B37 = "Niftyyy", 'Game Stats'!M37, "")</f>
        <v>107</v>
      </c>
      <c r="H7" s="122">
        <f>IF('Game Stats'!$B37 = "Niftyyy", 'Game Stats'!N37, "")</f>
        <v>7</v>
      </c>
      <c r="I7" s="124">
        <f>IF('Game Stats'!$B37 = "Niftyyy", 'Game Stats'!O37, "")</f>
        <v>0</v>
      </c>
      <c r="J7" s="124">
        <f>IF('Game Stats'!$B37 = "Niftyyy", 'Game Stats'!P37, "")</f>
        <v>0</v>
      </c>
      <c r="K7" s="124">
        <f>IF('Game Stats'!$B37 = "Niftyyy", 'Game Stats'!Q37, "")</f>
        <v>0</v>
      </c>
      <c r="L7" s="124">
        <f>IF('Game Stats'!$B37 = "Niftyyy", 'Game Stats'!R37, "")</f>
        <v>0</v>
      </c>
      <c r="M7" s="124">
        <f>IF('Game Stats'!$B37 = "Niftyyy", 'Game Stats'!S37, "")</f>
        <v>15</v>
      </c>
      <c r="N7" s="124">
        <f>IF('Game Stats'!$B37 = "Niftyyy", 'Game Stats'!T37, "")</f>
        <v>19</v>
      </c>
      <c r="O7" s="124">
        <f>IF('Game Stats'!$B37 = "Niftyyy", SUM('Game Stats'!I33:I37), "")</f>
        <v>25</v>
      </c>
      <c r="P7" s="124">
        <f>IF('Game Stats'!$B37 = "Niftyyy", 'Game Stats'!U37, "")</f>
        <v>69</v>
      </c>
      <c r="Q7" s="124">
        <f>IF('Game Stats'!$B37 = "Niftyyy", 'Game Stats'!V37, "")</f>
        <v>45</v>
      </c>
      <c r="R7" s="124" t="str">
        <f>IF('Game Stats'!$B8 = "Niftyyy", 'Game Stats'!W8, "")</f>
        <v/>
      </c>
      <c r="S7" s="124" t="str">
        <f>IF('Game Stats'!$B8 = "Niftyyy", 'Game Stats'!X8, "")</f>
        <v/>
      </c>
      <c r="T7" s="124" t="str">
        <f>IF('Game Stats'!$B8 = "Niftyyy", 'Game Stats'!Y8, "")</f>
        <v/>
      </c>
      <c r="U7" s="124" t="str">
        <f>IF('Game Stats'!$B8 = "Niftyyy", 'Game Stats'!Z8, "")</f>
        <v/>
      </c>
    </row>
    <row r="8" spans="1:21">
      <c r="A8" s="124" t="str">
        <f>IF('Game Stats'!$B43 = "Niftyyy", 'Game Stats'!D43, "")</f>
        <v>Thresh</v>
      </c>
      <c r="B8" s="121">
        <f>IF('Game Stats'!$B43 = "Niftyyy", 'Game Stats'!H43, "")</f>
        <v>37.299999999999997</v>
      </c>
      <c r="C8" s="124">
        <f>IF('Game Stats'!$B43 = "Niftyyy", 'Game Stats'!I43, "")</f>
        <v>1</v>
      </c>
      <c r="D8" s="124">
        <f>IF('Game Stats'!$B43 = "Niftyyy", 'Game Stats'!J43, "")</f>
        <v>10</v>
      </c>
      <c r="E8" s="124">
        <f>IF('Game Stats'!$B43 = "Niftyyy", 'Game Stats'!K43, "")</f>
        <v>11</v>
      </c>
      <c r="F8" s="122">
        <f>IF('Game Stats'!$B43 = "Niftyyy", 'Game Stats'!L43, "")</f>
        <v>6.8</v>
      </c>
      <c r="G8" s="124">
        <f>IF('Game Stats'!$B43 = "Niftyyy", 'Game Stats'!M43, "")</f>
        <v>30</v>
      </c>
      <c r="H8" s="122">
        <f>IF('Game Stats'!$B43 = "Niftyyy", 'Game Stats'!N43, "")</f>
        <v>7.9</v>
      </c>
      <c r="I8" s="124">
        <f>IF('Game Stats'!$B43 = "Niftyyy", 'Game Stats'!O43, "")</f>
        <v>0</v>
      </c>
      <c r="J8" s="124">
        <f>IF('Game Stats'!$B43 = "Niftyyy", 'Game Stats'!P43, "")</f>
        <v>0</v>
      </c>
      <c r="K8" s="124">
        <f>IF('Game Stats'!$B43 = "Niftyyy", 'Game Stats'!Q43, "")</f>
        <v>0</v>
      </c>
      <c r="L8" s="124">
        <f>IF('Game Stats'!$B43 = "Niftyyy", 'Game Stats'!R43, "")</f>
        <v>0</v>
      </c>
      <c r="M8" s="124">
        <f>IF('Game Stats'!$B43 = "Niftyyy", 'Game Stats'!S43, "")</f>
        <v>64</v>
      </c>
      <c r="N8" s="124">
        <f>IF('Game Stats'!$B43 = "Niftyyy", 'Game Stats'!T43, "")</f>
        <v>98</v>
      </c>
      <c r="O8" s="124">
        <f>IF('Game Stats'!$B43 = "Niftyyy", SUM('Game Stats'!I39:I43), "")</f>
        <v>19</v>
      </c>
      <c r="P8" s="124">
        <f>IF('Game Stats'!$B43 = "Niftyyy", 'Game Stats'!U43, "")</f>
        <v>16</v>
      </c>
      <c r="Q8" s="124">
        <f>IF('Game Stats'!$B43 = "Niftyyy", 'Game Stats'!V43, "")</f>
        <v>-6</v>
      </c>
      <c r="R8" s="124" t="str">
        <f>IF('Game Stats'!$B9 = "Niftyyy", 'Game Stats'!W9, "")</f>
        <v/>
      </c>
      <c r="S8" s="124" t="str">
        <f>IF('Game Stats'!$B9 = "Niftyyy", 'Game Stats'!X9, "")</f>
        <v/>
      </c>
      <c r="T8" s="124" t="str">
        <f>IF('Game Stats'!$B9 = "Niftyyy", 'Game Stats'!Y9, "")</f>
        <v/>
      </c>
      <c r="U8" s="124" t="str">
        <f>IF('Game Stats'!$B9 = "Niftyyy", 'Game Stats'!Z9, "")</f>
        <v/>
      </c>
    </row>
    <row r="9" spans="1:21">
      <c r="A9" s="124" t="str">
        <f>IF('Game Stats'!$B49 = "Niftyyy", 'Game Stats'!D49, "")</f>
        <v>Nautilus</v>
      </c>
      <c r="B9" s="121">
        <f>IF('Game Stats'!$B49 = "Niftyyy", 'Game Stats'!H49, "")</f>
        <v>35.56</v>
      </c>
      <c r="C9" s="124">
        <f>IF('Game Stats'!$B49 = "Niftyyy", 'Game Stats'!I49, "")</f>
        <v>1</v>
      </c>
      <c r="D9" s="124">
        <f>IF('Game Stats'!$B49 = "Niftyyy", 'Game Stats'!J49, "")</f>
        <v>9</v>
      </c>
      <c r="E9" s="124">
        <f>IF('Game Stats'!$B49 = "Niftyyy", 'Game Stats'!K49, "")</f>
        <v>7</v>
      </c>
      <c r="F9" s="122">
        <f>IF('Game Stats'!$B49 = "Niftyyy", 'Game Stats'!L49, "")</f>
        <v>8.6</v>
      </c>
      <c r="G9" s="124">
        <f>IF('Game Stats'!$B49 = "Niftyyy", 'Game Stats'!M49, "")</f>
        <v>33</v>
      </c>
      <c r="H9" s="122">
        <f>IF('Game Stats'!$B49 = "Niftyyy", 'Game Stats'!N49, "")</f>
        <v>7.4</v>
      </c>
      <c r="I9" s="124">
        <f>IF('Game Stats'!$B49 = "Niftyyy", 'Game Stats'!O49, "")</f>
        <v>0</v>
      </c>
      <c r="J9" s="124">
        <f>IF('Game Stats'!$B49 = "Niftyyy", 'Game Stats'!P49, "")</f>
        <v>1</v>
      </c>
      <c r="K9" s="124">
        <f>IF('Game Stats'!$B49 = "Niftyyy", 'Game Stats'!Q49, "")</f>
        <v>0</v>
      </c>
      <c r="L9" s="124">
        <f>IF('Game Stats'!$B49 = "Niftyyy", 'Game Stats'!R49, "")</f>
        <v>0</v>
      </c>
      <c r="M9" s="124">
        <f>IF('Game Stats'!$B49 = "Niftyyy", 'Game Stats'!S49, "")</f>
        <v>53</v>
      </c>
      <c r="N9" s="124">
        <f>IF('Game Stats'!$B49 = "Niftyyy", 'Game Stats'!T49, "")</f>
        <v>82</v>
      </c>
      <c r="O9" s="124">
        <f>IF('Game Stats'!$B49 = "Niftyyy", SUM('Game Stats'!I45:I49), "")</f>
        <v>16</v>
      </c>
      <c r="P9" s="124">
        <f>IF('Game Stats'!$B49 = "Niftyyy", 'Game Stats'!U49, "")</f>
        <v>18</v>
      </c>
      <c r="Q9" s="124">
        <f>IF('Game Stats'!$B49 = "Niftyyy", 'Game Stats'!V49, "")</f>
        <v>-5</v>
      </c>
      <c r="R9" s="124" t="str">
        <f>IF('Game Stats'!$B10 = "Niftyyy", 'Game Stats'!W10, "")</f>
        <v/>
      </c>
      <c r="S9" s="124" t="str">
        <f>IF('Game Stats'!$B10 = "Niftyyy", 'Game Stats'!X10, "")</f>
        <v/>
      </c>
      <c r="T9" s="124" t="str">
        <f>IF('Game Stats'!$B10 = "Niftyyy", 'Game Stats'!Y10, "")</f>
        <v/>
      </c>
      <c r="U9" s="124" t="str">
        <f>IF('Game Stats'!$B10 = "Niftyyy", 'Game Stats'!Z10, "")</f>
        <v/>
      </c>
    </row>
    <row r="10" spans="1:21">
      <c r="A10" s="124" t="str">
        <f>IF('Game Stats'!$B55 = "Niftyyy", 'Game Stats'!D55, "")</f>
        <v>Leona</v>
      </c>
      <c r="B10" s="121">
        <f>IF('Game Stats'!$B55 = "Niftyyy", 'Game Stats'!H55, "")</f>
        <v>0</v>
      </c>
      <c r="C10" s="124">
        <f>IF('Game Stats'!$B55 = "Niftyyy", 'Game Stats'!I55, "")</f>
        <v>0</v>
      </c>
      <c r="D10" s="124">
        <f>IF('Game Stats'!$B55 = "Niftyyy", 'Game Stats'!J55, "")</f>
        <v>0</v>
      </c>
      <c r="E10" s="124">
        <f>IF('Game Stats'!$B55 = "Niftyyy", 'Game Stats'!K55, "")</f>
        <v>0</v>
      </c>
      <c r="F10" s="122">
        <f>IF('Game Stats'!$B55 = "Niftyyy", 'Game Stats'!L55, "")</f>
        <v>0</v>
      </c>
      <c r="G10" s="124">
        <f>IF('Game Stats'!$B55 = "Niftyyy", 'Game Stats'!M55, "")</f>
        <v>0</v>
      </c>
      <c r="H10" s="122">
        <f>IF('Game Stats'!$B55 = "Niftyyy", 'Game Stats'!N55, "")</f>
        <v>0</v>
      </c>
      <c r="I10" s="124">
        <f>IF('Game Stats'!$B55 = "Niftyyy", 'Game Stats'!O55, "")</f>
        <v>0</v>
      </c>
      <c r="J10" s="124">
        <f>IF('Game Stats'!$B55 = "Niftyyy", 'Game Stats'!P55, "")</f>
        <v>0</v>
      </c>
      <c r="K10" s="124">
        <f>IF('Game Stats'!$B55 = "Niftyyy", 'Game Stats'!Q55, "")</f>
        <v>0</v>
      </c>
      <c r="L10" s="124">
        <f>IF('Game Stats'!$B55 = "Niftyyy", 'Game Stats'!R55, "")</f>
        <v>0</v>
      </c>
      <c r="M10" s="124">
        <f>IF('Game Stats'!$B55 = "Niftyyy", 'Game Stats'!S55, "")</f>
        <v>0</v>
      </c>
      <c r="N10" s="124">
        <f>IF('Game Stats'!$B55 = "Niftyyy", 'Game Stats'!T55, "")</f>
        <v>0</v>
      </c>
      <c r="O10" s="124">
        <f>IF('Game Stats'!$B55 = "Niftyyy", SUM('Game Stats'!I51:I55), "")</f>
        <v>0</v>
      </c>
      <c r="P10" s="124">
        <f>IF('Game Stats'!$B55 = "Niftyyy", 'Game Stats'!U55, "")</f>
        <v>0</v>
      </c>
      <c r="Q10" s="124">
        <f>IF('Game Stats'!$B55 = "Niftyyy", 'Game Stats'!V55, "")</f>
        <v>0</v>
      </c>
      <c r="R10" s="124" t="str">
        <f>IF('Game Stats'!$B11 = "Niftyyy", 'Game Stats'!W11, "")</f>
        <v/>
      </c>
      <c r="S10" s="124" t="str">
        <f>IF('Game Stats'!$B11 = "Niftyyy", 'Game Stats'!X11, "")</f>
        <v/>
      </c>
      <c r="T10" s="124" t="str">
        <f>IF('Game Stats'!$B11 = "Niftyyy", 'Game Stats'!Y11, "")</f>
        <v/>
      </c>
      <c r="U10" s="124" t="str">
        <f>IF('Game Stats'!$B11 = "Niftyyy", 'Game Stats'!Z11, "")</f>
        <v/>
      </c>
    </row>
    <row r="11" spans="1:21">
      <c r="A11" s="124" t="str">
        <f>IF('Game Stats'!$B61 = "Niftyyy", 'Game Stats'!D61, "")</f>
        <v/>
      </c>
      <c r="B11" s="124" t="str">
        <f>IF('Game Stats'!$B61 = "Niftyyy", 'Game Stats'!H61, "")</f>
        <v/>
      </c>
      <c r="C11" s="124" t="str">
        <f>IF('Game Stats'!$B61 = "Niftyyy", 'Game Stats'!I61, "")</f>
        <v/>
      </c>
      <c r="D11" s="124" t="str">
        <f>IF('Game Stats'!$B61 = "Niftyyy", 'Game Stats'!J61, "")</f>
        <v/>
      </c>
      <c r="E11" s="124" t="str">
        <f>IF('Game Stats'!$B61 = "Niftyyy", 'Game Stats'!K61, "")</f>
        <v/>
      </c>
      <c r="F11" s="124" t="str">
        <f>IF('Game Stats'!$B61 = "Niftyyy", 'Game Stats'!L61, "")</f>
        <v/>
      </c>
      <c r="G11" s="124" t="str">
        <f>IF('Game Stats'!$B61 = "Niftyyy", 'Game Stats'!M61, "")</f>
        <v/>
      </c>
      <c r="H11" s="124" t="str">
        <f>IF('Game Stats'!$B61 = "Niftyyy", 'Game Stats'!N61, "")</f>
        <v/>
      </c>
      <c r="I11" s="124" t="str">
        <f>IF('Game Stats'!$B61 = "Niftyyy", 'Game Stats'!O61, "")</f>
        <v/>
      </c>
      <c r="J11" s="124" t="str">
        <f>IF('Game Stats'!$B61 = "Niftyyy", 'Game Stats'!P61, "")</f>
        <v/>
      </c>
      <c r="K11" s="124" t="str">
        <f>IF('Game Stats'!$B61 = "Niftyyy", 'Game Stats'!Q61, "")</f>
        <v/>
      </c>
      <c r="L11" s="124" t="str">
        <f>IF('Game Stats'!$B61 = "Niftyyy", 'Game Stats'!R61, "")</f>
        <v/>
      </c>
      <c r="M11" s="124" t="str">
        <f>IF('Game Stats'!$B61 = "Niftyyy", 'Game Stats'!S61, "")</f>
        <v/>
      </c>
      <c r="N11" s="124" t="str">
        <f>IF('Game Stats'!$B61 = "Niftyyy", 'Game Stats'!T61, "")</f>
        <v/>
      </c>
      <c r="O11" s="124" t="str">
        <f>IF('Game Stats'!$B61 = "Niftyyy", SUM('Game Stats'!I57:I61), "")</f>
        <v/>
      </c>
      <c r="P11" s="124" t="str">
        <f>IF('Game Stats'!$B61 = "Niftyyy", 'Game Stats'!U61, "")</f>
        <v/>
      </c>
      <c r="Q11" s="124" t="str">
        <f>IF('Game Stats'!$B61 = "Niftyyy", 'Game Stats'!V61, "")</f>
        <v/>
      </c>
      <c r="R11" s="124" t="str">
        <f>IF('Game Stats'!$B12 = "Niftyyy", 'Game Stats'!W12, "")</f>
        <v/>
      </c>
      <c r="S11" s="124" t="str">
        <f>IF('Game Stats'!$B12 = "Niftyyy", 'Game Stats'!X12, "")</f>
        <v/>
      </c>
      <c r="T11" s="124" t="str">
        <f>IF('Game Stats'!$B12 = "Niftyyy", 'Game Stats'!Y12, "")</f>
        <v/>
      </c>
      <c r="U11" s="124" t="str">
        <f>IF('Game Stats'!$B12 = "Niftyyy", 'Game Stats'!Z12, "")</f>
        <v/>
      </c>
    </row>
    <row r="12" spans="1:21">
      <c r="A12" s="124" t="str">
        <f>IF('Game Stats'!$B67 = "Niftyyy", 'Game Stats'!D67, "")</f>
        <v/>
      </c>
      <c r="B12" s="124" t="str">
        <f>IF('Game Stats'!$B67 = "Niftyyy", 'Game Stats'!H67, "")</f>
        <v/>
      </c>
      <c r="C12" s="124" t="str">
        <f>IF('Game Stats'!$B67 = "Niftyyy", 'Game Stats'!I67, "")</f>
        <v/>
      </c>
      <c r="D12" s="124" t="str">
        <f>IF('Game Stats'!$B67 = "Niftyyy", 'Game Stats'!J67, "")</f>
        <v/>
      </c>
      <c r="E12" s="124" t="str">
        <f>IF('Game Stats'!$B67 = "Niftyyy", 'Game Stats'!K67, "")</f>
        <v/>
      </c>
      <c r="F12" s="124" t="str">
        <f>IF('Game Stats'!$B67 = "Niftyyy", 'Game Stats'!L67, "")</f>
        <v/>
      </c>
      <c r="G12" s="124" t="str">
        <f>IF('Game Stats'!$B67 = "Niftyyy", 'Game Stats'!M67, "")</f>
        <v/>
      </c>
      <c r="H12" s="124" t="str">
        <f>IF('Game Stats'!$B67 = "Niftyyy", 'Game Stats'!N67, "")</f>
        <v/>
      </c>
      <c r="I12" s="124" t="str">
        <f>IF('Game Stats'!$B67 = "Niftyyy", 'Game Stats'!O67, "")</f>
        <v/>
      </c>
      <c r="J12" s="124" t="str">
        <f>IF('Game Stats'!$B67 = "Niftyyy", 'Game Stats'!P67, "")</f>
        <v/>
      </c>
      <c r="K12" s="124" t="str">
        <f>IF('Game Stats'!$B67 = "Niftyyy", 'Game Stats'!Q67, "")</f>
        <v/>
      </c>
      <c r="L12" s="124" t="str">
        <f>IF('Game Stats'!$B67 = "Niftyyy", 'Game Stats'!R67, "")</f>
        <v/>
      </c>
      <c r="M12" s="124" t="str">
        <f>IF('Game Stats'!$B67 = "Niftyyy", 'Game Stats'!S67, "")</f>
        <v/>
      </c>
      <c r="N12" s="124" t="str">
        <f>IF('Game Stats'!$B67 = "Niftyyy", 'Game Stats'!T67, "")</f>
        <v/>
      </c>
      <c r="O12" s="124" t="str">
        <f>IF('Game Stats'!$B67 = "Niftyyy", SUM('Game Stats'!I63:I67), "")</f>
        <v/>
      </c>
      <c r="P12" s="124" t="str">
        <f>IF('Game Stats'!$B67 = "Niftyyy", 'Game Stats'!U67, "")</f>
        <v/>
      </c>
      <c r="Q12" s="124" t="str">
        <f>IF('Game Stats'!$B67 = "Niftyyy", 'Game Stats'!V67, "")</f>
        <v/>
      </c>
      <c r="R12" s="124" t="str">
        <f>IF('Game Stats'!$B13 = "Niftyyy", 'Game Stats'!W13, "")</f>
        <v/>
      </c>
      <c r="S12" s="124" t="str">
        <f>IF('Game Stats'!$B13 = "Niftyyy", 'Game Stats'!X13, "")</f>
        <v/>
      </c>
      <c r="T12" s="124" t="str">
        <f>IF('Game Stats'!$B13 = "Niftyyy", 'Game Stats'!Y13, "")</f>
        <v/>
      </c>
      <c r="U12" s="124" t="str">
        <f>IF('Game Stats'!$B13 = "Niftyyy", 'Game Stats'!Z13, "")</f>
        <v/>
      </c>
    </row>
    <row r="13" spans="1:21">
      <c r="A13" s="124" t="str">
        <f>IF('Game Stats'!$B73 = "Niftyyy", 'Game Stats'!D73, "")</f>
        <v/>
      </c>
      <c r="B13" s="124" t="str">
        <f>IF('Game Stats'!$B73 = "Niftyyy", 'Game Stats'!H73, "")</f>
        <v/>
      </c>
      <c r="C13" s="124" t="str">
        <f>IF('Game Stats'!$B73 = "Niftyyy", 'Game Stats'!I73, "")</f>
        <v/>
      </c>
      <c r="D13" s="124" t="str">
        <f>IF('Game Stats'!$B73 = "Niftyyy", 'Game Stats'!J73, "")</f>
        <v/>
      </c>
      <c r="E13" s="124" t="str">
        <f>IF('Game Stats'!$B73 = "Niftyyy", 'Game Stats'!K73, "")</f>
        <v/>
      </c>
      <c r="F13" s="124" t="str">
        <f>IF('Game Stats'!$B73 = "Niftyyy", 'Game Stats'!L73, "")</f>
        <v/>
      </c>
      <c r="G13" s="124" t="str">
        <f>IF('Game Stats'!$B73 = "Niftyyy", 'Game Stats'!M73, "")</f>
        <v/>
      </c>
      <c r="H13" s="124" t="str">
        <f>IF('Game Stats'!$B73 = "Niftyyy", 'Game Stats'!N73, "")</f>
        <v/>
      </c>
      <c r="I13" s="124" t="str">
        <f>IF('Game Stats'!$B73 = "Niftyyy", 'Game Stats'!O73, "")</f>
        <v/>
      </c>
      <c r="J13" s="124" t="str">
        <f>IF('Game Stats'!$B73 = "Niftyyy", 'Game Stats'!P73, "")</f>
        <v/>
      </c>
      <c r="K13" s="124" t="str">
        <f>IF('Game Stats'!$B73 = "Niftyyy", 'Game Stats'!Q73, "")</f>
        <v/>
      </c>
      <c r="L13" s="124" t="str">
        <f>IF('Game Stats'!$B73 = "Niftyyy", 'Game Stats'!R73, "")</f>
        <v/>
      </c>
      <c r="M13" s="124" t="str">
        <f>IF('Game Stats'!$B73 = "Niftyyy", 'Game Stats'!S73, "")</f>
        <v/>
      </c>
      <c r="N13" s="124" t="str">
        <f>IF('Game Stats'!$B73 = "Niftyyy", 'Game Stats'!T73, "")</f>
        <v/>
      </c>
      <c r="O13" s="124" t="str">
        <f>IF('Game Stats'!$B73 = "Niftyyy", SUM('Game Stats'!I69:I73), "")</f>
        <v/>
      </c>
      <c r="P13" s="124" t="str">
        <f>IF('Game Stats'!$B73 = "Niftyyy", 'Game Stats'!U73, "")</f>
        <v/>
      </c>
      <c r="Q13" s="124" t="str">
        <f>IF('Game Stats'!$B73 = "Niftyyy", 'Game Stats'!V73, "")</f>
        <v/>
      </c>
      <c r="R13" s="124" t="str">
        <f>IF('Game Stats'!$B14 = "Niftyyy", 'Game Stats'!W14, "")</f>
        <v/>
      </c>
      <c r="S13" s="124" t="str">
        <f>IF('Game Stats'!$B14 = "Niftyyy", 'Game Stats'!X14, "")</f>
        <v/>
      </c>
      <c r="T13" s="124" t="str">
        <f>IF('Game Stats'!$B14 = "Niftyyy", 'Game Stats'!Y14, "")</f>
        <v/>
      </c>
      <c r="U13" s="124" t="str">
        <f>IF('Game Stats'!$B14 = "Niftyyy", 'Game Stats'!Z14, "")</f>
        <v/>
      </c>
    </row>
    <row r="14" spans="1:21">
      <c r="A14" s="124" t="str">
        <f>IF('Game Stats'!$B79 = "Niftyyy", 'Game Stats'!D79, "")</f>
        <v/>
      </c>
      <c r="B14" s="124" t="str">
        <f>IF('Game Stats'!$B79 = "Niftyyy", 'Game Stats'!H79, "")</f>
        <v/>
      </c>
      <c r="C14" s="124" t="str">
        <f>IF('Game Stats'!$B79 = "Niftyyy", 'Game Stats'!I79, "")</f>
        <v/>
      </c>
      <c r="D14" s="124" t="str">
        <f>IF('Game Stats'!$B79 = "Niftyyy", 'Game Stats'!J79, "")</f>
        <v/>
      </c>
      <c r="E14" s="124" t="str">
        <f>IF('Game Stats'!$B79 = "Niftyyy", 'Game Stats'!K79, "")</f>
        <v/>
      </c>
      <c r="F14" s="124" t="str">
        <f>IF('Game Stats'!$B79 = "Niftyyy", 'Game Stats'!L79, "")</f>
        <v/>
      </c>
      <c r="G14" s="123" t="str">
        <f>IF('Game Stats'!$B79 = "Niftyyy", 'Game Stats'!M79, "")</f>
        <v/>
      </c>
      <c r="H14" s="124" t="str">
        <f>IF('Game Stats'!$B79 = "Niftyyy", 'Game Stats'!N79, "")</f>
        <v/>
      </c>
      <c r="I14" s="124" t="str">
        <f>IF('Game Stats'!$B79 = "Niftyyy", 'Game Stats'!O79, "")</f>
        <v/>
      </c>
      <c r="J14" s="124" t="str">
        <f>IF('Game Stats'!$B79 = "Niftyyy", 'Game Stats'!P79, "")</f>
        <v/>
      </c>
      <c r="K14" s="124" t="str">
        <f>IF('Game Stats'!$B79 = "Niftyyy", 'Game Stats'!Q79, "")</f>
        <v/>
      </c>
      <c r="L14" s="124" t="str">
        <f>IF('Game Stats'!$B79 = "Niftyyy", 'Game Stats'!R79, "")</f>
        <v/>
      </c>
      <c r="M14" s="124" t="str">
        <f>IF('Game Stats'!$B79 = "Niftyyy", 'Game Stats'!S79, "")</f>
        <v/>
      </c>
      <c r="N14" s="124" t="str">
        <f>IF('Game Stats'!$B79 = "Niftyyy", 'Game Stats'!T79, "")</f>
        <v/>
      </c>
      <c r="O14" s="124" t="str">
        <f>IF('Game Stats'!$B79 = "Niftyyy", SUM('Game Stats'!I75:I79), "")</f>
        <v/>
      </c>
      <c r="P14" s="124" t="str">
        <f>IF('Game Stats'!$B79 = "Niftyyy", 'Game Stats'!U79, "")</f>
        <v/>
      </c>
      <c r="Q14" s="124" t="str">
        <f>IF('Game Stats'!$B79 = "Niftyyy", 'Game Stats'!V79, "")</f>
        <v/>
      </c>
      <c r="R14" s="124" t="str">
        <f>IF('Game Stats'!$B15 = "Niftyyy", 'Game Stats'!W21, "")</f>
        <v/>
      </c>
      <c r="S14" s="124" t="str">
        <f>IF('Game Stats'!$B15 = "Niftyyy", 'Game Stats'!X21, "")</f>
        <v/>
      </c>
      <c r="T14" s="124" t="str">
        <f>IF('Game Stats'!$B15 = "Niftyyy", 'Game Stats'!Y21, "")</f>
        <v/>
      </c>
      <c r="U14" s="124" t="str">
        <f>IF('Game Stats'!$B15 = "Niftyyy", 'Game Stats'!Z21, "")</f>
        <v/>
      </c>
    </row>
    <row r="15" spans="1:21">
      <c r="A15" s="124" t="str">
        <f>IF('Game Stats'!$B85 = "Niftyyy", 'Game Stats'!D85, "")</f>
        <v/>
      </c>
      <c r="B15" s="124" t="str">
        <f>IF('Game Stats'!$B85 = "Niftyyy", 'Game Stats'!H85, "")</f>
        <v/>
      </c>
      <c r="C15" s="124" t="str">
        <f>IF('Game Stats'!$B85 = "Niftyyy", 'Game Stats'!I85, "")</f>
        <v/>
      </c>
      <c r="D15" s="124" t="str">
        <f>IF('Game Stats'!$B85 = "Niftyyy", 'Game Stats'!J85, "")</f>
        <v/>
      </c>
      <c r="E15" s="124" t="str">
        <f>IF('Game Stats'!$B85 = "Niftyyy", 'Game Stats'!K85, "")</f>
        <v/>
      </c>
      <c r="F15" s="124" t="str">
        <f>IF('Game Stats'!$B85 = "Niftyyy", 'Game Stats'!L85, "")</f>
        <v/>
      </c>
      <c r="G15" s="124" t="str">
        <f>IF('Game Stats'!$B85 = "Niftyyy", 'Game Stats'!M85, "")</f>
        <v/>
      </c>
      <c r="H15" s="124" t="str">
        <f>IF('Game Stats'!$B85 = "Niftyyy", 'Game Stats'!N85, "")</f>
        <v/>
      </c>
      <c r="I15" s="124" t="str">
        <f>IF('Game Stats'!$B85 = "Niftyyy", 'Game Stats'!O85, "")</f>
        <v/>
      </c>
      <c r="J15" s="124" t="str">
        <f>IF('Game Stats'!$B85 = "Niftyyy", 'Game Stats'!P85, "")</f>
        <v/>
      </c>
      <c r="K15" s="124" t="str">
        <f>IF('Game Stats'!$B85 = "Niftyyy", 'Game Stats'!Q85, "")</f>
        <v/>
      </c>
      <c r="L15" s="124" t="str">
        <f>IF('Game Stats'!$B85 = "Niftyyy", 'Game Stats'!R85, "")</f>
        <v/>
      </c>
      <c r="M15" s="124" t="str">
        <f>IF('Game Stats'!$B85 = "Niftyyy", 'Game Stats'!S85, "")</f>
        <v/>
      </c>
      <c r="N15" s="124" t="str">
        <f>IF('Game Stats'!$B85 = "Niftyyy", 'Game Stats'!T85, "")</f>
        <v/>
      </c>
      <c r="O15" s="124" t="str">
        <f>IF('Game Stats'!$B85 = "Niftyyy", SUM('Game Stats'!I81:I85), "")</f>
        <v/>
      </c>
      <c r="P15" s="124" t="str">
        <f>IF('Game Stats'!$B85 = "Niftyyy", 'Game Stats'!U85, "")</f>
        <v/>
      </c>
      <c r="Q15" s="124" t="str">
        <f>IF('Game Stats'!$B85 = "Niftyyy", 'Game Stats'!V85, "")</f>
        <v/>
      </c>
      <c r="R15" s="124" t="str">
        <f>IF('Game Stats'!$B16 = "Niftyyy", 'Game Stats'!W22, "")</f>
        <v/>
      </c>
      <c r="S15" s="124" t="str">
        <f>IF('Game Stats'!$B16 = "Niftyyy", 'Game Stats'!X22, "")</f>
        <v/>
      </c>
      <c r="T15" s="124" t="str">
        <f>IF('Game Stats'!$B16 = "Niftyyy", 'Game Stats'!Y22, "")</f>
        <v/>
      </c>
      <c r="U15" s="124" t="str">
        <f>IF('Game Stats'!$B16 = "Niftyyy", 'Game Stats'!Z22, "")</f>
        <v/>
      </c>
    </row>
    <row r="16" spans="1:21">
      <c r="A16" s="124" t="str">
        <f>IF('Game Stats'!$B91 = "Niftyyy", 'Game Stats'!D91, "")</f>
        <v/>
      </c>
      <c r="B16" s="124" t="str">
        <f>IF('Game Stats'!$B91 = "Niftyyy", 'Game Stats'!H91, "")</f>
        <v/>
      </c>
      <c r="C16" s="124" t="str">
        <f>IF('Game Stats'!$B91 = "Niftyyy", 'Game Stats'!I91, "")</f>
        <v/>
      </c>
      <c r="D16" s="124" t="str">
        <f>IF('Game Stats'!$B91 = "Niftyyy", 'Game Stats'!J91, "")</f>
        <v/>
      </c>
      <c r="E16" s="124" t="str">
        <f>IF('Game Stats'!$B91 = "Niftyyy", 'Game Stats'!K91, "")</f>
        <v/>
      </c>
      <c r="F16" s="124" t="str">
        <f>IF('Game Stats'!$B91 = "Niftyyy", 'Game Stats'!L91, "")</f>
        <v/>
      </c>
      <c r="G16" s="124" t="str">
        <f>IF('Game Stats'!$B91 = "Niftyyy", 'Game Stats'!M91, "")</f>
        <v/>
      </c>
      <c r="H16" s="124" t="str">
        <f>IF('Game Stats'!$B91 = "Niftyyy", 'Game Stats'!N91, "")</f>
        <v/>
      </c>
      <c r="I16" s="124" t="str">
        <f>IF('Game Stats'!$B91 = "Niftyyy", 'Game Stats'!O91, "")</f>
        <v/>
      </c>
      <c r="J16" s="124" t="str">
        <f>IF('Game Stats'!$B91 = "Niftyyy", 'Game Stats'!P91, "")</f>
        <v/>
      </c>
      <c r="K16" s="124" t="str">
        <f>IF('Game Stats'!$B91 = "Niftyyy", 'Game Stats'!Q91, "")</f>
        <v/>
      </c>
      <c r="L16" s="124" t="str">
        <f>IF('Game Stats'!$B91 = "Niftyyy", 'Game Stats'!R91, "")</f>
        <v/>
      </c>
      <c r="M16" s="124" t="str">
        <f>IF('Game Stats'!$B91 = "Niftyyy", 'Game Stats'!S91, "")</f>
        <v/>
      </c>
      <c r="N16" s="124" t="str">
        <f>IF('Game Stats'!$B91 = "Niftyyy", 'Game Stats'!T91, "")</f>
        <v/>
      </c>
      <c r="O16" s="124" t="str">
        <f>IF('Game Stats'!$B91 = "Niftyyy", SUM('Game Stats'!I87:I91), "")</f>
        <v/>
      </c>
      <c r="P16" s="124" t="str">
        <f>IF('Game Stats'!$B91 = "Niftyyy", 'Game Stats'!U91, "")</f>
        <v/>
      </c>
      <c r="Q16" s="124" t="str">
        <f>IF('Game Stats'!$B91 = "Niftyyy", 'Game Stats'!V91, "")</f>
        <v/>
      </c>
      <c r="R16" s="124" t="str">
        <f>IF('Game Stats'!$B17 = "Niftyyy", 'Game Stats'!W23, "")</f>
        <v/>
      </c>
      <c r="S16" s="124" t="str">
        <f>IF('Game Stats'!$B17 = "Niftyyy", 'Game Stats'!X23, "")</f>
        <v/>
      </c>
      <c r="T16" s="124" t="str">
        <f>IF('Game Stats'!$B17 = "Niftyyy", 'Game Stats'!Y23, "")</f>
        <v/>
      </c>
      <c r="U16" s="124" t="str">
        <f>IF('Game Stats'!$B17 = "Niftyyy", 'Game Stats'!Z23, "")</f>
        <v/>
      </c>
    </row>
    <row r="17" spans="1:21">
      <c r="A17" s="124" t="str">
        <f>IF('Game Stats'!$B97 = "Niftyyy", 'Game Stats'!D97, "")</f>
        <v/>
      </c>
      <c r="B17" s="124" t="str">
        <f>IF('Game Stats'!$B97 = "Niftyyy", 'Game Stats'!H97, "")</f>
        <v/>
      </c>
      <c r="C17" s="124" t="str">
        <f>IF('Game Stats'!$B97 = "Niftyyy", 'Game Stats'!I97, "")</f>
        <v/>
      </c>
      <c r="D17" s="124" t="str">
        <f>IF('Game Stats'!$B97 = "Niftyyy", 'Game Stats'!J97, "")</f>
        <v/>
      </c>
      <c r="E17" s="124" t="str">
        <f>IF('Game Stats'!$B97 = "Niftyyy", 'Game Stats'!K97, "")</f>
        <v/>
      </c>
      <c r="F17" s="124" t="str">
        <f>IF('Game Stats'!$B97 = "Niftyyy", 'Game Stats'!L97, "")</f>
        <v/>
      </c>
      <c r="G17" s="124" t="str">
        <f>IF('Game Stats'!$B97 = "Niftyyy", 'Game Stats'!M97, "")</f>
        <v/>
      </c>
      <c r="H17" s="124" t="str">
        <f>IF('Game Stats'!$B97 = "Niftyyy", 'Game Stats'!N97, "")</f>
        <v/>
      </c>
      <c r="I17" s="124" t="str">
        <f>IF('Game Stats'!$B97 = "Niftyyy", 'Game Stats'!O97, "")</f>
        <v/>
      </c>
      <c r="J17" s="124" t="str">
        <f>IF('Game Stats'!$B97 = "Niftyyy", 'Game Stats'!P97, "")</f>
        <v/>
      </c>
      <c r="K17" s="124" t="str">
        <f>IF('Game Stats'!$B97 = "Niftyyy", 'Game Stats'!Q97, "")</f>
        <v/>
      </c>
      <c r="L17" s="124" t="str">
        <f>IF('Game Stats'!$B97 = "Niftyyy", 'Game Stats'!R97, "")</f>
        <v/>
      </c>
      <c r="M17" s="124" t="str">
        <f>IF('Game Stats'!$B97 = "Niftyyy", 'Game Stats'!S97, "")</f>
        <v/>
      </c>
      <c r="N17" s="124" t="str">
        <f>IF('Game Stats'!$B97 = "Niftyyy", 'Game Stats'!T97, "")</f>
        <v/>
      </c>
      <c r="O17" s="124" t="str">
        <f>IF('Game Stats'!$B97 = "Niftyyy", SUM('Game Stats'!I93:I97), "")</f>
        <v/>
      </c>
      <c r="P17" s="124" t="str">
        <f>IF('Game Stats'!$B97 = "Niftyyy", 'Game Stats'!U97, "")</f>
        <v/>
      </c>
      <c r="Q17" s="124" t="str">
        <f>IF('Game Stats'!$B97 = "Niftyyy", 'Game Stats'!V97, "")</f>
        <v/>
      </c>
      <c r="R17" s="124" t="str">
        <f>IF('Game Stats'!$B18 = "Niftyyy", 'Game Stats'!W24, "")</f>
        <v/>
      </c>
      <c r="S17" s="124" t="str">
        <f>IF('Game Stats'!$B18 = "Niftyyy", 'Game Stats'!X24, "")</f>
        <v/>
      </c>
      <c r="T17" s="124" t="str">
        <f>IF('Game Stats'!$B18 = "Niftyyy", 'Game Stats'!Y24, "")</f>
        <v/>
      </c>
      <c r="U17" s="124" t="str">
        <f>IF('Game Stats'!$B18 = "Niftyyy", 'Game Stats'!Z24, "")</f>
        <v/>
      </c>
    </row>
    <row r="18" spans="1:21">
      <c r="A18" s="124" t="str">
        <f>IF('Game Stats'!$B103 = "Niftyyy", 'Game Stats'!D103, "")</f>
        <v/>
      </c>
      <c r="B18" s="124" t="str">
        <f>IF('Game Stats'!$B103 = "Niftyyy", 'Game Stats'!H103, "")</f>
        <v/>
      </c>
      <c r="C18" s="124" t="str">
        <f>IF('Game Stats'!$B103 = "Niftyyy", 'Game Stats'!I103, "")</f>
        <v/>
      </c>
      <c r="D18" s="124" t="str">
        <f>IF('Game Stats'!$B103 = "Niftyyy", 'Game Stats'!J103, "")</f>
        <v/>
      </c>
      <c r="E18" s="124" t="str">
        <f>IF('Game Stats'!$B103 = "Niftyyy", 'Game Stats'!K103, "")</f>
        <v/>
      </c>
      <c r="F18" s="124" t="str">
        <f>IF('Game Stats'!$B103 = "Niftyyy", 'Game Stats'!L103, "")</f>
        <v/>
      </c>
      <c r="G18" s="124" t="str">
        <f>IF('Game Stats'!$B103 = "Niftyyy", 'Game Stats'!M103, "")</f>
        <v/>
      </c>
      <c r="H18" s="124" t="str">
        <f>IF('Game Stats'!$B103 = "Niftyyy", 'Game Stats'!N103, "")</f>
        <v/>
      </c>
      <c r="I18" s="124" t="str">
        <f>IF('Game Stats'!$B103 = "Niftyyy", 'Game Stats'!O103, "")</f>
        <v/>
      </c>
      <c r="J18" s="124" t="str">
        <f>IF('Game Stats'!$B103 = "Niftyyy", 'Game Stats'!P103, "")</f>
        <v/>
      </c>
      <c r="K18" s="124" t="str">
        <f>IF('Game Stats'!$B103 = "Niftyyy", 'Game Stats'!Q103, "")</f>
        <v/>
      </c>
      <c r="L18" s="124" t="str">
        <f>IF('Game Stats'!$B103 = "Niftyyy", 'Game Stats'!R103, "")</f>
        <v/>
      </c>
      <c r="M18" s="124" t="str">
        <f>IF('Game Stats'!$B103 = "Niftyyy", 'Game Stats'!S103, "")</f>
        <v/>
      </c>
      <c r="N18" s="124" t="str">
        <f>IF('Game Stats'!$B103 = "Niftyyy", 'Game Stats'!T103, "")</f>
        <v/>
      </c>
      <c r="O18" s="124" t="str">
        <f>IF('Game Stats'!$B103 = "Niftyyy", SUM('Game Stats'!I99:I103), "")</f>
        <v/>
      </c>
      <c r="P18" s="124" t="str">
        <f>IF('Game Stats'!$B103 = "Niftyyy", 'Game Stats'!U103, "")</f>
        <v/>
      </c>
      <c r="Q18" s="124" t="str">
        <f>IF('Game Stats'!$B103 = "Niftyyy", 'Game Stats'!V103, "")</f>
        <v/>
      </c>
    </row>
    <row r="19" spans="1:21">
      <c r="A19" s="124" t="str">
        <f>IF('Game Stats'!$B109 = "Niftyyy", 'Game Stats'!D109, "")</f>
        <v/>
      </c>
      <c r="B19" s="124" t="str">
        <f>IF('Game Stats'!$B109 = "Niftyyy", 'Game Stats'!H109, "")</f>
        <v/>
      </c>
      <c r="C19" s="124" t="str">
        <f>IF('Game Stats'!$B109 = "Niftyyy", 'Game Stats'!I109, "")</f>
        <v/>
      </c>
      <c r="D19" s="124" t="str">
        <f>IF('Game Stats'!$B109 = "Niftyyy", 'Game Stats'!J109, "")</f>
        <v/>
      </c>
      <c r="E19" s="124" t="str">
        <f>IF('Game Stats'!$B109 = "Niftyyy", 'Game Stats'!K109, "")</f>
        <v/>
      </c>
      <c r="F19" s="124" t="str">
        <f>IF('Game Stats'!$B109 = "Niftyyy", 'Game Stats'!L109, "")</f>
        <v/>
      </c>
      <c r="G19" s="124" t="str">
        <f>IF('Game Stats'!$B109 = "Niftyyy", 'Game Stats'!M109, "")</f>
        <v/>
      </c>
      <c r="H19" s="124" t="str">
        <f>IF('Game Stats'!$B109 = "Niftyyy", 'Game Stats'!N109, "")</f>
        <v/>
      </c>
      <c r="I19" s="124" t="str">
        <f>IF('Game Stats'!$B109 = "Niftyyy", 'Game Stats'!O109, "")</f>
        <v/>
      </c>
      <c r="J19" s="124" t="str">
        <f>IF('Game Stats'!$B109 = "Niftyyy", 'Game Stats'!P109, "")</f>
        <v/>
      </c>
      <c r="K19" s="124" t="str">
        <f>IF('Game Stats'!$B109 = "Niftyyy", 'Game Stats'!Q109, "")</f>
        <v/>
      </c>
      <c r="L19" s="124" t="str">
        <f>IF('Game Stats'!$B109 = "Niftyyy", 'Game Stats'!R109, "")</f>
        <v/>
      </c>
      <c r="M19" s="124" t="str">
        <f>IF('Game Stats'!$B109 = "Niftyyy", 'Game Stats'!S109, "")</f>
        <v/>
      </c>
      <c r="N19" s="124" t="str">
        <f>IF('Game Stats'!$B109 = "Niftyyy", 'Game Stats'!T109, "")</f>
        <v/>
      </c>
      <c r="O19" s="124" t="str">
        <f>IF('Game Stats'!$B109 = "Niftyyy", SUM('Game Stats'!I105:I109), "")</f>
        <v/>
      </c>
      <c r="P19" s="124" t="str">
        <f>IF('Game Stats'!$B109 = "Niftyyy", 'Game Stats'!U109, "")</f>
        <v/>
      </c>
      <c r="Q19" s="124" t="str">
        <f>IF('Game Stats'!$B109 = "Niftyyy", 'Game Stats'!V109, "")</f>
        <v/>
      </c>
      <c r="R19" s="124" t="str">
        <f>IF('Game Stats'!$B20 = "Niftyyy", 'Game Stats'!W20, "")</f>
        <v/>
      </c>
      <c r="S19" s="124" t="str">
        <f>IF('Game Stats'!$B20 = "Niftyyy", 'Game Stats'!X20, "")</f>
        <v/>
      </c>
      <c r="T19" s="124" t="str">
        <f>IF('Game Stats'!$B20 = "Niftyyy", 'Game Stats'!Y20, "")</f>
        <v/>
      </c>
      <c r="U19" s="124" t="str">
        <f>IF('Game Stats'!$B20 = "Niftyyy", 'Game Stats'!Z20, "")</f>
        <v/>
      </c>
    </row>
    <row r="20" spans="1:21">
      <c r="A20" s="124" t="str">
        <f>IF('Game Stats'!$B115 = "Niftyyy", 'Game Stats'!D115, "")</f>
        <v/>
      </c>
      <c r="B20" s="124" t="str">
        <f>IF('Game Stats'!$B115 = "Niftyyy", 'Game Stats'!H115, "")</f>
        <v/>
      </c>
      <c r="C20" s="124" t="str">
        <f>IF('Game Stats'!$B115 = "Niftyyy", 'Game Stats'!I115, "")</f>
        <v/>
      </c>
      <c r="D20" s="124" t="str">
        <f>IF('Game Stats'!$B115 = "Niftyyy", 'Game Stats'!J115, "")</f>
        <v/>
      </c>
      <c r="E20" s="124" t="str">
        <f>IF('Game Stats'!$B115 = "Niftyyy", 'Game Stats'!K115, "")</f>
        <v/>
      </c>
      <c r="F20" s="124" t="str">
        <f>IF('Game Stats'!$B115 = "Niftyyy", 'Game Stats'!L115, "")</f>
        <v/>
      </c>
      <c r="G20" s="124" t="str">
        <f>IF('Game Stats'!$B115 = "Niftyyy", 'Game Stats'!M115, "")</f>
        <v/>
      </c>
      <c r="H20" s="124" t="str">
        <f>IF('Game Stats'!$B115 = "Niftyyy", 'Game Stats'!N115, "")</f>
        <v/>
      </c>
      <c r="I20" s="124" t="str">
        <f>IF('Game Stats'!$B115 = "Niftyyy", 'Game Stats'!O115, "")</f>
        <v/>
      </c>
      <c r="J20" s="124" t="str">
        <f>IF('Game Stats'!$B115 = "Niftyyy", 'Game Stats'!P115, "")</f>
        <v/>
      </c>
      <c r="K20" s="124" t="str">
        <f>IF('Game Stats'!$B115 = "Niftyyy", 'Game Stats'!Q115, "")</f>
        <v/>
      </c>
      <c r="L20" s="124" t="str">
        <f>IF('Game Stats'!$B115 = "Niftyyy", 'Game Stats'!R115, "")</f>
        <v/>
      </c>
      <c r="M20" s="124" t="str">
        <f>IF('Game Stats'!$B115 = "Niftyyy", 'Game Stats'!S115, "")</f>
        <v/>
      </c>
      <c r="N20" s="124" t="str">
        <f>IF('Game Stats'!$B115 = "Niftyyy", 'Game Stats'!T115, "")</f>
        <v/>
      </c>
      <c r="O20" s="124" t="str">
        <f>IF('Game Stats'!$B115 = "Niftyyy", SUM('Game Stats'!I111:I115), "")</f>
        <v/>
      </c>
      <c r="P20" s="124" t="str">
        <f>IF('Game Stats'!$B115 = "Niftyyy", 'Game Stats'!U115, "")</f>
        <v/>
      </c>
      <c r="Q20" s="124" t="str">
        <f>IF('Game Stats'!$B115 = "Niftyyy", 'Game Stats'!V115, "")</f>
        <v/>
      </c>
      <c r="R20" s="124" t="str">
        <f>IF('Game Stats'!$B21 = "Niftyyy",#REF!, "")</f>
        <v/>
      </c>
      <c r="S20" s="124" t="str">
        <f>IF('Game Stats'!$B21 = "Niftyyy",#REF!, "")</f>
        <v/>
      </c>
      <c r="T20" s="124" t="str">
        <f>IF('Game Stats'!$B21 = "Niftyyy",#REF!, "")</f>
        <v/>
      </c>
      <c r="U20" s="124" t="str">
        <f>IF('Game Stats'!$B21 = "Niftyyy",#REF!, "")</f>
        <v/>
      </c>
    </row>
    <row r="21" spans="1:21">
      <c r="A21" s="124" t="str">
        <f>IF('Game Stats'!$B121 = "Niftyyy", 'Game Stats'!D121, "")</f>
        <v/>
      </c>
      <c r="B21" s="124" t="str">
        <f>IF('Game Stats'!$B121 = "Niftyyy", 'Game Stats'!H121, "")</f>
        <v/>
      </c>
      <c r="C21" s="124" t="str">
        <f>IF('Game Stats'!$B121 = "Niftyyy", 'Game Stats'!I121, "")</f>
        <v/>
      </c>
      <c r="D21" s="124" t="str">
        <f>IF('Game Stats'!$B121 = "Niftyyy", 'Game Stats'!J121, "")</f>
        <v/>
      </c>
      <c r="E21" s="124" t="str">
        <f>IF('Game Stats'!$B121 = "Niftyyy", 'Game Stats'!K121, "")</f>
        <v/>
      </c>
      <c r="F21" s="124" t="str">
        <f>IF('Game Stats'!$B121 = "Niftyyy", 'Game Stats'!L121, "")</f>
        <v/>
      </c>
      <c r="G21" s="124" t="str">
        <f>IF('Game Stats'!$B121 = "Niftyyy", 'Game Stats'!M121, "")</f>
        <v/>
      </c>
      <c r="H21" s="124" t="str">
        <f>IF('Game Stats'!$B121 = "Niftyyy", 'Game Stats'!N121, "")</f>
        <v/>
      </c>
      <c r="I21" s="124" t="str">
        <f>IF('Game Stats'!$B121 = "Niftyyy", 'Game Stats'!O121, "")</f>
        <v/>
      </c>
      <c r="J21" s="124" t="str">
        <f>IF('Game Stats'!$B121 = "Niftyyy", 'Game Stats'!P121, "")</f>
        <v/>
      </c>
      <c r="K21" s="124" t="str">
        <f>IF('Game Stats'!$B121 = "Niftyyy", 'Game Stats'!Q121, "")</f>
        <v/>
      </c>
      <c r="L21" s="124" t="str">
        <f>IF('Game Stats'!$B121 = "Niftyyy", 'Game Stats'!R121, "")</f>
        <v/>
      </c>
      <c r="M21" s="124" t="str">
        <f>IF('Game Stats'!$B121 = "Niftyyy", 'Game Stats'!S121, "")</f>
        <v/>
      </c>
      <c r="N21" s="124" t="str">
        <f>IF('Game Stats'!$B121 = "Niftyyy", 'Game Stats'!T121, "")</f>
        <v/>
      </c>
      <c r="O21" s="124" t="str">
        <f>IF('Game Stats'!$B121 = "Niftyyy", SUM('Game Stats'!I117:I121), "")</f>
        <v/>
      </c>
      <c r="P21" s="120" t="str">
        <f>IF('Game Stats'!$B121 = "Niftyyy", 'Game Stats'!U121, "")</f>
        <v/>
      </c>
      <c r="Q21" s="120" t="str">
        <f>IF('Game Stats'!$B121 = "Niftyyy", 'Game Stats'!V121, "")</f>
        <v/>
      </c>
      <c r="R21" s="124" t="str">
        <f>IF('Game Stats'!$B22 = "Niftyyy",#REF!, "")</f>
        <v/>
      </c>
      <c r="S21" s="124" t="str">
        <f>IF('Game Stats'!$B22 = "Niftyyy",#REF!, "")</f>
        <v/>
      </c>
      <c r="T21" s="124" t="str">
        <f>IF('Game Stats'!$B22 = "Niftyyy",#REF!, "")</f>
        <v/>
      </c>
      <c r="U21" s="124" t="str">
        <f>IF('Game Stats'!$B22 = "Niftyyy",#REF!, "")</f>
        <v/>
      </c>
    </row>
    <row r="22" spans="1:21">
      <c r="A22" s="124" t="str">
        <f>IF('Game Stats'!$B127 = "Niftyyy", 'Game Stats'!D127, "")</f>
        <v/>
      </c>
      <c r="B22" s="124" t="str">
        <f>IF('Game Stats'!$B127 = "Niftyyy", 'Game Stats'!H127, "")</f>
        <v/>
      </c>
      <c r="C22" s="124" t="str">
        <f>IF('Game Stats'!$B127 = "Niftyyy", 'Game Stats'!I127, "")</f>
        <v/>
      </c>
      <c r="D22" s="124" t="str">
        <f>IF('Game Stats'!$B127 = "Niftyyy", 'Game Stats'!J127, "")</f>
        <v/>
      </c>
      <c r="E22" s="124" t="str">
        <f>IF('Game Stats'!$B127 = "Niftyyy", 'Game Stats'!K127, "")</f>
        <v/>
      </c>
      <c r="F22" s="124" t="str">
        <f>IF('Game Stats'!$B127 = "Niftyyy", 'Game Stats'!L127, "")</f>
        <v/>
      </c>
      <c r="G22" s="124" t="str">
        <f>IF('Game Stats'!$B127 = "Niftyyy", 'Game Stats'!M127, "")</f>
        <v/>
      </c>
      <c r="H22" s="124" t="str">
        <f>IF('Game Stats'!$B127 = "Niftyyy", 'Game Stats'!N127, "")</f>
        <v/>
      </c>
      <c r="I22" s="124" t="str">
        <f>IF('Game Stats'!$B127 = "Niftyyy", 'Game Stats'!O127, "")</f>
        <v/>
      </c>
      <c r="J22" s="124" t="str">
        <f>IF('Game Stats'!$B127 = "Niftyyy", 'Game Stats'!P127, "")</f>
        <v/>
      </c>
      <c r="K22" s="124" t="str">
        <f>IF('Game Stats'!$B127 = "Niftyyy", 'Game Stats'!Q127, "")</f>
        <v/>
      </c>
      <c r="L22" s="124" t="str">
        <f>IF('Game Stats'!$B127 = "Niftyyy", 'Game Stats'!R127, "")</f>
        <v/>
      </c>
      <c r="M22" s="124" t="str">
        <f>IF('Game Stats'!$B127 = "Niftyyy", 'Game Stats'!S127, "")</f>
        <v/>
      </c>
      <c r="N22" s="124" t="str">
        <f>IF('Game Stats'!$B127 = "Niftyyy", 'Game Stats'!T127, "")</f>
        <v/>
      </c>
      <c r="O22" s="124" t="str">
        <f>IF('Game Stats'!$B127 = "Niftyyy", SUM('Game Stats'!I123:I127), "")</f>
        <v/>
      </c>
      <c r="P22" s="128" t="str">
        <f>IF('Game Stats'!$B127 = "Niftyyy", 'Game Stats'!U127, "")</f>
        <v/>
      </c>
      <c r="Q22" s="128" t="str">
        <f>IF('Game Stats'!$B127 = "Niftyyy", 'Game Stats'!V127, "")</f>
        <v/>
      </c>
      <c r="R22" s="124" t="str">
        <f>IF('Game Stats'!$B23 = "Niftyyy",#REF!, "")</f>
        <v/>
      </c>
      <c r="S22" s="124" t="str">
        <f>IF('Game Stats'!$B23 = "Niftyyy",#REF!, "")</f>
        <v/>
      </c>
      <c r="T22" s="124" t="str">
        <f>IF('Game Stats'!$B23 = "Niftyyy",#REF!, "")</f>
        <v/>
      </c>
      <c r="U22" s="124" t="str">
        <f>IF('Game Stats'!$B23 = "Niftyyy",#REF!, "")</f>
        <v/>
      </c>
    </row>
    <row r="23" spans="1:21">
      <c r="A23" s="124" t="str">
        <f>IF('Game Stats'!$B133 = "Niftyyy", 'Game Stats'!D133, "")</f>
        <v/>
      </c>
      <c r="B23" s="124" t="str">
        <f>IF('Game Stats'!$B133 = "Niftyyy", 'Game Stats'!H133, "")</f>
        <v/>
      </c>
      <c r="C23" s="124" t="str">
        <f>IF('Game Stats'!$B133 = "Niftyyy", 'Game Stats'!I133, "")</f>
        <v/>
      </c>
      <c r="D23" s="124" t="str">
        <f>IF('Game Stats'!$B133 = "Niftyyy", 'Game Stats'!J133, "")</f>
        <v/>
      </c>
      <c r="E23" s="124" t="str">
        <f>IF('Game Stats'!$B133 = "Niftyyy", 'Game Stats'!K133, "")</f>
        <v/>
      </c>
      <c r="F23" s="124" t="str">
        <f>IF('Game Stats'!$B133 = "Niftyyy", 'Game Stats'!L133, "")</f>
        <v/>
      </c>
      <c r="G23" s="124" t="str">
        <f>IF('Game Stats'!$B133 = "Niftyyy", 'Game Stats'!M133, "")</f>
        <v/>
      </c>
      <c r="H23" s="124" t="str">
        <f>IF('Game Stats'!$B133 = "Niftyyy", 'Game Stats'!N133, "")</f>
        <v/>
      </c>
      <c r="I23" s="124" t="str">
        <f>IF('Game Stats'!$B133 = "Niftyyy", 'Game Stats'!O133, "")</f>
        <v/>
      </c>
      <c r="J23" s="124" t="str">
        <f>IF('Game Stats'!$B133 = "Niftyyy", 'Game Stats'!P133, "")</f>
        <v/>
      </c>
      <c r="K23" s="124" t="str">
        <f>IF('Game Stats'!$B133 = "Niftyyy", 'Game Stats'!Q133, "")</f>
        <v/>
      </c>
      <c r="L23" s="124" t="str">
        <f>IF('Game Stats'!$B133 = "Niftyyy", 'Game Stats'!R133, "")</f>
        <v/>
      </c>
      <c r="M23" s="124" t="str">
        <f>IF('Game Stats'!$B133 = "Niftyyy", 'Game Stats'!S133, "")</f>
        <v/>
      </c>
      <c r="N23" s="124" t="str">
        <f>IF('Game Stats'!$B133 = "Niftyyy", 'Game Stats'!T133, "")</f>
        <v/>
      </c>
      <c r="O23" s="124" t="str">
        <f>IF('Game Stats'!$B133 = "Niftyyy", SUM('Game Stats'!I129:I133), "")</f>
        <v/>
      </c>
      <c r="P23" s="120" t="str">
        <f>IF('Game Stats'!$B133 = "Niftyyy", 'Game Stats'!U133, "")</f>
        <v/>
      </c>
      <c r="Q23" s="120" t="str">
        <f>IF('Game Stats'!$B133 = "Niftyyy", 'Game Stats'!V133, "")</f>
        <v/>
      </c>
      <c r="R23" s="124" t="str">
        <f>IF('Game Stats'!$B24 = "Niftyyy",#REF!, "")</f>
        <v/>
      </c>
      <c r="S23" s="124" t="str">
        <f>IF('Game Stats'!$B24 = "Niftyyy",#REF!, "")</f>
        <v/>
      </c>
      <c r="T23" s="124" t="str">
        <f>IF('Game Stats'!$B24 = "Niftyyy",#REF!, "")</f>
        <v/>
      </c>
      <c r="U23" s="124" t="str">
        <f>IF('Game Stats'!$B24 = "Niftyyy",#REF!, "")</f>
        <v/>
      </c>
    </row>
    <row r="24" spans="1:21">
      <c r="A24" s="124" t="str">
        <f>IF('Game Stats'!$B139 = "Niftyyy", 'Game Stats'!D139, "")</f>
        <v/>
      </c>
      <c r="B24" s="124" t="str">
        <f>IF('Game Stats'!$B139 = "Niftyyy", 'Game Stats'!H139, "")</f>
        <v/>
      </c>
      <c r="C24" s="124" t="str">
        <f>IF('Game Stats'!$B139 = "Niftyyy", 'Game Stats'!I139, "")</f>
        <v/>
      </c>
      <c r="D24" s="124" t="str">
        <f>IF('Game Stats'!$B139 = "Niftyyy", 'Game Stats'!J139, "")</f>
        <v/>
      </c>
      <c r="E24" s="124" t="str">
        <f>IF('Game Stats'!$B139 = "Niftyyy", 'Game Stats'!K139, "")</f>
        <v/>
      </c>
      <c r="F24" s="124" t="str">
        <f>IF('Game Stats'!$B139 = "Niftyyy", 'Game Stats'!L139, "")</f>
        <v/>
      </c>
      <c r="G24" s="124" t="str">
        <f>IF('Game Stats'!$B139 = "Niftyyy", 'Game Stats'!M139, "")</f>
        <v/>
      </c>
      <c r="H24" s="124" t="str">
        <f>IF('Game Stats'!$B139 = "Niftyyy", 'Game Stats'!N139, "")</f>
        <v/>
      </c>
      <c r="I24" s="124" t="str">
        <f>IF('Game Stats'!$B139 = "Niftyyy", 'Game Stats'!O139, "")</f>
        <v/>
      </c>
      <c r="J24" s="124" t="str">
        <f>IF('Game Stats'!$B139 = "Niftyyy", 'Game Stats'!P139, "")</f>
        <v/>
      </c>
      <c r="K24" s="124" t="str">
        <f>IF('Game Stats'!$B139 = "Niftyyy", 'Game Stats'!Q139, "")</f>
        <v/>
      </c>
      <c r="L24" s="124" t="str">
        <f>IF('Game Stats'!$B139 = "Niftyyy", 'Game Stats'!R139, "")</f>
        <v/>
      </c>
      <c r="M24" s="124" t="str">
        <f>IF('Game Stats'!$B139 = "Niftyyy", 'Game Stats'!S139, "")</f>
        <v/>
      </c>
      <c r="N24" s="124" t="str">
        <f>IF('Game Stats'!$B139 = "Niftyyy", 'Game Stats'!T139, "")</f>
        <v/>
      </c>
      <c r="O24" s="124" t="str">
        <f>IF('Game Stats'!$B139 = "Niftyyy", SUM('Game Stats'!I135:I139), "")</f>
        <v/>
      </c>
      <c r="P24" s="120" t="str">
        <f>IF('Game Stats'!$B139 = "Niftyyy", 'Game Stats'!U139, "")</f>
        <v/>
      </c>
      <c r="Q24" s="120" t="str">
        <f>IF('Game Stats'!$B139 = "Niftyyy", 'Game Stats'!V139, "")</f>
        <v/>
      </c>
    </row>
    <row r="25" spans="1:21">
      <c r="A25" s="124" t="str">
        <f>IF('Game Stats'!$B145 = "Niftyyy", 'Game Stats'!D145, "")</f>
        <v/>
      </c>
      <c r="B25" s="124" t="str">
        <f>IF('Game Stats'!$B145 = "Niftyyy", 'Game Stats'!H145, "")</f>
        <v/>
      </c>
      <c r="C25" s="124" t="str">
        <f>IF('Game Stats'!$B145 = "Niftyyy", 'Game Stats'!I145, "")</f>
        <v/>
      </c>
      <c r="D25" s="124" t="str">
        <f>IF('Game Stats'!$B145 = "Niftyyy", 'Game Stats'!J145, "")</f>
        <v/>
      </c>
      <c r="E25" s="124" t="str">
        <f>IF('Game Stats'!$B145 = "Niftyyy", 'Game Stats'!K145, "")</f>
        <v/>
      </c>
      <c r="F25" s="124" t="str">
        <f>IF('Game Stats'!$B145 = "Niftyyy", 'Game Stats'!L145, "")</f>
        <v/>
      </c>
      <c r="G25" s="124" t="str">
        <f>IF('Game Stats'!$B145 = "Niftyyy", 'Game Stats'!M145, "")</f>
        <v/>
      </c>
      <c r="H25" s="124" t="str">
        <f>IF('Game Stats'!$B145 = "Niftyyy", 'Game Stats'!N145, "")</f>
        <v/>
      </c>
      <c r="I25" s="124" t="str">
        <f>IF('Game Stats'!$B145 = "Niftyyy", 'Game Stats'!O145, "")</f>
        <v/>
      </c>
      <c r="J25" s="124" t="str">
        <f>IF('Game Stats'!$B145 = "Niftyyy", 'Game Stats'!P145, "")</f>
        <v/>
      </c>
      <c r="K25" s="124" t="str">
        <f>IF('Game Stats'!$B145 = "Niftyyy", 'Game Stats'!Q145, "")</f>
        <v/>
      </c>
      <c r="L25" s="124" t="str">
        <f>IF('Game Stats'!$B145 = "Niftyyy", 'Game Stats'!R145, "")</f>
        <v/>
      </c>
      <c r="M25" s="124" t="str">
        <f>IF('Game Stats'!$B145 = "Niftyyy", 'Game Stats'!S145, "")</f>
        <v/>
      </c>
      <c r="N25" s="124" t="str">
        <f>IF('Game Stats'!$B145 = "Niftyyy", 'Game Stats'!T145, "")</f>
        <v/>
      </c>
      <c r="O25" s="124" t="str">
        <f>IF('Game Stats'!$B145 = "Niftyyy", SUM('Game Stats'!I141:I145), "")</f>
        <v/>
      </c>
      <c r="P25" s="120" t="str">
        <f>IF('Game Stats'!$B145 = "Niftyyy", 'Game Stats'!U145, "")</f>
        <v/>
      </c>
      <c r="Q25" s="120" t="str">
        <f>IF('Game Stats'!$B145 = "Niftyyy", 'Game Stats'!V145, "")</f>
        <v/>
      </c>
      <c r="R25" s="124" t="str">
        <f>IF('Game Stats'!$B26 = "Niftyyy", 'Game Stats'!W26, "")</f>
        <v/>
      </c>
      <c r="S25" s="124" t="str">
        <f>IF('Game Stats'!$B26 = "Niftyyy", 'Game Stats'!X26, "")</f>
        <v/>
      </c>
      <c r="T25" s="124" t="str">
        <f>IF('Game Stats'!$B26 = "Niftyyy", 'Game Stats'!Y26, "")</f>
        <v/>
      </c>
      <c r="U25" s="124" t="str">
        <f>IF('Game Stats'!$B26 = "Niftyyy", 'Game Stats'!Z26, "")</f>
        <v/>
      </c>
    </row>
    <row r="26" spans="1:21">
      <c r="A26" s="124" t="str">
        <f>IF('Game Stats'!$B151 = "Niftyyy", 'Game Stats'!D151, "")</f>
        <v/>
      </c>
      <c r="B26" s="124" t="str">
        <f>IF('Game Stats'!$B151 = "Niftyyy", 'Game Stats'!H151, "")</f>
        <v/>
      </c>
      <c r="C26" s="124" t="str">
        <f>IF('Game Stats'!$B151 = "Niftyyy", 'Game Stats'!I151, "")</f>
        <v/>
      </c>
      <c r="D26" s="124" t="str">
        <f>IF('Game Stats'!$B151 = "Niftyyy", 'Game Stats'!J151, "")</f>
        <v/>
      </c>
      <c r="E26" s="124" t="str">
        <f>IF('Game Stats'!$B151 = "Niftyyy", 'Game Stats'!K151, "")</f>
        <v/>
      </c>
      <c r="F26" s="124" t="str">
        <f>IF('Game Stats'!$B151 = "Niftyyy", 'Game Stats'!L151, "")</f>
        <v/>
      </c>
      <c r="G26" s="124" t="str">
        <f>IF('Game Stats'!$B151 = "Niftyyy", 'Game Stats'!M151, "")</f>
        <v/>
      </c>
      <c r="H26" s="124" t="str">
        <f>IF('Game Stats'!$B151 = "Niftyyy", 'Game Stats'!N151, "")</f>
        <v/>
      </c>
      <c r="I26" s="124" t="str">
        <f>IF('Game Stats'!$B151 = "Niftyyy", 'Game Stats'!O151, "")</f>
        <v/>
      </c>
      <c r="J26" s="124" t="str">
        <f>IF('Game Stats'!$B151 = "Niftyyy", 'Game Stats'!P151, "")</f>
        <v/>
      </c>
      <c r="K26" s="124" t="str">
        <f>IF('Game Stats'!$B151 = "Niftyyy", 'Game Stats'!Q151, "")</f>
        <v/>
      </c>
      <c r="L26" s="124" t="str">
        <f>IF('Game Stats'!$B151 = "Niftyyy", 'Game Stats'!R151, "")</f>
        <v/>
      </c>
      <c r="M26" s="124" t="str">
        <f>IF('Game Stats'!$B151 = "Niftyyy", 'Game Stats'!S151, "")</f>
        <v/>
      </c>
      <c r="N26" s="124" t="str">
        <f>IF('Game Stats'!$B151 = "Niftyyy", 'Game Stats'!T151, "")</f>
        <v/>
      </c>
      <c r="O26" s="124" t="str">
        <f>IF('Game Stats'!$B151 = "Niftyyy", SUM('Game Stats'!I147:I151), "")</f>
        <v/>
      </c>
      <c r="P26" s="120" t="str">
        <f>IF('Game Stats'!$B151 = "Niftyyy", 'Game Stats'!U151, "")</f>
        <v/>
      </c>
      <c r="Q26" s="120" t="str">
        <f>IF('Game Stats'!$B151 = "Niftyyy", 'Game Stats'!V151, "")</f>
        <v/>
      </c>
      <c r="R26" s="124" t="str">
        <f>IF('Game Stats'!$B27 = "Niftyyy", 'Game Stats'!W27, "")</f>
        <v/>
      </c>
      <c r="S26" s="124" t="str">
        <f>IF('Game Stats'!$B27 = "Niftyyy", 'Game Stats'!X27, "")</f>
        <v/>
      </c>
      <c r="T26" s="124" t="str">
        <f>IF('Game Stats'!$B27 = "Niftyyy", 'Game Stats'!Y27, "")</f>
        <v/>
      </c>
      <c r="U26" s="124" t="str">
        <f>IF('Game Stats'!$B27 = "Niftyyy", 'Game Stats'!Z27, "")</f>
        <v/>
      </c>
    </row>
    <row r="27" spans="1:21">
      <c r="A27" s="124" t="str">
        <f>IF('Game Stats'!$B157 = "Niftyyy", 'Game Stats'!D157, "")</f>
        <v/>
      </c>
      <c r="B27" s="124" t="str">
        <f>IF('Game Stats'!$B157 = "Niftyyy", 'Game Stats'!H157, "")</f>
        <v/>
      </c>
      <c r="C27" s="124" t="str">
        <f>IF('Game Stats'!$B157 = "Niftyyy", 'Game Stats'!I157, "")</f>
        <v/>
      </c>
      <c r="D27" s="124" t="str">
        <f>IF('Game Stats'!$B157 = "Niftyyy", 'Game Stats'!J157, "")</f>
        <v/>
      </c>
      <c r="E27" s="124" t="str">
        <f>IF('Game Stats'!$B157 = "Niftyyy", 'Game Stats'!K157, "")</f>
        <v/>
      </c>
      <c r="F27" s="124" t="str">
        <f>IF('Game Stats'!$B157 = "Niftyyy", 'Game Stats'!L157, "")</f>
        <v/>
      </c>
      <c r="G27" s="124" t="str">
        <f>IF('Game Stats'!$B157 = "Niftyyy", 'Game Stats'!M157, "")</f>
        <v/>
      </c>
      <c r="H27" s="124" t="str">
        <f>IF('Game Stats'!$B157 = "Niftyyy", 'Game Stats'!N157, "")</f>
        <v/>
      </c>
      <c r="I27" s="124" t="str">
        <f>IF('Game Stats'!$B157 = "Niftyyy", 'Game Stats'!O157, "")</f>
        <v/>
      </c>
      <c r="J27" s="124" t="str">
        <f>IF('Game Stats'!$B157 = "Niftyyy", 'Game Stats'!P157, "")</f>
        <v/>
      </c>
      <c r="K27" s="124" t="str">
        <f>IF('Game Stats'!$B157 = "Niftyyy", 'Game Stats'!Q157, "")</f>
        <v/>
      </c>
      <c r="L27" s="124" t="str">
        <f>IF('Game Stats'!$B157 = "Niftyyy", 'Game Stats'!R157, "")</f>
        <v/>
      </c>
      <c r="M27" s="124" t="str">
        <f>IF('Game Stats'!$B157 = "Niftyyy", 'Game Stats'!S157, "")</f>
        <v/>
      </c>
      <c r="N27" s="124" t="str">
        <f>IF('Game Stats'!$B157 = "Niftyyy", 'Game Stats'!T157, "")</f>
        <v/>
      </c>
      <c r="O27" s="124" t="str">
        <f>IF('Game Stats'!$B157 = "Niftyyy", SUM('Game Stats'!I153:I157), "")</f>
        <v/>
      </c>
      <c r="P27" s="120" t="str">
        <f>IF('Game Stats'!$B157 = "Niftyyy", 'Game Stats'!U157, "")</f>
        <v/>
      </c>
      <c r="Q27" s="120" t="str">
        <f>IF('Game Stats'!$B157 = "Niftyyy", 'Game Stats'!V157, "")</f>
        <v/>
      </c>
      <c r="R27" s="124" t="str">
        <f>IF('Game Stats'!$B28 = "Niftyyy", 'Game Stats'!W28, "")</f>
        <v/>
      </c>
      <c r="S27" s="124" t="str">
        <f>IF('Game Stats'!$B28 = "Niftyyy", 'Game Stats'!X28, "")</f>
        <v/>
      </c>
      <c r="T27" s="124" t="str">
        <f>IF('Game Stats'!$B28 = "Niftyyy", 'Game Stats'!Y28, "")</f>
        <v/>
      </c>
      <c r="U27" s="124" t="str">
        <f>IF('Game Stats'!$B28 = "Niftyyy", 'Game Stats'!Z28, "")</f>
        <v/>
      </c>
    </row>
    <row r="28" spans="1:21">
      <c r="A28" s="124" t="str">
        <f>IF('Game Stats'!$B163 = "Niftyyy", 'Game Stats'!D163, "")</f>
        <v/>
      </c>
      <c r="B28" s="124" t="str">
        <f>IF('Game Stats'!$B163 = "Niftyyy", 'Game Stats'!H163, "")</f>
        <v/>
      </c>
      <c r="C28" s="124" t="str">
        <f>IF('Game Stats'!$B163 = "Niftyyy", 'Game Stats'!I163, "")</f>
        <v/>
      </c>
      <c r="D28" s="124" t="str">
        <f>IF('Game Stats'!$B163 = "Niftyyy", 'Game Stats'!J163, "")</f>
        <v/>
      </c>
      <c r="E28" s="124" t="str">
        <f>IF('Game Stats'!$B163 = "Niftyyy", 'Game Stats'!K163, "")</f>
        <v/>
      </c>
      <c r="F28" s="124" t="str">
        <f>IF('Game Stats'!$B163 = "Niftyyy", 'Game Stats'!L163, "")</f>
        <v/>
      </c>
      <c r="G28" s="124" t="str">
        <f>IF('Game Stats'!$B163 = "Niftyyy", 'Game Stats'!M163, "")</f>
        <v/>
      </c>
      <c r="H28" s="124" t="str">
        <f>IF('Game Stats'!$B163 = "Niftyyy", 'Game Stats'!N163, "")</f>
        <v/>
      </c>
      <c r="I28" s="124" t="str">
        <f>IF('Game Stats'!$B163 = "Niftyyy", 'Game Stats'!O163, "")</f>
        <v/>
      </c>
      <c r="J28" s="124" t="str">
        <f>IF('Game Stats'!$B163 = "Niftyyy", 'Game Stats'!P163, "")</f>
        <v/>
      </c>
      <c r="K28" s="124" t="str">
        <f>IF('Game Stats'!$B163 = "Niftyyy", 'Game Stats'!Q163, "")</f>
        <v/>
      </c>
      <c r="L28" s="124" t="str">
        <f>IF('Game Stats'!$B163 = "Niftyyy", 'Game Stats'!R163, "")</f>
        <v/>
      </c>
      <c r="M28" s="124" t="str">
        <f>IF('Game Stats'!$B163 = "Niftyyy", 'Game Stats'!S163, "")</f>
        <v/>
      </c>
      <c r="N28" s="124" t="str">
        <f>IF('Game Stats'!$B163 = "Niftyyy", 'Game Stats'!T163, "")</f>
        <v/>
      </c>
      <c r="O28" s="124" t="str">
        <f>IF('Game Stats'!$B163 = "Niftyyy", SUM('Game Stats'!I159:I163), "")</f>
        <v/>
      </c>
      <c r="P28" s="120" t="str">
        <f>IF('Game Stats'!$B163 = "Niftyyy", 'Game Stats'!U163, "")</f>
        <v/>
      </c>
      <c r="Q28" s="120" t="str">
        <f>IF('Game Stats'!$B163 = "Niftyyy", 'Game Stats'!V163, "")</f>
        <v/>
      </c>
      <c r="R28" s="124" t="str">
        <f>IF('Game Stats'!$B29 = "Niftyyy", 'Game Stats'!W29, "")</f>
        <v/>
      </c>
      <c r="S28" s="124" t="str">
        <f>IF('Game Stats'!$B29 = "Niftyyy", 'Game Stats'!X29, "")</f>
        <v/>
      </c>
      <c r="T28" s="124" t="str">
        <f>IF('Game Stats'!$B29 = "Niftyyy", 'Game Stats'!Y29, "")</f>
        <v/>
      </c>
      <c r="U28" s="124" t="str">
        <f>IF('Game Stats'!$B29 = "Niftyyy", 'Game Stats'!Z29, "")</f>
        <v/>
      </c>
    </row>
    <row r="29" spans="1:21">
      <c r="A29" s="124" t="str">
        <f>IF('Game Stats'!$B169 = "Niftyyy", 'Game Stats'!D169, "")</f>
        <v/>
      </c>
      <c r="B29" s="124" t="str">
        <f>IF('Game Stats'!$B169 = "Niftyyy", 'Game Stats'!H169, "")</f>
        <v/>
      </c>
      <c r="C29" s="124" t="str">
        <f>IF('Game Stats'!$B169 = "Niftyyy", 'Game Stats'!I169, "")</f>
        <v/>
      </c>
      <c r="D29" s="124" t="str">
        <f>IF('Game Stats'!$B169 = "Niftyyy", 'Game Stats'!J169, "")</f>
        <v/>
      </c>
      <c r="E29" s="124" t="str">
        <f>IF('Game Stats'!$B169 = "Niftyyy", 'Game Stats'!K169, "")</f>
        <v/>
      </c>
      <c r="F29" s="124" t="str">
        <f>IF('Game Stats'!$B169 = "Niftyyy", 'Game Stats'!L169, "")</f>
        <v/>
      </c>
      <c r="G29" s="124" t="str">
        <f>IF('Game Stats'!$B169 = "Niftyyy", 'Game Stats'!M169, "")</f>
        <v/>
      </c>
      <c r="H29" s="124" t="str">
        <f>IF('Game Stats'!$B169 = "Niftyyy", 'Game Stats'!N169, "")</f>
        <v/>
      </c>
      <c r="I29" s="124" t="str">
        <f>IF('Game Stats'!$B169 = "Niftyyy", 'Game Stats'!O169, "")</f>
        <v/>
      </c>
      <c r="J29" s="124" t="str">
        <f>IF('Game Stats'!$B169 = "Niftyyy", 'Game Stats'!P169, "")</f>
        <v/>
      </c>
      <c r="K29" s="124" t="str">
        <f>IF('Game Stats'!$B169 = "Niftyyy", 'Game Stats'!Q169, "")</f>
        <v/>
      </c>
      <c r="L29" s="124" t="str">
        <f>IF('Game Stats'!$B169 = "Niftyyy", 'Game Stats'!R169, "")</f>
        <v/>
      </c>
      <c r="M29" s="124" t="str">
        <f>IF('Game Stats'!$B169 = "Niftyyy", 'Game Stats'!S169, "")</f>
        <v/>
      </c>
      <c r="N29" s="124" t="str">
        <f>IF('Game Stats'!$B169 = "Niftyyy", 'Game Stats'!T169, "")</f>
        <v/>
      </c>
      <c r="O29" s="124" t="str">
        <f>IF('Game Stats'!$B169 = "Niftyyy", SUM('Game Stats'!I165:I169), "")</f>
        <v/>
      </c>
      <c r="P29" s="120" t="str">
        <f>IF('Game Stats'!$B169 = "Niftyyy", 'Game Stats'!U169, "")</f>
        <v/>
      </c>
      <c r="Q29" s="120" t="str">
        <f>IF('Game Stats'!$B169 = "Niftyyy", 'Game Stats'!V169, "")</f>
        <v/>
      </c>
      <c r="R29" s="124" t="str">
        <f>IF('Game Stats'!$B30 = "Niftyyy", 'Game Stats'!W30, "")</f>
        <v/>
      </c>
      <c r="S29" s="124" t="str">
        <f>IF('Game Stats'!$B30 = "Niftyyy", 'Game Stats'!X30, "")</f>
        <v/>
      </c>
      <c r="T29" s="124" t="str">
        <f>IF('Game Stats'!$B30 = "Niftyyy", 'Game Stats'!Y30, "")</f>
        <v/>
      </c>
      <c r="U29" s="124" t="str">
        <f>IF('Game Stats'!$B30 = "Niftyyy", 'Game Stats'!Z30, "")</f>
        <v/>
      </c>
    </row>
    <row r="30" spans="1:21">
      <c r="A30" s="124" t="str">
        <f>IF('Game Stats'!$B175 = "Niftyyy", 'Game Stats'!D175, "")</f>
        <v/>
      </c>
      <c r="B30" s="124" t="str">
        <f>IF('Game Stats'!$B175 = "Niftyyy", 'Game Stats'!H175, "")</f>
        <v/>
      </c>
      <c r="C30" s="124" t="str">
        <f>IF('Game Stats'!$B175 = "Niftyyy", 'Game Stats'!I175, "")</f>
        <v/>
      </c>
      <c r="D30" s="124" t="str">
        <f>IF('Game Stats'!$B175 = "Niftyyy", 'Game Stats'!J175, "")</f>
        <v/>
      </c>
      <c r="E30" s="124" t="str">
        <f>IF('Game Stats'!$B175 = "Niftyyy", 'Game Stats'!K175, "")</f>
        <v/>
      </c>
      <c r="F30" s="124" t="str">
        <f>IF('Game Stats'!$B175 = "Niftyyy", 'Game Stats'!L175, "")</f>
        <v/>
      </c>
      <c r="G30" s="124" t="str">
        <f>IF('Game Stats'!$B175 = "Niftyyy", 'Game Stats'!M175, "")</f>
        <v/>
      </c>
      <c r="H30" s="124" t="str">
        <f>IF('Game Stats'!$B175 = "Niftyyy", 'Game Stats'!N175, "")</f>
        <v/>
      </c>
      <c r="I30" s="124" t="str">
        <f>IF('Game Stats'!$B175 = "Niftyyy", 'Game Stats'!O175, "")</f>
        <v/>
      </c>
      <c r="J30" s="124" t="str">
        <f>IF('Game Stats'!$B175 = "Niftyyy", 'Game Stats'!P175, "")</f>
        <v/>
      </c>
      <c r="K30" s="124" t="str">
        <f>IF('Game Stats'!$B175 = "Niftyyy", 'Game Stats'!Q175, "")</f>
        <v/>
      </c>
      <c r="L30" s="124" t="str">
        <f>IF('Game Stats'!$B175 = "Niftyyy", 'Game Stats'!R175, "")</f>
        <v/>
      </c>
      <c r="M30" s="124" t="str">
        <f>IF('Game Stats'!$B175 = "Niftyyy", 'Game Stats'!S175, "")</f>
        <v/>
      </c>
      <c r="N30" s="124" t="str">
        <f>IF('Game Stats'!$B175 = "Niftyyy", 'Game Stats'!T175, "")</f>
        <v/>
      </c>
      <c r="O30" s="124" t="str">
        <f>IF('Game Stats'!$B175 = "Niftyyy", SUM('Game Stats'!I171:I175), "")</f>
        <v/>
      </c>
      <c r="P30" s="120" t="str">
        <f>IF('Game Stats'!$B175 = "Niftyyy", 'Game Stats'!U175, "")</f>
        <v/>
      </c>
      <c r="Q30" s="120" t="str">
        <f>IF('Game Stats'!$B175 = "Niftyyy", 'Game Stats'!V175, "")</f>
        <v/>
      </c>
    </row>
    <row r="31" spans="1:21">
      <c r="A31" s="124" t="str">
        <f>IF('Game Stats'!$B181 = "Niftyyy", 'Game Stats'!D181, "")</f>
        <v/>
      </c>
      <c r="B31" s="124" t="str">
        <f>IF('Game Stats'!$B181 = "Niftyyy", 'Game Stats'!H181, "")</f>
        <v/>
      </c>
      <c r="C31" s="124" t="str">
        <f>IF('Game Stats'!$B181 = "Niftyyy", 'Game Stats'!I181, "")</f>
        <v/>
      </c>
      <c r="D31" s="124" t="str">
        <f>IF('Game Stats'!$B181 = "Niftyyy", 'Game Stats'!J181, "")</f>
        <v/>
      </c>
      <c r="E31" s="124" t="str">
        <f>IF('Game Stats'!$B181 = "Niftyyy", 'Game Stats'!K181, "")</f>
        <v/>
      </c>
      <c r="F31" s="124" t="str">
        <f>IF('Game Stats'!$B181 = "Niftyyy", 'Game Stats'!L181, "")</f>
        <v/>
      </c>
      <c r="G31" s="124" t="str">
        <f>IF('Game Stats'!$B181 = "Niftyyy", 'Game Stats'!M181, "")</f>
        <v/>
      </c>
      <c r="H31" s="124" t="str">
        <f>IF('Game Stats'!$B181 = "Niftyyy", 'Game Stats'!N181, "")</f>
        <v/>
      </c>
      <c r="I31" s="124" t="str">
        <f>IF('Game Stats'!$B181 = "Niftyyy", 'Game Stats'!O181, "")</f>
        <v/>
      </c>
      <c r="J31" s="124" t="str">
        <f>IF('Game Stats'!$B181 = "Niftyyy", 'Game Stats'!P181, "")</f>
        <v/>
      </c>
      <c r="K31" s="124" t="str">
        <f>IF('Game Stats'!$B181 = "Niftyyy", 'Game Stats'!Q181, "")</f>
        <v/>
      </c>
      <c r="L31" s="124" t="str">
        <f>IF('Game Stats'!$B181 = "Niftyyy", 'Game Stats'!R181, "")</f>
        <v/>
      </c>
      <c r="M31" s="124" t="str">
        <f>IF('Game Stats'!$B181 = "Niftyyy", 'Game Stats'!S181, "")</f>
        <v/>
      </c>
      <c r="N31" s="124" t="str">
        <f>IF('Game Stats'!$B181 = "Niftyyy", 'Game Stats'!T181, "")</f>
        <v/>
      </c>
      <c r="O31" s="124" t="str">
        <f>IF('Game Stats'!$B181 = "Niftyyy", SUM('Game Stats'!I177:I181), "")</f>
        <v/>
      </c>
      <c r="P31" s="120" t="str">
        <f>IF('Game Stats'!$B181 = "Niftyyy", 'Game Stats'!U181, "")</f>
        <v/>
      </c>
      <c r="Q31" s="120" t="str">
        <f>IF('Game Stats'!$B181 = "Niftyyy", 'Game Stats'!V181, "")</f>
        <v/>
      </c>
      <c r="R31" s="124" t="str">
        <f>IF('Game Stats'!$B32 = "Niftyyy", 'Game Stats'!W32, "")</f>
        <v/>
      </c>
      <c r="S31" s="124" t="str">
        <f>IF('Game Stats'!$B32 = "Niftyyy", 'Game Stats'!X32, "")</f>
        <v/>
      </c>
      <c r="T31" s="124" t="str">
        <f>IF('Game Stats'!$B32 = "Niftyyy", 'Game Stats'!Y32, "")</f>
        <v/>
      </c>
      <c r="U31" s="124" t="str">
        <f>IF('Game Stats'!$B32 = "Niftyyy", 'Game Stats'!Z32, "")</f>
        <v/>
      </c>
    </row>
    <row r="32" spans="1:21">
      <c r="A32" s="124" t="str">
        <f>IF('Game Stats'!$B187 = "Niftyyy", 'Game Stats'!D187, "")</f>
        <v/>
      </c>
      <c r="B32" s="124" t="str">
        <f>IF('Game Stats'!$B187 = "Niftyyy", 'Game Stats'!H187, "")</f>
        <v/>
      </c>
      <c r="C32" s="124" t="str">
        <f>IF('Game Stats'!$B187 = "Niftyyy", 'Game Stats'!I187, "")</f>
        <v/>
      </c>
      <c r="D32" s="124" t="str">
        <f>IF('Game Stats'!$B187 = "Niftyyy", 'Game Stats'!J187, "")</f>
        <v/>
      </c>
      <c r="E32" s="124" t="str">
        <f>IF('Game Stats'!$B187 = "Niftyyy", 'Game Stats'!K187, "")</f>
        <v/>
      </c>
      <c r="F32" s="124" t="str">
        <f>IF('Game Stats'!$B187 = "Niftyyy", 'Game Stats'!L187, "")</f>
        <v/>
      </c>
      <c r="G32" s="124" t="str">
        <f>IF('Game Stats'!$B187 = "Niftyyy", 'Game Stats'!M187, "")</f>
        <v/>
      </c>
      <c r="H32" s="124" t="str">
        <f>IF('Game Stats'!$B187 = "Niftyyy", 'Game Stats'!N187, "")</f>
        <v/>
      </c>
      <c r="I32" s="124" t="str">
        <f>IF('Game Stats'!$B187 = "Niftyyy", 'Game Stats'!O187, "")</f>
        <v/>
      </c>
      <c r="J32" s="124" t="str">
        <f>IF('Game Stats'!$B187 = "Niftyyy", 'Game Stats'!P187, "")</f>
        <v/>
      </c>
      <c r="K32" s="124" t="str">
        <f>IF('Game Stats'!$B187 = "Niftyyy", 'Game Stats'!Q187, "")</f>
        <v/>
      </c>
      <c r="L32" s="124" t="str">
        <f>IF('Game Stats'!$B187 = "Niftyyy", 'Game Stats'!R187, "")</f>
        <v/>
      </c>
      <c r="M32" s="124" t="str">
        <f>IF('Game Stats'!$B187 = "Niftyyy", 'Game Stats'!S187, "")</f>
        <v/>
      </c>
      <c r="N32" s="124" t="str">
        <f>IF('Game Stats'!$B187 = "Niftyyy", 'Game Stats'!T187, "")</f>
        <v/>
      </c>
      <c r="O32" s="124" t="str">
        <f>IF('Game Stats'!$B187 = "Niftyyy", SUM('Game Stats'!I183:I187), "")</f>
        <v/>
      </c>
      <c r="P32" s="120" t="str">
        <f>IF('Game Stats'!$B187 = "Niftyyy", 'Game Stats'!U187, "")</f>
        <v/>
      </c>
      <c r="Q32" s="120" t="str">
        <f>IF('Game Stats'!$B187 = "Niftyyy", 'Game Stats'!V187, "")</f>
        <v/>
      </c>
      <c r="R32" s="124" t="str">
        <f>IF('Game Stats'!$B33 = "Niftyyy", 'Game Stats'!W33, "")</f>
        <v/>
      </c>
      <c r="S32" s="124" t="str">
        <f>IF('Game Stats'!$B33 = "Niftyyy", 'Game Stats'!X33, "")</f>
        <v/>
      </c>
      <c r="T32" s="124" t="str">
        <f>IF('Game Stats'!$B33 = "Niftyyy", 'Game Stats'!Y33, "")</f>
        <v/>
      </c>
      <c r="U32" s="124" t="str">
        <f>IF('Game Stats'!$B33 = "Niftyyy", 'Game Stats'!Z33, "")</f>
        <v/>
      </c>
    </row>
    <row r="33" spans="1:21">
      <c r="A33" s="124" t="str">
        <f>IF('Game Stats'!$B193 = "Niftyyy", 'Game Stats'!D193, "")</f>
        <v/>
      </c>
      <c r="B33" s="124" t="str">
        <f>IF('Game Stats'!$B193 = "Niftyyy", 'Game Stats'!H193, "")</f>
        <v/>
      </c>
      <c r="C33" s="124" t="str">
        <f>IF('Game Stats'!$B193 = "Niftyyy", 'Game Stats'!I193, "")</f>
        <v/>
      </c>
      <c r="D33" s="124" t="str">
        <f>IF('Game Stats'!$B193 = "Niftyyy", 'Game Stats'!J193, "")</f>
        <v/>
      </c>
      <c r="E33" s="124" t="str">
        <f>IF('Game Stats'!$B193 = "Niftyyy", 'Game Stats'!K193, "")</f>
        <v/>
      </c>
      <c r="F33" s="124" t="str">
        <f>IF('Game Stats'!$B193 = "Niftyyy", 'Game Stats'!L193, "")</f>
        <v/>
      </c>
      <c r="G33" s="124" t="str">
        <f>IF('Game Stats'!$B193 = "Niftyyy", 'Game Stats'!M193, "")</f>
        <v/>
      </c>
      <c r="H33" s="124" t="str">
        <f>IF('Game Stats'!$B193 = "Niftyyy", 'Game Stats'!N193, "")</f>
        <v/>
      </c>
      <c r="I33" s="124" t="str">
        <f>IF('Game Stats'!$B193 = "Niftyyy", 'Game Stats'!O193, "")</f>
        <v/>
      </c>
      <c r="J33" s="124" t="str">
        <f>IF('Game Stats'!$B193 = "Niftyyy", 'Game Stats'!P193, "")</f>
        <v/>
      </c>
      <c r="K33" s="124" t="str">
        <f>IF('Game Stats'!$B193 = "Niftyyy", 'Game Stats'!Q193, "")</f>
        <v/>
      </c>
      <c r="L33" s="124" t="str">
        <f>IF('Game Stats'!$B193 = "Niftyyy", 'Game Stats'!R193, "")</f>
        <v/>
      </c>
      <c r="M33" s="124" t="str">
        <f>IF('Game Stats'!$B193 = "Niftyyy", 'Game Stats'!S193, "")</f>
        <v/>
      </c>
      <c r="N33" s="124" t="str">
        <f>IF('Game Stats'!$B193 = "Niftyyy", 'Game Stats'!T193, "")</f>
        <v/>
      </c>
      <c r="O33" s="124" t="str">
        <f>IF('Game Stats'!$B193 = "Niftyyy", SUM('Game Stats'!I189:I193), "")</f>
        <v/>
      </c>
      <c r="P33" s="120" t="str">
        <f>IF('Game Stats'!$B193 = "Niftyyy", 'Game Stats'!U193, "")</f>
        <v/>
      </c>
      <c r="Q33" s="120" t="str">
        <f>IF('Game Stats'!$B193 = "Niftyyy", 'Game Stats'!V193, "")</f>
        <v/>
      </c>
      <c r="R33" s="124" t="str">
        <f>IF('Game Stats'!$B34 = "Niftyyy", 'Game Stats'!W34, "")</f>
        <v/>
      </c>
      <c r="S33" s="124" t="str">
        <f>IF('Game Stats'!$B34 = "Niftyyy", 'Game Stats'!X34, "")</f>
        <v/>
      </c>
      <c r="T33" s="124" t="str">
        <f>IF('Game Stats'!$B34 = "Niftyyy", 'Game Stats'!Y34, "")</f>
        <v/>
      </c>
      <c r="U33" s="124" t="str">
        <f>IF('Game Stats'!$B34 = "Niftyyy", 'Game Stats'!Z34, "")</f>
        <v/>
      </c>
    </row>
    <row r="34" spans="1:21">
      <c r="A34" s="124" t="str">
        <f>IF('Game Stats'!$B199 = "Niftyyy", 'Game Stats'!D199, "")</f>
        <v/>
      </c>
      <c r="B34" s="124" t="str">
        <f>IF('Game Stats'!$B199 = "Niftyyy", 'Game Stats'!H199, "")</f>
        <v/>
      </c>
      <c r="C34" s="124" t="str">
        <f>IF('Game Stats'!$B199 = "Niftyyy", 'Game Stats'!I199, "")</f>
        <v/>
      </c>
      <c r="D34" s="124" t="str">
        <f>IF('Game Stats'!$B199 = "Niftyyy", 'Game Stats'!J199, "")</f>
        <v/>
      </c>
      <c r="E34" s="124" t="str">
        <f>IF('Game Stats'!$B199 = "Niftyyy", 'Game Stats'!K199, "")</f>
        <v/>
      </c>
      <c r="F34" s="124" t="str">
        <f>IF('Game Stats'!$B199 = "Niftyyy", 'Game Stats'!L199, "")</f>
        <v/>
      </c>
      <c r="G34" s="124" t="str">
        <f>IF('Game Stats'!$B199 = "Niftyyy", 'Game Stats'!M199, "")</f>
        <v/>
      </c>
      <c r="H34" s="124" t="str">
        <f>IF('Game Stats'!$B199 = "Niftyyy", 'Game Stats'!N199, "")</f>
        <v/>
      </c>
      <c r="I34" s="124" t="str">
        <f>IF('Game Stats'!$B199 = "Niftyyy", 'Game Stats'!O199, "")</f>
        <v/>
      </c>
      <c r="J34" s="124" t="str">
        <f>IF('Game Stats'!$B199 = "Niftyyy", 'Game Stats'!P199, "")</f>
        <v/>
      </c>
      <c r="K34" s="124" t="str">
        <f>IF('Game Stats'!$B199 = "Niftyyy", 'Game Stats'!Q199, "")</f>
        <v/>
      </c>
      <c r="L34" s="124" t="str">
        <f>IF('Game Stats'!$B199 = "Niftyyy", 'Game Stats'!R199, "")</f>
        <v/>
      </c>
      <c r="M34" s="124" t="str">
        <f>IF('Game Stats'!$B199 = "Niftyyy", 'Game Stats'!S199, "")</f>
        <v/>
      </c>
      <c r="N34" s="124" t="str">
        <f>IF('Game Stats'!$B199 = "Niftyyy", 'Game Stats'!T199, "")</f>
        <v/>
      </c>
      <c r="O34" s="124" t="str">
        <f>IF('Game Stats'!$B199 = "Niftyyy", SUM('Game Stats'!I195:I199), "")</f>
        <v/>
      </c>
      <c r="P34" s="120" t="str">
        <f>IF('Game Stats'!$B199 = "Niftyyy", 'Game Stats'!U199, "")</f>
        <v/>
      </c>
      <c r="Q34" s="120" t="str">
        <f>IF('Game Stats'!$B199 = "Niftyyy", 'Game Stats'!V199, "")</f>
        <v/>
      </c>
      <c r="R34" s="124" t="str">
        <f>IF('Game Stats'!$B35 = "Niftyyy", 'Game Stats'!W35, "")</f>
        <v/>
      </c>
      <c r="S34" s="124" t="str">
        <f>IF('Game Stats'!$B35 = "Niftyyy", 'Game Stats'!X35, "")</f>
        <v/>
      </c>
      <c r="T34" s="124" t="str">
        <f>IF('Game Stats'!$B35 = "Niftyyy", 'Game Stats'!Y35, "")</f>
        <v/>
      </c>
      <c r="U34" s="124" t="str">
        <f>IF('Game Stats'!$B35 = "Niftyyy", 'Game Stats'!Z35, "")</f>
        <v/>
      </c>
    </row>
    <row r="35" spans="1:21">
      <c r="A35" s="124" t="str">
        <f>IF('Game Stats'!$B205 = "Niftyyy", 'Game Stats'!D205, "")</f>
        <v/>
      </c>
      <c r="B35" s="124" t="str">
        <f>IF('Game Stats'!$B205 = "Niftyyy", 'Game Stats'!H205, "")</f>
        <v/>
      </c>
      <c r="C35" s="124" t="str">
        <f>IF('Game Stats'!$B205 = "Niftyyy", 'Game Stats'!I205, "")</f>
        <v/>
      </c>
      <c r="D35" s="124" t="str">
        <f>IF('Game Stats'!$B205 = "Niftyyy", 'Game Stats'!J205, "")</f>
        <v/>
      </c>
      <c r="E35" s="124" t="str">
        <f>IF('Game Stats'!$B205 = "Niftyyy", 'Game Stats'!K205, "")</f>
        <v/>
      </c>
      <c r="F35" s="124" t="str">
        <f>IF('Game Stats'!$B205 = "Niftyyy", 'Game Stats'!L205, "")</f>
        <v/>
      </c>
      <c r="G35" s="124" t="str">
        <f>IF('Game Stats'!$B205 = "Niftyyy", 'Game Stats'!M205, "")</f>
        <v/>
      </c>
      <c r="H35" s="124" t="str">
        <f>IF('Game Stats'!$B205 = "Niftyyy", 'Game Stats'!N205, "")</f>
        <v/>
      </c>
      <c r="I35" s="124" t="str">
        <f>IF('Game Stats'!$B205 = "Niftyyy", 'Game Stats'!O205, "")</f>
        <v/>
      </c>
      <c r="J35" s="124" t="str">
        <f>IF('Game Stats'!$B205 = "Niftyyy", 'Game Stats'!P205, "")</f>
        <v/>
      </c>
      <c r="K35" s="124" t="str">
        <f>IF('Game Stats'!$B205 = "Niftyyy", 'Game Stats'!Q205, "")</f>
        <v/>
      </c>
      <c r="L35" s="124" t="str">
        <f>IF('Game Stats'!$B205 = "Niftyyy", 'Game Stats'!R205, "")</f>
        <v/>
      </c>
      <c r="M35" s="124" t="str">
        <f>IF('Game Stats'!$B205 = "Niftyyy", 'Game Stats'!S205, "")</f>
        <v/>
      </c>
      <c r="N35" s="124" t="str">
        <f>IF('Game Stats'!$B205 = "Niftyyy", 'Game Stats'!T205, "")</f>
        <v/>
      </c>
      <c r="O35" s="124" t="str">
        <f>IF('Game Stats'!$B205 = "Niftyyy", SUM('Game Stats'!I201:I205), "")</f>
        <v/>
      </c>
      <c r="P35" s="120" t="str">
        <f>IF('Game Stats'!$B205 = "Niftyyy", 'Game Stats'!U205, "")</f>
        <v/>
      </c>
      <c r="Q35" s="120" t="str">
        <f>IF('Game Stats'!$B205 = "Niftyyy", 'Game Stats'!V205, "")</f>
        <v/>
      </c>
      <c r="R35" s="124" t="str">
        <f>IF('Game Stats'!$B36 = "Niftyyy", 'Game Stats'!W36, "")</f>
        <v/>
      </c>
      <c r="S35" s="124" t="str">
        <f>IF('Game Stats'!$B36 = "Niftyyy", 'Game Stats'!X36, "")</f>
        <v/>
      </c>
      <c r="T35" s="124" t="str">
        <f>IF('Game Stats'!$B36 = "Niftyyy", 'Game Stats'!Y36, "")</f>
        <v/>
      </c>
      <c r="U35" s="124" t="str">
        <f>IF('Game Stats'!$B36 = "Niftyyy", 'Game Stats'!Z36, "")</f>
        <v/>
      </c>
    </row>
    <row r="36" spans="1:21">
      <c r="A36" s="124" t="str">
        <f>IF('Game Stats'!$B211 = "Niftyyy", 'Game Stats'!D211, "")</f>
        <v/>
      </c>
      <c r="B36" s="124" t="str">
        <f>IF('Game Stats'!$B211 = "Niftyyy", 'Game Stats'!H211, "")</f>
        <v/>
      </c>
      <c r="C36" s="124" t="str">
        <f>IF('Game Stats'!$B211 = "Niftyyy", 'Game Stats'!I211, "")</f>
        <v/>
      </c>
      <c r="D36" s="124" t="str">
        <f>IF('Game Stats'!$B211 = "Niftyyy", 'Game Stats'!J211, "")</f>
        <v/>
      </c>
      <c r="E36" s="124" t="str">
        <f>IF('Game Stats'!$B211 = "Niftyyy", 'Game Stats'!K211, "")</f>
        <v/>
      </c>
      <c r="F36" s="124" t="str">
        <f>IF('Game Stats'!$B211 = "Niftyyy", 'Game Stats'!L211, "")</f>
        <v/>
      </c>
      <c r="G36" s="124" t="str">
        <f>IF('Game Stats'!$B211 = "Niftyyy", 'Game Stats'!M211, "")</f>
        <v/>
      </c>
      <c r="H36" s="124" t="str">
        <f>IF('Game Stats'!$B211 = "Niftyyy", 'Game Stats'!N211, "")</f>
        <v/>
      </c>
      <c r="I36" s="124" t="str">
        <f>IF('Game Stats'!$B211 = "Niftyyy", 'Game Stats'!O211, "")</f>
        <v/>
      </c>
      <c r="J36" s="124" t="str">
        <f>IF('Game Stats'!$B211 = "Niftyyy", 'Game Stats'!P211, "")</f>
        <v/>
      </c>
      <c r="K36" s="124" t="str">
        <f>IF('Game Stats'!$B211 = "Niftyyy", 'Game Stats'!Q211, "")</f>
        <v/>
      </c>
      <c r="L36" s="124" t="str">
        <f>IF('Game Stats'!$B211 = "Niftyyy", 'Game Stats'!R211, "")</f>
        <v/>
      </c>
      <c r="M36" s="124" t="str">
        <f>IF('Game Stats'!$B211 = "Niftyyy", 'Game Stats'!S211, "")</f>
        <v/>
      </c>
      <c r="N36" s="124" t="str">
        <f>IF('Game Stats'!$B211 = "Niftyyy", 'Game Stats'!T211, "")</f>
        <v/>
      </c>
      <c r="O36" s="124" t="str">
        <f>IF('Game Stats'!$B211 = "Niftyyy", SUM('Game Stats'!I207:I211), "")</f>
        <v/>
      </c>
      <c r="P36" s="120" t="str">
        <f>IF('Game Stats'!$B211 = "Niftyyy", 'Game Stats'!U211, "")</f>
        <v/>
      </c>
      <c r="Q36" s="120" t="str">
        <f>IF('Game Stats'!$B211 = "Niftyyy", 'Game Stats'!V211, "")</f>
        <v/>
      </c>
      <c r="R36" s="124">
        <f>IF('Game Stats'!$B37 = "Niftyyy", 'Game Stats'!W37, "")</f>
        <v>3.6</v>
      </c>
      <c r="S36" s="124">
        <f>IF('Game Stats'!$B37 = "Niftyyy", 'Game Stats'!X37, "")</f>
        <v>441</v>
      </c>
      <c r="T36" s="124">
        <f>IF('Game Stats'!$B37 = "Niftyyy", 'Game Stats'!Y37, "")</f>
        <v>38</v>
      </c>
      <c r="U36" s="124">
        <f>IF('Game Stats'!$B37 = "Niftyyy", 'Game Stats'!Z37, "")</f>
        <v>8</v>
      </c>
    </row>
    <row r="37" spans="1:21">
      <c r="A37" s="124" t="str">
        <f>IF('Game Stats'!$B217 = "Niftyyy", 'Game Stats'!D217, "")</f>
        <v/>
      </c>
      <c r="B37" s="124" t="str">
        <f>IF('Game Stats'!$B217 = "Niftyyy", 'Game Stats'!H217, "")</f>
        <v/>
      </c>
      <c r="C37" s="124" t="str">
        <f>IF('Game Stats'!$B217 = "Niftyyy", 'Game Stats'!I217, "")</f>
        <v/>
      </c>
      <c r="D37" s="124" t="str">
        <f>IF('Game Stats'!$B217 = "Niftyyy", 'Game Stats'!J217, "")</f>
        <v/>
      </c>
      <c r="E37" s="124" t="str">
        <f>IF('Game Stats'!$B217 = "Niftyyy", 'Game Stats'!K217, "")</f>
        <v/>
      </c>
      <c r="F37" s="124" t="str">
        <f>IF('Game Stats'!$B217 = "Niftyyy", 'Game Stats'!L217, "")</f>
        <v/>
      </c>
      <c r="G37" s="124" t="str">
        <f>IF('Game Stats'!$B217 = "Niftyyy", 'Game Stats'!M217, "")</f>
        <v/>
      </c>
      <c r="H37" s="124" t="str">
        <f>IF('Game Stats'!$B217 = "Niftyyy", 'Game Stats'!N217, "")</f>
        <v/>
      </c>
      <c r="I37" s="124" t="str">
        <f>IF('Game Stats'!$B217 = "Niftyyy", 'Game Stats'!O217, "")</f>
        <v/>
      </c>
      <c r="J37" s="124" t="str">
        <f>IF('Game Stats'!$B217 = "Niftyyy", 'Game Stats'!P217, "")</f>
        <v/>
      </c>
      <c r="K37" s="124" t="str">
        <f>IF('Game Stats'!$B217 = "Niftyyy", 'Game Stats'!Q217, "")</f>
        <v/>
      </c>
      <c r="L37" s="124" t="str">
        <f>IF('Game Stats'!$B217 = "Niftyyy", 'Game Stats'!R217, "")</f>
        <v/>
      </c>
      <c r="M37" s="124" t="str">
        <f>IF('Game Stats'!$B217 = "Niftyyy", 'Game Stats'!S217, "")</f>
        <v/>
      </c>
      <c r="N37" s="124" t="str">
        <f>IF('Game Stats'!$B217 = "Niftyyy", 'Game Stats'!T217, "")</f>
        <v/>
      </c>
      <c r="O37" s="124" t="str">
        <f>IF('Game Stats'!$B217 = "Niftyyy", SUM('Game Stats'!I213:I217), "")</f>
        <v/>
      </c>
      <c r="P37" s="120" t="str">
        <f>IF('Game Stats'!$B217 = "Niftyyy", 'Game Stats'!U217, "")</f>
        <v/>
      </c>
      <c r="Q37" s="120" t="str">
        <f>IF('Game Stats'!$B217 = "Niftyyy", 'Game Stats'!V217, "")</f>
        <v/>
      </c>
      <c r="R37" s="124" t="str">
        <f>IF('Game Stats'!$B38 = "Niftyyy", 'Game Stats'!W38, "")</f>
        <v/>
      </c>
      <c r="S37" s="124" t="str">
        <f>IF('Game Stats'!$B38 = "Niftyyy", 'Game Stats'!X38, "")</f>
        <v/>
      </c>
      <c r="T37" s="124" t="str">
        <f>IF('Game Stats'!$B38 = "Niftyyy", 'Game Stats'!Y38, "")</f>
        <v/>
      </c>
      <c r="U37" s="124" t="str">
        <f>IF('Game Stats'!$B38 = "Niftyyy", 'Game Stats'!Z38, "")</f>
        <v/>
      </c>
    </row>
    <row r="38" spans="1:21">
      <c r="A38" s="124" t="str">
        <f>IF('Game Stats'!$B223 = "Niftyyy", 'Game Stats'!D223, "")</f>
        <v/>
      </c>
      <c r="B38" s="124" t="str">
        <f>IF('Game Stats'!$B223 = "Niftyyy", 'Game Stats'!H223, "")</f>
        <v/>
      </c>
      <c r="C38" s="124" t="str">
        <f>IF('Game Stats'!$B223 = "Niftyyy", 'Game Stats'!I223, "")</f>
        <v/>
      </c>
      <c r="D38" s="124" t="str">
        <f>IF('Game Stats'!$B223 = "Niftyyy", 'Game Stats'!J223, "")</f>
        <v/>
      </c>
      <c r="E38" s="124" t="str">
        <f>IF('Game Stats'!$B223 = "Niftyyy", 'Game Stats'!K223, "")</f>
        <v/>
      </c>
      <c r="F38" s="124" t="str">
        <f>IF('Game Stats'!$B223 = "Niftyyy", 'Game Stats'!L223, "")</f>
        <v/>
      </c>
      <c r="G38" s="124" t="str">
        <f>IF('Game Stats'!$B223 = "Niftyyy", 'Game Stats'!M223, "")</f>
        <v/>
      </c>
      <c r="H38" s="124" t="str">
        <f>IF('Game Stats'!$B223 = "Niftyyy", 'Game Stats'!N223, "")</f>
        <v/>
      </c>
      <c r="I38" s="124" t="str">
        <f>IF('Game Stats'!$B223 = "Niftyyy", 'Game Stats'!O223, "")</f>
        <v/>
      </c>
      <c r="J38" s="124" t="str">
        <f>IF('Game Stats'!$B223 = "Niftyyy", 'Game Stats'!P223, "")</f>
        <v/>
      </c>
      <c r="K38" s="124" t="str">
        <f>IF('Game Stats'!$B223 = "Niftyyy", 'Game Stats'!Q223, "")</f>
        <v/>
      </c>
      <c r="L38" s="124" t="str">
        <f>IF('Game Stats'!$B223 = "Niftyyy", 'Game Stats'!R223, "")</f>
        <v/>
      </c>
      <c r="M38" s="124" t="str">
        <f>IF('Game Stats'!$B223 = "Niftyyy", 'Game Stats'!S223, "")</f>
        <v/>
      </c>
      <c r="N38" s="124" t="str">
        <f>IF('Game Stats'!$B223 = "Niftyyy", 'Game Stats'!T223, "")</f>
        <v/>
      </c>
      <c r="O38" s="124" t="str">
        <f>IF('Game Stats'!$B223 = "Niftyyy", SUM('Game Stats'!I219:I223), "")</f>
        <v/>
      </c>
      <c r="P38" s="120" t="str">
        <f>IF('Game Stats'!$B223 = "Niftyyy", 'Game Stats'!U223, "")</f>
        <v/>
      </c>
      <c r="Q38" s="120" t="str">
        <f>IF('Game Stats'!$B223 = "Niftyyy", 'Game Stats'!V223, "")</f>
        <v/>
      </c>
      <c r="R38" s="124" t="str">
        <f>IF('Game Stats'!$B39 = "Niftyyy", 'Game Stats'!W39, "")</f>
        <v/>
      </c>
      <c r="S38" s="124" t="str">
        <f>IF('Game Stats'!$B39 = "Niftyyy", 'Game Stats'!X39, "")</f>
        <v/>
      </c>
      <c r="T38" s="124" t="str">
        <f>IF('Game Stats'!$B39 = "Niftyyy", 'Game Stats'!Y39, "")</f>
        <v/>
      </c>
      <c r="U38" s="124" t="str">
        <f>IF('Game Stats'!$B39 = "Niftyyy", 'Game Stats'!Z39, "")</f>
        <v/>
      </c>
    </row>
    <row r="39" spans="1:21">
      <c r="A39" s="124" t="str">
        <f>IF('Game Stats'!$B229 = "Niftyyy", 'Game Stats'!D229, "")</f>
        <v/>
      </c>
      <c r="B39" s="124" t="str">
        <f>IF('Game Stats'!$B229 = "Niftyyy", 'Game Stats'!H229, "")</f>
        <v/>
      </c>
      <c r="C39" s="124" t="str">
        <f>IF('Game Stats'!$B229 = "Niftyyy", 'Game Stats'!I229, "")</f>
        <v/>
      </c>
      <c r="D39" s="124" t="str">
        <f>IF('Game Stats'!$B229 = "Niftyyy", 'Game Stats'!J229, "")</f>
        <v/>
      </c>
      <c r="E39" s="124" t="str">
        <f>IF('Game Stats'!$B229 = "Niftyyy", 'Game Stats'!K229, "")</f>
        <v/>
      </c>
      <c r="F39" s="124" t="str">
        <f>IF('Game Stats'!$B229 = "Niftyyy", 'Game Stats'!L229, "")</f>
        <v/>
      </c>
      <c r="G39" s="124" t="str">
        <f>IF('Game Stats'!$B229 = "Niftyyy", 'Game Stats'!M229, "")</f>
        <v/>
      </c>
      <c r="H39" s="124" t="str">
        <f>IF('Game Stats'!$B229 = "Niftyyy", 'Game Stats'!N229, "")</f>
        <v/>
      </c>
      <c r="I39" s="124" t="str">
        <f>IF('Game Stats'!$B229 = "Niftyyy", 'Game Stats'!O229, "")</f>
        <v/>
      </c>
      <c r="J39" s="124" t="str">
        <f>IF('Game Stats'!$B229 = "Niftyyy", 'Game Stats'!P229, "")</f>
        <v/>
      </c>
      <c r="K39" s="124" t="str">
        <f>IF('Game Stats'!$B229 = "Niftyyy", 'Game Stats'!Q229, "")</f>
        <v/>
      </c>
      <c r="L39" s="124" t="str">
        <f>IF('Game Stats'!$B229 = "Niftyyy", 'Game Stats'!R229, "")</f>
        <v/>
      </c>
      <c r="M39" s="124" t="str">
        <f>IF('Game Stats'!$B229 = "Niftyyy", 'Game Stats'!S229, "")</f>
        <v/>
      </c>
      <c r="N39" s="124" t="str">
        <f>IF('Game Stats'!$B229 = "Niftyyy", 'Game Stats'!T229, "")</f>
        <v/>
      </c>
      <c r="O39" s="124" t="str">
        <f>IF('Game Stats'!$B229 = "Niftyyy", SUM('Game Stats'!I225:I229), "")</f>
        <v/>
      </c>
      <c r="P39" s="120" t="str">
        <f>IF('Game Stats'!$B229 = "Niftyyy", 'Game Stats'!U229, "")</f>
        <v/>
      </c>
      <c r="Q39" s="120" t="str">
        <f>IF('Game Stats'!$B229 = "Niftyyy", 'Game Stats'!V229, "")</f>
        <v/>
      </c>
      <c r="R39" s="124" t="str">
        <f>IF('Game Stats'!$B40 = "Niftyyy", 'Game Stats'!W40, "")</f>
        <v/>
      </c>
      <c r="S39" s="124" t="str">
        <f>IF('Game Stats'!$B40 = "Niftyyy", 'Game Stats'!X40, "")</f>
        <v/>
      </c>
      <c r="T39" s="124" t="str">
        <f>IF('Game Stats'!$B40 = "Niftyyy", 'Game Stats'!Y40, "")</f>
        <v/>
      </c>
      <c r="U39" s="124" t="str">
        <f>IF('Game Stats'!$B40 = "Niftyyy", 'Game Stats'!Z40, "")</f>
        <v/>
      </c>
    </row>
    <row r="40" spans="1:21">
      <c r="A40" s="124" t="str">
        <f>IF('Game Stats'!$B235 = "Niftyyy", 'Game Stats'!D235, "")</f>
        <v/>
      </c>
      <c r="B40" s="124" t="str">
        <f>IF('Game Stats'!$B235 = "Niftyyy", 'Game Stats'!H235, "")</f>
        <v/>
      </c>
      <c r="C40" s="124" t="str">
        <f>IF('Game Stats'!$B235 = "Niftyyy", 'Game Stats'!I235, "")</f>
        <v/>
      </c>
      <c r="D40" s="124" t="str">
        <f>IF('Game Stats'!$B235 = "Niftyyy", 'Game Stats'!J235, "")</f>
        <v/>
      </c>
      <c r="E40" s="124" t="str">
        <f>IF('Game Stats'!$B235 = "Niftyyy", 'Game Stats'!K235, "")</f>
        <v/>
      </c>
      <c r="F40" s="124" t="str">
        <f>IF('Game Stats'!$B235 = "Niftyyy", 'Game Stats'!L235, "")</f>
        <v/>
      </c>
      <c r="G40" s="124" t="str">
        <f>IF('Game Stats'!$B235 = "Niftyyy", 'Game Stats'!M235, "")</f>
        <v/>
      </c>
      <c r="H40" s="124" t="str">
        <f>IF('Game Stats'!$B235 = "Niftyyy", 'Game Stats'!N235, "")</f>
        <v/>
      </c>
      <c r="I40" s="124" t="str">
        <f>IF('Game Stats'!$B235 = "Niftyyy", 'Game Stats'!O235, "")</f>
        <v/>
      </c>
      <c r="J40" s="124" t="str">
        <f>IF('Game Stats'!$B235 = "Niftyyy", 'Game Stats'!P235, "")</f>
        <v/>
      </c>
      <c r="K40" s="124" t="str">
        <f>IF('Game Stats'!$B235 = "Niftyyy", 'Game Stats'!Q235, "")</f>
        <v/>
      </c>
      <c r="L40" s="124" t="str">
        <f>IF('Game Stats'!$B235 = "Niftyyy", 'Game Stats'!R235, "")</f>
        <v/>
      </c>
      <c r="M40" s="124" t="str">
        <f>IF('Game Stats'!$B235 = "Niftyyy", 'Game Stats'!S235, "")</f>
        <v/>
      </c>
      <c r="N40" s="124" t="str">
        <f>IF('Game Stats'!$B235 = "Niftyyy", 'Game Stats'!T235, "")</f>
        <v/>
      </c>
      <c r="O40" s="124" t="str">
        <f>IF('Game Stats'!$B235 = "Niftyyy", SUM('Game Stats'!I231:I235), "")</f>
        <v/>
      </c>
      <c r="P40" s="120" t="str">
        <f>IF('Game Stats'!$B235 = "Niftyyy", 'Game Stats'!U235, "")</f>
        <v/>
      </c>
      <c r="Q40" s="120" t="str">
        <f>IF('Game Stats'!$B235 = "Niftyyy", 'Game Stats'!V235, "")</f>
        <v/>
      </c>
      <c r="R40" s="124" t="str">
        <f>IF('Game Stats'!$B41 = "Niftyyy", 'Game Stats'!W41, "")</f>
        <v/>
      </c>
      <c r="S40" s="124" t="str">
        <f>IF('Game Stats'!$B41 = "Niftyyy", 'Game Stats'!X41, "")</f>
        <v/>
      </c>
      <c r="T40" s="124" t="str">
        <f>IF('Game Stats'!$B41 = "Niftyyy", 'Game Stats'!Y41, "")</f>
        <v/>
      </c>
      <c r="U40" s="124" t="str">
        <f>IF('Game Stats'!$B41 = "Niftyyy", 'Game Stats'!Z41, "")</f>
        <v/>
      </c>
    </row>
    <row r="41" spans="1:21">
      <c r="A41" s="124" t="str">
        <f>IF('Game Stats'!$B241 = "Niftyyy", 'Game Stats'!D241, "")</f>
        <v/>
      </c>
      <c r="B41" s="124" t="str">
        <f>IF('Game Stats'!$B241 = "Niftyyy", 'Game Stats'!H241, "")</f>
        <v/>
      </c>
      <c r="C41" s="124" t="str">
        <f>IF('Game Stats'!$B241 = "Niftyyy", 'Game Stats'!I241, "")</f>
        <v/>
      </c>
      <c r="D41" s="124" t="str">
        <f>IF('Game Stats'!$B241 = "Niftyyy", 'Game Stats'!J241, "")</f>
        <v/>
      </c>
      <c r="E41" s="124" t="str">
        <f>IF('Game Stats'!$B241 = "Niftyyy", 'Game Stats'!K241, "")</f>
        <v/>
      </c>
      <c r="F41" s="124" t="str">
        <f>IF('Game Stats'!$B241 = "Niftyyy", 'Game Stats'!L241, "")</f>
        <v/>
      </c>
      <c r="G41" s="124" t="str">
        <f>IF('Game Stats'!$B241 = "Niftyyy", 'Game Stats'!M241, "")</f>
        <v/>
      </c>
      <c r="H41" s="124" t="str">
        <f>IF('Game Stats'!$B241 = "Niftyyy", 'Game Stats'!N241, "")</f>
        <v/>
      </c>
      <c r="I41" s="124" t="str">
        <f>IF('Game Stats'!$B241 = "Niftyyy", 'Game Stats'!O241, "")</f>
        <v/>
      </c>
      <c r="J41" s="124" t="str">
        <f>IF('Game Stats'!$B241 = "Niftyyy", 'Game Stats'!P241, "")</f>
        <v/>
      </c>
      <c r="K41" s="124" t="str">
        <f>IF('Game Stats'!$B241 = "Niftyyy", 'Game Stats'!Q241, "")</f>
        <v/>
      </c>
      <c r="L41" s="124" t="str">
        <f>IF('Game Stats'!$B241 = "Niftyyy", 'Game Stats'!R241, "")</f>
        <v/>
      </c>
      <c r="M41" s="124" t="str">
        <f>IF('Game Stats'!$B241 = "Niftyyy", 'Game Stats'!S241, "")</f>
        <v/>
      </c>
      <c r="N41" s="124" t="str">
        <f>IF('Game Stats'!$B241 = "Niftyyy", 'Game Stats'!T241, "")</f>
        <v/>
      </c>
      <c r="O41" s="124" t="str">
        <f>IF('Game Stats'!$B241 = "Niftyyy", SUM('Game Stats'!I237:I241), "")</f>
        <v/>
      </c>
      <c r="P41" s="120" t="str">
        <f>IF('Game Stats'!$B241 = "Niftyyy", 'Game Stats'!U241, "")</f>
        <v/>
      </c>
      <c r="Q41" s="120" t="str">
        <f>IF('Game Stats'!$B241 = "Niftyyy", 'Game Stats'!V241, "")</f>
        <v/>
      </c>
      <c r="R41" s="124" t="str">
        <f>IF('Game Stats'!$B42 = "Niftyyy", 'Game Stats'!W42, "")</f>
        <v/>
      </c>
      <c r="S41" s="124" t="str">
        <f>IF('Game Stats'!$B42 = "Niftyyy", 'Game Stats'!X42, "")</f>
        <v/>
      </c>
      <c r="T41" s="124" t="str">
        <f>IF('Game Stats'!$B42 = "Niftyyy", 'Game Stats'!Y42, "")</f>
        <v/>
      </c>
      <c r="U41" s="124" t="str">
        <f>IF('Game Stats'!$B42 = "Niftyyy", 'Game Stats'!Z42, "")</f>
        <v/>
      </c>
    </row>
    <row r="42" spans="1:21">
      <c r="A42" s="124" t="str">
        <f>IF('Game Stats'!$B247 = "Niftyyy", 'Game Stats'!D247, "")</f>
        <v/>
      </c>
      <c r="B42" s="124" t="str">
        <f>IF('Game Stats'!$B247 = "Niftyyy", 'Game Stats'!H247, "")</f>
        <v/>
      </c>
      <c r="C42" s="124" t="str">
        <f>IF('Game Stats'!$B247 = "Niftyyy", 'Game Stats'!I247, "")</f>
        <v/>
      </c>
      <c r="D42" s="124" t="str">
        <f>IF('Game Stats'!$B247 = "Niftyyy", 'Game Stats'!J247, "")</f>
        <v/>
      </c>
      <c r="E42" s="124" t="str">
        <f>IF('Game Stats'!$B247 = "Niftyyy", 'Game Stats'!K247, "")</f>
        <v/>
      </c>
      <c r="F42" s="124" t="str">
        <f>IF('Game Stats'!$B247 = "Niftyyy", 'Game Stats'!L247, "")</f>
        <v/>
      </c>
      <c r="G42" s="124" t="str">
        <f>IF('Game Stats'!$B247 = "Niftyyy", 'Game Stats'!M247, "")</f>
        <v/>
      </c>
      <c r="H42" s="124" t="str">
        <f>IF('Game Stats'!$B247 = "Niftyyy", 'Game Stats'!N247, "")</f>
        <v/>
      </c>
      <c r="I42" s="124" t="str">
        <f>IF('Game Stats'!$B247 = "Niftyyy", 'Game Stats'!O247, "")</f>
        <v/>
      </c>
      <c r="J42" s="124" t="str">
        <f>IF('Game Stats'!$B247 = "Niftyyy", 'Game Stats'!P247, "")</f>
        <v/>
      </c>
      <c r="K42" s="124" t="str">
        <f>IF('Game Stats'!$B247 = "Niftyyy", 'Game Stats'!Q247, "")</f>
        <v/>
      </c>
      <c r="L42" s="124" t="str">
        <f>IF('Game Stats'!$B247 = "Niftyyy", 'Game Stats'!R247, "")</f>
        <v/>
      </c>
      <c r="M42" s="124" t="str">
        <f>IF('Game Stats'!$B247 = "Niftyyy", 'Game Stats'!S247, "")</f>
        <v/>
      </c>
      <c r="N42" s="124" t="str">
        <f>IF('Game Stats'!$B247 = "Niftyyy", 'Game Stats'!T247, "")</f>
        <v/>
      </c>
      <c r="O42" s="124" t="str">
        <f>IF('Game Stats'!$B247 = "Niftyyy", SUM('Game Stats'!I243:I247), "")</f>
        <v/>
      </c>
      <c r="P42" s="120" t="str">
        <f>IF('Game Stats'!$B247 = "Niftyyy", 'Game Stats'!U247, "")</f>
        <v/>
      </c>
      <c r="Q42" s="120" t="str">
        <f>IF('Game Stats'!$B247 = "Niftyyy", 'Game Stats'!V247, "")</f>
        <v/>
      </c>
      <c r="R42" s="124">
        <f>IF('Game Stats'!$B43 = "Niftyyy", 'Game Stats'!W43, "")</f>
        <v>3.5</v>
      </c>
      <c r="S42" s="124">
        <f>IF('Game Stats'!$B43 = "Niftyyy", 'Game Stats'!X43, "")</f>
        <v>-927</v>
      </c>
      <c r="T42" s="124">
        <f>IF('Game Stats'!$B43 = "Niftyyy", 'Game Stats'!Y43, "")</f>
        <v>37.5</v>
      </c>
      <c r="U42" s="124">
        <f>IF('Game Stats'!$B43 = "Niftyyy", 'Game Stats'!Z43, "")</f>
        <v>16</v>
      </c>
    </row>
    <row r="43" spans="1:21">
      <c r="A43" s="124" t="str">
        <f>IF('Game Stats'!$B253 = "Niftyyy", 'Game Stats'!D253, "")</f>
        <v/>
      </c>
      <c r="B43" s="124" t="str">
        <f>IF('Game Stats'!$B253 = "Niftyyy", 'Game Stats'!H253, "")</f>
        <v/>
      </c>
      <c r="C43" s="124" t="str">
        <f>IF('Game Stats'!$B253 = "Niftyyy", 'Game Stats'!I253, "")</f>
        <v/>
      </c>
      <c r="D43" s="124" t="str">
        <f>IF('Game Stats'!$B253 = "Niftyyy", 'Game Stats'!J253, "")</f>
        <v/>
      </c>
      <c r="E43" s="124" t="str">
        <f>IF('Game Stats'!$B253 = "Niftyyy", 'Game Stats'!K253, "")</f>
        <v/>
      </c>
      <c r="F43" s="124" t="str">
        <f>IF('Game Stats'!$B253 = "Niftyyy", 'Game Stats'!L253, "")</f>
        <v/>
      </c>
      <c r="G43" s="124" t="str">
        <f>IF('Game Stats'!$B253 = "Niftyyy", 'Game Stats'!M253, "")</f>
        <v/>
      </c>
      <c r="H43" s="124" t="str">
        <f>IF('Game Stats'!$B253 = "Niftyyy", 'Game Stats'!N253, "")</f>
        <v/>
      </c>
      <c r="I43" s="124" t="str">
        <f>IF('Game Stats'!$B253 = "Niftyyy", 'Game Stats'!O253, "")</f>
        <v/>
      </c>
      <c r="J43" s="124" t="str">
        <f>IF('Game Stats'!$B253 = "Niftyyy", 'Game Stats'!P253, "")</f>
        <v/>
      </c>
      <c r="K43" s="124" t="str">
        <f>IF('Game Stats'!$B253 = "Niftyyy", 'Game Stats'!Q253, "")</f>
        <v/>
      </c>
      <c r="L43" s="124" t="str">
        <f>IF('Game Stats'!$B253 = "Niftyyy", 'Game Stats'!R253, "")</f>
        <v/>
      </c>
      <c r="M43" s="124" t="str">
        <f>IF('Game Stats'!$B253 = "Niftyyy", 'Game Stats'!S253, "")</f>
        <v/>
      </c>
      <c r="N43" s="124" t="str">
        <f>IF('Game Stats'!$B253 = "Niftyyy", 'Game Stats'!T253, "")</f>
        <v/>
      </c>
      <c r="O43" s="124" t="str">
        <f>IF('Game Stats'!$B253 = "Niftyyy", SUM('Game Stats'!I249:I253), "")</f>
        <v/>
      </c>
      <c r="P43" s="120" t="str">
        <f>IF('Game Stats'!$B253 = "Niftyyy", 'Game Stats'!U253, "")</f>
        <v/>
      </c>
      <c r="Q43" s="120" t="str">
        <f>IF('Game Stats'!$B253 = "Niftyyy", 'Game Stats'!V253, "")</f>
        <v/>
      </c>
      <c r="R43" s="124" t="str">
        <f>IF('Game Stats'!$B44 = "Niftyyy", 'Game Stats'!W44, "")</f>
        <v/>
      </c>
      <c r="S43" s="124" t="str">
        <f>IF('Game Stats'!$B44 = "Niftyyy", 'Game Stats'!X44, "")</f>
        <v/>
      </c>
      <c r="T43" s="124" t="str">
        <f>IF('Game Stats'!$B44 = "Niftyyy", 'Game Stats'!Y44, "")</f>
        <v/>
      </c>
      <c r="U43" s="124" t="str">
        <f>IF('Game Stats'!$B44 = "Niftyyy", 'Game Stats'!Z44, "")</f>
        <v/>
      </c>
    </row>
    <row r="44" spans="1:21">
      <c r="A44" s="124" t="str">
        <f>IF('Game Stats'!$B259 = "Niftyyy", 'Game Stats'!D259, "")</f>
        <v/>
      </c>
      <c r="B44" s="124" t="str">
        <f>IF('Game Stats'!$B259 = "Niftyyy", 'Game Stats'!H259, "")</f>
        <v/>
      </c>
      <c r="C44" s="124" t="str">
        <f>IF('Game Stats'!$B259 = "Niftyyy", 'Game Stats'!I259, "")</f>
        <v/>
      </c>
      <c r="D44" s="124" t="str">
        <f>IF('Game Stats'!$B259 = "Niftyyy", 'Game Stats'!J259, "")</f>
        <v/>
      </c>
      <c r="E44" s="124" t="str">
        <f>IF('Game Stats'!$B259 = "Niftyyy", 'Game Stats'!K259, "")</f>
        <v/>
      </c>
      <c r="F44" s="124" t="str">
        <f>IF('Game Stats'!$B259 = "Niftyyy", 'Game Stats'!L259, "")</f>
        <v/>
      </c>
      <c r="G44" s="124" t="str">
        <f>IF('Game Stats'!$B259 = "Niftyyy", 'Game Stats'!M259, "")</f>
        <v/>
      </c>
      <c r="H44" s="124" t="str">
        <f>IF('Game Stats'!$B259 = "Niftyyy", 'Game Stats'!N259, "")</f>
        <v/>
      </c>
      <c r="I44" s="124" t="str">
        <f>IF('Game Stats'!$B259 = "Niftyyy", 'Game Stats'!O259, "")</f>
        <v/>
      </c>
      <c r="J44" s="124" t="str">
        <f>IF('Game Stats'!$B259 = "Niftyyy", 'Game Stats'!P259, "")</f>
        <v/>
      </c>
      <c r="K44" s="124" t="str">
        <f>IF('Game Stats'!$B259 = "Niftyyy", 'Game Stats'!Q259, "")</f>
        <v/>
      </c>
      <c r="L44" s="124" t="str">
        <f>IF('Game Stats'!$B259 = "Niftyyy", 'Game Stats'!R259, "")</f>
        <v/>
      </c>
      <c r="M44" s="124" t="str">
        <f>IF('Game Stats'!$B259 = "Niftyyy", 'Game Stats'!S259, "")</f>
        <v/>
      </c>
      <c r="N44" s="124" t="str">
        <f>IF('Game Stats'!$B259 = "Niftyyy", 'Game Stats'!T259, "")</f>
        <v/>
      </c>
      <c r="O44" s="124" t="str">
        <f>IF('Game Stats'!$B259 = "Niftyyy", SUM('Game Stats'!I255:I259), "")</f>
        <v/>
      </c>
      <c r="P44" s="120" t="str">
        <f>IF('Game Stats'!$B259 = "Niftyyy", 'Game Stats'!U259, "")</f>
        <v/>
      </c>
      <c r="Q44" s="120" t="str">
        <f>IF('Game Stats'!$B259 = "Niftyyy", 'Game Stats'!V259, "")</f>
        <v/>
      </c>
      <c r="R44" s="124" t="str">
        <f>IF('Game Stats'!$B45 = "Niftyyy", 'Game Stats'!W45, "")</f>
        <v/>
      </c>
      <c r="S44" s="124" t="str">
        <f>IF('Game Stats'!$B45 = "Niftyyy", 'Game Stats'!X45, "")</f>
        <v/>
      </c>
      <c r="T44" s="124" t="str">
        <f>IF('Game Stats'!$B45 = "Niftyyy", 'Game Stats'!Y45, "")</f>
        <v/>
      </c>
      <c r="U44" s="124" t="str">
        <f>IF('Game Stats'!$B45 = "Niftyyy", 'Game Stats'!Z45, "")</f>
        <v/>
      </c>
    </row>
    <row r="45" spans="1:21">
      <c r="A45" s="124" t="str">
        <f>IF('Game Stats'!$B265 = "Niftyyy", 'Game Stats'!D265, "")</f>
        <v/>
      </c>
      <c r="B45" s="124" t="str">
        <f>IF('Game Stats'!$B265 = "Niftyyy", 'Game Stats'!H265, "")</f>
        <v/>
      </c>
      <c r="C45" s="124" t="str">
        <f>IF('Game Stats'!$B265 = "Niftyyy", 'Game Stats'!I265, "")</f>
        <v/>
      </c>
      <c r="D45" s="124" t="str">
        <f>IF('Game Stats'!$B265 = "Niftyyy", 'Game Stats'!J265, "")</f>
        <v/>
      </c>
      <c r="E45" s="124" t="str">
        <f>IF('Game Stats'!$B265 = "Niftyyy", 'Game Stats'!K265, "")</f>
        <v/>
      </c>
      <c r="F45" s="124" t="str">
        <f>IF('Game Stats'!$B265 = "Niftyyy", 'Game Stats'!L265, "")</f>
        <v/>
      </c>
      <c r="G45" s="124" t="str">
        <f>IF('Game Stats'!$B265 = "Niftyyy", 'Game Stats'!M265, "")</f>
        <v/>
      </c>
      <c r="H45" s="124" t="str">
        <f>IF('Game Stats'!$B265 = "Niftyyy", 'Game Stats'!N265, "")</f>
        <v/>
      </c>
      <c r="I45" s="124" t="str">
        <f>IF('Game Stats'!$B265 = "Niftyyy", 'Game Stats'!O265, "")</f>
        <v/>
      </c>
      <c r="J45" s="124" t="str">
        <f>IF('Game Stats'!$B265 = "Niftyyy", 'Game Stats'!P265, "")</f>
        <v/>
      </c>
      <c r="K45" s="124" t="str">
        <f>IF('Game Stats'!$B265 = "Niftyyy", 'Game Stats'!Q265, "")</f>
        <v/>
      </c>
      <c r="L45" s="124" t="str">
        <f>IF('Game Stats'!$B265 = "Niftyyy", 'Game Stats'!R265, "")</f>
        <v/>
      </c>
      <c r="M45" s="124" t="str">
        <f>IF('Game Stats'!$B265 = "Niftyyy", 'Game Stats'!S265, "")</f>
        <v/>
      </c>
      <c r="N45" s="124" t="str">
        <f>IF('Game Stats'!$B265 = "Niftyyy", 'Game Stats'!T265, "")</f>
        <v/>
      </c>
      <c r="O45" s="124" t="str">
        <f>IF('Game Stats'!$B265 = "Niftyyy", SUM('Game Stats'!I261:I265), "")</f>
        <v/>
      </c>
      <c r="P45" s="120" t="str">
        <f>IF('Game Stats'!$B265 = "Niftyyy", 'Game Stats'!U265, "")</f>
        <v/>
      </c>
      <c r="Q45" s="120" t="str">
        <f>IF('Game Stats'!$B265 = "Niftyyy", 'Game Stats'!V265, "")</f>
        <v/>
      </c>
      <c r="R45" s="124" t="str">
        <f>IF('Game Stats'!$B46 = "Niftyyy", 'Game Stats'!W46, "")</f>
        <v/>
      </c>
      <c r="S45" s="124" t="str">
        <f>IF('Game Stats'!$B46 = "Niftyyy", 'Game Stats'!X46, "")</f>
        <v/>
      </c>
      <c r="T45" s="124" t="str">
        <f>IF('Game Stats'!$B46 = "Niftyyy", 'Game Stats'!Y46, "")</f>
        <v/>
      </c>
      <c r="U45" s="124" t="str">
        <f>IF('Game Stats'!$B46 = "Niftyyy", 'Game Stats'!Z46, "")</f>
        <v/>
      </c>
    </row>
    <row r="46" spans="1:21">
      <c r="A46" s="124" t="str">
        <f>IF('Game Stats'!$B271 = "Niftyyy", 'Game Stats'!D271, "")</f>
        <v/>
      </c>
      <c r="B46" s="124" t="str">
        <f>IF('Game Stats'!$B271 = "Niftyyy", 'Game Stats'!H271, "")</f>
        <v/>
      </c>
      <c r="C46" s="124" t="str">
        <f>IF('Game Stats'!$B271 = "Niftyyy", 'Game Stats'!I271, "")</f>
        <v/>
      </c>
      <c r="D46" s="124" t="str">
        <f>IF('Game Stats'!$B271 = "Niftyyy", 'Game Stats'!J271, "")</f>
        <v/>
      </c>
      <c r="E46" s="124" t="str">
        <f>IF('Game Stats'!$B271 = "Niftyyy", 'Game Stats'!K271, "")</f>
        <v/>
      </c>
      <c r="F46" s="124" t="str">
        <f>IF('Game Stats'!$B271 = "Niftyyy", 'Game Stats'!L271, "")</f>
        <v/>
      </c>
      <c r="G46" s="124" t="str">
        <f>IF('Game Stats'!$B271 = "Niftyyy", 'Game Stats'!M271, "")</f>
        <v/>
      </c>
      <c r="H46" s="124" t="str">
        <f>IF('Game Stats'!$B271 = "Niftyyy", 'Game Stats'!N271, "")</f>
        <v/>
      </c>
      <c r="I46" s="124" t="str">
        <f>IF('Game Stats'!$B271 = "Niftyyy", 'Game Stats'!O271, "")</f>
        <v/>
      </c>
      <c r="J46" s="124" t="str">
        <f>IF('Game Stats'!$B271 = "Niftyyy", 'Game Stats'!P271, "")</f>
        <v/>
      </c>
      <c r="K46" s="124" t="str">
        <f>IF('Game Stats'!$B271 = "Niftyyy", 'Game Stats'!Q271, "")</f>
        <v/>
      </c>
      <c r="L46" s="124" t="str">
        <f>IF('Game Stats'!$B271 = "Niftyyy", 'Game Stats'!R271, "")</f>
        <v/>
      </c>
      <c r="M46" s="124" t="str">
        <f>IF('Game Stats'!$B271 = "Niftyyy", 'Game Stats'!S271, "")</f>
        <v/>
      </c>
      <c r="N46" s="124" t="str">
        <f>IF('Game Stats'!$B271 = "Niftyyy", 'Game Stats'!T271, "")</f>
        <v/>
      </c>
      <c r="O46" s="124" t="str">
        <f>IF('Game Stats'!$B271 = "Niftyyy", SUM('Game Stats'!I267:I271), "")</f>
        <v/>
      </c>
      <c r="P46" s="120" t="str">
        <f>IF('Game Stats'!$B271 = "Niftyyy", 'Game Stats'!U271, "")</f>
        <v/>
      </c>
      <c r="Q46" s="120" t="str">
        <f>IF('Game Stats'!$B271 = "Niftyyy", 'Game Stats'!V271, "")</f>
        <v/>
      </c>
      <c r="R46" s="124" t="str">
        <f>IF('Game Stats'!$B47 = "Niftyyy", 'Game Stats'!W47, "")</f>
        <v/>
      </c>
      <c r="S46" s="124" t="str">
        <f>IF('Game Stats'!$B47 = "Niftyyy", 'Game Stats'!X47, "")</f>
        <v/>
      </c>
      <c r="T46" s="124" t="str">
        <f>IF('Game Stats'!$B47 = "Niftyyy", 'Game Stats'!Y47, "")</f>
        <v/>
      </c>
      <c r="U46" s="124" t="str">
        <f>IF('Game Stats'!$B47 = "Niftyyy", 'Game Stats'!Z47,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2"/>
  <sheetViews>
    <sheetView workbookViewId="0"/>
  </sheetViews>
  <sheetFormatPr baseColWidth="10" defaultColWidth="14.5" defaultRowHeight="15" customHeight="1"/>
  <cols>
    <col min="1" max="1" width="3.1640625" customWidth="1"/>
    <col min="2" max="2" width="18.5" customWidth="1"/>
    <col min="3" max="4" width="24.1640625" customWidth="1"/>
    <col min="5" max="5" width="25.5" customWidth="1"/>
    <col min="6" max="6" width="26.6640625" customWidth="1"/>
    <col min="7" max="7" width="26.5" customWidth="1"/>
    <col min="8" max="8" width="25.5" customWidth="1"/>
    <col min="9" max="9" width="25.6640625" customWidth="1"/>
    <col min="10" max="10" width="3.1640625" customWidth="1"/>
  </cols>
  <sheetData>
    <row r="1" spans="1:10">
      <c r="A1" s="131" t="s">
        <v>31</v>
      </c>
      <c r="B1" s="130"/>
      <c r="C1" s="16" t="s">
        <v>32</v>
      </c>
      <c r="D1" s="17" t="s">
        <v>33</v>
      </c>
      <c r="E1" s="16" t="s">
        <v>34</v>
      </c>
      <c r="F1" s="16" t="s">
        <v>35</v>
      </c>
      <c r="G1" s="18" t="s">
        <v>36</v>
      </c>
      <c r="H1" s="18" t="s">
        <v>37</v>
      </c>
      <c r="I1" s="17" t="s">
        <v>38</v>
      </c>
      <c r="J1" s="19"/>
    </row>
    <row r="2" spans="1:10">
      <c r="A2" s="132"/>
      <c r="B2" s="132"/>
      <c r="C2" s="20" t="s">
        <v>39</v>
      </c>
      <c r="D2" s="21" t="s">
        <v>40</v>
      </c>
      <c r="E2" s="20" t="s">
        <v>41</v>
      </c>
      <c r="F2" s="20" t="s">
        <v>42</v>
      </c>
      <c r="G2" s="22" t="s">
        <v>43</v>
      </c>
      <c r="H2" s="20" t="s">
        <v>44</v>
      </c>
      <c r="I2" s="20" t="s">
        <v>45</v>
      </c>
      <c r="J2" s="23"/>
    </row>
    <row r="3" spans="1:10">
      <c r="A3" s="24"/>
      <c r="B3" s="133" t="s">
        <v>46</v>
      </c>
      <c r="C3" s="25" t="s">
        <v>47</v>
      </c>
      <c r="D3" s="26"/>
      <c r="E3" s="27" t="s">
        <v>48</v>
      </c>
      <c r="F3" s="26" t="s">
        <v>49</v>
      </c>
      <c r="G3" s="26" t="s">
        <v>24</v>
      </c>
      <c r="H3" s="25"/>
      <c r="I3" s="28" t="s">
        <v>50</v>
      </c>
      <c r="J3" s="19"/>
    </row>
    <row r="4" spans="1:10">
      <c r="A4" s="24"/>
      <c r="B4" s="134"/>
      <c r="C4" s="29"/>
      <c r="D4" s="30"/>
      <c r="E4" s="31" t="s">
        <v>51</v>
      </c>
      <c r="F4" s="30"/>
      <c r="G4" s="32" t="s">
        <v>52</v>
      </c>
      <c r="H4" s="29"/>
      <c r="I4" s="33" t="s">
        <v>53</v>
      </c>
      <c r="J4" s="19"/>
    </row>
    <row r="5" spans="1:10">
      <c r="A5" s="24"/>
      <c r="B5" s="134"/>
      <c r="C5" s="29"/>
      <c r="D5" s="30"/>
      <c r="E5" s="31" t="s">
        <v>54</v>
      </c>
      <c r="F5" s="30"/>
      <c r="G5" s="32" t="s">
        <v>55</v>
      </c>
      <c r="H5" s="29"/>
      <c r="I5" s="33" t="s">
        <v>56</v>
      </c>
      <c r="J5" s="19"/>
    </row>
    <row r="6" spans="1:10">
      <c r="A6" s="24"/>
      <c r="B6" s="134"/>
      <c r="C6" s="29"/>
      <c r="D6" s="30"/>
      <c r="E6" s="31" t="s">
        <v>57</v>
      </c>
      <c r="F6" s="30"/>
      <c r="G6" s="30" t="s">
        <v>58</v>
      </c>
      <c r="H6" s="29"/>
      <c r="I6" s="33" t="s">
        <v>59</v>
      </c>
      <c r="J6" s="23"/>
    </row>
    <row r="7" spans="1:10">
      <c r="A7" s="24"/>
      <c r="B7" s="135"/>
      <c r="C7" s="34" t="s">
        <v>60</v>
      </c>
      <c r="D7" s="35"/>
      <c r="E7" s="36"/>
      <c r="F7" s="35"/>
      <c r="G7" s="35" t="s">
        <v>61</v>
      </c>
      <c r="H7" s="34"/>
      <c r="I7" s="37" t="s">
        <v>62</v>
      </c>
      <c r="J7" s="23"/>
    </row>
    <row r="8" spans="1:10">
      <c r="A8" s="24"/>
      <c r="B8" s="136" t="s">
        <v>63</v>
      </c>
      <c r="C8" s="38" t="s">
        <v>64</v>
      </c>
      <c r="D8" s="39"/>
      <c r="E8" s="40" t="s">
        <v>65</v>
      </c>
      <c r="F8" s="39" t="s">
        <v>66</v>
      </c>
      <c r="G8" s="39" t="s">
        <v>67</v>
      </c>
      <c r="H8" s="38"/>
      <c r="I8" s="41" t="s">
        <v>68</v>
      </c>
      <c r="J8" s="19"/>
    </row>
    <row r="9" spans="1:10">
      <c r="A9" s="24"/>
      <c r="B9" s="134"/>
      <c r="C9" s="42" t="s">
        <v>69</v>
      </c>
      <c r="D9" s="43"/>
      <c r="E9" s="44" t="s">
        <v>70</v>
      </c>
      <c r="F9" s="45" t="s">
        <v>71</v>
      </c>
      <c r="G9" s="43" t="s">
        <v>72</v>
      </c>
      <c r="H9" s="42"/>
      <c r="I9" s="46" t="s">
        <v>73</v>
      </c>
      <c r="J9" s="19"/>
    </row>
    <row r="10" spans="1:10">
      <c r="A10" s="24"/>
      <c r="B10" s="134"/>
      <c r="C10" s="42" t="s">
        <v>74</v>
      </c>
      <c r="D10" s="43"/>
      <c r="E10" s="44" t="s">
        <v>75</v>
      </c>
      <c r="F10" s="43" t="s">
        <v>76</v>
      </c>
      <c r="G10" s="43" t="s">
        <v>77</v>
      </c>
      <c r="H10" s="42"/>
      <c r="I10" s="46" t="s">
        <v>78</v>
      </c>
      <c r="J10" s="19"/>
    </row>
    <row r="11" spans="1:10">
      <c r="A11" s="24"/>
      <c r="B11" s="134"/>
      <c r="C11" s="42" t="s">
        <v>79</v>
      </c>
      <c r="D11" s="43"/>
      <c r="E11" s="44" t="s">
        <v>80</v>
      </c>
      <c r="F11" s="45" t="s">
        <v>81</v>
      </c>
      <c r="G11" s="43" t="s">
        <v>82</v>
      </c>
      <c r="H11" s="42"/>
      <c r="I11" s="46" t="s">
        <v>83</v>
      </c>
      <c r="J11" s="19"/>
    </row>
    <row r="12" spans="1:10">
      <c r="A12" s="24"/>
      <c r="B12" s="135"/>
      <c r="C12" s="47" t="s">
        <v>84</v>
      </c>
      <c r="D12" s="48"/>
      <c r="E12" s="49" t="s">
        <v>64</v>
      </c>
      <c r="F12" s="48"/>
      <c r="G12" s="48" t="s">
        <v>85</v>
      </c>
      <c r="H12" s="47"/>
      <c r="I12" s="50"/>
      <c r="J12" s="23"/>
    </row>
    <row r="13" spans="1:10">
      <c r="A13" s="24"/>
      <c r="B13" s="137" t="s">
        <v>86</v>
      </c>
      <c r="C13" s="51" t="s">
        <v>87</v>
      </c>
      <c r="D13" s="52"/>
      <c r="E13" s="53" t="s">
        <v>88</v>
      </c>
      <c r="F13" s="54" t="s">
        <v>89</v>
      </c>
      <c r="G13" s="51" t="s">
        <v>90</v>
      </c>
      <c r="H13" s="51"/>
      <c r="I13" s="55" t="s">
        <v>87</v>
      </c>
      <c r="J13" s="19"/>
    </row>
    <row r="14" spans="1:10">
      <c r="A14" s="24"/>
      <c r="B14" s="134"/>
      <c r="C14" s="56" t="s">
        <v>91</v>
      </c>
      <c r="D14" s="56"/>
      <c r="E14" s="57" t="s">
        <v>92</v>
      </c>
      <c r="F14" s="58" t="s">
        <v>93</v>
      </c>
      <c r="G14" s="56" t="s">
        <v>57</v>
      </c>
      <c r="H14" s="59"/>
      <c r="I14" s="60"/>
      <c r="J14" s="19"/>
    </row>
    <row r="15" spans="1:10">
      <c r="A15" s="24"/>
      <c r="B15" s="134"/>
      <c r="C15" s="56" t="s">
        <v>94</v>
      </c>
      <c r="D15" s="56"/>
      <c r="E15" s="57" t="s">
        <v>90</v>
      </c>
      <c r="F15" s="56" t="s">
        <v>95</v>
      </c>
      <c r="G15" s="56" t="s">
        <v>50</v>
      </c>
      <c r="H15" s="59"/>
      <c r="I15" s="60"/>
      <c r="J15" s="19"/>
    </row>
    <row r="16" spans="1:10">
      <c r="A16" s="24"/>
      <c r="B16" s="134"/>
      <c r="C16" s="56" t="s">
        <v>96</v>
      </c>
      <c r="D16" s="56"/>
      <c r="E16" s="57" t="s">
        <v>97</v>
      </c>
      <c r="F16" s="61" t="s">
        <v>98</v>
      </c>
      <c r="G16" s="56" t="s">
        <v>53</v>
      </c>
      <c r="H16" s="59"/>
      <c r="I16" s="60"/>
      <c r="J16" s="23"/>
    </row>
    <row r="17" spans="1:10">
      <c r="A17" s="24"/>
      <c r="B17" s="135"/>
      <c r="C17" s="62" t="s">
        <v>53</v>
      </c>
      <c r="D17" s="62"/>
      <c r="E17" s="63"/>
      <c r="F17" s="64" t="s">
        <v>99</v>
      </c>
      <c r="G17" s="62"/>
      <c r="H17" s="65"/>
      <c r="I17" s="66"/>
      <c r="J17" s="23"/>
    </row>
    <row r="18" spans="1:10">
      <c r="A18" s="24"/>
      <c r="B18" s="67"/>
      <c r="C18" s="68"/>
      <c r="D18" s="68"/>
      <c r="E18" s="69"/>
      <c r="F18" s="68"/>
      <c r="G18" s="68"/>
      <c r="H18" s="68"/>
      <c r="I18" s="68"/>
      <c r="J18" s="23"/>
    </row>
    <row r="19" spans="1:10">
      <c r="A19" s="24"/>
      <c r="B19" s="138" t="s">
        <v>100</v>
      </c>
      <c r="C19" s="52" t="s">
        <v>101</v>
      </c>
      <c r="D19" s="51"/>
      <c r="E19" s="70" t="s">
        <v>102</v>
      </c>
      <c r="F19" s="52"/>
      <c r="G19" s="51" t="s">
        <v>103</v>
      </c>
      <c r="H19" s="52"/>
      <c r="I19" s="71" t="s">
        <v>104</v>
      </c>
      <c r="J19" s="23"/>
    </row>
    <row r="20" spans="1:10">
      <c r="A20" s="24"/>
      <c r="B20" s="134"/>
      <c r="C20" s="56" t="s">
        <v>91</v>
      </c>
      <c r="D20" s="72"/>
      <c r="E20" s="73" t="s">
        <v>105</v>
      </c>
      <c r="F20" s="56"/>
      <c r="G20" s="72" t="s">
        <v>106</v>
      </c>
      <c r="H20" s="56"/>
      <c r="I20" s="74"/>
      <c r="J20" s="23"/>
    </row>
    <row r="21" spans="1:10">
      <c r="A21" s="24"/>
      <c r="B21" s="134"/>
      <c r="C21" s="72" t="s">
        <v>107</v>
      </c>
      <c r="D21" s="56"/>
      <c r="E21" s="73" t="s">
        <v>108</v>
      </c>
      <c r="F21" s="72"/>
      <c r="G21" s="72" t="s">
        <v>109</v>
      </c>
      <c r="H21" s="75"/>
      <c r="I21" s="74"/>
      <c r="J21" s="23"/>
    </row>
    <row r="22" spans="1:10">
      <c r="A22" s="24"/>
      <c r="B22" s="134"/>
      <c r="C22" s="72" t="s">
        <v>110</v>
      </c>
      <c r="D22" s="72"/>
      <c r="E22" s="73"/>
      <c r="F22" s="72"/>
      <c r="G22" s="76" t="s">
        <v>111</v>
      </c>
      <c r="H22" s="75"/>
      <c r="I22" s="74"/>
      <c r="J22" s="23"/>
    </row>
    <row r="23" spans="1:10">
      <c r="A23" s="24"/>
      <c r="B23" s="135"/>
      <c r="C23" s="77" t="s">
        <v>112</v>
      </c>
      <c r="D23" s="77"/>
      <c r="E23" s="78"/>
      <c r="F23" s="77"/>
      <c r="G23" s="76" t="s">
        <v>53</v>
      </c>
      <c r="H23" s="79"/>
      <c r="I23" s="80"/>
      <c r="J23" s="23"/>
    </row>
    <row r="24" spans="1:10">
      <c r="A24" s="24"/>
      <c r="B24" s="81"/>
      <c r="C24" s="81"/>
      <c r="D24" s="81"/>
      <c r="E24" s="81"/>
      <c r="F24" s="81"/>
      <c r="G24" s="81"/>
      <c r="H24" s="81"/>
      <c r="I24" s="81"/>
      <c r="J24" s="23"/>
    </row>
    <row r="25" spans="1:10">
      <c r="A25" s="24"/>
      <c r="B25" s="139" t="s">
        <v>113</v>
      </c>
      <c r="C25" s="51" t="s">
        <v>114</v>
      </c>
      <c r="D25" s="82"/>
      <c r="E25" s="70"/>
      <c r="F25" s="51"/>
      <c r="G25" s="51" t="s">
        <v>102</v>
      </c>
      <c r="H25" s="51"/>
      <c r="I25" s="71" t="s">
        <v>91</v>
      </c>
      <c r="J25" s="23"/>
    </row>
    <row r="26" spans="1:10">
      <c r="A26" s="24"/>
      <c r="B26" s="134"/>
      <c r="C26" s="72"/>
      <c r="D26" s="75"/>
      <c r="E26" s="83"/>
      <c r="F26" s="72"/>
      <c r="G26" s="72" t="s">
        <v>115</v>
      </c>
      <c r="H26" s="72"/>
      <c r="I26" s="74" t="s">
        <v>116</v>
      </c>
      <c r="J26" s="23"/>
    </row>
    <row r="27" spans="1:10">
      <c r="A27" s="24"/>
      <c r="B27" s="134"/>
      <c r="C27" s="72"/>
      <c r="D27" s="75"/>
      <c r="E27" s="83"/>
      <c r="F27" s="72"/>
      <c r="G27" s="72" t="s">
        <v>91</v>
      </c>
      <c r="H27" s="72"/>
      <c r="I27" s="74"/>
      <c r="J27" s="23"/>
    </row>
    <row r="28" spans="1:10">
      <c r="A28" s="24"/>
      <c r="B28" s="134"/>
      <c r="C28" s="72"/>
      <c r="D28" s="75"/>
      <c r="E28" s="83"/>
      <c r="F28" s="72"/>
      <c r="G28" s="72" t="s">
        <v>117</v>
      </c>
      <c r="H28" s="72"/>
      <c r="I28" s="74"/>
      <c r="J28" s="23"/>
    </row>
    <row r="29" spans="1:10">
      <c r="A29" s="24"/>
      <c r="B29" s="135"/>
      <c r="C29" s="77"/>
      <c r="D29" s="79"/>
      <c r="E29" s="84"/>
      <c r="F29" s="77"/>
      <c r="G29" s="77" t="s">
        <v>118</v>
      </c>
      <c r="H29" s="79"/>
      <c r="I29" s="80"/>
      <c r="J29" s="23"/>
    </row>
    <row r="30" spans="1:10">
      <c r="A30" s="24"/>
      <c r="B30" s="81"/>
      <c r="C30" s="81"/>
      <c r="D30" s="81"/>
      <c r="E30" s="81"/>
      <c r="F30" s="81"/>
      <c r="G30" s="81"/>
      <c r="H30" s="81"/>
      <c r="I30" s="81"/>
      <c r="J30" s="23"/>
    </row>
    <row r="33" spans="2:7">
      <c r="B33" s="140" t="s">
        <v>119</v>
      </c>
      <c r="C33" s="141"/>
      <c r="D33" s="141"/>
      <c r="E33" s="141"/>
      <c r="F33" s="141"/>
      <c r="G33" s="142"/>
    </row>
    <row r="34" spans="2:7">
      <c r="B34" s="85" t="s">
        <v>120</v>
      </c>
      <c r="C34" s="143"/>
      <c r="D34" s="132"/>
      <c r="E34" s="132"/>
      <c r="F34" s="132"/>
      <c r="G34" s="144"/>
    </row>
    <row r="35" spans="2:7">
      <c r="B35" s="86" t="s">
        <v>121</v>
      </c>
      <c r="C35" s="87"/>
      <c r="D35" s="87"/>
      <c r="E35" s="87"/>
      <c r="F35" s="87"/>
      <c r="G35" s="87"/>
    </row>
    <row r="36" spans="2:7">
      <c r="B36" s="88" t="s">
        <v>122</v>
      </c>
      <c r="C36" s="89" t="s">
        <v>123</v>
      </c>
      <c r="D36" s="89" t="s">
        <v>124</v>
      </c>
      <c r="E36" s="89" t="s">
        <v>125</v>
      </c>
      <c r="F36" s="89" t="s">
        <v>126</v>
      </c>
      <c r="G36" s="89" t="s">
        <v>127</v>
      </c>
    </row>
    <row r="37" spans="2:7">
      <c r="B37" s="88"/>
      <c r="C37" s="89"/>
      <c r="D37" s="89"/>
      <c r="E37" s="89"/>
      <c r="F37" s="89"/>
      <c r="G37" s="89"/>
    </row>
    <row r="38" spans="2:7">
      <c r="B38" s="88" t="s">
        <v>128</v>
      </c>
      <c r="C38" s="90"/>
      <c r="D38" s="90"/>
      <c r="E38" s="90"/>
      <c r="F38" s="90"/>
      <c r="G38" s="90"/>
    </row>
    <row r="39" spans="2:7">
      <c r="B39" s="88" t="s">
        <v>128</v>
      </c>
      <c r="C39" s="90"/>
      <c r="D39" s="90"/>
      <c r="E39" s="90"/>
      <c r="F39" s="90"/>
      <c r="G39" s="90"/>
    </row>
    <row r="40" spans="2:7">
      <c r="B40" s="88" t="s">
        <v>128</v>
      </c>
      <c r="C40" s="89"/>
      <c r="D40" s="89"/>
      <c r="E40" s="90"/>
      <c r="F40" s="89"/>
      <c r="G40" s="89"/>
    </row>
    <row r="41" spans="2:7">
      <c r="B41" s="88" t="s">
        <v>128</v>
      </c>
      <c r="C41" s="89"/>
      <c r="D41" s="89"/>
      <c r="E41" s="90"/>
      <c r="F41" s="89"/>
      <c r="G41" s="89"/>
    </row>
    <row r="42" spans="2:7">
      <c r="B42" s="91"/>
      <c r="C42" s="92"/>
      <c r="D42" s="92"/>
      <c r="E42" s="92"/>
      <c r="F42" s="92"/>
      <c r="G42" s="92"/>
    </row>
  </sheetData>
  <mergeCells count="8">
    <mergeCell ref="B25:B29"/>
    <mergeCell ref="B33:G33"/>
    <mergeCell ref="C34:G34"/>
    <mergeCell ref="A1:B2"/>
    <mergeCell ref="B3:B7"/>
    <mergeCell ref="B8:B12"/>
    <mergeCell ref="B13:B17"/>
    <mergeCell ref="B19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00"/>
  <sheetViews>
    <sheetView topLeftCell="B1" workbookViewId="0"/>
  </sheetViews>
  <sheetFormatPr baseColWidth="10" defaultColWidth="14.5" defaultRowHeight="15" customHeight="1"/>
  <cols>
    <col min="1" max="1" width="14.5" hidden="1"/>
    <col min="3" max="3" width="17.33203125" customWidth="1"/>
    <col min="4" max="4" width="15" customWidth="1"/>
    <col min="7" max="7" width="15" customWidth="1"/>
    <col min="17" max="17" width="16.1640625" customWidth="1"/>
    <col min="18" max="18" width="20" customWidth="1"/>
    <col min="19" max="19" width="22" customWidth="1"/>
  </cols>
  <sheetData>
    <row r="1" spans="1:28">
      <c r="A1" s="3"/>
      <c r="B1" s="93"/>
      <c r="C1" s="94" t="s">
        <v>129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2"/>
    </row>
    <row r="2" spans="1:28" hidden="1">
      <c r="A2" s="3" t="s">
        <v>130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 t="s">
        <v>131</v>
      </c>
      <c r="U2" s="94" t="s">
        <v>132</v>
      </c>
      <c r="V2" s="94" t="s">
        <v>133</v>
      </c>
      <c r="W2" s="94" t="s">
        <v>134</v>
      </c>
      <c r="X2" s="94" t="s">
        <v>135</v>
      </c>
      <c r="Y2" s="94" t="s">
        <v>136</v>
      </c>
      <c r="Z2" s="94" t="s">
        <v>137</v>
      </c>
      <c r="AA2" s="2"/>
    </row>
    <row r="3" spans="1:28" hidden="1">
      <c r="A3" s="3">
        <v>1</v>
      </c>
      <c r="B3" s="94"/>
      <c r="C3" s="94"/>
      <c r="D3" s="95"/>
      <c r="E3" s="95"/>
      <c r="F3" s="95"/>
      <c r="G3" s="95"/>
      <c r="H3" s="96"/>
      <c r="I3" s="95"/>
      <c r="J3" s="95"/>
      <c r="K3" s="95"/>
      <c r="L3" s="97"/>
      <c r="M3" s="95"/>
      <c r="N3" s="97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2"/>
    </row>
    <row r="4" spans="1:28" hidden="1">
      <c r="A4" s="3">
        <v>1</v>
      </c>
      <c r="B4" s="94"/>
      <c r="C4" s="94"/>
      <c r="D4" s="95"/>
      <c r="E4" s="95"/>
      <c r="F4" s="95"/>
      <c r="G4" s="95"/>
      <c r="H4" s="96"/>
      <c r="I4" s="95"/>
      <c r="J4" s="95"/>
      <c r="K4" s="95"/>
      <c r="L4" s="97"/>
      <c r="M4" s="95"/>
      <c r="N4" s="97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2"/>
    </row>
    <row r="5" spans="1:28" hidden="1">
      <c r="A5" s="3">
        <v>1</v>
      </c>
      <c r="B5" s="94"/>
      <c r="C5" s="94"/>
      <c r="D5" s="95"/>
      <c r="E5" s="95"/>
      <c r="F5" s="95"/>
      <c r="G5" s="95"/>
      <c r="H5" s="96"/>
      <c r="I5" s="95"/>
      <c r="J5" s="95"/>
      <c r="K5" s="95"/>
      <c r="L5" s="97"/>
      <c r="M5" s="95"/>
      <c r="N5" s="97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2"/>
    </row>
    <row r="6" spans="1:28" hidden="1">
      <c r="A6" s="3">
        <v>1</v>
      </c>
      <c r="B6" s="94"/>
      <c r="C6" s="94"/>
      <c r="D6" s="95"/>
      <c r="E6" s="95"/>
      <c r="F6" s="95"/>
      <c r="G6" s="95"/>
      <c r="H6" s="96"/>
      <c r="I6" s="95"/>
      <c r="J6" s="95"/>
      <c r="K6" s="95"/>
      <c r="L6" s="97"/>
      <c r="M6" s="95"/>
      <c r="N6" s="97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2"/>
    </row>
    <row r="7" spans="1:28" hidden="1">
      <c r="A7" s="3">
        <v>1</v>
      </c>
      <c r="B7" s="94"/>
      <c r="C7" s="94"/>
      <c r="D7" s="95"/>
      <c r="E7" s="95"/>
      <c r="F7" s="95"/>
      <c r="G7" s="95"/>
      <c r="H7" s="96"/>
      <c r="I7" s="95"/>
      <c r="J7" s="95"/>
      <c r="K7" s="95"/>
      <c r="L7" s="97"/>
      <c r="M7" s="95"/>
      <c r="N7" s="97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2"/>
    </row>
    <row r="8" spans="1:28" hidden="1">
      <c r="A8" s="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 t="s">
        <v>131</v>
      </c>
      <c r="U8" s="94" t="s">
        <v>132</v>
      </c>
      <c r="V8" s="94" t="s">
        <v>133</v>
      </c>
      <c r="W8" s="94" t="s">
        <v>134</v>
      </c>
      <c r="X8" s="94" t="s">
        <v>135</v>
      </c>
      <c r="Y8" s="94" t="s">
        <v>136</v>
      </c>
      <c r="Z8" s="94" t="s">
        <v>137</v>
      </c>
      <c r="AA8" s="2"/>
    </row>
    <row r="9" spans="1:28" hidden="1">
      <c r="A9" s="3">
        <v>2</v>
      </c>
      <c r="B9" s="94"/>
      <c r="C9" s="94"/>
      <c r="D9" s="95"/>
      <c r="E9" s="95"/>
      <c r="F9" s="95"/>
      <c r="G9" s="95"/>
      <c r="H9" s="96"/>
      <c r="I9" s="95"/>
      <c r="J9" s="95"/>
      <c r="K9" s="95"/>
      <c r="L9" s="97"/>
      <c r="M9" s="95"/>
      <c r="N9" s="97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2"/>
      <c r="AB9" s="98"/>
    </row>
    <row r="10" spans="1:28" hidden="1">
      <c r="A10" s="3">
        <v>2</v>
      </c>
      <c r="B10" s="94"/>
      <c r="C10" s="94"/>
      <c r="D10" s="95"/>
      <c r="E10" s="95"/>
      <c r="F10" s="95"/>
      <c r="G10" s="95"/>
      <c r="H10" s="96"/>
      <c r="I10" s="95"/>
      <c r="J10" s="95"/>
      <c r="K10" s="95"/>
      <c r="L10" s="97"/>
      <c r="M10" s="95"/>
      <c r="N10" s="97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2"/>
    </row>
    <row r="11" spans="1:28" hidden="1">
      <c r="A11" s="3">
        <v>2</v>
      </c>
      <c r="B11" s="94"/>
      <c r="C11" s="94"/>
      <c r="D11" s="95"/>
      <c r="E11" s="95"/>
      <c r="F11" s="95"/>
      <c r="G11" s="95"/>
      <c r="H11" s="96"/>
      <c r="I11" s="95"/>
      <c r="J11" s="95"/>
      <c r="K11" s="95"/>
      <c r="L11" s="97"/>
      <c r="M11" s="95"/>
      <c r="N11" s="97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2"/>
    </row>
    <row r="12" spans="1:28" hidden="1">
      <c r="A12" s="3">
        <v>2</v>
      </c>
      <c r="B12" s="94"/>
      <c r="C12" s="94"/>
      <c r="D12" s="95"/>
      <c r="E12" s="95"/>
      <c r="F12" s="95"/>
      <c r="G12" s="95"/>
      <c r="H12" s="96"/>
      <c r="I12" s="95"/>
      <c r="J12" s="95"/>
      <c r="K12" s="95"/>
      <c r="L12" s="97"/>
      <c r="M12" s="95"/>
      <c r="N12" s="97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2"/>
    </row>
    <row r="13" spans="1:28" hidden="1">
      <c r="A13" s="3">
        <v>2</v>
      </c>
      <c r="B13" s="94"/>
      <c r="C13" s="94"/>
      <c r="D13" s="95"/>
      <c r="E13" s="95"/>
      <c r="F13" s="95"/>
      <c r="G13" s="95"/>
      <c r="H13" s="96"/>
      <c r="I13" s="95"/>
      <c r="J13" s="95"/>
      <c r="K13" s="95"/>
      <c r="L13" s="97"/>
      <c r="M13" s="95"/>
      <c r="N13" s="97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2"/>
    </row>
    <row r="14" spans="1:28">
      <c r="A14" s="3"/>
      <c r="B14" s="99" t="s">
        <v>138</v>
      </c>
      <c r="C14" s="100" t="s">
        <v>139</v>
      </c>
      <c r="D14" s="94" t="s">
        <v>140</v>
      </c>
      <c r="E14" s="94" t="s">
        <v>141</v>
      </c>
      <c r="F14" s="94" t="s">
        <v>142</v>
      </c>
      <c r="G14" s="94" t="s">
        <v>143</v>
      </c>
      <c r="H14" s="94" t="s">
        <v>144</v>
      </c>
      <c r="I14" s="94" t="s">
        <v>1</v>
      </c>
      <c r="J14" s="94" t="s">
        <v>2</v>
      </c>
      <c r="K14" s="94" t="s">
        <v>3</v>
      </c>
      <c r="L14" s="94" t="s">
        <v>8</v>
      </c>
      <c r="M14" s="94" t="s">
        <v>145</v>
      </c>
      <c r="N14" s="94" t="s">
        <v>146</v>
      </c>
      <c r="O14" s="94" t="s">
        <v>147</v>
      </c>
      <c r="P14" s="94" t="s">
        <v>13</v>
      </c>
      <c r="Q14" s="94" t="s">
        <v>148</v>
      </c>
      <c r="R14" s="94" t="s">
        <v>149</v>
      </c>
      <c r="S14" s="94" t="s">
        <v>150</v>
      </c>
      <c r="T14" s="94" t="s">
        <v>131</v>
      </c>
      <c r="U14" s="94" t="s">
        <v>132</v>
      </c>
      <c r="V14" s="94" t="s">
        <v>133</v>
      </c>
      <c r="W14" s="94" t="s">
        <v>134</v>
      </c>
      <c r="X14" s="94" t="s">
        <v>135</v>
      </c>
      <c r="Y14" s="94" t="s">
        <v>136</v>
      </c>
      <c r="Z14" s="94" t="s">
        <v>151</v>
      </c>
      <c r="AA14" s="2"/>
    </row>
    <row r="15" spans="1:28">
      <c r="A15" s="3">
        <v>3</v>
      </c>
      <c r="B15" s="3" t="s">
        <v>39</v>
      </c>
      <c r="C15" s="3" t="s">
        <v>152</v>
      </c>
      <c r="D15" s="101" t="s">
        <v>64</v>
      </c>
      <c r="E15" s="101" t="s">
        <v>96</v>
      </c>
      <c r="F15" s="101" t="s">
        <v>153</v>
      </c>
      <c r="G15" s="101" t="s">
        <v>154</v>
      </c>
      <c r="H15" s="101">
        <v>29</v>
      </c>
      <c r="I15" s="101">
        <v>6</v>
      </c>
      <c r="J15" s="101">
        <v>1</v>
      </c>
      <c r="K15" s="101">
        <v>6</v>
      </c>
      <c r="L15" s="102">
        <v>17</v>
      </c>
      <c r="M15" s="101">
        <v>247</v>
      </c>
      <c r="N15" s="102">
        <v>12.7</v>
      </c>
      <c r="O15" s="101">
        <v>0</v>
      </c>
      <c r="P15" s="101">
        <v>0</v>
      </c>
      <c r="Q15" s="101">
        <v>0</v>
      </c>
      <c r="R15" s="101">
        <v>0</v>
      </c>
      <c r="S15" s="101">
        <v>8</v>
      </c>
      <c r="T15" s="101">
        <v>19</v>
      </c>
      <c r="U15" s="101">
        <v>129</v>
      </c>
      <c r="V15" s="101">
        <v>58</v>
      </c>
      <c r="W15" s="101">
        <v>5.0999999999999996</v>
      </c>
      <c r="X15" s="101">
        <v>761</v>
      </c>
      <c r="Y15" s="101">
        <v>20</v>
      </c>
      <c r="Z15" s="101">
        <v>4</v>
      </c>
      <c r="AA15" s="2"/>
    </row>
    <row r="16" spans="1:28">
      <c r="A16" s="3">
        <v>3</v>
      </c>
      <c r="B16" s="3" t="s">
        <v>44</v>
      </c>
      <c r="C16" s="3" t="s">
        <v>155</v>
      </c>
      <c r="D16" s="101" t="s">
        <v>68</v>
      </c>
      <c r="E16" s="101" t="s">
        <v>156</v>
      </c>
      <c r="F16" s="101" t="s">
        <v>87</v>
      </c>
      <c r="G16" s="101" t="s">
        <v>89</v>
      </c>
      <c r="H16" s="101">
        <v>29</v>
      </c>
      <c r="I16" s="101">
        <v>5</v>
      </c>
      <c r="J16" s="101">
        <v>2</v>
      </c>
      <c r="K16" s="101">
        <v>12</v>
      </c>
      <c r="L16" s="102">
        <v>10.6</v>
      </c>
      <c r="M16" s="101">
        <v>154</v>
      </c>
      <c r="N16" s="102">
        <v>11</v>
      </c>
      <c r="O16" s="101">
        <v>1</v>
      </c>
      <c r="P16" s="101">
        <v>0</v>
      </c>
      <c r="Q16" s="101">
        <v>0</v>
      </c>
      <c r="R16" s="101">
        <v>0</v>
      </c>
      <c r="S16" s="101">
        <v>15</v>
      </c>
      <c r="T16" s="101">
        <v>33</v>
      </c>
      <c r="U16" s="101">
        <v>94</v>
      </c>
      <c r="V16" s="101">
        <v>32</v>
      </c>
      <c r="W16" s="101">
        <v>5.0999999999999996</v>
      </c>
      <c r="X16" s="101">
        <v>1140</v>
      </c>
      <c r="Y16" s="101">
        <v>60</v>
      </c>
      <c r="Z16" s="101">
        <v>6</v>
      </c>
      <c r="AA16" s="2"/>
    </row>
    <row r="17" spans="1:27">
      <c r="A17" s="3">
        <v>3</v>
      </c>
      <c r="B17" s="3" t="s">
        <v>41</v>
      </c>
      <c r="C17" s="3" t="s">
        <v>157</v>
      </c>
      <c r="D17" s="101" t="s">
        <v>57</v>
      </c>
      <c r="E17" s="101" t="s">
        <v>158</v>
      </c>
      <c r="F17" s="101" t="s">
        <v>159</v>
      </c>
      <c r="G17" s="101" t="s">
        <v>160</v>
      </c>
      <c r="H17" s="101">
        <v>29</v>
      </c>
      <c r="I17" s="101">
        <v>4</v>
      </c>
      <c r="J17" s="101">
        <v>2</v>
      </c>
      <c r="K17" s="101">
        <v>12</v>
      </c>
      <c r="L17" s="102">
        <v>12.4</v>
      </c>
      <c r="M17" s="101">
        <v>176</v>
      </c>
      <c r="N17" s="102">
        <v>10.5</v>
      </c>
      <c r="O17" s="101">
        <v>1</v>
      </c>
      <c r="P17" s="101">
        <v>0</v>
      </c>
      <c r="Q17" s="101">
        <v>2</v>
      </c>
      <c r="R17" s="101">
        <v>0</v>
      </c>
      <c r="S17" s="101">
        <v>13</v>
      </c>
      <c r="T17" s="101">
        <v>26</v>
      </c>
      <c r="U17" s="101">
        <v>100</v>
      </c>
      <c r="V17" s="101">
        <v>-11</v>
      </c>
      <c r="W17" s="101">
        <v>4.5999999999999996</v>
      </c>
      <c r="X17" s="101">
        <v>116</v>
      </c>
      <c r="Y17" s="101">
        <v>60</v>
      </c>
      <c r="Z17" s="101">
        <v>1</v>
      </c>
      <c r="AA17" s="2"/>
    </row>
    <row r="18" spans="1:27">
      <c r="A18" s="3">
        <v>3</v>
      </c>
      <c r="B18" s="3" t="s">
        <v>42</v>
      </c>
      <c r="C18" s="3" t="s">
        <v>161</v>
      </c>
      <c r="D18" s="101" t="s">
        <v>162</v>
      </c>
      <c r="E18" s="101" t="s">
        <v>163</v>
      </c>
      <c r="F18" s="101" t="s">
        <v>24</v>
      </c>
      <c r="G18" s="101" t="s">
        <v>48</v>
      </c>
      <c r="H18" s="101">
        <v>29</v>
      </c>
      <c r="I18" s="101">
        <v>7</v>
      </c>
      <c r="J18" s="101">
        <v>1</v>
      </c>
      <c r="K18" s="101">
        <v>5</v>
      </c>
      <c r="L18" s="102">
        <v>12.7</v>
      </c>
      <c r="M18" s="101">
        <v>222</v>
      </c>
      <c r="N18" s="102">
        <v>12.7</v>
      </c>
      <c r="O18" s="101">
        <v>0</v>
      </c>
      <c r="P18" s="101">
        <v>0</v>
      </c>
      <c r="Q18" s="101">
        <v>0</v>
      </c>
      <c r="R18" s="101">
        <v>6</v>
      </c>
      <c r="S18" s="101">
        <v>10</v>
      </c>
      <c r="T18" s="101">
        <v>15</v>
      </c>
      <c r="U18" s="101">
        <v>133</v>
      </c>
      <c r="V18" s="101">
        <v>28</v>
      </c>
      <c r="W18" s="101">
        <v>6.3</v>
      </c>
      <c r="X18" s="101">
        <v>1865</v>
      </c>
      <c r="Y18" s="101">
        <v>40</v>
      </c>
      <c r="Z18" s="101">
        <v>2</v>
      </c>
      <c r="AA18" s="2"/>
    </row>
    <row r="19" spans="1:27">
      <c r="A19" s="3">
        <v>3</v>
      </c>
      <c r="B19" s="3" t="s">
        <v>43</v>
      </c>
      <c r="C19" s="3" t="s">
        <v>164</v>
      </c>
      <c r="D19" s="101" t="s">
        <v>52</v>
      </c>
      <c r="E19" s="101" t="s">
        <v>58</v>
      </c>
      <c r="F19" s="101" t="s">
        <v>165</v>
      </c>
      <c r="G19" s="101"/>
      <c r="H19" s="101">
        <v>29</v>
      </c>
      <c r="I19" s="101">
        <v>1</v>
      </c>
      <c r="J19" s="101">
        <v>1</v>
      </c>
      <c r="K19" s="101">
        <v>13</v>
      </c>
      <c r="L19" s="102">
        <v>6.7</v>
      </c>
      <c r="M19" s="101">
        <v>36</v>
      </c>
      <c r="N19" s="102">
        <v>8.1</v>
      </c>
      <c r="O19" s="101">
        <v>0</v>
      </c>
      <c r="P19" s="101">
        <v>0</v>
      </c>
      <c r="Q19" s="101">
        <v>0</v>
      </c>
      <c r="R19" s="101">
        <v>0</v>
      </c>
      <c r="S19" s="101">
        <v>36</v>
      </c>
      <c r="T19" s="101">
        <v>68</v>
      </c>
      <c r="U19" s="101">
        <v>24</v>
      </c>
      <c r="V19" s="101">
        <v>4</v>
      </c>
      <c r="W19" s="101">
        <v>3.6</v>
      </c>
      <c r="X19" s="101">
        <v>502</v>
      </c>
      <c r="Y19" s="101">
        <v>20</v>
      </c>
      <c r="Z19" s="101">
        <v>8</v>
      </c>
      <c r="AA19" s="2"/>
    </row>
    <row r="20" spans="1:27">
      <c r="A20" s="3"/>
      <c r="B20" s="99" t="s">
        <v>138</v>
      </c>
      <c r="C20" s="100" t="s">
        <v>166</v>
      </c>
      <c r="D20" s="94" t="s">
        <v>140</v>
      </c>
      <c r="E20" s="94" t="s">
        <v>141</v>
      </c>
      <c r="F20" s="94" t="s">
        <v>142</v>
      </c>
      <c r="G20" s="94" t="s">
        <v>143</v>
      </c>
      <c r="H20" s="94" t="s">
        <v>144</v>
      </c>
      <c r="I20" s="94" t="s">
        <v>1</v>
      </c>
      <c r="J20" s="94" t="s">
        <v>2</v>
      </c>
      <c r="K20" s="94" t="s">
        <v>3</v>
      </c>
      <c r="L20" s="94" t="s">
        <v>8</v>
      </c>
      <c r="M20" s="94" t="s">
        <v>145</v>
      </c>
      <c r="N20" s="94" t="s">
        <v>146</v>
      </c>
      <c r="O20" s="94" t="s">
        <v>147</v>
      </c>
      <c r="P20" s="94" t="s">
        <v>13</v>
      </c>
      <c r="Q20" s="94" t="s">
        <v>148</v>
      </c>
      <c r="R20" s="94" t="s">
        <v>149</v>
      </c>
      <c r="S20" s="94" t="s">
        <v>150</v>
      </c>
      <c r="T20" s="94" t="s">
        <v>131</v>
      </c>
      <c r="U20" s="94" t="s">
        <v>132</v>
      </c>
      <c r="V20" s="94" t="s">
        <v>133</v>
      </c>
      <c r="W20" s="94" t="s">
        <v>134</v>
      </c>
      <c r="X20" s="94" t="s">
        <v>135</v>
      </c>
      <c r="Y20" s="94" t="s">
        <v>136</v>
      </c>
      <c r="Z20" s="94" t="s">
        <v>151</v>
      </c>
      <c r="AA20" s="2"/>
    </row>
    <row r="21" spans="1:27">
      <c r="A21" s="3">
        <v>4</v>
      </c>
      <c r="B21" s="3" t="s">
        <v>39</v>
      </c>
      <c r="C21" s="3" t="s">
        <v>152</v>
      </c>
      <c r="D21" s="103" t="s">
        <v>47</v>
      </c>
      <c r="E21" s="103" t="s">
        <v>96</v>
      </c>
      <c r="F21" s="103" t="s">
        <v>153</v>
      </c>
      <c r="G21" s="103" t="s">
        <v>57</v>
      </c>
      <c r="H21" s="104">
        <v>26</v>
      </c>
      <c r="I21" s="103">
        <v>8</v>
      </c>
      <c r="J21" s="103">
        <v>1</v>
      </c>
      <c r="K21" s="103">
        <v>10</v>
      </c>
      <c r="L21" s="105">
        <v>17.600000000000001</v>
      </c>
      <c r="M21" s="103">
        <v>213</v>
      </c>
      <c r="N21" s="105">
        <v>13.2</v>
      </c>
      <c r="O21" s="103">
        <v>0</v>
      </c>
      <c r="P21" s="103">
        <v>0</v>
      </c>
      <c r="Q21" s="106"/>
      <c r="R21" s="106"/>
      <c r="S21" s="103">
        <v>10</v>
      </c>
      <c r="T21" s="101">
        <v>18</v>
      </c>
      <c r="U21" s="101">
        <v>109</v>
      </c>
      <c r="V21" s="101">
        <v>51</v>
      </c>
      <c r="W21" s="101">
        <v>5.8</v>
      </c>
      <c r="X21" s="101">
        <v>2033</v>
      </c>
      <c r="Y21" s="101">
        <v>80</v>
      </c>
      <c r="Z21" s="101">
        <v>5</v>
      </c>
      <c r="AA21" s="2"/>
    </row>
    <row r="22" spans="1:27">
      <c r="A22" s="3">
        <v>4</v>
      </c>
      <c r="B22" s="3" t="s">
        <v>44</v>
      </c>
      <c r="C22" s="3" t="s">
        <v>155</v>
      </c>
      <c r="D22" s="103" t="s">
        <v>167</v>
      </c>
      <c r="E22" s="103" t="s">
        <v>50</v>
      </c>
      <c r="F22" s="103" t="s">
        <v>159</v>
      </c>
      <c r="G22" s="103" t="s">
        <v>68</v>
      </c>
      <c r="H22" s="104">
        <v>26</v>
      </c>
      <c r="I22" s="103">
        <v>3</v>
      </c>
      <c r="J22" s="103">
        <v>0</v>
      </c>
      <c r="K22" s="103">
        <v>14</v>
      </c>
      <c r="L22" s="105">
        <v>9</v>
      </c>
      <c r="M22" s="103">
        <v>159</v>
      </c>
      <c r="N22" s="105">
        <v>10.199999999999999</v>
      </c>
      <c r="O22" s="103">
        <v>0</v>
      </c>
      <c r="P22" s="103">
        <v>0</v>
      </c>
      <c r="Q22" s="106"/>
      <c r="R22" s="106"/>
      <c r="S22" s="103">
        <v>10</v>
      </c>
      <c r="T22" s="101">
        <v>34</v>
      </c>
      <c r="U22" s="101">
        <v>107</v>
      </c>
      <c r="V22" s="101">
        <v>36</v>
      </c>
      <c r="W22" s="101">
        <v>5.2</v>
      </c>
      <c r="X22" s="101">
        <v>326</v>
      </c>
      <c r="Y22" s="101">
        <v>80</v>
      </c>
      <c r="Z22" s="101">
        <v>5</v>
      </c>
      <c r="AA22" s="2"/>
    </row>
    <row r="23" spans="1:27">
      <c r="A23" s="3">
        <v>4</v>
      </c>
      <c r="B23" s="3" t="s">
        <v>41</v>
      </c>
      <c r="C23" s="3" t="s">
        <v>161</v>
      </c>
      <c r="D23" s="103" t="s">
        <v>48</v>
      </c>
      <c r="E23" s="103" t="s">
        <v>168</v>
      </c>
      <c r="F23" s="103" t="s">
        <v>169</v>
      </c>
      <c r="G23" s="103" t="s">
        <v>59</v>
      </c>
      <c r="H23" s="104">
        <v>26</v>
      </c>
      <c r="I23" s="103">
        <v>4</v>
      </c>
      <c r="J23" s="103">
        <v>2</v>
      </c>
      <c r="K23" s="103">
        <v>12</v>
      </c>
      <c r="L23" s="105">
        <v>13.7</v>
      </c>
      <c r="M23" s="103">
        <v>174</v>
      </c>
      <c r="N23" s="105">
        <v>9.8000000000000007</v>
      </c>
      <c r="O23" s="103">
        <v>0</v>
      </c>
      <c r="P23" s="103">
        <v>0</v>
      </c>
      <c r="Q23" s="106"/>
      <c r="R23" s="106"/>
      <c r="S23" s="103">
        <v>19</v>
      </c>
      <c r="T23" s="101">
        <v>28</v>
      </c>
      <c r="U23" s="101">
        <v>107</v>
      </c>
      <c r="V23" s="101">
        <v>-2</v>
      </c>
      <c r="W23" s="101">
        <v>5.0999999999999996</v>
      </c>
      <c r="X23" s="101">
        <v>135</v>
      </c>
      <c r="Y23" s="101">
        <v>80</v>
      </c>
      <c r="Z23" s="101">
        <v>6</v>
      </c>
      <c r="AA23" s="2"/>
    </row>
    <row r="24" spans="1:27">
      <c r="A24" s="3">
        <v>4</v>
      </c>
      <c r="B24" s="3" t="s">
        <v>42</v>
      </c>
      <c r="C24" s="3" t="s">
        <v>157</v>
      </c>
      <c r="D24" s="103" t="s">
        <v>66</v>
      </c>
      <c r="E24" s="103" t="s">
        <v>89</v>
      </c>
      <c r="F24" s="103" t="s">
        <v>165</v>
      </c>
      <c r="G24" s="106"/>
      <c r="H24" s="104">
        <v>26</v>
      </c>
      <c r="I24" s="103">
        <v>4</v>
      </c>
      <c r="J24" s="103">
        <v>1</v>
      </c>
      <c r="K24" s="103">
        <v>9</v>
      </c>
      <c r="L24" s="105">
        <v>8.9</v>
      </c>
      <c r="M24" s="103">
        <v>187</v>
      </c>
      <c r="N24" s="105">
        <v>10.9</v>
      </c>
      <c r="O24" s="103">
        <v>0</v>
      </c>
      <c r="P24" s="103">
        <v>0</v>
      </c>
      <c r="Q24" s="106"/>
      <c r="R24" s="106"/>
      <c r="S24" s="103">
        <v>5</v>
      </c>
      <c r="T24" s="101">
        <v>7</v>
      </c>
      <c r="U24" s="101">
        <v>116</v>
      </c>
      <c r="V24" s="101">
        <v>5</v>
      </c>
      <c r="W24" s="101">
        <v>5.5</v>
      </c>
      <c r="X24" s="101">
        <v>777</v>
      </c>
      <c r="Y24" s="101">
        <v>60</v>
      </c>
      <c r="Z24" s="101">
        <v>1</v>
      </c>
      <c r="AA24" s="2"/>
    </row>
    <row r="25" spans="1:27">
      <c r="A25" s="3">
        <v>4</v>
      </c>
      <c r="B25" s="3" t="s">
        <v>43</v>
      </c>
      <c r="C25" s="3" t="s">
        <v>164</v>
      </c>
      <c r="D25" s="103" t="s">
        <v>24</v>
      </c>
      <c r="E25" s="103" t="s">
        <v>58</v>
      </c>
      <c r="F25" s="103" t="s">
        <v>62</v>
      </c>
      <c r="G25" s="106"/>
      <c r="H25" s="104">
        <v>26</v>
      </c>
      <c r="I25" s="103">
        <v>3</v>
      </c>
      <c r="J25" s="103">
        <v>2</v>
      </c>
      <c r="K25" s="103">
        <v>11</v>
      </c>
      <c r="L25" s="105">
        <v>6.5</v>
      </c>
      <c r="M25" s="103">
        <v>30</v>
      </c>
      <c r="N25" s="105">
        <v>8.1</v>
      </c>
      <c r="O25" s="103">
        <v>0</v>
      </c>
      <c r="P25" s="103">
        <v>1</v>
      </c>
      <c r="Q25" s="106"/>
      <c r="R25" s="106"/>
      <c r="S25" s="103">
        <v>28</v>
      </c>
      <c r="T25" s="101">
        <v>43</v>
      </c>
      <c r="U25" s="101">
        <v>29</v>
      </c>
      <c r="V25" s="101">
        <v>6</v>
      </c>
      <c r="W25" s="101">
        <v>4.7</v>
      </c>
      <c r="X25" s="101">
        <v>1262</v>
      </c>
      <c r="Y25" s="101">
        <v>80</v>
      </c>
      <c r="Z25" s="101">
        <v>9</v>
      </c>
      <c r="AA25" s="2"/>
    </row>
    <row r="26" spans="1:27">
      <c r="A26" s="3"/>
      <c r="B26" s="99" t="s">
        <v>138</v>
      </c>
      <c r="C26" s="100" t="s">
        <v>170</v>
      </c>
      <c r="D26" s="94" t="s">
        <v>140</v>
      </c>
      <c r="E26" s="94" t="s">
        <v>141</v>
      </c>
      <c r="F26" s="94" t="s">
        <v>142</v>
      </c>
      <c r="G26" s="94" t="s">
        <v>143</v>
      </c>
      <c r="H26" s="94" t="s">
        <v>144</v>
      </c>
      <c r="I26" s="94" t="s">
        <v>1</v>
      </c>
      <c r="J26" s="94" t="s">
        <v>2</v>
      </c>
      <c r="K26" s="94" t="s">
        <v>3</v>
      </c>
      <c r="L26" s="94" t="s">
        <v>8</v>
      </c>
      <c r="M26" s="94" t="s">
        <v>145</v>
      </c>
      <c r="N26" s="94" t="s">
        <v>146</v>
      </c>
      <c r="O26" s="94" t="s">
        <v>147</v>
      </c>
      <c r="P26" s="94" t="s">
        <v>13</v>
      </c>
      <c r="Q26" s="94" t="s">
        <v>148</v>
      </c>
      <c r="R26" s="94" t="s">
        <v>149</v>
      </c>
      <c r="S26" s="94" t="s">
        <v>150</v>
      </c>
      <c r="T26" s="94" t="s">
        <v>131</v>
      </c>
      <c r="U26" s="94" t="s">
        <v>132</v>
      </c>
      <c r="V26" s="94" t="s">
        <v>133</v>
      </c>
      <c r="W26" s="94" t="s">
        <v>134</v>
      </c>
      <c r="X26" s="94" t="s">
        <v>135</v>
      </c>
      <c r="Y26" s="94" t="s">
        <v>136</v>
      </c>
      <c r="Z26" s="94" t="s">
        <v>151</v>
      </c>
      <c r="AA26" s="2"/>
    </row>
    <row r="27" spans="1:27">
      <c r="A27" s="3">
        <v>5</v>
      </c>
      <c r="B27" s="3" t="s">
        <v>39</v>
      </c>
      <c r="C27" s="107" t="s">
        <v>171</v>
      </c>
      <c r="D27" s="103" t="s">
        <v>87</v>
      </c>
      <c r="E27" s="103" t="s">
        <v>91</v>
      </c>
      <c r="F27" s="103" t="s">
        <v>102</v>
      </c>
      <c r="G27" s="103" t="s">
        <v>47</v>
      </c>
      <c r="H27" s="104">
        <v>26.43</v>
      </c>
      <c r="I27" s="103">
        <v>5</v>
      </c>
      <c r="J27" s="103">
        <v>4</v>
      </c>
      <c r="K27" s="103">
        <v>10</v>
      </c>
      <c r="L27" s="105">
        <v>11.1</v>
      </c>
      <c r="M27" s="103">
        <v>123</v>
      </c>
      <c r="N27" s="105">
        <v>9</v>
      </c>
      <c r="O27" s="103">
        <v>0</v>
      </c>
      <c r="P27" s="103">
        <v>1</v>
      </c>
      <c r="Q27" s="103">
        <v>0</v>
      </c>
      <c r="R27" s="103">
        <v>0</v>
      </c>
      <c r="S27" s="103">
        <v>13</v>
      </c>
      <c r="T27" s="101">
        <v>18</v>
      </c>
      <c r="U27" s="101">
        <v>83</v>
      </c>
      <c r="V27" s="101">
        <v>-4</v>
      </c>
      <c r="W27" s="101">
        <v>4.9000000000000004</v>
      </c>
      <c r="X27" s="101">
        <v>-56</v>
      </c>
      <c r="Y27" s="101">
        <v>50</v>
      </c>
      <c r="Z27" s="101">
        <v>3</v>
      </c>
      <c r="AA27" s="2"/>
    </row>
    <row r="28" spans="1:27">
      <c r="A28" s="3">
        <v>5</v>
      </c>
      <c r="B28" s="3" t="s">
        <v>40</v>
      </c>
      <c r="C28" s="107" t="s">
        <v>172</v>
      </c>
      <c r="D28" s="103" t="s">
        <v>104</v>
      </c>
      <c r="E28" s="103" t="s">
        <v>173</v>
      </c>
      <c r="F28" s="103" t="s">
        <v>174</v>
      </c>
      <c r="G28" s="103" t="s">
        <v>175</v>
      </c>
      <c r="H28" s="104">
        <v>26.43</v>
      </c>
      <c r="I28" s="103">
        <v>2</v>
      </c>
      <c r="J28" s="103">
        <v>3</v>
      </c>
      <c r="K28" s="103">
        <v>12</v>
      </c>
      <c r="L28" s="105">
        <v>9.8000000000000007</v>
      </c>
      <c r="M28" s="103">
        <v>173</v>
      </c>
      <c r="N28" s="105">
        <v>10.199999999999999</v>
      </c>
      <c r="O28" s="103">
        <v>0</v>
      </c>
      <c r="P28" s="103">
        <v>0</v>
      </c>
      <c r="Q28" s="103">
        <v>0</v>
      </c>
      <c r="R28" s="103">
        <v>0</v>
      </c>
      <c r="S28" s="103">
        <v>10</v>
      </c>
      <c r="T28" s="101">
        <v>25</v>
      </c>
      <c r="U28" s="101">
        <v>93</v>
      </c>
      <c r="V28" s="101">
        <v>3</v>
      </c>
      <c r="W28" s="101">
        <v>4.8</v>
      </c>
      <c r="X28" s="101">
        <v>268</v>
      </c>
      <c r="Y28" s="101">
        <v>50</v>
      </c>
      <c r="Z28" s="101">
        <v>3</v>
      </c>
      <c r="AA28" s="2"/>
    </row>
    <row r="29" spans="1:27">
      <c r="A29" s="3">
        <v>5</v>
      </c>
      <c r="B29" s="3" t="s">
        <v>41</v>
      </c>
      <c r="C29" s="107" t="s">
        <v>176</v>
      </c>
      <c r="D29" s="103" t="s">
        <v>48</v>
      </c>
      <c r="E29" s="103" t="s">
        <v>90</v>
      </c>
      <c r="F29" s="103" t="s">
        <v>177</v>
      </c>
      <c r="G29" s="103" t="s">
        <v>59</v>
      </c>
      <c r="H29" s="104">
        <v>26.43</v>
      </c>
      <c r="I29" s="103">
        <v>7</v>
      </c>
      <c r="J29" s="103">
        <v>1</v>
      </c>
      <c r="K29" s="103">
        <v>8</v>
      </c>
      <c r="L29" s="105">
        <v>10.1</v>
      </c>
      <c r="M29" s="103">
        <v>179</v>
      </c>
      <c r="N29" s="105">
        <v>10.5</v>
      </c>
      <c r="O29" s="103">
        <v>0</v>
      </c>
      <c r="P29" s="103">
        <v>0</v>
      </c>
      <c r="Q29" s="103">
        <v>2</v>
      </c>
      <c r="R29" s="103">
        <v>7</v>
      </c>
      <c r="S29" s="103">
        <v>12</v>
      </c>
      <c r="T29" s="101">
        <v>19</v>
      </c>
      <c r="U29" s="101">
        <v>112</v>
      </c>
      <c r="V29" s="101">
        <v>29</v>
      </c>
      <c r="W29" s="101">
        <v>5.0999999999999996</v>
      </c>
      <c r="X29" s="101">
        <v>547</v>
      </c>
      <c r="Y29" s="101">
        <v>66</v>
      </c>
      <c r="Z29" s="101">
        <v>3</v>
      </c>
      <c r="AA29" s="2"/>
    </row>
    <row r="30" spans="1:27">
      <c r="A30" s="3">
        <v>5</v>
      </c>
      <c r="B30" s="3" t="s">
        <v>42</v>
      </c>
      <c r="C30" s="107" t="s">
        <v>178</v>
      </c>
      <c r="D30" s="103" t="s">
        <v>162</v>
      </c>
      <c r="E30" s="103" t="s">
        <v>89</v>
      </c>
      <c r="F30" s="103" t="s">
        <v>97</v>
      </c>
      <c r="G30" s="103" t="s">
        <v>24</v>
      </c>
      <c r="H30" s="104">
        <v>26.43</v>
      </c>
      <c r="I30" s="103">
        <v>6</v>
      </c>
      <c r="J30" s="103">
        <v>1</v>
      </c>
      <c r="K30" s="103">
        <v>8</v>
      </c>
      <c r="L30" s="105">
        <v>13.4</v>
      </c>
      <c r="M30" s="103">
        <v>213</v>
      </c>
      <c r="N30" s="105">
        <v>11.2</v>
      </c>
      <c r="O30" s="103">
        <v>0</v>
      </c>
      <c r="P30" s="103">
        <v>0</v>
      </c>
      <c r="Q30" s="103">
        <v>0</v>
      </c>
      <c r="R30" s="103">
        <v>0</v>
      </c>
      <c r="S30" s="103">
        <v>14</v>
      </c>
      <c r="T30" s="101">
        <v>18</v>
      </c>
      <c r="U30" s="101">
        <v>112</v>
      </c>
      <c r="V30" s="101">
        <v>10</v>
      </c>
      <c r="W30" s="101">
        <v>4.7</v>
      </c>
      <c r="X30" s="101">
        <v>143</v>
      </c>
      <c r="Y30" s="101">
        <v>33</v>
      </c>
      <c r="Z30" s="101">
        <v>3</v>
      </c>
      <c r="AA30" s="2"/>
    </row>
    <row r="31" spans="1:27">
      <c r="A31" s="3">
        <v>5</v>
      </c>
      <c r="B31" s="3" t="s">
        <v>43</v>
      </c>
      <c r="C31" s="107" t="s">
        <v>179</v>
      </c>
      <c r="D31" s="103" t="s">
        <v>52</v>
      </c>
      <c r="E31" s="103" t="s">
        <v>180</v>
      </c>
      <c r="F31" s="103" t="s">
        <v>181</v>
      </c>
      <c r="G31" s="103" t="s">
        <v>55</v>
      </c>
      <c r="H31" s="104">
        <v>26.43</v>
      </c>
      <c r="I31" s="103">
        <v>1</v>
      </c>
      <c r="J31" s="103">
        <v>4</v>
      </c>
      <c r="K31" s="103">
        <v>14</v>
      </c>
      <c r="L31" s="105">
        <v>5.4</v>
      </c>
      <c r="M31" s="103">
        <v>27</v>
      </c>
      <c r="N31" s="105">
        <v>6.6</v>
      </c>
      <c r="O31" s="103">
        <v>0</v>
      </c>
      <c r="P31" s="103">
        <v>0</v>
      </c>
      <c r="Q31" s="103">
        <v>0</v>
      </c>
      <c r="R31" s="103">
        <v>0</v>
      </c>
      <c r="S31" s="103">
        <v>28</v>
      </c>
      <c r="T31" s="101">
        <v>47</v>
      </c>
      <c r="U31" s="101">
        <v>17</v>
      </c>
      <c r="V31" s="101">
        <v>15</v>
      </c>
      <c r="W31" s="101">
        <v>2.9</v>
      </c>
      <c r="X31" s="101">
        <v>-257</v>
      </c>
      <c r="Y31" s="101">
        <v>16</v>
      </c>
      <c r="Z31" s="101">
        <v>8</v>
      </c>
      <c r="AA31" s="2"/>
    </row>
    <row r="32" spans="1:27">
      <c r="A32" s="3"/>
      <c r="B32" s="99" t="s">
        <v>138</v>
      </c>
      <c r="C32" s="100" t="s">
        <v>182</v>
      </c>
      <c r="D32" s="94" t="s">
        <v>140</v>
      </c>
      <c r="E32" s="94" t="s">
        <v>141</v>
      </c>
      <c r="F32" s="94" t="s">
        <v>142</v>
      </c>
      <c r="G32" s="94" t="s">
        <v>143</v>
      </c>
      <c r="H32" s="94" t="s">
        <v>144</v>
      </c>
      <c r="I32" s="94" t="s">
        <v>1</v>
      </c>
      <c r="J32" s="94" t="s">
        <v>2</v>
      </c>
      <c r="K32" s="94" t="s">
        <v>3</v>
      </c>
      <c r="L32" s="94" t="s">
        <v>8</v>
      </c>
      <c r="M32" s="94" t="s">
        <v>145</v>
      </c>
      <c r="N32" s="94" t="s">
        <v>146</v>
      </c>
      <c r="O32" s="94" t="s">
        <v>147</v>
      </c>
      <c r="P32" s="94" t="s">
        <v>13</v>
      </c>
      <c r="Q32" s="94" t="s">
        <v>148</v>
      </c>
      <c r="R32" s="94" t="s">
        <v>149</v>
      </c>
      <c r="S32" s="94" t="s">
        <v>150</v>
      </c>
      <c r="T32" s="94" t="s">
        <v>131</v>
      </c>
      <c r="U32" s="94" t="s">
        <v>132</v>
      </c>
      <c r="V32" s="94" t="s">
        <v>133</v>
      </c>
      <c r="W32" s="94" t="s">
        <v>134</v>
      </c>
      <c r="X32" s="94" t="s">
        <v>135</v>
      </c>
      <c r="Y32" s="94" t="s">
        <v>136</v>
      </c>
      <c r="Z32" s="94" t="s">
        <v>151</v>
      </c>
      <c r="AA32" s="2"/>
    </row>
    <row r="33" spans="1:27">
      <c r="A33" s="3">
        <v>6</v>
      </c>
      <c r="B33" s="3" t="s">
        <v>39</v>
      </c>
      <c r="C33" s="107" t="s">
        <v>171</v>
      </c>
      <c r="D33" s="103" t="s">
        <v>69</v>
      </c>
      <c r="E33" s="103" t="s">
        <v>183</v>
      </c>
      <c r="F33" s="103" t="s">
        <v>174</v>
      </c>
      <c r="G33" s="103" t="s">
        <v>47</v>
      </c>
      <c r="H33" s="104">
        <v>26.4</v>
      </c>
      <c r="I33" s="103">
        <v>12</v>
      </c>
      <c r="J33" s="103">
        <v>0</v>
      </c>
      <c r="K33" s="103">
        <v>8</v>
      </c>
      <c r="L33" s="105">
        <v>29.1</v>
      </c>
      <c r="M33" s="103">
        <v>193</v>
      </c>
      <c r="N33" s="105">
        <v>13.2</v>
      </c>
      <c r="O33" s="103">
        <v>1</v>
      </c>
      <c r="P33" s="103">
        <v>0</v>
      </c>
      <c r="Q33" s="103">
        <v>3</v>
      </c>
      <c r="R33" s="103">
        <v>12</v>
      </c>
      <c r="S33" s="103">
        <v>6</v>
      </c>
      <c r="T33" s="101">
        <v>10</v>
      </c>
      <c r="U33" s="101">
        <v>107</v>
      </c>
      <c r="V33" s="101">
        <v>-1</v>
      </c>
      <c r="W33" s="101">
        <v>6.2</v>
      </c>
      <c r="X33" s="101">
        <v>1638</v>
      </c>
      <c r="Y33" s="101">
        <v>75</v>
      </c>
      <c r="Z33" s="101">
        <v>0</v>
      </c>
      <c r="AA33" s="2"/>
    </row>
    <row r="34" spans="1:27">
      <c r="A34" s="3">
        <v>6</v>
      </c>
      <c r="B34" s="3" t="s">
        <v>40</v>
      </c>
      <c r="C34" s="107" t="s">
        <v>172</v>
      </c>
      <c r="D34" s="103" t="s">
        <v>175</v>
      </c>
      <c r="E34" s="103" t="s">
        <v>59</v>
      </c>
      <c r="F34" s="103" t="s">
        <v>91</v>
      </c>
      <c r="G34" s="103" t="s">
        <v>104</v>
      </c>
      <c r="H34" s="104">
        <v>26.4</v>
      </c>
      <c r="I34" s="103">
        <v>5</v>
      </c>
      <c r="J34" s="103">
        <v>2</v>
      </c>
      <c r="K34" s="103">
        <v>11</v>
      </c>
      <c r="L34" s="105">
        <v>10.7</v>
      </c>
      <c r="M34" s="103">
        <v>177</v>
      </c>
      <c r="N34" s="105">
        <v>11.1</v>
      </c>
      <c r="O34" s="103">
        <v>0</v>
      </c>
      <c r="P34" s="103">
        <v>0</v>
      </c>
      <c r="Q34" s="103">
        <v>0</v>
      </c>
      <c r="R34" s="103">
        <v>0</v>
      </c>
      <c r="S34" s="103">
        <v>9</v>
      </c>
      <c r="T34" s="101">
        <v>26</v>
      </c>
      <c r="U34" s="101">
        <v>107</v>
      </c>
      <c r="V34" s="101">
        <v>18</v>
      </c>
      <c r="W34" s="101">
        <v>6</v>
      </c>
      <c r="X34" s="101">
        <v>1417</v>
      </c>
      <c r="Y34" s="101">
        <v>50</v>
      </c>
      <c r="Z34" s="101">
        <v>5</v>
      </c>
      <c r="AA34" s="2"/>
    </row>
    <row r="35" spans="1:27">
      <c r="A35" s="3">
        <v>6</v>
      </c>
      <c r="B35" s="3" t="s">
        <v>41</v>
      </c>
      <c r="C35" s="107" t="s">
        <v>176</v>
      </c>
      <c r="D35" s="103" t="s">
        <v>57</v>
      </c>
      <c r="E35" s="103" t="s">
        <v>102</v>
      </c>
      <c r="F35" s="103" t="s">
        <v>177</v>
      </c>
      <c r="G35" s="103" t="s">
        <v>48</v>
      </c>
      <c r="H35" s="104">
        <v>26.4</v>
      </c>
      <c r="I35" s="103">
        <v>7</v>
      </c>
      <c r="J35" s="103">
        <v>1</v>
      </c>
      <c r="K35" s="103">
        <v>10</v>
      </c>
      <c r="L35" s="105">
        <v>13.3</v>
      </c>
      <c r="M35" s="103">
        <v>170</v>
      </c>
      <c r="N35" s="105">
        <v>10.8</v>
      </c>
      <c r="O35" s="103">
        <v>0</v>
      </c>
      <c r="P35" s="103">
        <v>0</v>
      </c>
      <c r="Q35" s="103">
        <v>0</v>
      </c>
      <c r="R35" s="103">
        <v>0</v>
      </c>
      <c r="S35" s="103">
        <v>11</v>
      </c>
      <c r="T35" s="101">
        <v>18</v>
      </c>
      <c r="U35" s="101">
        <v>110</v>
      </c>
      <c r="V35" s="101">
        <v>-22</v>
      </c>
      <c r="W35" s="101">
        <v>5</v>
      </c>
      <c r="X35" s="101">
        <v>-18</v>
      </c>
      <c r="Y35" s="101">
        <v>25</v>
      </c>
      <c r="Z35" s="101">
        <v>2</v>
      </c>
      <c r="AA35" s="2"/>
    </row>
    <row r="36" spans="1:27">
      <c r="A36" s="3">
        <v>6</v>
      </c>
      <c r="B36" s="3" t="s">
        <v>42</v>
      </c>
      <c r="C36" s="107" t="s">
        <v>178</v>
      </c>
      <c r="D36" s="103" t="s">
        <v>81</v>
      </c>
      <c r="E36" s="103" t="s">
        <v>163</v>
      </c>
      <c r="F36" s="103" t="s">
        <v>184</v>
      </c>
      <c r="G36" s="103" t="s">
        <v>185</v>
      </c>
      <c r="H36" s="104">
        <v>26.4</v>
      </c>
      <c r="I36" s="103">
        <v>1</v>
      </c>
      <c r="J36" s="103">
        <v>1</v>
      </c>
      <c r="K36" s="103">
        <v>12</v>
      </c>
      <c r="L36" s="105">
        <v>10.5</v>
      </c>
      <c r="M36" s="103">
        <v>50</v>
      </c>
      <c r="N36" s="105">
        <v>8.5</v>
      </c>
      <c r="O36" s="103">
        <v>0</v>
      </c>
      <c r="P36" s="103">
        <v>0</v>
      </c>
      <c r="Q36" s="103">
        <v>0</v>
      </c>
      <c r="R36" s="103">
        <v>0</v>
      </c>
      <c r="S36" s="103">
        <v>15</v>
      </c>
      <c r="T36" s="101">
        <v>26</v>
      </c>
      <c r="U36" s="101">
        <v>19</v>
      </c>
      <c r="V36" s="101">
        <v>-85</v>
      </c>
      <c r="W36" s="101">
        <v>4.2</v>
      </c>
      <c r="X36" s="101">
        <v>-118</v>
      </c>
      <c r="Y36" s="101">
        <v>63</v>
      </c>
      <c r="Z36" s="101">
        <v>3</v>
      </c>
      <c r="AA36" s="2"/>
    </row>
    <row r="37" spans="1:27">
      <c r="A37" s="3">
        <v>6</v>
      </c>
      <c r="B37" s="3" t="s">
        <v>43</v>
      </c>
      <c r="C37" s="107" t="s">
        <v>179</v>
      </c>
      <c r="D37" s="103" t="s">
        <v>186</v>
      </c>
      <c r="E37" s="103" t="s">
        <v>85</v>
      </c>
      <c r="F37" s="103" t="s">
        <v>181</v>
      </c>
      <c r="G37" s="103" t="s">
        <v>87</v>
      </c>
      <c r="H37" s="104">
        <v>26.4</v>
      </c>
      <c r="I37" s="103">
        <v>0</v>
      </c>
      <c r="J37" s="103">
        <v>1</v>
      </c>
      <c r="K37" s="103">
        <v>13</v>
      </c>
      <c r="L37" s="105">
        <v>4.5</v>
      </c>
      <c r="M37" s="103">
        <v>107</v>
      </c>
      <c r="N37" s="105">
        <v>7</v>
      </c>
      <c r="O37" s="103">
        <v>0</v>
      </c>
      <c r="P37" s="103">
        <v>0</v>
      </c>
      <c r="Q37" s="103">
        <v>0</v>
      </c>
      <c r="R37" s="103">
        <v>0</v>
      </c>
      <c r="S37" s="103">
        <v>15</v>
      </c>
      <c r="T37" s="101">
        <v>19</v>
      </c>
      <c r="U37" s="101">
        <v>69</v>
      </c>
      <c r="V37" s="101">
        <v>45</v>
      </c>
      <c r="W37" s="101">
        <v>3.6</v>
      </c>
      <c r="X37" s="101">
        <v>441</v>
      </c>
      <c r="Y37" s="101">
        <v>38</v>
      </c>
      <c r="Z37" s="101">
        <v>8</v>
      </c>
      <c r="AA37" s="2"/>
    </row>
    <row r="38" spans="1:27">
      <c r="A38" s="3"/>
      <c r="B38" s="99" t="s">
        <v>138</v>
      </c>
      <c r="C38" s="108" t="s">
        <v>187</v>
      </c>
      <c r="D38" s="94" t="s">
        <v>140</v>
      </c>
      <c r="E38" s="94" t="s">
        <v>141</v>
      </c>
      <c r="F38" s="94" t="s">
        <v>142</v>
      </c>
      <c r="G38" s="93" t="s">
        <v>143</v>
      </c>
      <c r="H38" s="94" t="s">
        <v>144</v>
      </c>
      <c r="I38" s="94" t="s">
        <v>1</v>
      </c>
      <c r="J38" s="94" t="s">
        <v>2</v>
      </c>
      <c r="K38" s="94" t="s">
        <v>3</v>
      </c>
      <c r="L38" s="94" t="s">
        <v>8</v>
      </c>
      <c r="M38" s="94" t="s">
        <v>145</v>
      </c>
      <c r="N38" s="94" t="s">
        <v>146</v>
      </c>
      <c r="O38" s="94" t="s">
        <v>147</v>
      </c>
      <c r="P38" s="94" t="s">
        <v>13</v>
      </c>
      <c r="Q38" s="94" t="s">
        <v>148</v>
      </c>
      <c r="R38" s="94" t="s">
        <v>149</v>
      </c>
      <c r="S38" s="94" t="s">
        <v>150</v>
      </c>
      <c r="T38" s="94" t="s">
        <v>131</v>
      </c>
      <c r="U38" s="94" t="s">
        <v>132</v>
      </c>
      <c r="V38" s="94" t="s">
        <v>133</v>
      </c>
      <c r="W38" s="94" t="s">
        <v>134</v>
      </c>
      <c r="X38" s="94" t="s">
        <v>135</v>
      </c>
      <c r="Y38" s="94" t="s">
        <v>136</v>
      </c>
      <c r="Z38" s="94" t="s">
        <v>151</v>
      </c>
      <c r="AA38" s="2"/>
    </row>
    <row r="39" spans="1:27">
      <c r="A39" s="3">
        <v>7</v>
      </c>
      <c r="B39" s="109" t="s">
        <v>39</v>
      </c>
      <c r="C39" s="110" t="s">
        <v>171</v>
      </c>
      <c r="D39" s="111" t="s">
        <v>60</v>
      </c>
      <c r="E39" s="111" t="s">
        <v>87</v>
      </c>
      <c r="F39" s="111" t="s">
        <v>102</v>
      </c>
      <c r="G39" s="111" t="s">
        <v>47</v>
      </c>
      <c r="H39" s="112">
        <v>37.299999999999997</v>
      </c>
      <c r="I39" s="111">
        <v>5</v>
      </c>
      <c r="J39" s="111">
        <v>8</v>
      </c>
      <c r="K39" s="111">
        <v>6</v>
      </c>
      <c r="L39" s="113">
        <v>22.2</v>
      </c>
      <c r="M39" s="111">
        <v>226</v>
      </c>
      <c r="N39" s="113">
        <v>13.4</v>
      </c>
      <c r="O39" s="111">
        <v>1</v>
      </c>
      <c r="P39" s="111">
        <v>0</v>
      </c>
      <c r="Q39" s="111">
        <v>0</v>
      </c>
      <c r="R39" s="111">
        <v>0</v>
      </c>
      <c r="S39" s="111">
        <v>18</v>
      </c>
      <c r="T39" s="114">
        <v>32</v>
      </c>
      <c r="U39" s="114">
        <v>108</v>
      </c>
      <c r="V39" s="114">
        <v>60</v>
      </c>
      <c r="W39" s="114">
        <v>5.8</v>
      </c>
      <c r="X39" s="114">
        <v>2398</v>
      </c>
      <c r="Y39" s="114">
        <v>50</v>
      </c>
      <c r="Z39" s="114">
        <v>7</v>
      </c>
      <c r="AA39" s="2"/>
    </row>
    <row r="40" spans="1:27">
      <c r="A40" s="3">
        <v>7</v>
      </c>
      <c r="B40" s="109" t="s">
        <v>40</v>
      </c>
      <c r="C40" s="110" t="s">
        <v>172</v>
      </c>
      <c r="D40" s="111" t="s">
        <v>177</v>
      </c>
      <c r="E40" s="111" t="s">
        <v>188</v>
      </c>
      <c r="F40" s="111" t="s">
        <v>59</v>
      </c>
      <c r="G40" s="111" t="s">
        <v>104</v>
      </c>
      <c r="H40" s="112">
        <v>37.299999999999997</v>
      </c>
      <c r="I40" s="111">
        <v>4</v>
      </c>
      <c r="J40" s="111">
        <v>8</v>
      </c>
      <c r="K40" s="111">
        <v>5</v>
      </c>
      <c r="L40" s="113">
        <v>19.5</v>
      </c>
      <c r="M40" s="111">
        <v>202</v>
      </c>
      <c r="N40" s="113">
        <v>11.6</v>
      </c>
      <c r="O40" s="111">
        <v>0</v>
      </c>
      <c r="P40" s="111">
        <v>0</v>
      </c>
      <c r="Q40" s="111">
        <v>0</v>
      </c>
      <c r="R40" s="111">
        <v>0</v>
      </c>
      <c r="S40" s="111">
        <v>11</v>
      </c>
      <c r="T40" s="114">
        <v>35</v>
      </c>
      <c r="U40" s="114">
        <v>87</v>
      </c>
      <c r="V40" s="114">
        <v>-3</v>
      </c>
      <c r="W40" s="114">
        <v>4.5999999999999996</v>
      </c>
      <c r="X40" s="114">
        <v>-442</v>
      </c>
      <c r="Y40" s="114">
        <v>12.5</v>
      </c>
      <c r="Z40" s="114">
        <v>3</v>
      </c>
      <c r="AA40" s="2"/>
    </row>
    <row r="41" spans="1:27">
      <c r="A41" s="3">
        <v>7</v>
      </c>
      <c r="B41" s="109" t="s">
        <v>41</v>
      </c>
      <c r="C41" s="110" t="s">
        <v>176</v>
      </c>
      <c r="D41" s="111" t="s">
        <v>158</v>
      </c>
      <c r="E41" s="111" t="s">
        <v>48</v>
      </c>
      <c r="F41" s="111" t="s">
        <v>175</v>
      </c>
      <c r="G41" s="111" t="s">
        <v>69</v>
      </c>
      <c r="H41" s="112">
        <v>37.299999999999997</v>
      </c>
      <c r="I41" s="111">
        <v>1</v>
      </c>
      <c r="J41" s="111">
        <v>10</v>
      </c>
      <c r="K41" s="111">
        <v>7</v>
      </c>
      <c r="L41" s="113">
        <v>9.1</v>
      </c>
      <c r="M41" s="111">
        <v>178</v>
      </c>
      <c r="N41" s="113">
        <v>9.9</v>
      </c>
      <c r="O41" s="111">
        <v>0</v>
      </c>
      <c r="P41" s="111">
        <v>0</v>
      </c>
      <c r="Q41" s="111">
        <v>0</v>
      </c>
      <c r="R41" s="111">
        <v>0</v>
      </c>
      <c r="S41" s="111">
        <v>18</v>
      </c>
      <c r="T41" s="114">
        <v>30</v>
      </c>
      <c r="U41" s="114">
        <v>85</v>
      </c>
      <c r="V41" s="114">
        <v>-19</v>
      </c>
      <c r="W41" s="114">
        <v>4.2</v>
      </c>
      <c r="X41" s="114">
        <v>-1131</v>
      </c>
      <c r="Y41" s="114">
        <v>25</v>
      </c>
      <c r="Z41" s="114">
        <v>4</v>
      </c>
      <c r="AA41" s="2"/>
    </row>
    <row r="42" spans="1:27">
      <c r="A42" s="3">
        <v>7</v>
      </c>
      <c r="B42" s="109" t="s">
        <v>42</v>
      </c>
      <c r="C42" s="110" t="s">
        <v>178</v>
      </c>
      <c r="D42" s="111" t="s">
        <v>89</v>
      </c>
      <c r="E42" s="111" t="s">
        <v>66</v>
      </c>
      <c r="F42" s="111" t="s">
        <v>81</v>
      </c>
      <c r="G42" s="111" t="s">
        <v>185</v>
      </c>
      <c r="H42" s="112">
        <v>37.299999999999997</v>
      </c>
      <c r="I42" s="111">
        <v>8</v>
      </c>
      <c r="J42" s="111">
        <v>4</v>
      </c>
      <c r="K42" s="111">
        <v>5</v>
      </c>
      <c r="L42" s="113">
        <v>27.6</v>
      </c>
      <c r="M42" s="111">
        <v>278</v>
      </c>
      <c r="N42" s="113">
        <v>15.8</v>
      </c>
      <c r="O42" s="111">
        <v>0</v>
      </c>
      <c r="P42" s="111">
        <v>0</v>
      </c>
      <c r="Q42" s="111">
        <v>0</v>
      </c>
      <c r="R42" s="111">
        <v>0</v>
      </c>
      <c r="S42" s="111">
        <v>12</v>
      </c>
      <c r="T42" s="114">
        <v>31</v>
      </c>
      <c r="U42" s="114">
        <v>113</v>
      </c>
      <c r="V42" s="114">
        <v>13</v>
      </c>
      <c r="W42" s="114">
        <v>5.7</v>
      </c>
      <c r="X42" s="114">
        <v>347</v>
      </c>
      <c r="Y42" s="114">
        <v>37.5</v>
      </c>
      <c r="Z42" s="114">
        <v>3</v>
      </c>
      <c r="AA42" s="2"/>
    </row>
    <row r="43" spans="1:27">
      <c r="A43" s="3">
        <v>7</v>
      </c>
      <c r="B43" s="109" t="s">
        <v>43</v>
      </c>
      <c r="C43" s="110" t="s">
        <v>179</v>
      </c>
      <c r="D43" s="111" t="s">
        <v>52</v>
      </c>
      <c r="E43" s="111" t="s">
        <v>24</v>
      </c>
      <c r="F43" s="111" t="s">
        <v>163</v>
      </c>
      <c r="G43" s="111" t="s">
        <v>91</v>
      </c>
      <c r="H43" s="112">
        <v>37.299999999999997</v>
      </c>
      <c r="I43" s="111">
        <v>1</v>
      </c>
      <c r="J43" s="111">
        <v>10</v>
      </c>
      <c r="K43" s="111">
        <v>11</v>
      </c>
      <c r="L43" s="113">
        <v>6.8</v>
      </c>
      <c r="M43" s="111">
        <v>30</v>
      </c>
      <c r="N43" s="113">
        <v>7.9</v>
      </c>
      <c r="O43" s="111">
        <v>0</v>
      </c>
      <c r="P43" s="111">
        <v>0</v>
      </c>
      <c r="Q43" s="111">
        <v>0</v>
      </c>
      <c r="R43" s="111">
        <v>0</v>
      </c>
      <c r="S43" s="111">
        <v>64</v>
      </c>
      <c r="T43" s="114">
        <v>98</v>
      </c>
      <c r="U43" s="114">
        <v>16</v>
      </c>
      <c r="V43" s="114">
        <v>-6</v>
      </c>
      <c r="W43" s="114">
        <v>3.5</v>
      </c>
      <c r="X43" s="114">
        <v>-927</v>
      </c>
      <c r="Y43" s="114">
        <v>37.5</v>
      </c>
      <c r="Z43" s="114">
        <v>16</v>
      </c>
      <c r="AA43" s="2"/>
    </row>
    <row r="44" spans="1:27">
      <c r="A44" s="3"/>
      <c r="B44" s="99" t="s">
        <v>138</v>
      </c>
      <c r="C44" s="115" t="s">
        <v>189</v>
      </c>
      <c r="D44" s="94" t="s">
        <v>140</v>
      </c>
      <c r="E44" s="94" t="s">
        <v>141</v>
      </c>
      <c r="F44" s="94" t="s">
        <v>142</v>
      </c>
      <c r="G44" s="94" t="s">
        <v>143</v>
      </c>
      <c r="H44" s="94" t="s">
        <v>144</v>
      </c>
      <c r="I44" s="94" t="s">
        <v>1</v>
      </c>
      <c r="J44" s="94" t="s">
        <v>2</v>
      </c>
      <c r="K44" s="94" t="s">
        <v>3</v>
      </c>
      <c r="L44" s="94" t="s">
        <v>8</v>
      </c>
      <c r="M44" s="94" t="s">
        <v>145</v>
      </c>
      <c r="N44" s="94" t="s">
        <v>146</v>
      </c>
      <c r="O44" s="94" t="s">
        <v>147</v>
      </c>
      <c r="P44" s="94" t="s">
        <v>13</v>
      </c>
      <c r="Q44" s="94" t="s">
        <v>148</v>
      </c>
      <c r="R44" s="94" t="s">
        <v>149</v>
      </c>
      <c r="S44" s="94" t="s">
        <v>150</v>
      </c>
      <c r="T44" s="94" t="s">
        <v>131</v>
      </c>
      <c r="U44" s="94" t="s">
        <v>132</v>
      </c>
      <c r="V44" s="94" t="s">
        <v>133</v>
      </c>
      <c r="W44" s="94" t="s">
        <v>134</v>
      </c>
      <c r="X44" s="94" t="s">
        <v>135</v>
      </c>
      <c r="Y44" s="94" t="s">
        <v>136</v>
      </c>
      <c r="Z44" s="94" t="s">
        <v>137</v>
      </c>
      <c r="AA44" s="2"/>
    </row>
    <row r="45" spans="1:27">
      <c r="A45" s="3">
        <v>8</v>
      </c>
      <c r="B45" s="109" t="s">
        <v>39</v>
      </c>
      <c r="C45" s="110" t="s">
        <v>171</v>
      </c>
      <c r="D45" s="111" t="s">
        <v>74</v>
      </c>
      <c r="E45" s="111" t="s">
        <v>101</v>
      </c>
      <c r="F45" s="111" t="s">
        <v>175</v>
      </c>
      <c r="G45" s="111" t="s">
        <v>47</v>
      </c>
      <c r="H45" s="112">
        <v>35.56</v>
      </c>
      <c r="I45" s="111">
        <v>5</v>
      </c>
      <c r="J45" s="111">
        <v>7</v>
      </c>
      <c r="K45" s="111">
        <v>5</v>
      </c>
      <c r="L45" s="113">
        <v>19.8</v>
      </c>
      <c r="M45" s="111">
        <v>207</v>
      </c>
      <c r="N45" s="113">
        <v>12.7</v>
      </c>
      <c r="O45" s="111">
        <v>0</v>
      </c>
      <c r="P45" s="111">
        <v>0</v>
      </c>
      <c r="Q45" s="111">
        <v>0</v>
      </c>
      <c r="R45" s="111">
        <v>0</v>
      </c>
      <c r="S45" s="111">
        <v>16</v>
      </c>
      <c r="T45" s="114">
        <v>23</v>
      </c>
      <c r="U45" s="114">
        <v>106</v>
      </c>
      <c r="V45" s="114">
        <v>34</v>
      </c>
      <c r="W45" s="101"/>
      <c r="X45" s="101"/>
      <c r="Y45" s="101"/>
      <c r="Z45" s="114">
        <v>4</v>
      </c>
      <c r="AA45" s="2"/>
    </row>
    <row r="46" spans="1:27">
      <c r="A46" s="3">
        <v>8</v>
      </c>
      <c r="B46" s="109" t="s">
        <v>40</v>
      </c>
      <c r="C46" s="110" t="s">
        <v>172</v>
      </c>
      <c r="D46" s="111" t="s">
        <v>59</v>
      </c>
      <c r="E46" s="111" t="s">
        <v>188</v>
      </c>
      <c r="F46" s="111" t="s">
        <v>102</v>
      </c>
      <c r="G46" s="111" t="s">
        <v>104</v>
      </c>
      <c r="H46" s="112">
        <v>35.56</v>
      </c>
      <c r="I46" s="111">
        <v>5</v>
      </c>
      <c r="J46" s="111">
        <v>7</v>
      </c>
      <c r="K46" s="111">
        <v>7</v>
      </c>
      <c r="L46" s="113">
        <v>16.5</v>
      </c>
      <c r="M46" s="111">
        <v>186</v>
      </c>
      <c r="N46" s="113">
        <v>12.9</v>
      </c>
      <c r="O46" s="111">
        <v>0</v>
      </c>
      <c r="P46" s="111">
        <v>0</v>
      </c>
      <c r="Q46" s="111">
        <v>0</v>
      </c>
      <c r="R46" s="111">
        <v>0</v>
      </c>
      <c r="S46" s="111">
        <v>9</v>
      </c>
      <c r="T46" s="114">
        <v>21</v>
      </c>
      <c r="U46" s="114">
        <v>98</v>
      </c>
      <c r="V46" s="114">
        <v>10</v>
      </c>
      <c r="W46" s="101"/>
      <c r="X46" s="101"/>
      <c r="Y46" s="101"/>
      <c r="Z46" s="114">
        <v>4</v>
      </c>
      <c r="AA46" s="2"/>
    </row>
    <row r="47" spans="1:27">
      <c r="A47" s="3">
        <v>8</v>
      </c>
      <c r="B47" s="109" t="s">
        <v>41</v>
      </c>
      <c r="C47" s="110" t="s">
        <v>176</v>
      </c>
      <c r="D47" s="111" t="s">
        <v>105</v>
      </c>
      <c r="E47" s="111" t="s">
        <v>48</v>
      </c>
      <c r="F47" s="111" t="s">
        <v>87</v>
      </c>
      <c r="G47" s="111" t="s">
        <v>69</v>
      </c>
      <c r="H47" s="112">
        <v>35.56</v>
      </c>
      <c r="I47" s="111">
        <v>2</v>
      </c>
      <c r="J47" s="111">
        <v>4</v>
      </c>
      <c r="K47" s="111">
        <v>4</v>
      </c>
      <c r="L47" s="113">
        <v>20.9</v>
      </c>
      <c r="M47" s="111">
        <v>191</v>
      </c>
      <c r="N47" s="113">
        <v>11.1</v>
      </c>
      <c r="O47" s="111">
        <v>0</v>
      </c>
      <c r="P47" s="111">
        <v>0</v>
      </c>
      <c r="Q47" s="111">
        <v>0</v>
      </c>
      <c r="R47" s="111">
        <v>0</v>
      </c>
      <c r="S47" s="111">
        <v>11</v>
      </c>
      <c r="T47" s="114">
        <v>25</v>
      </c>
      <c r="U47" s="114">
        <v>104</v>
      </c>
      <c r="V47" s="114">
        <v>-6</v>
      </c>
      <c r="W47" s="101"/>
      <c r="X47" s="101"/>
      <c r="Y47" s="101"/>
      <c r="Z47" s="114">
        <v>1</v>
      </c>
      <c r="AA47" s="2"/>
    </row>
    <row r="48" spans="1:27">
      <c r="A48" s="3">
        <v>8</v>
      </c>
      <c r="B48" s="109" t="s">
        <v>42</v>
      </c>
      <c r="C48" s="110" t="s">
        <v>178</v>
      </c>
      <c r="D48" s="111" t="s">
        <v>154</v>
      </c>
      <c r="E48" s="111" t="s">
        <v>81</v>
      </c>
      <c r="F48" s="111" t="s">
        <v>91</v>
      </c>
      <c r="G48" s="111" t="s">
        <v>57</v>
      </c>
      <c r="H48" s="112">
        <v>35.56</v>
      </c>
      <c r="I48" s="111">
        <v>3</v>
      </c>
      <c r="J48" s="111">
        <v>7</v>
      </c>
      <c r="K48" s="111">
        <v>5</v>
      </c>
      <c r="L48" s="113">
        <v>19.399999999999999</v>
      </c>
      <c r="M48" s="111">
        <v>222</v>
      </c>
      <c r="N48" s="113">
        <v>11.9</v>
      </c>
      <c r="O48" s="111">
        <v>0</v>
      </c>
      <c r="P48" s="111">
        <v>0</v>
      </c>
      <c r="Q48" s="111">
        <v>0</v>
      </c>
      <c r="R48" s="111">
        <v>0</v>
      </c>
      <c r="S48" s="111">
        <v>14</v>
      </c>
      <c r="T48" s="114">
        <v>22</v>
      </c>
      <c r="U48" s="114">
        <v>100</v>
      </c>
      <c r="V48" s="114">
        <v>-17</v>
      </c>
      <c r="W48" s="101"/>
      <c r="X48" s="101"/>
      <c r="Y48" s="101"/>
      <c r="Z48" s="114">
        <v>0</v>
      </c>
      <c r="AA48" s="2"/>
    </row>
    <row r="49" spans="1:27">
      <c r="A49" s="3">
        <v>8</v>
      </c>
      <c r="B49" s="109" t="s">
        <v>43</v>
      </c>
      <c r="C49" s="110" t="s">
        <v>179</v>
      </c>
      <c r="D49" s="111" t="s">
        <v>24</v>
      </c>
      <c r="E49" s="111" t="s">
        <v>55</v>
      </c>
      <c r="F49" s="111" t="s">
        <v>160</v>
      </c>
      <c r="G49" s="111" t="s">
        <v>60</v>
      </c>
      <c r="H49" s="112">
        <v>35.56</v>
      </c>
      <c r="I49" s="111">
        <v>1</v>
      </c>
      <c r="J49" s="111">
        <v>9</v>
      </c>
      <c r="K49" s="111">
        <v>7</v>
      </c>
      <c r="L49" s="113">
        <v>8.6</v>
      </c>
      <c r="M49" s="111">
        <v>33</v>
      </c>
      <c r="N49" s="113">
        <v>7.4</v>
      </c>
      <c r="O49" s="111">
        <v>0</v>
      </c>
      <c r="P49" s="111">
        <v>1</v>
      </c>
      <c r="Q49" s="111">
        <v>0</v>
      </c>
      <c r="R49" s="111">
        <v>0</v>
      </c>
      <c r="S49" s="111">
        <v>53</v>
      </c>
      <c r="T49" s="114">
        <v>82</v>
      </c>
      <c r="U49" s="114">
        <v>18</v>
      </c>
      <c r="V49" s="114">
        <v>-5</v>
      </c>
      <c r="W49" s="101"/>
      <c r="X49" s="101"/>
      <c r="Y49" s="101"/>
      <c r="Z49" s="114">
        <v>12</v>
      </c>
      <c r="AA49" s="2"/>
    </row>
    <row r="50" spans="1:27">
      <c r="A50" s="3"/>
      <c r="B50" s="99" t="s">
        <v>138</v>
      </c>
      <c r="C50" s="115" t="s">
        <v>190</v>
      </c>
      <c r="D50" s="94" t="s">
        <v>140</v>
      </c>
      <c r="E50" s="94" t="s">
        <v>141</v>
      </c>
      <c r="F50" s="94" t="s">
        <v>142</v>
      </c>
      <c r="G50" s="94" t="s">
        <v>143</v>
      </c>
      <c r="H50" s="94" t="s">
        <v>144</v>
      </c>
      <c r="I50" s="94" t="s">
        <v>1</v>
      </c>
      <c r="J50" s="94" t="s">
        <v>2</v>
      </c>
      <c r="K50" s="94" t="s">
        <v>3</v>
      </c>
      <c r="L50" s="94" t="s">
        <v>8</v>
      </c>
      <c r="M50" s="94" t="s">
        <v>145</v>
      </c>
      <c r="N50" s="94" t="s">
        <v>146</v>
      </c>
      <c r="O50" s="94" t="s">
        <v>147</v>
      </c>
      <c r="P50" s="94" t="s">
        <v>13</v>
      </c>
      <c r="Q50" s="94" t="s">
        <v>148</v>
      </c>
      <c r="R50" s="94" t="s">
        <v>149</v>
      </c>
      <c r="S50" s="94" t="s">
        <v>150</v>
      </c>
      <c r="T50" s="94" t="s">
        <v>131</v>
      </c>
      <c r="U50" s="94" t="s">
        <v>132</v>
      </c>
      <c r="V50" s="94" t="s">
        <v>133</v>
      </c>
      <c r="W50" s="94" t="s">
        <v>134</v>
      </c>
      <c r="X50" s="94" t="s">
        <v>135</v>
      </c>
      <c r="Y50" s="94" t="s">
        <v>136</v>
      </c>
      <c r="Z50" s="94" t="s">
        <v>137</v>
      </c>
      <c r="AA50" s="2"/>
    </row>
    <row r="51" spans="1:27">
      <c r="A51" s="3">
        <v>9</v>
      </c>
      <c r="B51" s="109" t="s">
        <v>39</v>
      </c>
      <c r="C51" s="110" t="s">
        <v>171</v>
      </c>
      <c r="D51" s="111" t="s">
        <v>101</v>
      </c>
      <c r="E51" s="111" t="s">
        <v>91</v>
      </c>
      <c r="F51" s="111" t="s">
        <v>59</v>
      </c>
      <c r="G51" s="111" t="s">
        <v>47</v>
      </c>
      <c r="H51" s="116"/>
      <c r="I51" s="106"/>
      <c r="J51" s="106"/>
      <c r="K51" s="106"/>
      <c r="L51" s="117"/>
      <c r="M51" s="106"/>
      <c r="N51" s="117"/>
      <c r="O51" s="106"/>
      <c r="P51" s="106"/>
      <c r="Q51" s="106"/>
      <c r="R51" s="106"/>
      <c r="S51" s="106"/>
      <c r="T51" s="101"/>
      <c r="U51" s="101"/>
      <c r="V51" s="101"/>
      <c r="W51" s="101"/>
      <c r="X51" s="101"/>
      <c r="Y51" s="101"/>
      <c r="Z51" s="101"/>
      <c r="AA51" s="2"/>
    </row>
    <row r="52" spans="1:27">
      <c r="A52" s="3">
        <v>9</v>
      </c>
      <c r="B52" s="109" t="s">
        <v>40</v>
      </c>
      <c r="C52" s="110" t="s">
        <v>172</v>
      </c>
      <c r="D52" s="111" t="s">
        <v>175</v>
      </c>
      <c r="E52" s="111" t="s">
        <v>177</v>
      </c>
      <c r="F52" s="111" t="s">
        <v>188</v>
      </c>
      <c r="G52" s="111" t="s">
        <v>104</v>
      </c>
      <c r="H52" s="116"/>
      <c r="I52" s="106"/>
      <c r="J52" s="106"/>
      <c r="K52" s="106"/>
      <c r="L52" s="117"/>
      <c r="M52" s="106"/>
      <c r="N52" s="117"/>
      <c r="O52" s="106"/>
      <c r="P52" s="106"/>
      <c r="Q52" s="106"/>
      <c r="R52" s="106"/>
      <c r="S52" s="106"/>
      <c r="T52" s="101"/>
      <c r="U52" s="101"/>
      <c r="V52" s="101"/>
      <c r="W52" s="101"/>
      <c r="X52" s="101"/>
      <c r="Y52" s="101"/>
      <c r="Z52" s="101"/>
      <c r="AA52" s="2"/>
    </row>
    <row r="53" spans="1:27">
      <c r="A53" s="3">
        <v>9</v>
      </c>
      <c r="B53" s="109" t="s">
        <v>41</v>
      </c>
      <c r="C53" s="110" t="s">
        <v>176</v>
      </c>
      <c r="D53" s="111" t="s">
        <v>57</v>
      </c>
      <c r="E53" s="111" t="s">
        <v>112</v>
      </c>
      <c r="F53" s="111" t="s">
        <v>48</v>
      </c>
      <c r="G53" s="111" t="s">
        <v>69</v>
      </c>
      <c r="H53" s="116"/>
      <c r="I53" s="106"/>
      <c r="J53" s="106"/>
      <c r="K53" s="106"/>
      <c r="L53" s="117"/>
      <c r="M53" s="106"/>
      <c r="N53" s="117"/>
      <c r="O53" s="106"/>
      <c r="P53" s="106"/>
      <c r="Q53" s="106"/>
      <c r="R53" s="106"/>
      <c r="S53" s="106"/>
      <c r="T53" s="101"/>
      <c r="U53" s="101"/>
      <c r="V53" s="101"/>
      <c r="W53" s="101"/>
      <c r="X53" s="101"/>
      <c r="Y53" s="101"/>
      <c r="Z53" s="101"/>
      <c r="AA53" s="2"/>
    </row>
    <row r="54" spans="1:27">
      <c r="A54" s="3">
        <v>9</v>
      </c>
      <c r="B54" s="109" t="s">
        <v>42</v>
      </c>
      <c r="C54" s="110" t="s">
        <v>178</v>
      </c>
      <c r="D54" s="111" t="s">
        <v>153</v>
      </c>
      <c r="E54" s="111" t="s">
        <v>81</v>
      </c>
      <c r="F54" s="111" t="s">
        <v>87</v>
      </c>
      <c r="G54" s="111" t="s">
        <v>191</v>
      </c>
      <c r="H54" s="116"/>
      <c r="I54" s="106"/>
      <c r="J54" s="106"/>
      <c r="K54" s="106"/>
      <c r="L54" s="117"/>
      <c r="M54" s="106"/>
      <c r="N54" s="117"/>
      <c r="O54" s="106"/>
      <c r="P54" s="106"/>
      <c r="Q54" s="106"/>
      <c r="R54" s="106"/>
      <c r="S54" s="106"/>
      <c r="T54" s="101"/>
      <c r="U54" s="101"/>
      <c r="V54" s="101"/>
      <c r="W54" s="101"/>
      <c r="X54" s="101"/>
      <c r="Y54" s="101"/>
      <c r="Z54" s="101"/>
      <c r="AA54" s="2"/>
    </row>
    <row r="55" spans="1:27">
      <c r="A55" s="3">
        <v>9</v>
      </c>
      <c r="B55" s="109" t="s">
        <v>43</v>
      </c>
      <c r="C55" s="110" t="s">
        <v>179</v>
      </c>
      <c r="D55" s="111" t="s">
        <v>58</v>
      </c>
      <c r="E55" s="111" t="s">
        <v>55</v>
      </c>
      <c r="F55" s="111" t="s">
        <v>102</v>
      </c>
      <c r="G55" s="111" t="s">
        <v>60</v>
      </c>
      <c r="H55" s="116"/>
      <c r="I55" s="106"/>
      <c r="J55" s="106"/>
      <c r="K55" s="106"/>
      <c r="L55" s="117"/>
      <c r="M55" s="106"/>
      <c r="N55" s="117"/>
      <c r="O55" s="106"/>
      <c r="P55" s="106"/>
      <c r="Q55" s="106"/>
      <c r="R55" s="106"/>
      <c r="S55" s="106"/>
      <c r="T55" s="101"/>
      <c r="U55" s="101"/>
      <c r="V55" s="101"/>
      <c r="W55" s="101"/>
      <c r="X55" s="101"/>
      <c r="Y55" s="101"/>
      <c r="Z55" s="101"/>
      <c r="AA55" s="2"/>
    </row>
    <row r="56" spans="1:27">
      <c r="A56" s="3"/>
      <c r="B56" s="99" t="s">
        <v>138</v>
      </c>
      <c r="C56" s="100" t="s">
        <v>192</v>
      </c>
      <c r="D56" s="94" t="s">
        <v>140</v>
      </c>
      <c r="E56" s="94" t="s">
        <v>141</v>
      </c>
      <c r="F56" s="94" t="s">
        <v>142</v>
      </c>
      <c r="G56" s="94" t="s">
        <v>143</v>
      </c>
      <c r="H56" s="94" t="s">
        <v>144</v>
      </c>
      <c r="I56" s="94" t="s">
        <v>1</v>
      </c>
      <c r="J56" s="94" t="s">
        <v>2</v>
      </c>
      <c r="K56" s="94" t="s">
        <v>3</v>
      </c>
      <c r="L56" s="94" t="s">
        <v>8</v>
      </c>
      <c r="M56" s="94" t="s">
        <v>145</v>
      </c>
      <c r="N56" s="94" t="s">
        <v>146</v>
      </c>
      <c r="O56" s="94" t="s">
        <v>147</v>
      </c>
      <c r="P56" s="94" t="s">
        <v>13</v>
      </c>
      <c r="Q56" s="94" t="s">
        <v>148</v>
      </c>
      <c r="R56" s="94" t="s">
        <v>149</v>
      </c>
      <c r="S56" s="94" t="s">
        <v>150</v>
      </c>
      <c r="T56" s="94" t="s">
        <v>131</v>
      </c>
      <c r="U56" s="94" t="s">
        <v>132</v>
      </c>
      <c r="V56" s="94" t="s">
        <v>133</v>
      </c>
      <c r="W56" s="94" t="s">
        <v>134</v>
      </c>
      <c r="X56" s="94" t="s">
        <v>135</v>
      </c>
      <c r="Y56" s="94" t="s">
        <v>136</v>
      </c>
      <c r="Z56" s="94" t="s">
        <v>137</v>
      </c>
      <c r="AA56" s="2"/>
    </row>
    <row r="57" spans="1:27">
      <c r="A57" s="3">
        <v>10</v>
      </c>
      <c r="B57" s="3"/>
      <c r="C57" s="118"/>
      <c r="D57" s="106"/>
      <c r="E57" s="106"/>
      <c r="F57" s="106"/>
      <c r="G57" s="106"/>
      <c r="H57" s="116"/>
      <c r="I57" s="106"/>
      <c r="J57" s="106"/>
      <c r="K57" s="106"/>
      <c r="L57" s="117"/>
      <c r="M57" s="106"/>
      <c r="N57" s="117"/>
      <c r="O57" s="106"/>
      <c r="P57" s="106"/>
      <c r="Q57" s="106"/>
      <c r="R57" s="106"/>
      <c r="S57" s="106"/>
      <c r="T57" s="101"/>
      <c r="U57" s="101"/>
      <c r="V57" s="101"/>
      <c r="W57" s="101"/>
      <c r="X57" s="101"/>
      <c r="Y57" s="101"/>
      <c r="Z57" s="101"/>
      <c r="AA57" s="2"/>
    </row>
    <row r="58" spans="1:27">
      <c r="A58" s="3">
        <v>10</v>
      </c>
      <c r="B58" s="3"/>
      <c r="C58" s="118"/>
      <c r="D58" s="106"/>
      <c r="E58" s="106"/>
      <c r="F58" s="106"/>
      <c r="G58" s="106"/>
      <c r="H58" s="116"/>
      <c r="I58" s="106"/>
      <c r="J58" s="106"/>
      <c r="K58" s="106"/>
      <c r="L58" s="117"/>
      <c r="M58" s="106"/>
      <c r="N58" s="117"/>
      <c r="O58" s="106"/>
      <c r="P58" s="106"/>
      <c r="Q58" s="106"/>
      <c r="R58" s="106"/>
      <c r="S58" s="106"/>
      <c r="T58" s="101"/>
      <c r="U58" s="101"/>
      <c r="V58" s="101"/>
      <c r="W58" s="101"/>
      <c r="X58" s="101"/>
      <c r="Y58" s="101"/>
      <c r="Z58" s="101"/>
      <c r="AA58" s="2"/>
    </row>
    <row r="59" spans="1:27">
      <c r="A59" s="3">
        <v>10</v>
      </c>
      <c r="B59" s="3"/>
      <c r="C59" s="118"/>
      <c r="D59" s="106"/>
      <c r="E59" s="106"/>
      <c r="F59" s="106"/>
      <c r="G59" s="106"/>
      <c r="H59" s="116"/>
      <c r="I59" s="106"/>
      <c r="J59" s="106"/>
      <c r="K59" s="106"/>
      <c r="L59" s="117"/>
      <c r="M59" s="106"/>
      <c r="N59" s="117"/>
      <c r="O59" s="106"/>
      <c r="P59" s="106"/>
      <c r="Q59" s="106"/>
      <c r="R59" s="106"/>
      <c r="S59" s="106"/>
      <c r="T59" s="101"/>
      <c r="U59" s="101"/>
      <c r="V59" s="101"/>
      <c r="W59" s="101"/>
      <c r="X59" s="101"/>
      <c r="Y59" s="101"/>
      <c r="Z59" s="101"/>
      <c r="AA59" s="2"/>
    </row>
    <row r="60" spans="1:27">
      <c r="A60" s="3">
        <v>10</v>
      </c>
      <c r="B60" s="3"/>
      <c r="C60" s="118"/>
      <c r="D60" s="106"/>
      <c r="E60" s="106"/>
      <c r="F60" s="106"/>
      <c r="G60" s="106"/>
      <c r="H60" s="116"/>
      <c r="I60" s="106"/>
      <c r="J60" s="106"/>
      <c r="K60" s="106"/>
      <c r="L60" s="117"/>
      <c r="M60" s="106"/>
      <c r="N60" s="117"/>
      <c r="O60" s="106"/>
      <c r="P60" s="106"/>
      <c r="Q60" s="106"/>
      <c r="R60" s="106"/>
      <c r="S60" s="106"/>
      <c r="T60" s="101"/>
      <c r="U60" s="101"/>
      <c r="V60" s="101"/>
      <c r="W60" s="101"/>
      <c r="X60" s="101"/>
      <c r="Y60" s="101"/>
      <c r="Z60" s="101"/>
      <c r="AA60" s="2"/>
    </row>
    <row r="61" spans="1:27">
      <c r="A61" s="3">
        <v>10</v>
      </c>
      <c r="B61" s="3"/>
      <c r="C61" s="118"/>
      <c r="D61" s="106"/>
      <c r="E61" s="106"/>
      <c r="F61" s="106"/>
      <c r="G61" s="106"/>
      <c r="H61" s="116"/>
      <c r="I61" s="106"/>
      <c r="J61" s="106"/>
      <c r="K61" s="106"/>
      <c r="L61" s="117"/>
      <c r="M61" s="106"/>
      <c r="N61" s="117"/>
      <c r="O61" s="106"/>
      <c r="P61" s="106"/>
      <c r="Q61" s="106"/>
      <c r="R61" s="106"/>
      <c r="S61" s="106"/>
      <c r="T61" s="101"/>
      <c r="U61" s="101"/>
      <c r="V61" s="101"/>
      <c r="W61" s="101"/>
      <c r="X61" s="101"/>
      <c r="Y61" s="101"/>
      <c r="Z61" s="101"/>
      <c r="AA61" s="2"/>
    </row>
    <row r="62" spans="1:27">
      <c r="A62" s="3"/>
      <c r="B62" s="99" t="s">
        <v>138</v>
      </c>
      <c r="C62" s="100" t="s">
        <v>192</v>
      </c>
      <c r="D62" s="94" t="s">
        <v>140</v>
      </c>
      <c r="E62" s="94" t="s">
        <v>141</v>
      </c>
      <c r="F62" s="94" t="s">
        <v>142</v>
      </c>
      <c r="G62" s="94" t="s">
        <v>143</v>
      </c>
      <c r="H62" s="94" t="s">
        <v>144</v>
      </c>
      <c r="I62" s="94" t="s">
        <v>1</v>
      </c>
      <c r="J62" s="94" t="s">
        <v>2</v>
      </c>
      <c r="K62" s="94" t="s">
        <v>3</v>
      </c>
      <c r="L62" s="94" t="s">
        <v>8</v>
      </c>
      <c r="M62" s="94" t="s">
        <v>145</v>
      </c>
      <c r="N62" s="94" t="s">
        <v>146</v>
      </c>
      <c r="O62" s="94" t="s">
        <v>147</v>
      </c>
      <c r="P62" s="94" t="s">
        <v>13</v>
      </c>
      <c r="Q62" s="94" t="s">
        <v>148</v>
      </c>
      <c r="R62" s="94" t="s">
        <v>149</v>
      </c>
      <c r="S62" s="94" t="s">
        <v>150</v>
      </c>
      <c r="T62" s="94" t="s">
        <v>131</v>
      </c>
      <c r="U62" s="94" t="s">
        <v>132</v>
      </c>
      <c r="V62" s="94" t="s">
        <v>133</v>
      </c>
      <c r="W62" s="94" t="s">
        <v>134</v>
      </c>
      <c r="X62" s="94" t="s">
        <v>135</v>
      </c>
      <c r="Y62" s="94" t="s">
        <v>136</v>
      </c>
      <c r="Z62" s="94" t="s">
        <v>137</v>
      </c>
      <c r="AA62" s="2"/>
    </row>
    <row r="63" spans="1:27">
      <c r="A63" s="3">
        <v>11</v>
      </c>
      <c r="B63" s="3"/>
      <c r="C63" s="118"/>
      <c r="D63" s="106"/>
      <c r="E63" s="106"/>
      <c r="F63" s="106"/>
      <c r="G63" s="106"/>
      <c r="H63" s="116"/>
      <c r="I63" s="106"/>
      <c r="J63" s="106"/>
      <c r="K63" s="106"/>
      <c r="L63" s="117"/>
      <c r="M63" s="106"/>
      <c r="N63" s="117"/>
      <c r="O63" s="106"/>
      <c r="P63" s="106"/>
      <c r="Q63" s="106"/>
      <c r="R63" s="106"/>
      <c r="S63" s="106"/>
      <c r="T63" s="101"/>
      <c r="U63" s="101"/>
      <c r="V63" s="101"/>
      <c r="W63" s="101"/>
      <c r="X63" s="101"/>
      <c r="Y63" s="101"/>
      <c r="Z63" s="101"/>
      <c r="AA63" s="2"/>
    </row>
    <row r="64" spans="1:27">
      <c r="A64" s="3">
        <v>11</v>
      </c>
      <c r="B64" s="3"/>
      <c r="C64" s="118"/>
      <c r="D64" s="106"/>
      <c r="E64" s="106"/>
      <c r="F64" s="106"/>
      <c r="G64" s="106"/>
      <c r="H64" s="116"/>
      <c r="I64" s="106"/>
      <c r="J64" s="106"/>
      <c r="K64" s="106"/>
      <c r="L64" s="117"/>
      <c r="M64" s="106"/>
      <c r="N64" s="117"/>
      <c r="O64" s="106"/>
      <c r="P64" s="106"/>
      <c r="Q64" s="106"/>
      <c r="R64" s="106"/>
      <c r="S64" s="106"/>
      <c r="T64" s="101"/>
      <c r="U64" s="101"/>
      <c r="V64" s="101"/>
      <c r="W64" s="101"/>
      <c r="X64" s="101"/>
      <c r="Y64" s="101"/>
      <c r="Z64" s="101"/>
      <c r="AA64" s="2"/>
    </row>
    <row r="65" spans="1:27">
      <c r="A65" s="3">
        <v>11</v>
      </c>
      <c r="B65" s="3"/>
      <c r="C65" s="118"/>
      <c r="D65" s="106"/>
      <c r="E65" s="106"/>
      <c r="F65" s="106"/>
      <c r="G65" s="106"/>
      <c r="H65" s="116"/>
      <c r="I65" s="106"/>
      <c r="J65" s="106"/>
      <c r="K65" s="106"/>
      <c r="L65" s="117"/>
      <c r="M65" s="106"/>
      <c r="N65" s="117"/>
      <c r="O65" s="106"/>
      <c r="P65" s="106"/>
      <c r="Q65" s="106"/>
      <c r="R65" s="106"/>
      <c r="S65" s="106"/>
      <c r="T65" s="101"/>
      <c r="U65" s="101"/>
      <c r="V65" s="101"/>
      <c r="W65" s="101"/>
      <c r="X65" s="101"/>
      <c r="Y65" s="101"/>
      <c r="Z65" s="101"/>
      <c r="AA65" s="2"/>
    </row>
    <row r="66" spans="1:27">
      <c r="A66" s="3">
        <v>11</v>
      </c>
      <c r="B66" s="3"/>
      <c r="C66" s="118"/>
      <c r="D66" s="106"/>
      <c r="E66" s="106"/>
      <c r="F66" s="106"/>
      <c r="G66" s="106"/>
      <c r="H66" s="116"/>
      <c r="I66" s="106"/>
      <c r="J66" s="106"/>
      <c r="K66" s="106"/>
      <c r="L66" s="117"/>
      <c r="M66" s="106"/>
      <c r="N66" s="117"/>
      <c r="O66" s="106"/>
      <c r="P66" s="106"/>
      <c r="Q66" s="106"/>
      <c r="R66" s="106"/>
      <c r="S66" s="106"/>
      <c r="T66" s="101"/>
      <c r="U66" s="101"/>
      <c r="V66" s="101"/>
      <c r="W66" s="101"/>
      <c r="X66" s="101"/>
      <c r="Y66" s="101"/>
      <c r="Z66" s="101"/>
      <c r="AA66" s="2"/>
    </row>
    <row r="67" spans="1:27">
      <c r="A67" s="3">
        <v>11</v>
      </c>
      <c r="B67" s="3"/>
      <c r="C67" s="118"/>
      <c r="D67" s="106"/>
      <c r="E67" s="106"/>
      <c r="F67" s="106"/>
      <c r="G67" s="106"/>
      <c r="H67" s="116"/>
      <c r="I67" s="106"/>
      <c r="J67" s="106"/>
      <c r="K67" s="106"/>
      <c r="L67" s="117"/>
      <c r="M67" s="106"/>
      <c r="N67" s="117"/>
      <c r="O67" s="106"/>
      <c r="P67" s="106"/>
      <c r="Q67" s="106"/>
      <c r="R67" s="106"/>
      <c r="S67" s="106"/>
      <c r="T67" s="101"/>
      <c r="U67" s="101"/>
      <c r="V67" s="101"/>
      <c r="W67" s="101"/>
      <c r="X67" s="101"/>
      <c r="Y67" s="101"/>
      <c r="Z67" s="101"/>
      <c r="AA67" s="2"/>
    </row>
    <row r="68" spans="1:27">
      <c r="A68" s="3"/>
      <c r="B68" s="99" t="s">
        <v>138</v>
      </c>
      <c r="C68" s="100" t="s">
        <v>192</v>
      </c>
      <c r="D68" s="94" t="s">
        <v>140</v>
      </c>
      <c r="E68" s="94" t="s">
        <v>141</v>
      </c>
      <c r="F68" s="94" t="s">
        <v>142</v>
      </c>
      <c r="G68" s="94" t="s">
        <v>143</v>
      </c>
      <c r="H68" s="94" t="s">
        <v>144</v>
      </c>
      <c r="I68" s="94" t="s">
        <v>1</v>
      </c>
      <c r="J68" s="94" t="s">
        <v>2</v>
      </c>
      <c r="K68" s="94" t="s">
        <v>3</v>
      </c>
      <c r="L68" s="94" t="s">
        <v>8</v>
      </c>
      <c r="M68" s="94" t="s">
        <v>145</v>
      </c>
      <c r="N68" s="94" t="s">
        <v>146</v>
      </c>
      <c r="O68" s="94" t="s">
        <v>147</v>
      </c>
      <c r="P68" s="94" t="s">
        <v>13</v>
      </c>
      <c r="Q68" s="94" t="s">
        <v>148</v>
      </c>
      <c r="R68" s="94" t="s">
        <v>149</v>
      </c>
      <c r="S68" s="94" t="s">
        <v>150</v>
      </c>
      <c r="T68" s="94" t="s">
        <v>131</v>
      </c>
      <c r="U68" s="94" t="s">
        <v>132</v>
      </c>
      <c r="V68" s="94" t="s">
        <v>133</v>
      </c>
      <c r="W68" s="94" t="s">
        <v>134</v>
      </c>
      <c r="X68" s="94" t="s">
        <v>135</v>
      </c>
      <c r="Y68" s="94" t="s">
        <v>136</v>
      </c>
      <c r="Z68" s="94" t="s">
        <v>137</v>
      </c>
      <c r="AA68" s="2"/>
    </row>
    <row r="69" spans="1:27">
      <c r="A69" s="3">
        <v>12</v>
      </c>
      <c r="B69" s="3"/>
      <c r="C69" s="118"/>
      <c r="D69" s="106"/>
      <c r="E69" s="106"/>
      <c r="F69" s="106"/>
      <c r="G69" s="106"/>
      <c r="H69" s="116"/>
      <c r="I69" s="106"/>
      <c r="J69" s="106"/>
      <c r="K69" s="106"/>
      <c r="L69" s="117"/>
      <c r="M69" s="106"/>
      <c r="N69" s="117"/>
      <c r="O69" s="106"/>
      <c r="P69" s="106"/>
      <c r="Q69" s="106"/>
      <c r="R69" s="106"/>
      <c r="S69" s="106"/>
      <c r="T69" s="101"/>
      <c r="U69" s="101"/>
      <c r="V69" s="101"/>
      <c r="W69" s="101"/>
      <c r="X69" s="101"/>
      <c r="Y69" s="101"/>
      <c r="Z69" s="101"/>
      <c r="AA69" s="2"/>
    </row>
    <row r="70" spans="1:27">
      <c r="A70" s="3">
        <v>12</v>
      </c>
      <c r="B70" s="3"/>
      <c r="C70" s="118"/>
      <c r="D70" s="106"/>
      <c r="E70" s="106"/>
      <c r="F70" s="106"/>
      <c r="G70" s="106"/>
      <c r="H70" s="116"/>
      <c r="I70" s="106"/>
      <c r="J70" s="106"/>
      <c r="K70" s="106"/>
      <c r="L70" s="117"/>
      <c r="M70" s="106"/>
      <c r="N70" s="117"/>
      <c r="O70" s="106"/>
      <c r="P70" s="106"/>
      <c r="Q70" s="106"/>
      <c r="R70" s="106"/>
      <c r="S70" s="106"/>
      <c r="T70" s="101"/>
      <c r="U70" s="101"/>
      <c r="V70" s="101"/>
      <c r="W70" s="101"/>
      <c r="X70" s="101"/>
      <c r="Y70" s="101"/>
      <c r="Z70" s="101"/>
      <c r="AA70" s="2"/>
    </row>
    <row r="71" spans="1:27">
      <c r="A71" s="3">
        <v>12</v>
      </c>
      <c r="B71" s="3"/>
      <c r="C71" s="118"/>
      <c r="D71" s="106"/>
      <c r="E71" s="106"/>
      <c r="F71" s="106"/>
      <c r="G71" s="106"/>
      <c r="H71" s="116"/>
      <c r="I71" s="106"/>
      <c r="J71" s="106"/>
      <c r="K71" s="106"/>
      <c r="L71" s="117"/>
      <c r="M71" s="106"/>
      <c r="N71" s="117"/>
      <c r="O71" s="106"/>
      <c r="P71" s="106"/>
      <c r="Q71" s="106"/>
      <c r="R71" s="106"/>
      <c r="S71" s="106"/>
      <c r="T71" s="101"/>
      <c r="U71" s="101"/>
      <c r="V71" s="101"/>
      <c r="W71" s="101"/>
      <c r="X71" s="101"/>
      <c r="Y71" s="101"/>
      <c r="Z71" s="101"/>
      <c r="AA71" s="2"/>
    </row>
    <row r="72" spans="1:27">
      <c r="A72" s="3">
        <v>12</v>
      </c>
      <c r="B72" s="3"/>
      <c r="C72" s="118"/>
      <c r="D72" s="106"/>
      <c r="E72" s="106"/>
      <c r="F72" s="106"/>
      <c r="G72" s="106"/>
      <c r="H72" s="116"/>
      <c r="I72" s="106"/>
      <c r="J72" s="106"/>
      <c r="K72" s="106"/>
      <c r="L72" s="117"/>
      <c r="M72" s="106"/>
      <c r="N72" s="117"/>
      <c r="O72" s="106"/>
      <c r="P72" s="106"/>
      <c r="Q72" s="106"/>
      <c r="R72" s="106"/>
      <c r="S72" s="106"/>
      <c r="T72" s="101"/>
      <c r="U72" s="101"/>
      <c r="V72" s="101"/>
      <c r="W72" s="101"/>
      <c r="X72" s="101"/>
      <c r="Y72" s="101"/>
      <c r="Z72" s="101"/>
      <c r="AA72" s="2"/>
    </row>
    <row r="73" spans="1:27">
      <c r="A73" s="3">
        <v>12</v>
      </c>
      <c r="B73" s="3"/>
      <c r="C73" s="118"/>
      <c r="D73" s="106"/>
      <c r="E73" s="106"/>
      <c r="F73" s="106"/>
      <c r="G73" s="106"/>
      <c r="H73" s="116"/>
      <c r="I73" s="106"/>
      <c r="J73" s="106"/>
      <c r="K73" s="106"/>
      <c r="L73" s="117"/>
      <c r="M73" s="106"/>
      <c r="N73" s="117"/>
      <c r="O73" s="106"/>
      <c r="P73" s="106"/>
      <c r="Q73" s="106"/>
      <c r="R73" s="106"/>
      <c r="S73" s="106"/>
      <c r="T73" s="101"/>
      <c r="U73" s="101"/>
      <c r="V73" s="101"/>
      <c r="W73" s="101"/>
      <c r="X73" s="101"/>
      <c r="Y73" s="101"/>
      <c r="Z73" s="101"/>
      <c r="AA73" s="2"/>
    </row>
    <row r="74" spans="1:27">
      <c r="A74" s="3"/>
      <c r="B74" s="99" t="s">
        <v>138</v>
      </c>
      <c r="C74" s="100" t="s">
        <v>192</v>
      </c>
      <c r="D74" s="94" t="s">
        <v>140</v>
      </c>
      <c r="E74" s="94" t="s">
        <v>141</v>
      </c>
      <c r="F74" s="94" t="s">
        <v>142</v>
      </c>
      <c r="G74" s="94" t="s">
        <v>143</v>
      </c>
      <c r="H74" s="94" t="s">
        <v>144</v>
      </c>
      <c r="I74" s="94" t="s">
        <v>1</v>
      </c>
      <c r="J74" s="94" t="s">
        <v>2</v>
      </c>
      <c r="K74" s="94" t="s">
        <v>3</v>
      </c>
      <c r="L74" s="94" t="s">
        <v>8</v>
      </c>
      <c r="M74" s="94" t="s">
        <v>145</v>
      </c>
      <c r="N74" s="94" t="s">
        <v>146</v>
      </c>
      <c r="O74" s="94" t="s">
        <v>147</v>
      </c>
      <c r="P74" s="94" t="s">
        <v>13</v>
      </c>
      <c r="Q74" s="94" t="s">
        <v>148</v>
      </c>
      <c r="R74" s="94" t="s">
        <v>149</v>
      </c>
      <c r="S74" s="94" t="s">
        <v>150</v>
      </c>
      <c r="T74" s="94" t="s">
        <v>131</v>
      </c>
      <c r="U74" s="94" t="s">
        <v>132</v>
      </c>
      <c r="V74" s="94" t="s">
        <v>133</v>
      </c>
      <c r="W74" s="94" t="s">
        <v>134</v>
      </c>
      <c r="X74" s="94" t="s">
        <v>135</v>
      </c>
      <c r="Y74" s="94" t="s">
        <v>136</v>
      </c>
      <c r="Z74" s="94" t="s">
        <v>137</v>
      </c>
      <c r="AA74" s="2"/>
    </row>
    <row r="75" spans="1:27">
      <c r="A75" s="3">
        <v>13</v>
      </c>
      <c r="B75" s="3"/>
      <c r="C75" s="118"/>
      <c r="D75" s="106"/>
      <c r="E75" s="106"/>
      <c r="F75" s="106"/>
      <c r="G75" s="106"/>
      <c r="H75" s="116"/>
      <c r="I75" s="106"/>
      <c r="J75" s="106"/>
      <c r="K75" s="106"/>
      <c r="L75" s="117"/>
      <c r="M75" s="106"/>
      <c r="N75" s="117"/>
      <c r="O75" s="106"/>
      <c r="P75" s="106"/>
      <c r="Q75" s="106"/>
      <c r="R75" s="106"/>
      <c r="S75" s="106"/>
      <c r="T75" s="101"/>
      <c r="U75" s="101"/>
      <c r="V75" s="101"/>
      <c r="W75" s="101"/>
      <c r="X75" s="101"/>
      <c r="Y75" s="101"/>
      <c r="Z75" s="101"/>
      <c r="AA75" s="2"/>
    </row>
    <row r="76" spans="1:27">
      <c r="A76" s="3">
        <v>13</v>
      </c>
      <c r="B76" s="3"/>
      <c r="C76" s="118"/>
      <c r="D76" s="106"/>
      <c r="E76" s="106"/>
      <c r="F76" s="106"/>
      <c r="G76" s="106"/>
      <c r="H76" s="116"/>
      <c r="I76" s="106"/>
      <c r="J76" s="106"/>
      <c r="K76" s="106"/>
      <c r="L76" s="117"/>
      <c r="M76" s="106"/>
      <c r="N76" s="117"/>
      <c r="O76" s="106"/>
      <c r="P76" s="106"/>
      <c r="Q76" s="106"/>
      <c r="R76" s="106"/>
      <c r="S76" s="106"/>
      <c r="T76" s="101"/>
      <c r="U76" s="101"/>
      <c r="V76" s="101"/>
      <c r="W76" s="101"/>
      <c r="X76" s="101"/>
      <c r="Y76" s="101"/>
      <c r="Z76" s="101"/>
      <c r="AA76" s="2"/>
    </row>
    <row r="77" spans="1:27">
      <c r="A77" s="3">
        <v>13</v>
      </c>
      <c r="B77" s="3"/>
      <c r="C77" s="118"/>
      <c r="D77" s="106"/>
      <c r="E77" s="106"/>
      <c r="F77" s="106"/>
      <c r="G77" s="106"/>
      <c r="H77" s="116"/>
      <c r="I77" s="106"/>
      <c r="J77" s="106"/>
      <c r="K77" s="106"/>
      <c r="L77" s="117"/>
      <c r="M77" s="106"/>
      <c r="N77" s="117"/>
      <c r="O77" s="106"/>
      <c r="P77" s="106"/>
      <c r="Q77" s="106"/>
      <c r="R77" s="106"/>
      <c r="S77" s="106"/>
      <c r="T77" s="101"/>
      <c r="U77" s="101"/>
      <c r="V77" s="101"/>
      <c r="W77" s="101"/>
      <c r="X77" s="101"/>
      <c r="Y77" s="101"/>
      <c r="Z77" s="101"/>
      <c r="AA77" s="2"/>
    </row>
    <row r="78" spans="1:27">
      <c r="A78" s="3">
        <v>13</v>
      </c>
      <c r="B78" s="3"/>
      <c r="C78" s="118"/>
      <c r="D78" s="106"/>
      <c r="E78" s="106"/>
      <c r="F78" s="106"/>
      <c r="G78" s="106"/>
      <c r="H78" s="116"/>
      <c r="I78" s="106"/>
      <c r="J78" s="106"/>
      <c r="K78" s="106"/>
      <c r="L78" s="117"/>
      <c r="M78" s="106"/>
      <c r="N78" s="117"/>
      <c r="O78" s="106"/>
      <c r="P78" s="106"/>
      <c r="Q78" s="106"/>
      <c r="R78" s="106"/>
      <c r="S78" s="106"/>
      <c r="T78" s="101"/>
      <c r="U78" s="101"/>
      <c r="V78" s="101"/>
      <c r="W78" s="101"/>
      <c r="X78" s="101"/>
      <c r="Y78" s="101"/>
      <c r="Z78" s="101"/>
      <c r="AA78" s="2"/>
    </row>
    <row r="79" spans="1:27">
      <c r="A79" s="3">
        <v>13</v>
      </c>
      <c r="B79" s="3"/>
      <c r="C79" s="118"/>
      <c r="D79" s="106"/>
      <c r="E79" s="106"/>
      <c r="F79" s="106"/>
      <c r="G79" s="106"/>
      <c r="H79" s="116"/>
      <c r="I79" s="106"/>
      <c r="J79" s="106"/>
      <c r="K79" s="106"/>
      <c r="L79" s="117"/>
      <c r="M79" s="106"/>
      <c r="N79" s="117"/>
      <c r="O79" s="106"/>
      <c r="P79" s="106"/>
      <c r="Q79" s="106"/>
      <c r="R79" s="106"/>
      <c r="S79" s="106"/>
      <c r="T79" s="101"/>
      <c r="U79" s="101"/>
      <c r="V79" s="101"/>
      <c r="W79" s="101"/>
      <c r="X79" s="101"/>
      <c r="Y79" s="101"/>
      <c r="Z79" s="101"/>
      <c r="AA79" s="2"/>
    </row>
    <row r="80" spans="1:27">
      <c r="A80" s="3"/>
      <c r="B80" s="99" t="s">
        <v>138</v>
      </c>
      <c r="C80" s="100" t="s">
        <v>192</v>
      </c>
      <c r="D80" s="94" t="s">
        <v>140</v>
      </c>
      <c r="E80" s="94" t="s">
        <v>141</v>
      </c>
      <c r="F80" s="94" t="s">
        <v>142</v>
      </c>
      <c r="G80" s="94" t="s">
        <v>143</v>
      </c>
      <c r="H80" s="94" t="s">
        <v>144</v>
      </c>
      <c r="I80" s="94" t="s">
        <v>1</v>
      </c>
      <c r="J80" s="94" t="s">
        <v>2</v>
      </c>
      <c r="K80" s="94" t="s">
        <v>3</v>
      </c>
      <c r="L80" s="94" t="s">
        <v>8</v>
      </c>
      <c r="M80" s="94" t="s">
        <v>145</v>
      </c>
      <c r="N80" s="94" t="s">
        <v>146</v>
      </c>
      <c r="O80" s="94" t="s">
        <v>147</v>
      </c>
      <c r="P80" s="94" t="s">
        <v>13</v>
      </c>
      <c r="Q80" s="94" t="s">
        <v>148</v>
      </c>
      <c r="R80" s="94" t="s">
        <v>149</v>
      </c>
      <c r="S80" s="94" t="s">
        <v>150</v>
      </c>
      <c r="T80" s="94" t="s">
        <v>131</v>
      </c>
      <c r="U80" s="94" t="s">
        <v>132</v>
      </c>
      <c r="V80" s="94" t="s">
        <v>133</v>
      </c>
      <c r="W80" s="94" t="s">
        <v>134</v>
      </c>
      <c r="X80" s="94" t="s">
        <v>135</v>
      </c>
      <c r="Y80" s="94" t="s">
        <v>136</v>
      </c>
      <c r="Z80" s="94" t="s">
        <v>137</v>
      </c>
      <c r="AA80" s="2"/>
    </row>
    <row r="81" spans="1:27">
      <c r="A81" s="3">
        <v>14</v>
      </c>
      <c r="B81" s="3"/>
      <c r="C81" s="118"/>
      <c r="D81" s="106"/>
      <c r="E81" s="106"/>
      <c r="F81" s="106"/>
      <c r="G81" s="106"/>
      <c r="H81" s="116"/>
      <c r="I81" s="106"/>
      <c r="J81" s="106"/>
      <c r="K81" s="106"/>
      <c r="L81" s="117"/>
      <c r="M81" s="106"/>
      <c r="N81" s="117"/>
      <c r="O81" s="106"/>
      <c r="P81" s="106"/>
      <c r="Q81" s="106"/>
      <c r="R81" s="106"/>
      <c r="S81" s="106"/>
      <c r="T81" s="101"/>
      <c r="U81" s="101"/>
      <c r="V81" s="101"/>
      <c r="W81" s="101"/>
      <c r="X81" s="101"/>
      <c r="Y81" s="101"/>
      <c r="Z81" s="101"/>
      <c r="AA81" s="2"/>
    </row>
    <row r="82" spans="1:27">
      <c r="A82" s="3">
        <v>14</v>
      </c>
      <c r="B82" s="3"/>
      <c r="C82" s="118"/>
      <c r="D82" s="106"/>
      <c r="E82" s="106"/>
      <c r="F82" s="106"/>
      <c r="G82" s="106"/>
      <c r="H82" s="116"/>
      <c r="I82" s="106"/>
      <c r="J82" s="106"/>
      <c r="K82" s="106"/>
      <c r="L82" s="117"/>
      <c r="M82" s="106"/>
      <c r="N82" s="117"/>
      <c r="O82" s="106"/>
      <c r="P82" s="106"/>
      <c r="Q82" s="106"/>
      <c r="R82" s="106"/>
      <c r="S82" s="106"/>
      <c r="T82" s="101"/>
      <c r="U82" s="101"/>
      <c r="V82" s="101"/>
      <c r="W82" s="101"/>
      <c r="X82" s="101"/>
      <c r="Y82" s="101"/>
      <c r="Z82" s="101"/>
      <c r="AA82" s="2"/>
    </row>
    <row r="83" spans="1:27">
      <c r="A83" s="3">
        <v>14</v>
      </c>
      <c r="B83" s="3"/>
      <c r="C83" s="118"/>
      <c r="D83" s="106"/>
      <c r="E83" s="106"/>
      <c r="F83" s="106"/>
      <c r="G83" s="106"/>
      <c r="H83" s="116"/>
      <c r="I83" s="106"/>
      <c r="J83" s="106"/>
      <c r="K83" s="106"/>
      <c r="L83" s="117"/>
      <c r="M83" s="106"/>
      <c r="N83" s="117"/>
      <c r="O83" s="106"/>
      <c r="P83" s="106"/>
      <c r="Q83" s="106"/>
      <c r="R83" s="106"/>
      <c r="S83" s="106"/>
      <c r="T83" s="101"/>
      <c r="U83" s="101"/>
      <c r="V83" s="101"/>
      <c r="W83" s="101"/>
      <c r="X83" s="101"/>
      <c r="Y83" s="101"/>
      <c r="Z83" s="101"/>
      <c r="AA83" s="2"/>
    </row>
    <row r="84" spans="1:27">
      <c r="A84" s="3">
        <v>14</v>
      </c>
      <c r="B84" s="3"/>
      <c r="C84" s="118"/>
      <c r="D84" s="106"/>
      <c r="E84" s="106"/>
      <c r="F84" s="106"/>
      <c r="G84" s="106"/>
      <c r="H84" s="116"/>
      <c r="I84" s="106"/>
      <c r="J84" s="106"/>
      <c r="K84" s="106"/>
      <c r="L84" s="117"/>
      <c r="M84" s="106"/>
      <c r="N84" s="117"/>
      <c r="O84" s="106"/>
      <c r="P84" s="106"/>
      <c r="Q84" s="106"/>
      <c r="R84" s="106"/>
      <c r="S84" s="106"/>
      <c r="T84" s="101"/>
      <c r="U84" s="101"/>
      <c r="V84" s="101"/>
      <c r="W84" s="101"/>
      <c r="X84" s="101"/>
      <c r="Y84" s="101"/>
      <c r="Z84" s="101"/>
      <c r="AA84" s="2"/>
    </row>
    <row r="85" spans="1:27">
      <c r="A85" s="3">
        <v>14</v>
      </c>
      <c r="B85" s="3"/>
      <c r="C85" s="118"/>
      <c r="D85" s="106"/>
      <c r="E85" s="106"/>
      <c r="F85" s="106"/>
      <c r="G85" s="106"/>
      <c r="H85" s="116"/>
      <c r="I85" s="106"/>
      <c r="J85" s="106"/>
      <c r="K85" s="106"/>
      <c r="L85" s="117"/>
      <c r="M85" s="106"/>
      <c r="N85" s="117"/>
      <c r="O85" s="106"/>
      <c r="P85" s="106"/>
      <c r="Q85" s="106"/>
      <c r="R85" s="106"/>
      <c r="S85" s="106"/>
      <c r="T85" s="101"/>
      <c r="U85" s="101"/>
      <c r="V85" s="101"/>
      <c r="W85" s="101"/>
      <c r="X85" s="101"/>
      <c r="Y85" s="101"/>
      <c r="Z85" s="101"/>
      <c r="AA85" s="2"/>
    </row>
    <row r="86" spans="1:27">
      <c r="A86" s="3"/>
      <c r="B86" s="99" t="s">
        <v>138</v>
      </c>
      <c r="C86" s="100" t="s">
        <v>192</v>
      </c>
      <c r="D86" s="94" t="s">
        <v>140</v>
      </c>
      <c r="E86" s="94" t="s">
        <v>141</v>
      </c>
      <c r="F86" s="94" t="s">
        <v>142</v>
      </c>
      <c r="G86" s="94" t="s">
        <v>143</v>
      </c>
      <c r="H86" s="94" t="s">
        <v>144</v>
      </c>
      <c r="I86" s="94" t="s">
        <v>1</v>
      </c>
      <c r="J86" s="94" t="s">
        <v>2</v>
      </c>
      <c r="K86" s="94" t="s">
        <v>3</v>
      </c>
      <c r="L86" s="94" t="s">
        <v>8</v>
      </c>
      <c r="M86" s="94" t="s">
        <v>145</v>
      </c>
      <c r="N86" s="94" t="s">
        <v>146</v>
      </c>
      <c r="O86" s="94" t="s">
        <v>147</v>
      </c>
      <c r="P86" s="94" t="s">
        <v>13</v>
      </c>
      <c r="Q86" s="94" t="s">
        <v>148</v>
      </c>
      <c r="R86" s="94" t="s">
        <v>149</v>
      </c>
      <c r="S86" s="94" t="s">
        <v>150</v>
      </c>
      <c r="T86" s="94" t="s">
        <v>131</v>
      </c>
      <c r="U86" s="94" t="s">
        <v>132</v>
      </c>
      <c r="V86" s="94" t="s">
        <v>133</v>
      </c>
      <c r="W86" s="94" t="s">
        <v>134</v>
      </c>
      <c r="X86" s="94" t="s">
        <v>135</v>
      </c>
      <c r="Y86" s="94" t="s">
        <v>136</v>
      </c>
      <c r="Z86" s="94" t="s">
        <v>137</v>
      </c>
      <c r="AA86" s="2"/>
    </row>
    <row r="87" spans="1:27">
      <c r="A87" s="3">
        <v>15</v>
      </c>
      <c r="B87" s="3"/>
      <c r="C87" s="118"/>
      <c r="D87" s="106"/>
      <c r="E87" s="106"/>
      <c r="F87" s="106"/>
      <c r="G87" s="106"/>
      <c r="H87" s="116"/>
      <c r="I87" s="106"/>
      <c r="J87" s="106"/>
      <c r="K87" s="106"/>
      <c r="L87" s="117"/>
      <c r="M87" s="106"/>
      <c r="N87" s="117"/>
      <c r="O87" s="106"/>
      <c r="P87" s="106"/>
      <c r="Q87" s="106"/>
      <c r="R87" s="106"/>
      <c r="S87" s="106"/>
      <c r="T87" s="101"/>
      <c r="U87" s="101"/>
      <c r="V87" s="101"/>
      <c r="W87" s="101"/>
      <c r="X87" s="101"/>
      <c r="Y87" s="101"/>
      <c r="Z87" s="101"/>
      <c r="AA87" s="2"/>
    </row>
    <row r="88" spans="1:27">
      <c r="A88" s="3">
        <v>15</v>
      </c>
      <c r="B88" s="3"/>
      <c r="C88" s="118"/>
      <c r="D88" s="106"/>
      <c r="E88" s="106"/>
      <c r="F88" s="106"/>
      <c r="G88" s="106"/>
      <c r="H88" s="116"/>
      <c r="I88" s="106"/>
      <c r="J88" s="106"/>
      <c r="K88" s="106"/>
      <c r="L88" s="117"/>
      <c r="M88" s="106"/>
      <c r="N88" s="117"/>
      <c r="O88" s="106"/>
      <c r="P88" s="106"/>
      <c r="Q88" s="106"/>
      <c r="R88" s="106"/>
      <c r="S88" s="106"/>
      <c r="T88" s="101"/>
      <c r="U88" s="101"/>
      <c r="V88" s="101"/>
      <c r="W88" s="101"/>
      <c r="X88" s="101"/>
      <c r="Y88" s="101"/>
      <c r="Z88" s="101"/>
      <c r="AA88" s="2"/>
    </row>
    <row r="89" spans="1:27">
      <c r="A89" s="3">
        <v>15</v>
      </c>
      <c r="B89" s="3"/>
      <c r="C89" s="118"/>
      <c r="D89" s="106"/>
      <c r="E89" s="106"/>
      <c r="F89" s="106"/>
      <c r="G89" s="106"/>
      <c r="H89" s="116"/>
      <c r="I89" s="106"/>
      <c r="J89" s="106"/>
      <c r="K89" s="106"/>
      <c r="L89" s="117"/>
      <c r="M89" s="106"/>
      <c r="N89" s="117"/>
      <c r="O89" s="106"/>
      <c r="P89" s="106"/>
      <c r="Q89" s="106"/>
      <c r="R89" s="106"/>
      <c r="S89" s="106"/>
      <c r="T89" s="101"/>
      <c r="U89" s="101"/>
      <c r="V89" s="101"/>
      <c r="W89" s="101"/>
      <c r="X89" s="101"/>
      <c r="Y89" s="101"/>
      <c r="Z89" s="101"/>
      <c r="AA89" s="2"/>
    </row>
    <row r="90" spans="1:27">
      <c r="A90" s="3">
        <v>15</v>
      </c>
      <c r="B90" s="3"/>
      <c r="C90" s="118"/>
      <c r="D90" s="106"/>
      <c r="E90" s="106"/>
      <c r="F90" s="106"/>
      <c r="G90" s="106"/>
      <c r="H90" s="116"/>
      <c r="I90" s="106"/>
      <c r="J90" s="106"/>
      <c r="K90" s="106"/>
      <c r="L90" s="117"/>
      <c r="M90" s="106"/>
      <c r="N90" s="117"/>
      <c r="O90" s="106"/>
      <c r="P90" s="106"/>
      <c r="Q90" s="106"/>
      <c r="R90" s="106"/>
      <c r="S90" s="106"/>
      <c r="T90" s="101"/>
      <c r="U90" s="101"/>
      <c r="V90" s="101"/>
      <c r="W90" s="101"/>
      <c r="X90" s="101"/>
      <c r="Y90" s="101"/>
      <c r="Z90" s="101"/>
      <c r="AA90" s="2"/>
    </row>
    <row r="91" spans="1:27">
      <c r="A91" s="3">
        <v>15</v>
      </c>
      <c r="B91" s="3"/>
      <c r="C91" s="118"/>
      <c r="D91" s="106"/>
      <c r="E91" s="106"/>
      <c r="F91" s="106"/>
      <c r="G91" s="106"/>
      <c r="H91" s="116"/>
      <c r="I91" s="106"/>
      <c r="J91" s="106"/>
      <c r="K91" s="106"/>
      <c r="L91" s="117"/>
      <c r="M91" s="106"/>
      <c r="N91" s="117"/>
      <c r="O91" s="106"/>
      <c r="P91" s="106"/>
      <c r="Q91" s="106"/>
      <c r="R91" s="106"/>
      <c r="S91" s="106"/>
      <c r="T91" s="101"/>
      <c r="U91" s="101"/>
      <c r="V91" s="101"/>
      <c r="W91" s="101"/>
      <c r="X91" s="101"/>
      <c r="Y91" s="101"/>
      <c r="Z91" s="101"/>
      <c r="AA91" s="2"/>
    </row>
    <row r="92" spans="1:27">
      <c r="A92" s="3"/>
      <c r="B92" s="99" t="s">
        <v>138</v>
      </c>
      <c r="C92" s="100" t="s">
        <v>192</v>
      </c>
      <c r="D92" s="94" t="s">
        <v>140</v>
      </c>
      <c r="E92" s="94" t="s">
        <v>141</v>
      </c>
      <c r="F92" s="94" t="s">
        <v>142</v>
      </c>
      <c r="G92" s="94" t="s">
        <v>143</v>
      </c>
      <c r="H92" s="94" t="s">
        <v>144</v>
      </c>
      <c r="I92" s="94" t="s">
        <v>1</v>
      </c>
      <c r="J92" s="94" t="s">
        <v>2</v>
      </c>
      <c r="K92" s="94" t="s">
        <v>3</v>
      </c>
      <c r="L92" s="94" t="s">
        <v>8</v>
      </c>
      <c r="M92" s="94" t="s">
        <v>145</v>
      </c>
      <c r="N92" s="94" t="s">
        <v>146</v>
      </c>
      <c r="O92" s="94" t="s">
        <v>147</v>
      </c>
      <c r="P92" s="94" t="s">
        <v>13</v>
      </c>
      <c r="Q92" s="94" t="s">
        <v>148</v>
      </c>
      <c r="R92" s="94" t="s">
        <v>149</v>
      </c>
      <c r="S92" s="94" t="s">
        <v>150</v>
      </c>
      <c r="T92" s="94" t="s">
        <v>131</v>
      </c>
      <c r="U92" s="94" t="s">
        <v>132</v>
      </c>
      <c r="V92" s="94" t="s">
        <v>133</v>
      </c>
      <c r="W92" s="94" t="s">
        <v>134</v>
      </c>
      <c r="X92" s="94" t="s">
        <v>135</v>
      </c>
      <c r="Y92" s="94" t="s">
        <v>136</v>
      </c>
      <c r="Z92" s="94" t="s">
        <v>137</v>
      </c>
      <c r="AA92" s="2"/>
    </row>
    <row r="93" spans="1:27">
      <c r="A93" s="3">
        <v>16</v>
      </c>
      <c r="B93" s="3"/>
      <c r="C93" s="118"/>
      <c r="D93" s="106"/>
      <c r="E93" s="106"/>
      <c r="F93" s="106"/>
      <c r="G93" s="106"/>
      <c r="H93" s="116"/>
      <c r="I93" s="106"/>
      <c r="J93" s="106"/>
      <c r="K93" s="106"/>
      <c r="L93" s="117"/>
      <c r="M93" s="106"/>
      <c r="N93" s="117"/>
      <c r="O93" s="106"/>
      <c r="P93" s="106"/>
      <c r="Q93" s="106"/>
      <c r="R93" s="106"/>
      <c r="S93" s="106"/>
      <c r="T93" s="101"/>
      <c r="U93" s="101"/>
      <c r="V93" s="101"/>
      <c r="W93" s="101"/>
      <c r="X93" s="101"/>
      <c r="Y93" s="101"/>
      <c r="Z93" s="101"/>
      <c r="AA93" s="2"/>
    </row>
    <row r="94" spans="1:27">
      <c r="A94" s="3">
        <v>16</v>
      </c>
      <c r="B94" s="3"/>
      <c r="C94" s="118"/>
      <c r="D94" s="106"/>
      <c r="E94" s="106"/>
      <c r="F94" s="106"/>
      <c r="G94" s="106"/>
      <c r="H94" s="116"/>
      <c r="I94" s="106"/>
      <c r="J94" s="106"/>
      <c r="K94" s="106"/>
      <c r="L94" s="117"/>
      <c r="M94" s="106"/>
      <c r="N94" s="117"/>
      <c r="O94" s="106"/>
      <c r="P94" s="106"/>
      <c r="Q94" s="106"/>
      <c r="R94" s="106"/>
      <c r="S94" s="106"/>
      <c r="T94" s="101"/>
      <c r="U94" s="101"/>
      <c r="V94" s="101"/>
      <c r="W94" s="101"/>
      <c r="X94" s="101"/>
      <c r="Y94" s="101"/>
      <c r="Z94" s="101"/>
      <c r="AA94" s="2"/>
    </row>
    <row r="95" spans="1:27">
      <c r="A95" s="3">
        <v>16</v>
      </c>
      <c r="B95" s="3"/>
      <c r="C95" s="118"/>
      <c r="D95" s="106"/>
      <c r="E95" s="106"/>
      <c r="F95" s="106"/>
      <c r="G95" s="106"/>
      <c r="H95" s="116"/>
      <c r="I95" s="106"/>
      <c r="J95" s="106"/>
      <c r="K95" s="106"/>
      <c r="L95" s="117"/>
      <c r="M95" s="106"/>
      <c r="N95" s="117"/>
      <c r="O95" s="106"/>
      <c r="P95" s="106"/>
      <c r="Q95" s="106"/>
      <c r="R95" s="106"/>
      <c r="S95" s="106"/>
      <c r="T95" s="101"/>
      <c r="U95" s="101"/>
      <c r="V95" s="101"/>
      <c r="W95" s="101"/>
      <c r="X95" s="101"/>
      <c r="Y95" s="101"/>
      <c r="Z95" s="101"/>
      <c r="AA95" s="2"/>
    </row>
    <row r="96" spans="1:27">
      <c r="A96" s="3">
        <v>16</v>
      </c>
      <c r="B96" s="3"/>
      <c r="C96" s="118"/>
      <c r="D96" s="106"/>
      <c r="E96" s="106"/>
      <c r="F96" s="106"/>
      <c r="G96" s="106"/>
      <c r="H96" s="116"/>
      <c r="I96" s="106"/>
      <c r="J96" s="106"/>
      <c r="K96" s="106"/>
      <c r="L96" s="117"/>
      <c r="M96" s="106"/>
      <c r="N96" s="117"/>
      <c r="O96" s="106"/>
      <c r="P96" s="106"/>
      <c r="Q96" s="106"/>
      <c r="R96" s="106"/>
      <c r="S96" s="106"/>
      <c r="T96" s="101"/>
      <c r="U96" s="101"/>
      <c r="V96" s="101"/>
      <c r="W96" s="101"/>
      <c r="X96" s="101"/>
      <c r="Y96" s="101"/>
      <c r="Z96" s="101"/>
      <c r="AA96" s="2"/>
    </row>
    <row r="97" spans="1:27">
      <c r="A97" s="3">
        <v>16</v>
      </c>
      <c r="B97" s="3"/>
      <c r="C97" s="118"/>
      <c r="D97" s="106"/>
      <c r="E97" s="106"/>
      <c r="F97" s="106"/>
      <c r="G97" s="106"/>
      <c r="H97" s="116"/>
      <c r="I97" s="106"/>
      <c r="J97" s="106"/>
      <c r="K97" s="106"/>
      <c r="L97" s="117"/>
      <c r="M97" s="106"/>
      <c r="N97" s="117"/>
      <c r="O97" s="106"/>
      <c r="P97" s="106"/>
      <c r="Q97" s="106"/>
      <c r="R97" s="106"/>
      <c r="S97" s="106"/>
      <c r="T97" s="101"/>
      <c r="U97" s="101"/>
      <c r="V97" s="101"/>
      <c r="W97" s="101"/>
      <c r="X97" s="101"/>
      <c r="Y97" s="101"/>
      <c r="Z97" s="101"/>
      <c r="AA97" s="2"/>
    </row>
    <row r="98" spans="1:27">
      <c r="A98" s="3"/>
      <c r="B98" s="99" t="s">
        <v>138</v>
      </c>
      <c r="C98" s="100" t="s">
        <v>192</v>
      </c>
      <c r="D98" s="94" t="s">
        <v>140</v>
      </c>
      <c r="E98" s="94" t="s">
        <v>141</v>
      </c>
      <c r="F98" s="94" t="s">
        <v>142</v>
      </c>
      <c r="G98" s="94" t="s">
        <v>143</v>
      </c>
      <c r="H98" s="94" t="s">
        <v>144</v>
      </c>
      <c r="I98" s="94" t="s">
        <v>1</v>
      </c>
      <c r="J98" s="94" t="s">
        <v>2</v>
      </c>
      <c r="K98" s="94" t="s">
        <v>3</v>
      </c>
      <c r="L98" s="94" t="s">
        <v>8</v>
      </c>
      <c r="M98" s="94" t="s">
        <v>145</v>
      </c>
      <c r="N98" s="94" t="s">
        <v>146</v>
      </c>
      <c r="O98" s="94" t="s">
        <v>147</v>
      </c>
      <c r="P98" s="94" t="s">
        <v>13</v>
      </c>
      <c r="Q98" s="94" t="s">
        <v>148</v>
      </c>
      <c r="R98" s="94" t="s">
        <v>149</v>
      </c>
      <c r="S98" s="94" t="s">
        <v>150</v>
      </c>
      <c r="T98" s="94" t="s">
        <v>131</v>
      </c>
      <c r="U98" s="94" t="s">
        <v>132</v>
      </c>
      <c r="V98" s="94" t="s">
        <v>133</v>
      </c>
      <c r="W98" s="94" t="s">
        <v>134</v>
      </c>
      <c r="X98" s="94" t="s">
        <v>135</v>
      </c>
      <c r="Y98" s="94" t="s">
        <v>136</v>
      </c>
      <c r="Z98" s="94" t="s">
        <v>137</v>
      </c>
      <c r="AA98" s="2"/>
    </row>
    <row r="99" spans="1:27">
      <c r="A99" s="3">
        <v>17</v>
      </c>
      <c r="B99" s="3"/>
      <c r="C99" s="118"/>
      <c r="D99" s="106"/>
      <c r="E99" s="106"/>
      <c r="F99" s="106"/>
      <c r="G99" s="106"/>
      <c r="H99" s="116"/>
      <c r="I99" s="106"/>
      <c r="J99" s="106"/>
      <c r="K99" s="106"/>
      <c r="L99" s="117"/>
      <c r="M99" s="106"/>
      <c r="N99" s="117"/>
      <c r="O99" s="106"/>
      <c r="P99" s="106"/>
      <c r="Q99" s="106"/>
      <c r="R99" s="106"/>
      <c r="S99" s="106"/>
      <c r="T99" s="101"/>
      <c r="U99" s="101"/>
      <c r="V99" s="101"/>
      <c r="W99" s="101"/>
      <c r="X99" s="101"/>
      <c r="Y99" s="101"/>
      <c r="Z99" s="101"/>
      <c r="AA99" s="2"/>
    </row>
    <row r="100" spans="1:27">
      <c r="A100" s="3">
        <v>17</v>
      </c>
      <c r="B100" s="3"/>
      <c r="C100" s="118"/>
      <c r="D100" s="106"/>
      <c r="E100" s="106"/>
      <c r="F100" s="106"/>
      <c r="G100" s="106"/>
      <c r="H100" s="116"/>
      <c r="I100" s="106"/>
      <c r="J100" s="106"/>
      <c r="K100" s="106"/>
      <c r="L100" s="117"/>
      <c r="M100" s="106"/>
      <c r="N100" s="117"/>
      <c r="O100" s="106"/>
      <c r="P100" s="106"/>
      <c r="Q100" s="106"/>
      <c r="R100" s="106"/>
      <c r="S100" s="106"/>
      <c r="T100" s="101"/>
      <c r="U100" s="101"/>
      <c r="V100" s="101"/>
      <c r="W100" s="101"/>
      <c r="X100" s="101"/>
      <c r="Y100" s="101"/>
      <c r="Z100" s="101"/>
      <c r="AA100" s="2"/>
    </row>
    <row r="101" spans="1:27">
      <c r="A101" s="3">
        <v>17</v>
      </c>
      <c r="B101" s="3"/>
      <c r="C101" s="118"/>
      <c r="D101" s="106"/>
      <c r="E101" s="106"/>
      <c r="F101" s="106"/>
      <c r="G101" s="106"/>
      <c r="H101" s="116"/>
      <c r="I101" s="106"/>
      <c r="J101" s="106"/>
      <c r="K101" s="106"/>
      <c r="L101" s="117"/>
      <c r="M101" s="106"/>
      <c r="N101" s="117"/>
      <c r="O101" s="106"/>
      <c r="P101" s="106"/>
      <c r="Q101" s="106"/>
      <c r="R101" s="106"/>
      <c r="S101" s="106"/>
      <c r="T101" s="101"/>
      <c r="U101" s="101"/>
      <c r="V101" s="101"/>
      <c r="W101" s="101"/>
      <c r="X101" s="101"/>
      <c r="Y101" s="101"/>
      <c r="Z101" s="101"/>
      <c r="AA101" s="2"/>
    </row>
    <row r="102" spans="1:27">
      <c r="A102" s="3">
        <v>17</v>
      </c>
      <c r="B102" s="3"/>
      <c r="C102" s="118"/>
      <c r="D102" s="106"/>
      <c r="E102" s="106"/>
      <c r="F102" s="106"/>
      <c r="G102" s="106"/>
      <c r="H102" s="116"/>
      <c r="I102" s="106"/>
      <c r="J102" s="106"/>
      <c r="K102" s="106"/>
      <c r="L102" s="117"/>
      <c r="M102" s="106"/>
      <c r="N102" s="117"/>
      <c r="O102" s="106"/>
      <c r="P102" s="106"/>
      <c r="Q102" s="106"/>
      <c r="R102" s="106"/>
      <c r="S102" s="106"/>
      <c r="T102" s="101"/>
      <c r="U102" s="101"/>
      <c r="V102" s="101"/>
      <c r="W102" s="101"/>
      <c r="X102" s="101"/>
      <c r="Y102" s="101"/>
      <c r="Z102" s="101"/>
      <c r="AA102" s="2"/>
    </row>
    <row r="103" spans="1:27">
      <c r="A103" s="3">
        <v>17</v>
      </c>
      <c r="B103" s="3"/>
      <c r="C103" s="118"/>
      <c r="D103" s="106"/>
      <c r="E103" s="106"/>
      <c r="F103" s="106"/>
      <c r="G103" s="106"/>
      <c r="H103" s="116"/>
      <c r="I103" s="106"/>
      <c r="J103" s="106"/>
      <c r="K103" s="106"/>
      <c r="L103" s="117"/>
      <c r="M103" s="106"/>
      <c r="N103" s="117"/>
      <c r="O103" s="106"/>
      <c r="P103" s="106"/>
      <c r="Q103" s="106"/>
      <c r="R103" s="106"/>
      <c r="S103" s="106"/>
      <c r="T103" s="101"/>
      <c r="U103" s="101"/>
      <c r="V103" s="101"/>
      <c r="W103" s="101"/>
      <c r="X103" s="101"/>
      <c r="Y103" s="101"/>
      <c r="Z103" s="101"/>
      <c r="AA103" s="2"/>
    </row>
    <row r="104" spans="1:27">
      <c r="A104" s="3"/>
      <c r="B104" s="99" t="s">
        <v>138</v>
      </c>
      <c r="C104" s="100" t="s">
        <v>192</v>
      </c>
      <c r="D104" s="94" t="s">
        <v>140</v>
      </c>
      <c r="E104" s="94" t="s">
        <v>141</v>
      </c>
      <c r="F104" s="94" t="s">
        <v>142</v>
      </c>
      <c r="G104" s="94" t="s">
        <v>143</v>
      </c>
      <c r="H104" s="94" t="s">
        <v>144</v>
      </c>
      <c r="I104" s="94" t="s">
        <v>1</v>
      </c>
      <c r="J104" s="94" t="s">
        <v>2</v>
      </c>
      <c r="K104" s="94" t="s">
        <v>3</v>
      </c>
      <c r="L104" s="94" t="s">
        <v>8</v>
      </c>
      <c r="M104" s="94" t="s">
        <v>145</v>
      </c>
      <c r="N104" s="94" t="s">
        <v>146</v>
      </c>
      <c r="O104" s="94" t="s">
        <v>147</v>
      </c>
      <c r="P104" s="94" t="s">
        <v>13</v>
      </c>
      <c r="Q104" s="94" t="s">
        <v>148</v>
      </c>
      <c r="R104" s="94" t="s">
        <v>149</v>
      </c>
      <c r="S104" s="94" t="s">
        <v>150</v>
      </c>
      <c r="T104" s="94" t="s">
        <v>131</v>
      </c>
      <c r="U104" s="94" t="s">
        <v>132</v>
      </c>
      <c r="V104" s="94" t="s">
        <v>133</v>
      </c>
      <c r="W104" s="94" t="s">
        <v>134</v>
      </c>
      <c r="X104" s="94" t="s">
        <v>135</v>
      </c>
      <c r="Y104" s="94" t="s">
        <v>136</v>
      </c>
      <c r="Z104" s="94" t="s">
        <v>137</v>
      </c>
      <c r="AA104" s="2"/>
    </row>
    <row r="105" spans="1:27">
      <c r="A105" s="3">
        <v>18</v>
      </c>
      <c r="B105" s="3"/>
      <c r="C105" s="118"/>
      <c r="D105" s="106"/>
      <c r="E105" s="106"/>
      <c r="F105" s="106"/>
      <c r="G105" s="106"/>
      <c r="H105" s="116"/>
      <c r="I105" s="106"/>
      <c r="J105" s="106"/>
      <c r="K105" s="106"/>
      <c r="L105" s="117"/>
      <c r="M105" s="106"/>
      <c r="N105" s="117"/>
      <c r="O105" s="106"/>
      <c r="P105" s="106"/>
      <c r="Q105" s="106"/>
      <c r="R105" s="106"/>
      <c r="S105" s="106"/>
      <c r="T105" s="101"/>
      <c r="U105" s="101"/>
      <c r="V105" s="101"/>
      <c r="W105" s="101"/>
      <c r="X105" s="101"/>
      <c r="Y105" s="101"/>
      <c r="Z105" s="101"/>
      <c r="AA105" s="2"/>
    </row>
    <row r="106" spans="1:27">
      <c r="A106" s="3">
        <v>18</v>
      </c>
      <c r="B106" s="3"/>
      <c r="C106" s="118"/>
      <c r="D106" s="106"/>
      <c r="E106" s="106"/>
      <c r="F106" s="106"/>
      <c r="G106" s="106"/>
      <c r="H106" s="116"/>
      <c r="I106" s="106"/>
      <c r="J106" s="106"/>
      <c r="K106" s="106"/>
      <c r="L106" s="117"/>
      <c r="M106" s="106"/>
      <c r="N106" s="117"/>
      <c r="O106" s="106"/>
      <c r="P106" s="106"/>
      <c r="Q106" s="106"/>
      <c r="R106" s="106"/>
      <c r="S106" s="106"/>
      <c r="T106" s="101"/>
      <c r="U106" s="101"/>
      <c r="V106" s="101"/>
      <c r="W106" s="101"/>
      <c r="X106" s="101"/>
      <c r="Y106" s="101"/>
      <c r="Z106" s="101"/>
      <c r="AA106" s="2"/>
    </row>
    <row r="107" spans="1:27">
      <c r="A107" s="3">
        <v>18</v>
      </c>
      <c r="B107" s="3"/>
      <c r="C107" s="118"/>
      <c r="D107" s="106"/>
      <c r="E107" s="106"/>
      <c r="F107" s="106"/>
      <c r="G107" s="106"/>
      <c r="H107" s="116"/>
      <c r="I107" s="106"/>
      <c r="J107" s="106"/>
      <c r="K107" s="106"/>
      <c r="L107" s="117"/>
      <c r="M107" s="106"/>
      <c r="N107" s="117"/>
      <c r="O107" s="106"/>
      <c r="P107" s="106"/>
      <c r="Q107" s="106"/>
      <c r="R107" s="106"/>
      <c r="S107" s="106"/>
      <c r="T107" s="101"/>
      <c r="U107" s="101"/>
      <c r="V107" s="101"/>
      <c r="W107" s="101"/>
      <c r="X107" s="101"/>
      <c r="Y107" s="101"/>
      <c r="Z107" s="101"/>
      <c r="AA107" s="2"/>
    </row>
    <row r="108" spans="1:27">
      <c r="A108" s="3">
        <v>18</v>
      </c>
      <c r="B108" s="3"/>
      <c r="C108" s="118"/>
      <c r="D108" s="106"/>
      <c r="E108" s="106"/>
      <c r="F108" s="106"/>
      <c r="G108" s="106"/>
      <c r="H108" s="116"/>
      <c r="I108" s="106"/>
      <c r="J108" s="106"/>
      <c r="K108" s="106"/>
      <c r="L108" s="117"/>
      <c r="M108" s="106"/>
      <c r="N108" s="117"/>
      <c r="O108" s="106"/>
      <c r="P108" s="106"/>
      <c r="Q108" s="106"/>
      <c r="R108" s="106"/>
      <c r="S108" s="106"/>
      <c r="T108" s="101"/>
      <c r="U108" s="101"/>
      <c r="V108" s="101"/>
      <c r="W108" s="101"/>
      <c r="X108" s="101"/>
      <c r="Y108" s="101"/>
      <c r="Z108" s="101"/>
      <c r="AA108" s="2"/>
    </row>
    <row r="109" spans="1:27">
      <c r="A109" s="3">
        <v>18</v>
      </c>
      <c r="B109" s="3"/>
      <c r="C109" s="118"/>
      <c r="D109" s="106"/>
      <c r="E109" s="106"/>
      <c r="F109" s="106"/>
      <c r="G109" s="106"/>
      <c r="H109" s="116"/>
      <c r="I109" s="106"/>
      <c r="J109" s="106"/>
      <c r="K109" s="106"/>
      <c r="L109" s="117"/>
      <c r="M109" s="106"/>
      <c r="N109" s="117"/>
      <c r="O109" s="106"/>
      <c r="P109" s="106"/>
      <c r="Q109" s="106"/>
      <c r="R109" s="106"/>
      <c r="S109" s="106"/>
      <c r="T109" s="101"/>
      <c r="U109" s="101"/>
      <c r="V109" s="101"/>
      <c r="W109" s="101"/>
      <c r="X109" s="101"/>
      <c r="Y109" s="101"/>
      <c r="Z109" s="101"/>
      <c r="AA109" s="2"/>
    </row>
    <row r="110" spans="1:27">
      <c r="A110" s="3"/>
      <c r="B110" s="99" t="s">
        <v>138</v>
      </c>
      <c r="C110" s="100" t="s">
        <v>192</v>
      </c>
      <c r="D110" s="94" t="s">
        <v>140</v>
      </c>
      <c r="E110" s="94" t="s">
        <v>141</v>
      </c>
      <c r="F110" s="94" t="s">
        <v>142</v>
      </c>
      <c r="G110" s="94" t="s">
        <v>143</v>
      </c>
      <c r="H110" s="94" t="s">
        <v>144</v>
      </c>
      <c r="I110" s="94" t="s">
        <v>1</v>
      </c>
      <c r="J110" s="94" t="s">
        <v>2</v>
      </c>
      <c r="K110" s="94" t="s">
        <v>3</v>
      </c>
      <c r="L110" s="94" t="s">
        <v>8</v>
      </c>
      <c r="M110" s="94" t="s">
        <v>145</v>
      </c>
      <c r="N110" s="94" t="s">
        <v>146</v>
      </c>
      <c r="O110" s="94" t="s">
        <v>147</v>
      </c>
      <c r="P110" s="94" t="s">
        <v>13</v>
      </c>
      <c r="Q110" s="94" t="s">
        <v>148</v>
      </c>
      <c r="R110" s="94" t="s">
        <v>149</v>
      </c>
      <c r="S110" s="94" t="s">
        <v>150</v>
      </c>
      <c r="T110" s="94" t="s">
        <v>131</v>
      </c>
      <c r="U110" s="94" t="s">
        <v>132</v>
      </c>
      <c r="V110" s="94" t="s">
        <v>133</v>
      </c>
      <c r="W110" s="94" t="s">
        <v>134</v>
      </c>
      <c r="X110" s="94" t="s">
        <v>135</v>
      </c>
      <c r="Y110" s="94" t="s">
        <v>136</v>
      </c>
      <c r="Z110" s="94" t="s">
        <v>137</v>
      </c>
      <c r="AA110" s="2"/>
    </row>
    <row r="111" spans="1:27">
      <c r="A111" s="3">
        <v>19</v>
      </c>
      <c r="B111" s="3"/>
      <c r="C111" s="118"/>
      <c r="D111" s="106"/>
      <c r="E111" s="106"/>
      <c r="F111" s="106"/>
      <c r="G111" s="106"/>
      <c r="H111" s="116"/>
      <c r="I111" s="106"/>
      <c r="J111" s="106"/>
      <c r="K111" s="106"/>
      <c r="L111" s="117"/>
      <c r="M111" s="106"/>
      <c r="N111" s="117"/>
      <c r="O111" s="106"/>
      <c r="P111" s="106"/>
      <c r="Q111" s="106"/>
      <c r="R111" s="106"/>
      <c r="S111" s="106"/>
      <c r="T111" s="101"/>
      <c r="U111" s="101"/>
      <c r="V111" s="101"/>
      <c r="W111" s="101"/>
      <c r="X111" s="101"/>
      <c r="Y111" s="101"/>
      <c r="Z111" s="101"/>
      <c r="AA111" s="2"/>
    </row>
    <row r="112" spans="1:27">
      <c r="A112" s="3">
        <v>19</v>
      </c>
      <c r="B112" s="3"/>
      <c r="C112" s="118"/>
      <c r="D112" s="106"/>
      <c r="E112" s="106"/>
      <c r="F112" s="106"/>
      <c r="G112" s="106"/>
      <c r="H112" s="116"/>
      <c r="I112" s="106"/>
      <c r="J112" s="106"/>
      <c r="K112" s="106"/>
      <c r="L112" s="117"/>
      <c r="M112" s="106"/>
      <c r="N112" s="117"/>
      <c r="O112" s="106"/>
      <c r="P112" s="106"/>
      <c r="Q112" s="106"/>
      <c r="R112" s="106"/>
      <c r="S112" s="106"/>
      <c r="T112" s="101"/>
      <c r="U112" s="101"/>
      <c r="V112" s="101"/>
      <c r="W112" s="101"/>
      <c r="X112" s="101"/>
      <c r="Y112" s="101"/>
      <c r="Z112" s="101"/>
      <c r="AA112" s="2"/>
    </row>
    <row r="113" spans="1:27">
      <c r="A113" s="3">
        <v>19</v>
      </c>
      <c r="B113" s="3"/>
      <c r="C113" s="118"/>
      <c r="D113" s="106"/>
      <c r="E113" s="106"/>
      <c r="F113" s="106"/>
      <c r="G113" s="106"/>
      <c r="H113" s="116"/>
      <c r="I113" s="106"/>
      <c r="J113" s="106"/>
      <c r="K113" s="106"/>
      <c r="L113" s="117"/>
      <c r="M113" s="106"/>
      <c r="N113" s="117"/>
      <c r="O113" s="106"/>
      <c r="P113" s="106"/>
      <c r="Q113" s="106"/>
      <c r="R113" s="106"/>
      <c r="S113" s="106"/>
      <c r="T113" s="101"/>
      <c r="U113" s="101"/>
      <c r="V113" s="101"/>
      <c r="W113" s="101"/>
      <c r="X113" s="101"/>
      <c r="Y113" s="101"/>
      <c r="Z113" s="101"/>
      <c r="AA113" s="2"/>
    </row>
    <row r="114" spans="1:27">
      <c r="A114" s="3">
        <v>19</v>
      </c>
      <c r="B114" s="3"/>
      <c r="C114" s="118"/>
      <c r="D114" s="106"/>
      <c r="E114" s="106"/>
      <c r="F114" s="106"/>
      <c r="G114" s="106"/>
      <c r="H114" s="116"/>
      <c r="I114" s="106"/>
      <c r="J114" s="106"/>
      <c r="K114" s="106"/>
      <c r="L114" s="117"/>
      <c r="M114" s="106"/>
      <c r="N114" s="117"/>
      <c r="O114" s="106"/>
      <c r="P114" s="106"/>
      <c r="Q114" s="106"/>
      <c r="R114" s="106"/>
      <c r="S114" s="106"/>
      <c r="T114" s="101"/>
      <c r="U114" s="101"/>
      <c r="V114" s="101"/>
      <c r="W114" s="101"/>
      <c r="X114" s="101"/>
      <c r="Y114" s="101"/>
      <c r="Z114" s="101"/>
      <c r="AA114" s="2"/>
    </row>
    <row r="115" spans="1:27">
      <c r="A115" s="3">
        <v>19</v>
      </c>
      <c r="B115" s="3"/>
      <c r="C115" s="118"/>
      <c r="D115" s="106"/>
      <c r="E115" s="106"/>
      <c r="F115" s="106"/>
      <c r="G115" s="106"/>
      <c r="H115" s="116"/>
      <c r="I115" s="106"/>
      <c r="J115" s="106"/>
      <c r="K115" s="106"/>
      <c r="L115" s="117"/>
      <c r="M115" s="106"/>
      <c r="N115" s="117"/>
      <c r="O115" s="106"/>
      <c r="P115" s="106"/>
      <c r="Q115" s="106"/>
      <c r="R115" s="106"/>
      <c r="S115" s="106"/>
      <c r="T115" s="101"/>
      <c r="U115" s="101"/>
      <c r="V115" s="101"/>
      <c r="W115" s="101"/>
      <c r="X115" s="101"/>
      <c r="Y115" s="101"/>
      <c r="Z115" s="101"/>
      <c r="AA115" s="2"/>
    </row>
    <row r="116" spans="1:27">
      <c r="A116" s="3"/>
      <c r="B116" s="99" t="s">
        <v>138</v>
      </c>
      <c r="C116" s="100" t="s">
        <v>192</v>
      </c>
      <c r="D116" s="94" t="s">
        <v>140</v>
      </c>
      <c r="E116" s="94" t="s">
        <v>141</v>
      </c>
      <c r="F116" s="94" t="s">
        <v>142</v>
      </c>
      <c r="G116" s="94" t="s">
        <v>143</v>
      </c>
      <c r="H116" s="94" t="s">
        <v>144</v>
      </c>
      <c r="I116" s="94" t="s">
        <v>1</v>
      </c>
      <c r="J116" s="94" t="s">
        <v>2</v>
      </c>
      <c r="K116" s="94" t="s">
        <v>3</v>
      </c>
      <c r="L116" s="94" t="s">
        <v>8</v>
      </c>
      <c r="M116" s="94" t="s">
        <v>145</v>
      </c>
      <c r="N116" s="94" t="s">
        <v>146</v>
      </c>
      <c r="O116" s="94" t="s">
        <v>147</v>
      </c>
      <c r="P116" s="94" t="s">
        <v>13</v>
      </c>
      <c r="Q116" s="94" t="s">
        <v>148</v>
      </c>
      <c r="R116" s="94" t="s">
        <v>149</v>
      </c>
      <c r="S116" s="94" t="s">
        <v>150</v>
      </c>
      <c r="T116" s="94" t="s">
        <v>131</v>
      </c>
      <c r="U116" s="94" t="s">
        <v>132</v>
      </c>
      <c r="V116" s="94" t="s">
        <v>133</v>
      </c>
      <c r="W116" s="94" t="s">
        <v>134</v>
      </c>
      <c r="X116" s="94" t="s">
        <v>135</v>
      </c>
      <c r="Y116" s="94" t="s">
        <v>136</v>
      </c>
      <c r="Z116" s="94" t="s">
        <v>137</v>
      </c>
      <c r="AA116" s="2"/>
    </row>
    <row r="117" spans="1:27">
      <c r="A117" s="3">
        <v>20</v>
      </c>
      <c r="B117" s="3"/>
      <c r="C117" s="118"/>
      <c r="D117" s="106"/>
      <c r="E117" s="106"/>
      <c r="F117" s="106"/>
      <c r="G117" s="106"/>
      <c r="H117" s="116"/>
      <c r="I117" s="106"/>
      <c r="J117" s="106"/>
      <c r="K117" s="106"/>
      <c r="L117" s="117"/>
      <c r="M117" s="106"/>
      <c r="N117" s="117"/>
      <c r="O117" s="106"/>
      <c r="P117" s="106"/>
      <c r="Q117" s="106"/>
      <c r="R117" s="106"/>
      <c r="S117" s="106"/>
      <c r="T117" s="101"/>
      <c r="U117" s="101"/>
      <c r="V117" s="101"/>
      <c r="W117" s="101"/>
      <c r="X117" s="101"/>
      <c r="Y117" s="101"/>
      <c r="Z117" s="101"/>
      <c r="AA117" s="2"/>
    </row>
    <row r="118" spans="1:27">
      <c r="A118" s="3">
        <v>20</v>
      </c>
      <c r="B118" s="3"/>
      <c r="C118" s="118"/>
      <c r="D118" s="106"/>
      <c r="E118" s="106"/>
      <c r="F118" s="106"/>
      <c r="G118" s="106"/>
      <c r="H118" s="116"/>
      <c r="I118" s="106"/>
      <c r="J118" s="106"/>
      <c r="K118" s="106"/>
      <c r="L118" s="117"/>
      <c r="M118" s="106"/>
      <c r="N118" s="117"/>
      <c r="O118" s="106"/>
      <c r="P118" s="106"/>
      <c r="Q118" s="106"/>
      <c r="R118" s="106"/>
      <c r="S118" s="106"/>
      <c r="T118" s="101"/>
      <c r="U118" s="101"/>
      <c r="V118" s="101"/>
      <c r="W118" s="101"/>
      <c r="X118" s="101"/>
      <c r="Y118" s="101"/>
      <c r="Z118" s="101"/>
      <c r="AA118" s="2"/>
    </row>
    <row r="119" spans="1:27">
      <c r="A119" s="3">
        <v>20</v>
      </c>
      <c r="B119" s="3"/>
      <c r="C119" s="118"/>
      <c r="D119" s="106"/>
      <c r="E119" s="106"/>
      <c r="F119" s="106"/>
      <c r="G119" s="106"/>
      <c r="H119" s="116"/>
      <c r="I119" s="106"/>
      <c r="J119" s="106"/>
      <c r="K119" s="106"/>
      <c r="L119" s="117"/>
      <c r="M119" s="106"/>
      <c r="N119" s="117"/>
      <c r="O119" s="106"/>
      <c r="P119" s="106"/>
      <c r="Q119" s="106"/>
      <c r="R119" s="106"/>
      <c r="S119" s="106"/>
      <c r="T119" s="101"/>
      <c r="U119" s="101"/>
      <c r="V119" s="101"/>
      <c r="W119" s="101"/>
      <c r="X119" s="101"/>
      <c r="Y119" s="101"/>
      <c r="Z119" s="101"/>
      <c r="AA119" s="2"/>
    </row>
    <row r="120" spans="1:27">
      <c r="A120" s="3">
        <v>20</v>
      </c>
      <c r="B120" s="3"/>
      <c r="C120" s="118"/>
      <c r="D120" s="106"/>
      <c r="E120" s="106"/>
      <c r="F120" s="106"/>
      <c r="G120" s="106"/>
      <c r="H120" s="116"/>
      <c r="I120" s="106"/>
      <c r="J120" s="106"/>
      <c r="K120" s="106"/>
      <c r="L120" s="117"/>
      <c r="M120" s="106"/>
      <c r="N120" s="117"/>
      <c r="O120" s="106"/>
      <c r="P120" s="106"/>
      <c r="Q120" s="106"/>
      <c r="R120" s="106"/>
      <c r="S120" s="106"/>
      <c r="T120" s="101"/>
      <c r="U120" s="101"/>
      <c r="V120" s="101"/>
      <c r="W120" s="101"/>
      <c r="X120" s="101"/>
      <c r="Y120" s="101"/>
      <c r="Z120" s="101"/>
      <c r="AA120" s="2"/>
    </row>
    <row r="121" spans="1:27">
      <c r="A121" s="3">
        <v>20</v>
      </c>
      <c r="B121" s="3"/>
      <c r="C121" s="118"/>
      <c r="D121" s="106"/>
      <c r="E121" s="106"/>
      <c r="F121" s="106"/>
      <c r="G121" s="106"/>
      <c r="H121" s="116"/>
      <c r="I121" s="106"/>
      <c r="J121" s="106"/>
      <c r="K121" s="106"/>
      <c r="L121" s="117"/>
      <c r="M121" s="106"/>
      <c r="N121" s="117"/>
      <c r="O121" s="106"/>
      <c r="P121" s="106"/>
      <c r="Q121" s="106"/>
      <c r="R121" s="106"/>
      <c r="S121" s="106"/>
      <c r="T121" s="101"/>
      <c r="U121" s="101"/>
      <c r="V121" s="101"/>
      <c r="W121" s="101"/>
      <c r="X121" s="101"/>
      <c r="Y121" s="101"/>
      <c r="Z121" s="101"/>
      <c r="AA121" s="2"/>
    </row>
    <row r="122" spans="1:27">
      <c r="A122" s="3"/>
      <c r="B122" s="99" t="s">
        <v>138</v>
      </c>
      <c r="C122" s="100" t="s">
        <v>192</v>
      </c>
      <c r="D122" s="94" t="s">
        <v>140</v>
      </c>
      <c r="E122" s="94" t="s">
        <v>141</v>
      </c>
      <c r="F122" s="94" t="s">
        <v>142</v>
      </c>
      <c r="G122" s="94" t="s">
        <v>143</v>
      </c>
      <c r="H122" s="94" t="s">
        <v>144</v>
      </c>
      <c r="I122" s="94" t="s">
        <v>1</v>
      </c>
      <c r="J122" s="94" t="s">
        <v>2</v>
      </c>
      <c r="K122" s="94" t="s">
        <v>3</v>
      </c>
      <c r="L122" s="94" t="s">
        <v>8</v>
      </c>
      <c r="M122" s="94" t="s">
        <v>145</v>
      </c>
      <c r="N122" s="94" t="s">
        <v>146</v>
      </c>
      <c r="O122" s="94" t="s">
        <v>147</v>
      </c>
      <c r="P122" s="94" t="s">
        <v>13</v>
      </c>
      <c r="Q122" s="94" t="s">
        <v>148</v>
      </c>
      <c r="R122" s="94" t="s">
        <v>149</v>
      </c>
      <c r="S122" s="94" t="s">
        <v>150</v>
      </c>
      <c r="T122" s="94" t="s">
        <v>131</v>
      </c>
      <c r="U122" s="94" t="s">
        <v>132</v>
      </c>
      <c r="V122" s="94" t="s">
        <v>133</v>
      </c>
      <c r="W122" s="94" t="s">
        <v>134</v>
      </c>
      <c r="X122" s="94" t="s">
        <v>135</v>
      </c>
      <c r="Y122" s="94" t="s">
        <v>136</v>
      </c>
      <c r="Z122" s="94" t="s">
        <v>137</v>
      </c>
      <c r="AA122" s="2"/>
    </row>
    <row r="123" spans="1:27">
      <c r="A123" s="3">
        <v>21</v>
      </c>
      <c r="B123" s="3"/>
      <c r="C123" s="3"/>
      <c r="D123" s="101"/>
      <c r="E123" s="101"/>
      <c r="F123" s="101"/>
      <c r="G123" s="101"/>
      <c r="H123" s="119"/>
      <c r="I123" s="101"/>
      <c r="J123" s="101"/>
      <c r="K123" s="101"/>
      <c r="L123" s="102"/>
      <c r="M123" s="101"/>
      <c r="N123" s="102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2"/>
    </row>
    <row r="124" spans="1:27">
      <c r="A124" s="3">
        <v>21</v>
      </c>
      <c r="B124" s="3"/>
      <c r="C124" s="3"/>
      <c r="D124" s="101"/>
      <c r="E124" s="101"/>
      <c r="F124" s="101"/>
      <c r="G124" s="101"/>
      <c r="H124" s="119"/>
      <c r="I124" s="101"/>
      <c r="J124" s="101"/>
      <c r="K124" s="101"/>
      <c r="L124" s="102"/>
      <c r="M124" s="101"/>
      <c r="N124" s="102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2"/>
    </row>
    <row r="125" spans="1:27">
      <c r="A125" s="3">
        <v>21</v>
      </c>
      <c r="B125" s="3"/>
      <c r="C125" s="3"/>
      <c r="D125" s="101"/>
      <c r="E125" s="101"/>
      <c r="F125" s="101"/>
      <c r="G125" s="101"/>
      <c r="H125" s="119"/>
      <c r="I125" s="101"/>
      <c r="J125" s="101"/>
      <c r="K125" s="101"/>
      <c r="L125" s="102"/>
      <c r="M125" s="101"/>
      <c r="N125" s="102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2"/>
    </row>
    <row r="126" spans="1:27">
      <c r="A126" s="3">
        <v>21</v>
      </c>
      <c r="B126" s="3"/>
      <c r="C126" s="3"/>
      <c r="D126" s="101"/>
      <c r="E126" s="101"/>
      <c r="F126" s="101"/>
      <c r="G126" s="101"/>
      <c r="H126" s="119"/>
      <c r="I126" s="101"/>
      <c r="J126" s="101"/>
      <c r="K126" s="101"/>
      <c r="L126" s="102"/>
      <c r="M126" s="101"/>
      <c r="N126" s="102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2"/>
    </row>
    <row r="127" spans="1:27">
      <c r="A127" s="3">
        <v>21</v>
      </c>
      <c r="B127" s="3"/>
      <c r="C127" s="3"/>
      <c r="D127" s="101"/>
      <c r="E127" s="101"/>
      <c r="F127" s="101"/>
      <c r="G127" s="101"/>
      <c r="H127" s="119"/>
      <c r="I127" s="101"/>
      <c r="J127" s="101"/>
      <c r="K127" s="101"/>
      <c r="L127" s="102"/>
      <c r="M127" s="101"/>
      <c r="N127" s="102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2"/>
    </row>
    <row r="128" spans="1:27">
      <c r="A128" s="3"/>
      <c r="B128" s="99" t="s">
        <v>138</v>
      </c>
      <c r="C128" s="100" t="s">
        <v>192</v>
      </c>
      <c r="D128" s="94" t="s">
        <v>140</v>
      </c>
      <c r="E128" s="94" t="s">
        <v>141</v>
      </c>
      <c r="F128" s="94" t="s">
        <v>142</v>
      </c>
      <c r="G128" s="94" t="s">
        <v>143</v>
      </c>
      <c r="H128" s="94" t="s">
        <v>144</v>
      </c>
      <c r="I128" s="94" t="s">
        <v>1</v>
      </c>
      <c r="J128" s="94" t="s">
        <v>2</v>
      </c>
      <c r="K128" s="94" t="s">
        <v>3</v>
      </c>
      <c r="L128" s="94" t="s">
        <v>8</v>
      </c>
      <c r="M128" s="94" t="s">
        <v>145</v>
      </c>
      <c r="N128" s="94" t="s">
        <v>146</v>
      </c>
      <c r="O128" s="94" t="s">
        <v>147</v>
      </c>
      <c r="P128" s="94" t="s">
        <v>13</v>
      </c>
      <c r="Q128" s="94" t="s">
        <v>148</v>
      </c>
      <c r="R128" s="94" t="s">
        <v>149</v>
      </c>
      <c r="S128" s="94" t="s">
        <v>150</v>
      </c>
      <c r="T128" s="94" t="s">
        <v>131</v>
      </c>
      <c r="U128" s="94" t="s">
        <v>132</v>
      </c>
      <c r="V128" s="94" t="s">
        <v>133</v>
      </c>
      <c r="W128" s="94" t="s">
        <v>134</v>
      </c>
      <c r="X128" s="94" t="s">
        <v>135</v>
      </c>
      <c r="Y128" s="94" t="s">
        <v>136</v>
      </c>
      <c r="Z128" s="94" t="s">
        <v>137</v>
      </c>
      <c r="AA128" s="2"/>
    </row>
    <row r="129" spans="1:27">
      <c r="A129" s="3">
        <v>22</v>
      </c>
      <c r="B129" s="3"/>
      <c r="C129" s="3"/>
      <c r="D129" s="101"/>
      <c r="E129" s="101"/>
      <c r="F129" s="101"/>
      <c r="G129" s="101"/>
      <c r="H129" s="119"/>
      <c r="I129" s="101"/>
      <c r="J129" s="101"/>
      <c r="K129" s="101"/>
      <c r="L129" s="102"/>
      <c r="M129" s="101"/>
      <c r="N129" s="102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2"/>
    </row>
    <row r="130" spans="1:27">
      <c r="A130" s="3">
        <v>22</v>
      </c>
      <c r="B130" s="3"/>
      <c r="C130" s="3"/>
      <c r="D130" s="101"/>
      <c r="E130" s="101"/>
      <c r="F130" s="101"/>
      <c r="G130" s="101"/>
      <c r="H130" s="119"/>
      <c r="I130" s="101"/>
      <c r="J130" s="101"/>
      <c r="K130" s="101"/>
      <c r="L130" s="102"/>
      <c r="M130" s="101"/>
      <c r="N130" s="102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2"/>
    </row>
    <row r="131" spans="1:27">
      <c r="A131" s="3">
        <v>22</v>
      </c>
      <c r="B131" s="3"/>
      <c r="C131" s="3"/>
      <c r="D131" s="101"/>
      <c r="E131" s="101"/>
      <c r="F131" s="101"/>
      <c r="G131" s="101"/>
      <c r="H131" s="119"/>
      <c r="I131" s="101"/>
      <c r="J131" s="101"/>
      <c r="K131" s="101"/>
      <c r="L131" s="102"/>
      <c r="M131" s="101"/>
      <c r="N131" s="102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2"/>
    </row>
    <row r="132" spans="1:27">
      <c r="A132" s="3">
        <v>22</v>
      </c>
      <c r="B132" s="3"/>
      <c r="C132" s="3"/>
      <c r="D132" s="101"/>
      <c r="E132" s="101"/>
      <c r="F132" s="101"/>
      <c r="G132" s="101"/>
      <c r="H132" s="119"/>
      <c r="I132" s="101"/>
      <c r="J132" s="101"/>
      <c r="K132" s="101"/>
      <c r="L132" s="102"/>
      <c r="M132" s="101"/>
      <c r="N132" s="102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2"/>
    </row>
    <row r="133" spans="1:27">
      <c r="A133" s="3">
        <v>22</v>
      </c>
      <c r="B133" s="3"/>
      <c r="C133" s="3"/>
      <c r="D133" s="101"/>
      <c r="E133" s="101"/>
      <c r="F133" s="101"/>
      <c r="G133" s="101"/>
      <c r="H133" s="119"/>
      <c r="I133" s="101"/>
      <c r="J133" s="101"/>
      <c r="K133" s="101"/>
      <c r="L133" s="102"/>
      <c r="M133" s="101"/>
      <c r="N133" s="102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2"/>
    </row>
    <row r="134" spans="1:27">
      <c r="A134" s="3"/>
      <c r="B134" s="99" t="s">
        <v>138</v>
      </c>
      <c r="C134" s="100" t="s">
        <v>192</v>
      </c>
      <c r="D134" s="94" t="s">
        <v>140</v>
      </c>
      <c r="E134" s="94" t="s">
        <v>141</v>
      </c>
      <c r="F134" s="94" t="s">
        <v>142</v>
      </c>
      <c r="G134" s="94" t="s">
        <v>143</v>
      </c>
      <c r="H134" s="94" t="s">
        <v>144</v>
      </c>
      <c r="I134" s="94" t="s">
        <v>1</v>
      </c>
      <c r="J134" s="94" t="s">
        <v>2</v>
      </c>
      <c r="K134" s="94" t="s">
        <v>3</v>
      </c>
      <c r="L134" s="94" t="s">
        <v>8</v>
      </c>
      <c r="M134" s="94" t="s">
        <v>145</v>
      </c>
      <c r="N134" s="94" t="s">
        <v>146</v>
      </c>
      <c r="O134" s="94" t="s">
        <v>147</v>
      </c>
      <c r="P134" s="94" t="s">
        <v>13</v>
      </c>
      <c r="Q134" s="94" t="s">
        <v>148</v>
      </c>
      <c r="R134" s="94" t="s">
        <v>149</v>
      </c>
      <c r="S134" s="94" t="s">
        <v>150</v>
      </c>
      <c r="T134" s="94" t="s">
        <v>131</v>
      </c>
      <c r="U134" s="94" t="s">
        <v>132</v>
      </c>
      <c r="V134" s="94" t="s">
        <v>133</v>
      </c>
      <c r="W134" s="94" t="s">
        <v>134</v>
      </c>
      <c r="X134" s="94" t="s">
        <v>135</v>
      </c>
      <c r="Y134" s="94" t="s">
        <v>136</v>
      </c>
      <c r="Z134" s="94" t="s">
        <v>137</v>
      </c>
      <c r="AA134" s="2"/>
    </row>
    <row r="135" spans="1:27">
      <c r="A135" s="3">
        <v>23</v>
      </c>
      <c r="B135" s="3"/>
      <c r="C135" s="3"/>
      <c r="D135" s="101"/>
      <c r="E135" s="101"/>
      <c r="F135" s="101"/>
      <c r="G135" s="101"/>
      <c r="H135" s="119"/>
      <c r="I135" s="101"/>
      <c r="J135" s="101"/>
      <c r="K135" s="101"/>
      <c r="L135" s="102"/>
      <c r="M135" s="101"/>
      <c r="N135" s="102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2"/>
    </row>
    <row r="136" spans="1:27">
      <c r="A136" s="3">
        <v>23</v>
      </c>
      <c r="B136" s="3"/>
      <c r="C136" s="3"/>
      <c r="D136" s="101"/>
      <c r="E136" s="101"/>
      <c r="F136" s="101"/>
      <c r="G136" s="101"/>
      <c r="H136" s="119"/>
      <c r="I136" s="101"/>
      <c r="J136" s="101"/>
      <c r="K136" s="101"/>
      <c r="L136" s="102"/>
      <c r="M136" s="101"/>
      <c r="N136" s="102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2"/>
    </row>
    <row r="137" spans="1:27">
      <c r="A137" s="3">
        <v>23</v>
      </c>
      <c r="B137" s="3"/>
      <c r="C137" s="3"/>
      <c r="D137" s="101"/>
      <c r="E137" s="101"/>
      <c r="F137" s="101"/>
      <c r="G137" s="101"/>
      <c r="H137" s="119"/>
      <c r="I137" s="101"/>
      <c r="J137" s="101"/>
      <c r="K137" s="101"/>
      <c r="L137" s="102"/>
      <c r="M137" s="101"/>
      <c r="N137" s="102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2"/>
    </row>
    <row r="138" spans="1:27">
      <c r="A138" s="3">
        <v>23</v>
      </c>
      <c r="B138" s="3"/>
      <c r="C138" s="3"/>
      <c r="D138" s="101"/>
      <c r="E138" s="101"/>
      <c r="F138" s="101"/>
      <c r="G138" s="101"/>
      <c r="H138" s="119"/>
      <c r="I138" s="101"/>
      <c r="J138" s="101"/>
      <c r="K138" s="101"/>
      <c r="L138" s="102"/>
      <c r="M138" s="101"/>
      <c r="N138" s="102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2"/>
    </row>
    <row r="139" spans="1:27">
      <c r="A139" s="3">
        <v>23</v>
      </c>
      <c r="B139" s="3"/>
      <c r="C139" s="3"/>
      <c r="D139" s="101"/>
      <c r="E139" s="101"/>
      <c r="F139" s="101"/>
      <c r="G139" s="101"/>
      <c r="H139" s="119"/>
      <c r="I139" s="101"/>
      <c r="J139" s="101"/>
      <c r="K139" s="101"/>
      <c r="L139" s="102"/>
      <c r="M139" s="101"/>
      <c r="N139" s="102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2"/>
    </row>
    <row r="140" spans="1:27">
      <c r="A140" s="3"/>
      <c r="B140" s="99" t="s">
        <v>138</v>
      </c>
      <c r="C140" s="100" t="s">
        <v>192</v>
      </c>
      <c r="D140" s="94" t="s">
        <v>140</v>
      </c>
      <c r="E140" s="94" t="s">
        <v>141</v>
      </c>
      <c r="F140" s="94" t="s">
        <v>142</v>
      </c>
      <c r="G140" s="94" t="s">
        <v>143</v>
      </c>
      <c r="H140" s="94" t="s">
        <v>144</v>
      </c>
      <c r="I140" s="94" t="s">
        <v>1</v>
      </c>
      <c r="J140" s="94" t="s">
        <v>2</v>
      </c>
      <c r="K140" s="94" t="s">
        <v>3</v>
      </c>
      <c r="L140" s="94" t="s">
        <v>8</v>
      </c>
      <c r="M140" s="94" t="s">
        <v>145</v>
      </c>
      <c r="N140" s="94" t="s">
        <v>146</v>
      </c>
      <c r="O140" s="94" t="s">
        <v>147</v>
      </c>
      <c r="P140" s="94" t="s">
        <v>13</v>
      </c>
      <c r="Q140" s="94" t="s">
        <v>148</v>
      </c>
      <c r="R140" s="94" t="s">
        <v>149</v>
      </c>
      <c r="S140" s="94" t="s">
        <v>150</v>
      </c>
      <c r="T140" s="94" t="s">
        <v>131</v>
      </c>
      <c r="U140" s="94" t="s">
        <v>132</v>
      </c>
      <c r="V140" s="94" t="s">
        <v>133</v>
      </c>
      <c r="W140" s="94" t="s">
        <v>134</v>
      </c>
      <c r="X140" s="94" t="s">
        <v>135</v>
      </c>
      <c r="Y140" s="94" t="s">
        <v>136</v>
      </c>
      <c r="Z140" s="94" t="s">
        <v>137</v>
      </c>
      <c r="AA140" s="2"/>
    </row>
    <row r="141" spans="1:27">
      <c r="A141" s="3">
        <v>24</v>
      </c>
      <c r="B141" s="3"/>
      <c r="C141" s="3"/>
      <c r="D141" s="101"/>
      <c r="E141" s="101"/>
      <c r="F141" s="101"/>
      <c r="G141" s="101"/>
      <c r="H141" s="119"/>
      <c r="I141" s="101"/>
      <c r="J141" s="101"/>
      <c r="K141" s="101"/>
      <c r="L141" s="102"/>
      <c r="M141" s="101"/>
      <c r="N141" s="102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2"/>
    </row>
    <row r="142" spans="1:27">
      <c r="A142" s="3">
        <v>24</v>
      </c>
      <c r="B142" s="3"/>
      <c r="C142" s="3"/>
      <c r="D142" s="101"/>
      <c r="E142" s="101"/>
      <c r="F142" s="101"/>
      <c r="G142" s="101"/>
      <c r="H142" s="119"/>
      <c r="I142" s="101"/>
      <c r="J142" s="101"/>
      <c r="K142" s="101"/>
      <c r="L142" s="102"/>
      <c r="M142" s="101"/>
      <c r="N142" s="102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2"/>
    </row>
    <row r="143" spans="1:27">
      <c r="A143" s="3">
        <v>24</v>
      </c>
      <c r="B143" s="3"/>
      <c r="C143" s="3"/>
      <c r="D143" s="101"/>
      <c r="E143" s="101"/>
      <c r="F143" s="101"/>
      <c r="G143" s="101"/>
      <c r="H143" s="119"/>
      <c r="I143" s="101"/>
      <c r="J143" s="101"/>
      <c r="K143" s="101"/>
      <c r="L143" s="102"/>
      <c r="M143" s="101"/>
      <c r="N143" s="102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2"/>
    </row>
    <row r="144" spans="1:27">
      <c r="A144" s="3">
        <v>24</v>
      </c>
      <c r="B144" s="3"/>
      <c r="C144" s="3"/>
      <c r="D144" s="101"/>
      <c r="E144" s="101"/>
      <c r="F144" s="101"/>
      <c r="G144" s="101"/>
      <c r="H144" s="119"/>
      <c r="I144" s="101"/>
      <c r="J144" s="101"/>
      <c r="K144" s="101"/>
      <c r="L144" s="102"/>
      <c r="M144" s="101"/>
      <c r="N144" s="102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2"/>
    </row>
    <row r="145" spans="1:27">
      <c r="A145" s="3">
        <v>24</v>
      </c>
      <c r="B145" s="3"/>
      <c r="C145" s="3"/>
      <c r="D145" s="101"/>
      <c r="E145" s="101"/>
      <c r="F145" s="101"/>
      <c r="G145" s="101"/>
      <c r="H145" s="119"/>
      <c r="I145" s="101"/>
      <c r="J145" s="101"/>
      <c r="K145" s="101"/>
      <c r="L145" s="102"/>
      <c r="M145" s="101"/>
      <c r="N145" s="102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2"/>
    </row>
    <row r="146" spans="1:27">
      <c r="A146" s="3"/>
      <c r="B146" s="99" t="s">
        <v>138</v>
      </c>
      <c r="C146" s="100" t="s">
        <v>192</v>
      </c>
      <c r="D146" s="94" t="s">
        <v>140</v>
      </c>
      <c r="E146" s="94" t="s">
        <v>141</v>
      </c>
      <c r="F146" s="94" t="s">
        <v>142</v>
      </c>
      <c r="G146" s="94" t="s">
        <v>143</v>
      </c>
      <c r="H146" s="94" t="s">
        <v>144</v>
      </c>
      <c r="I146" s="94" t="s">
        <v>1</v>
      </c>
      <c r="J146" s="94" t="s">
        <v>2</v>
      </c>
      <c r="K146" s="94" t="s">
        <v>3</v>
      </c>
      <c r="L146" s="94" t="s">
        <v>8</v>
      </c>
      <c r="M146" s="94" t="s">
        <v>145</v>
      </c>
      <c r="N146" s="94" t="s">
        <v>146</v>
      </c>
      <c r="O146" s="94" t="s">
        <v>147</v>
      </c>
      <c r="P146" s="94" t="s">
        <v>13</v>
      </c>
      <c r="Q146" s="94" t="s">
        <v>148</v>
      </c>
      <c r="R146" s="94" t="s">
        <v>149</v>
      </c>
      <c r="S146" s="94" t="s">
        <v>150</v>
      </c>
      <c r="T146" s="94" t="s">
        <v>131</v>
      </c>
      <c r="U146" s="94" t="s">
        <v>132</v>
      </c>
      <c r="V146" s="94" t="s">
        <v>133</v>
      </c>
      <c r="W146" s="94" t="s">
        <v>134</v>
      </c>
      <c r="X146" s="94" t="s">
        <v>135</v>
      </c>
      <c r="Y146" s="94" t="s">
        <v>136</v>
      </c>
      <c r="Z146" s="94" t="s">
        <v>137</v>
      </c>
      <c r="AA146" s="2"/>
    </row>
    <row r="147" spans="1:27">
      <c r="A147" s="3">
        <v>25</v>
      </c>
      <c r="B147" s="3"/>
      <c r="C147" s="3"/>
      <c r="D147" s="101"/>
      <c r="E147" s="101"/>
      <c r="F147" s="101"/>
      <c r="G147" s="101"/>
      <c r="H147" s="119"/>
      <c r="I147" s="101"/>
      <c r="J147" s="101"/>
      <c r="K147" s="101"/>
      <c r="L147" s="102"/>
      <c r="M147" s="101"/>
      <c r="N147" s="102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2"/>
    </row>
    <row r="148" spans="1:27">
      <c r="A148" s="3">
        <v>25</v>
      </c>
      <c r="B148" s="3"/>
      <c r="C148" s="3"/>
      <c r="D148" s="101"/>
      <c r="E148" s="101"/>
      <c r="F148" s="101"/>
      <c r="G148" s="101"/>
      <c r="H148" s="119"/>
      <c r="I148" s="101"/>
      <c r="J148" s="101"/>
      <c r="K148" s="101"/>
      <c r="L148" s="102"/>
      <c r="M148" s="101"/>
      <c r="N148" s="102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2"/>
    </row>
    <row r="149" spans="1:27">
      <c r="A149" s="3">
        <v>25</v>
      </c>
      <c r="B149" s="3"/>
      <c r="C149" s="3"/>
      <c r="D149" s="101"/>
      <c r="E149" s="101"/>
      <c r="F149" s="101"/>
      <c r="G149" s="101"/>
      <c r="H149" s="119"/>
      <c r="I149" s="101"/>
      <c r="J149" s="101"/>
      <c r="K149" s="101"/>
      <c r="L149" s="102"/>
      <c r="M149" s="101"/>
      <c r="N149" s="102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2"/>
    </row>
    <row r="150" spans="1:27">
      <c r="A150" s="3">
        <v>25</v>
      </c>
      <c r="B150" s="3"/>
      <c r="C150" s="3"/>
      <c r="D150" s="101"/>
      <c r="E150" s="101"/>
      <c r="F150" s="101"/>
      <c r="G150" s="101"/>
      <c r="H150" s="119"/>
      <c r="I150" s="101"/>
      <c r="J150" s="101"/>
      <c r="K150" s="101"/>
      <c r="L150" s="102"/>
      <c r="M150" s="101"/>
      <c r="N150" s="102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2"/>
    </row>
    <row r="151" spans="1:27">
      <c r="A151" s="3">
        <v>25</v>
      </c>
      <c r="B151" s="3"/>
      <c r="C151" s="3"/>
      <c r="D151" s="101"/>
      <c r="E151" s="101"/>
      <c r="F151" s="101"/>
      <c r="G151" s="101"/>
      <c r="H151" s="119"/>
      <c r="I151" s="101"/>
      <c r="J151" s="101"/>
      <c r="K151" s="101"/>
      <c r="L151" s="102"/>
      <c r="M151" s="101"/>
      <c r="N151" s="102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2"/>
    </row>
    <row r="152" spans="1:27">
      <c r="A152" s="3"/>
      <c r="B152" s="99" t="s">
        <v>138</v>
      </c>
      <c r="C152" s="100" t="s">
        <v>192</v>
      </c>
      <c r="D152" s="94" t="s">
        <v>140</v>
      </c>
      <c r="E152" s="94" t="s">
        <v>141</v>
      </c>
      <c r="F152" s="94" t="s">
        <v>142</v>
      </c>
      <c r="G152" s="94" t="s">
        <v>143</v>
      </c>
      <c r="H152" s="94" t="s">
        <v>144</v>
      </c>
      <c r="I152" s="94" t="s">
        <v>1</v>
      </c>
      <c r="J152" s="94" t="s">
        <v>2</v>
      </c>
      <c r="K152" s="94" t="s">
        <v>3</v>
      </c>
      <c r="L152" s="94" t="s">
        <v>8</v>
      </c>
      <c r="M152" s="94" t="s">
        <v>145</v>
      </c>
      <c r="N152" s="94" t="s">
        <v>146</v>
      </c>
      <c r="O152" s="94" t="s">
        <v>147</v>
      </c>
      <c r="P152" s="94" t="s">
        <v>13</v>
      </c>
      <c r="Q152" s="94" t="s">
        <v>148</v>
      </c>
      <c r="R152" s="94" t="s">
        <v>149</v>
      </c>
      <c r="S152" s="94" t="s">
        <v>150</v>
      </c>
      <c r="T152" s="94" t="s">
        <v>131</v>
      </c>
      <c r="U152" s="94" t="s">
        <v>132</v>
      </c>
      <c r="V152" s="94" t="s">
        <v>133</v>
      </c>
      <c r="W152" s="94" t="s">
        <v>134</v>
      </c>
      <c r="X152" s="94" t="s">
        <v>135</v>
      </c>
      <c r="Y152" s="94" t="s">
        <v>136</v>
      </c>
      <c r="Z152" s="94" t="s">
        <v>137</v>
      </c>
      <c r="AA152" s="2"/>
    </row>
    <row r="153" spans="1:27">
      <c r="A153" s="3">
        <v>26</v>
      </c>
      <c r="B153" s="3"/>
      <c r="C153" s="3"/>
      <c r="D153" s="101"/>
      <c r="E153" s="101"/>
      <c r="F153" s="101"/>
      <c r="G153" s="101"/>
      <c r="H153" s="119"/>
      <c r="I153" s="101"/>
      <c r="J153" s="101"/>
      <c r="K153" s="101"/>
      <c r="L153" s="102"/>
      <c r="M153" s="101"/>
      <c r="N153" s="102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2"/>
    </row>
    <row r="154" spans="1:27">
      <c r="A154" s="3">
        <v>26</v>
      </c>
      <c r="B154" s="3"/>
      <c r="C154" s="3"/>
      <c r="D154" s="101"/>
      <c r="E154" s="101"/>
      <c r="F154" s="101"/>
      <c r="G154" s="101"/>
      <c r="H154" s="119"/>
      <c r="I154" s="101"/>
      <c r="J154" s="101"/>
      <c r="K154" s="101"/>
      <c r="L154" s="102"/>
      <c r="M154" s="101"/>
      <c r="N154" s="102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2"/>
    </row>
    <row r="155" spans="1:27">
      <c r="A155" s="3">
        <v>26</v>
      </c>
      <c r="B155" s="3"/>
      <c r="C155" s="3"/>
      <c r="D155" s="101"/>
      <c r="E155" s="101"/>
      <c r="F155" s="101"/>
      <c r="G155" s="101"/>
      <c r="H155" s="119"/>
      <c r="I155" s="101"/>
      <c r="J155" s="101"/>
      <c r="K155" s="101"/>
      <c r="L155" s="102"/>
      <c r="M155" s="101"/>
      <c r="N155" s="102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2"/>
    </row>
    <row r="156" spans="1:27">
      <c r="A156" s="3">
        <v>26</v>
      </c>
      <c r="B156" s="3"/>
      <c r="C156" s="3"/>
      <c r="D156" s="101"/>
      <c r="E156" s="101"/>
      <c r="F156" s="101"/>
      <c r="G156" s="101"/>
      <c r="H156" s="119"/>
      <c r="I156" s="101"/>
      <c r="J156" s="101"/>
      <c r="K156" s="101"/>
      <c r="L156" s="102"/>
      <c r="M156" s="101"/>
      <c r="N156" s="102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2"/>
    </row>
    <row r="157" spans="1:27">
      <c r="A157" s="3">
        <v>26</v>
      </c>
      <c r="B157" s="3"/>
      <c r="C157" s="3"/>
      <c r="D157" s="101"/>
      <c r="E157" s="101"/>
      <c r="F157" s="101"/>
      <c r="G157" s="101"/>
      <c r="H157" s="119"/>
      <c r="I157" s="101"/>
      <c r="J157" s="101"/>
      <c r="K157" s="101"/>
      <c r="L157" s="102"/>
      <c r="M157" s="101"/>
      <c r="N157" s="102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2"/>
    </row>
    <row r="158" spans="1:27">
      <c r="A158" s="3"/>
      <c r="B158" s="99" t="s">
        <v>138</v>
      </c>
      <c r="C158" s="100" t="s">
        <v>192</v>
      </c>
      <c r="D158" s="94" t="s">
        <v>140</v>
      </c>
      <c r="E158" s="94" t="s">
        <v>141</v>
      </c>
      <c r="F158" s="94" t="s">
        <v>142</v>
      </c>
      <c r="G158" s="94" t="s">
        <v>143</v>
      </c>
      <c r="H158" s="94" t="s">
        <v>144</v>
      </c>
      <c r="I158" s="94" t="s">
        <v>1</v>
      </c>
      <c r="J158" s="94" t="s">
        <v>2</v>
      </c>
      <c r="K158" s="94" t="s">
        <v>3</v>
      </c>
      <c r="L158" s="94" t="s">
        <v>8</v>
      </c>
      <c r="M158" s="94" t="s">
        <v>145</v>
      </c>
      <c r="N158" s="94" t="s">
        <v>146</v>
      </c>
      <c r="O158" s="94" t="s">
        <v>147</v>
      </c>
      <c r="P158" s="94" t="s">
        <v>13</v>
      </c>
      <c r="Q158" s="94" t="s">
        <v>148</v>
      </c>
      <c r="R158" s="94" t="s">
        <v>149</v>
      </c>
      <c r="S158" s="94" t="s">
        <v>150</v>
      </c>
      <c r="T158" s="94" t="s">
        <v>131</v>
      </c>
      <c r="U158" s="94" t="s">
        <v>132</v>
      </c>
      <c r="V158" s="94" t="s">
        <v>133</v>
      </c>
      <c r="W158" s="94" t="s">
        <v>134</v>
      </c>
      <c r="X158" s="94" t="s">
        <v>135</v>
      </c>
      <c r="Y158" s="94" t="s">
        <v>136</v>
      </c>
      <c r="Z158" s="94" t="s">
        <v>137</v>
      </c>
      <c r="AA158" s="2"/>
    </row>
    <row r="159" spans="1:27">
      <c r="A159" s="3">
        <v>27</v>
      </c>
      <c r="B159" s="3"/>
      <c r="C159" s="3"/>
      <c r="D159" s="101"/>
      <c r="E159" s="101"/>
      <c r="F159" s="101"/>
      <c r="G159" s="101"/>
      <c r="H159" s="119"/>
      <c r="I159" s="101"/>
      <c r="J159" s="101"/>
      <c r="K159" s="101"/>
      <c r="L159" s="102"/>
      <c r="M159" s="101"/>
      <c r="N159" s="102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2"/>
    </row>
    <row r="160" spans="1:27">
      <c r="A160" s="3">
        <v>27</v>
      </c>
      <c r="B160" s="3"/>
      <c r="C160" s="3"/>
      <c r="D160" s="101"/>
      <c r="E160" s="101"/>
      <c r="F160" s="101"/>
      <c r="G160" s="101"/>
      <c r="H160" s="119"/>
      <c r="I160" s="101"/>
      <c r="J160" s="101"/>
      <c r="K160" s="101"/>
      <c r="L160" s="102"/>
      <c r="M160" s="101"/>
      <c r="N160" s="102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2"/>
    </row>
    <row r="161" spans="1:27">
      <c r="A161" s="3">
        <v>27</v>
      </c>
      <c r="B161" s="3"/>
      <c r="C161" s="3"/>
      <c r="D161" s="101"/>
      <c r="E161" s="101"/>
      <c r="F161" s="101"/>
      <c r="G161" s="101"/>
      <c r="H161" s="119"/>
      <c r="I161" s="101"/>
      <c r="J161" s="101"/>
      <c r="K161" s="101"/>
      <c r="L161" s="102"/>
      <c r="M161" s="101"/>
      <c r="N161" s="102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2"/>
    </row>
    <row r="162" spans="1:27">
      <c r="A162" s="3">
        <v>27</v>
      </c>
      <c r="B162" s="3"/>
      <c r="C162" s="3"/>
      <c r="D162" s="101"/>
      <c r="E162" s="101"/>
      <c r="F162" s="101"/>
      <c r="G162" s="101"/>
      <c r="H162" s="119"/>
      <c r="I162" s="101"/>
      <c r="J162" s="101"/>
      <c r="K162" s="101"/>
      <c r="L162" s="102"/>
      <c r="M162" s="101"/>
      <c r="N162" s="102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2"/>
    </row>
    <row r="163" spans="1:27">
      <c r="A163" s="3">
        <v>27</v>
      </c>
      <c r="B163" s="3"/>
      <c r="C163" s="3"/>
      <c r="D163" s="101"/>
      <c r="E163" s="101"/>
      <c r="F163" s="101"/>
      <c r="G163" s="101"/>
      <c r="H163" s="119"/>
      <c r="I163" s="101"/>
      <c r="J163" s="101"/>
      <c r="K163" s="101"/>
      <c r="L163" s="102"/>
      <c r="M163" s="101"/>
      <c r="N163" s="102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2"/>
    </row>
    <row r="164" spans="1:27">
      <c r="A164" s="3"/>
      <c r="B164" s="99" t="s">
        <v>138</v>
      </c>
      <c r="C164" s="100" t="s">
        <v>192</v>
      </c>
      <c r="D164" s="94" t="s">
        <v>140</v>
      </c>
      <c r="E164" s="94" t="s">
        <v>141</v>
      </c>
      <c r="F164" s="94" t="s">
        <v>142</v>
      </c>
      <c r="G164" s="94" t="s">
        <v>143</v>
      </c>
      <c r="H164" s="94" t="s">
        <v>144</v>
      </c>
      <c r="I164" s="94" t="s">
        <v>1</v>
      </c>
      <c r="J164" s="94" t="s">
        <v>2</v>
      </c>
      <c r="K164" s="94" t="s">
        <v>3</v>
      </c>
      <c r="L164" s="94" t="s">
        <v>8</v>
      </c>
      <c r="M164" s="94" t="s">
        <v>145</v>
      </c>
      <c r="N164" s="94" t="s">
        <v>146</v>
      </c>
      <c r="O164" s="94" t="s">
        <v>147</v>
      </c>
      <c r="P164" s="94" t="s">
        <v>13</v>
      </c>
      <c r="Q164" s="94" t="s">
        <v>148</v>
      </c>
      <c r="R164" s="94" t="s">
        <v>149</v>
      </c>
      <c r="S164" s="94" t="s">
        <v>150</v>
      </c>
      <c r="T164" s="94" t="s">
        <v>131</v>
      </c>
      <c r="U164" s="94" t="s">
        <v>132</v>
      </c>
      <c r="V164" s="94" t="s">
        <v>133</v>
      </c>
      <c r="W164" s="94" t="s">
        <v>134</v>
      </c>
      <c r="X164" s="94" t="s">
        <v>135</v>
      </c>
      <c r="Y164" s="94" t="s">
        <v>136</v>
      </c>
      <c r="Z164" s="94" t="s">
        <v>137</v>
      </c>
      <c r="AA164" s="2"/>
    </row>
    <row r="165" spans="1:27">
      <c r="A165" s="3">
        <v>28</v>
      </c>
      <c r="B165" s="3"/>
      <c r="C165" s="3"/>
      <c r="D165" s="101"/>
      <c r="E165" s="101"/>
      <c r="F165" s="101"/>
      <c r="G165" s="101"/>
      <c r="H165" s="119"/>
      <c r="I165" s="101"/>
      <c r="J165" s="101"/>
      <c r="K165" s="101"/>
      <c r="L165" s="102"/>
      <c r="M165" s="101"/>
      <c r="N165" s="102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2"/>
    </row>
    <row r="166" spans="1:27">
      <c r="A166" s="3">
        <v>28</v>
      </c>
      <c r="B166" s="3"/>
      <c r="C166" s="3"/>
      <c r="D166" s="101"/>
      <c r="E166" s="101"/>
      <c r="F166" s="101"/>
      <c r="G166" s="101"/>
      <c r="H166" s="119"/>
      <c r="I166" s="101"/>
      <c r="J166" s="101"/>
      <c r="K166" s="101"/>
      <c r="L166" s="102"/>
      <c r="M166" s="101"/>
      <c r="N166" s="102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2"/>
    </row>
    <row r="167" spans="1:27">
      <c r="A167" s="3">
        <v>28</v>
      </c>
      <c r="B167" s="3"/>
      <c r="C167" s="3"/>
      <c r="D167" s="101"/>
      <c r="E167" s="101"/>
      <c r="F167" s="101"/>
      <c r="G167" s="101"/>
      <c r="H167" s="119"/>
      <c r="I167" s="101"/>
      <c r="J167" s="101"/>
      <c r="K167" s="101"/>
      <c r="L167" s="102"/>
      <c r="M167" s="101"/>
      <c r="N167" s="102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2"/>
    </row>
    <row r="168" spans="1:27">
      <c r="A168" s="3">
        <v>28</v>
      </c>
      <c r="B168" s="3"/>
      <c r="C168" s="3"/>
      <c r="D168" s="101"/>
      <c r="E168" s="101"/>
      <c r="F168" s="101"/>
      <c r="G168" s="101"/>
      <c r="H168" s="119"/>
      <c r="I168" s="101"/>
      <c r="J168" s="101"/>
      <c r="K168" s="101"/>
      <c r="L168" s="102"/>
      <c r="M168" s="101"/>
      <c r="N168" s="102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2"/>
    </row>
    <row r="169" spans="1:27">
      <c r="A169" s="3">
        <v>28</v>
      </c>
      <c r="B169" s="3"/>
      <c r="C169" s="3"/>
      <c r="D169" s="101"/>
      <c r="E169" s="101"/>
      <c r="F169" s="101"/>
      <c r="G169" s="101"/>
      <c r="H169" s="119"/>
      <c r="I169" s="101"/>
      <c r="J169" s="101"/>
      <c r="K169" s="101"/>
      <c r="L169" s="102"/>
      <c r="M169" s="101"/>
      <c r="N169" s="102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2"/>
    </row>
    <row r="170" spans="1:27">
      <c r="A170" s="3"/>
      <c r="B170" s="99" t="s">
        <v>138</v>
      </c>
      <c r="C170" s="100" t="s">
        <v>192</v>
      </c>
      <c r="D170" s="94" t="s">
        <v>140</v>
      </c>
      <c r="E170" s="94" t="s">
        <v>141</v>
      </c>
      <c r="F170" s="94" t="s">
        <v>142</v>
      </c>
      <c r="G170" s="94" t="s">
        <v>143</v>
      </c>
      <c r="H170" s="94" t="s">
        <v>144</v>
      </c>
      <c r="I170" s="94" t="s">
        <v>1</v>
      </c>
      <c r="J170" s="94" t="s">
        <v>2</v>
      </c>
      <c r="K170" s="94" t="s">
        <v>3</v>
      </c>
      <c r="L170" s="94" t="s">
        <v>8</v>
      </c>
      <c r="M170" s="94" t="s">
        <v>145</v>
      </c>
      <c r="N170" s="94" t="s">
        <v>146</v>
      </c>
      <c r="O170" s="94" t="s">
        <v>147</v>
      </c>
      <c r="P170" s="94" t="s">
        <v>13</v>
      </c>
      <c r="Q170" s="94" t="s">
        <v>148</v>
      </c>
      <c r="R170" s="94" t="s">
        <v>149</v>
      </c>
      <c r="S170" s="94" t="s">
        <v>150</v>
      </c>
      <c r="T170" s="94" t="s">
        <v>131</v>
      </c>
      <c r="U170" s="94" t="s">
        <v>132</v>
      </c>
      <c r="V170" s="94" t="s">
        <v>133</v>
      </c>
      <c r="W170" s="94" t="s">
        <v>134</v>
      </c>
      <c r="X170" s="94" t="s">
        <v>135</v>
      </c>
      <c r="Y170" s="94" t="s">
        <v>136</v>
      </c>
      <c r="Z170" s="94" t="s">
        <v>137</v>
      </c>
      <c r="AA170" s="2"/>
    </row>
    <row r="171" spans="1:27">
      <c r="A171" s="3">
        <v>29</v>
      </c>
      <c r="B171" s="3"/>
      <c r="C171" s="3"/>
      <c r="D171" s="101"/>
      <c r="E171" s="101"/>
      <c r="F171" s="101"/>
      <c r="G171" s="101"/>
      <c r="H171" s="119"/>
      <c r="I171" s="101"/>
      <c r="J171" s="101"/>
      <c r="K171" s="101"/>
      <c r="L171" s="102"/>
      <c r="M171" s="101"/>
      <c r="N171" s="102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2"/>
    </row>
    <row r="172" spans="1:27">
      <c r="A172" s="3">
        <v>29</v>
      </c>
      <c r="B172" s="3"/>
      <c r="C172" s="3"/>
      <c r="D172" s="101"/>
      <c r="E172" s="101"/>
      <c r="F172" s="101"/>
      <c r="G172" s="101"/>
      <c r="H172" s="119"/>
      <c r="I172" s="101"/>
      <c r="J172" s="101"/>
      <c r="K172" s="101"/>
      <c r="L172" s="102"/>
      <c r="M172" s="101"/>
      <c r="N172" s="102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2"/>
    </row>
    <row r="173" spans="1:27">
      <c r="A173" s="3">
        <v>29</v>
      </c>
      <c r="B173" s="3"/>
      <c r="C173" s="3"/>
      <c r="D173" s="101"/>
      <c r="E173" s="101"/>
      <c r="F173" s="101"/>
      <c r="G173" s="101"/>
      <c r="H173" s="119"/>
      <c r="I173" s="101"/>
      <c r="J173" s="101"/>
      <c r="K173" s="101"/>
      <c r="L173" s="102"/>
      <c r="M173" s="101"/>
      <c r="N173" s="102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2"/>
    </row>
    <row r="174" spans="1:27">
      <c r="A174" s="3">
        <v>29</v>
      </c>
      <c r="B174" s="3"/>
      <c r="C174" s="3"/>
      <c r="D174" s="101"/>
      <c r="E174" s="101"/>
      <c r="F174" s="101"/>
      <c r="G174" s="101"/>
      <c r="H174" s="119"/>
      <c r="I174" s="101"/>
      <c r="J174" s="101"/>
      <c r="K174" s="101"/>
      <c r="L174" s="102"/>
      <c r="M174" s="101"/>
      <c r="N174" s="102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2"/>
    </row>
    <row r="175" spans="1:27">
      <c r="A175" s="3">
        <v>29</v>
      </c>
      <c r="B175" s="3"/>
      <c r="C175" s="3"/>
      <c r="D175" s="101"/>
      <c r="E175" s="101"/>
      <c r="F175" s="101"/>
      <c r="G175" s="101"/>
      <c r="H175" s="119"/>
      <c r="I175" s="101"/>
      <c r="J175" s="101"/>
      <c r="K175" s="101"/>
      <c r="L175" s="102"/>
      <c r="M175" s="101"/>
      <c r="N175" s="102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2"/>
    </row>
    <row r="176" spans="1:27">
      <c r="A176" s="3"/>
      <c r="B176" s="99" t="s">
        <v>138</v>
      </c>
      <c r="C176" s="100" t="s">
        <v>192</v>
      </c>
      <c r="D176" s="94" t="s">
        <v>140</v>
      </c>
      <c r="E176" s="94" t="s">
        <v>141</v>
      </c>
      <c r="F176" s="94" t="s">
        <v>142</v>
      </c>
      <c r="G176" s="94" t="s">
        <v>143</v>
      </c>
      <c r="H176" s="94" t="s">
        <v>144</v>
      </c>
      <c r="I176" s="94" t="s">
        <v>1</v>
      </c>
      <c r="J176" s="94" t="s">
        <v>2</v>
      </c>
      <c r="K176" s="94" t="s">
        <v>3</v>
      </c>
      <c r="L176" s="94" t="s">
        <v>8</v>
      </c>
      <c r="M176" s="94" t="s">
        <v>145</v>
      </c>
      <c r="N176" s="94" t="s">
        <v>146</v>
      </c>
      <c r="O176" s="94" t="s">
        <v>147</v>
      </c>
      <c r="P176" s="94" t="s">
        <v>13</v>
      </c>
      <c r="Q176" s="94" t="s">
        <v>148</v>
      </c>
      <c r="R176" s="94" t="s">
        <v>149</v>
      </c>
      <c r="S176" s="94" t="s">
        <v>150</v>
      </c>
      <c r="T176" s="94" t="s">
        <v>131</v>
      </c>
      <c r="U176" s="94" t="s">
        <v>132</v>
      </c>
      <c r="V176" s="94" t="s">
        <v>133</v>
      </c>
      <c r="W176" s="94" t="s">
        <v>134</v>
      </c>
      <c r="X176" s="94" t="s">
        <v>135</v>
      </c>
      <c r="Y176" s="94" t="s">
        <v>136</v>
      </c>
      <c r="Z176" s="94" t="s">
        <v>137</v>
      </c>
      <c r="AA176" s="2"/>
    </row>
    <row r="177" spans="1:27">
      <c r="A177" s="3">
        <v>30</v>
      </c>
      <c r="B177" s="3"/>
      <c r="C177" s="3"/>
      <c r="D177" s="101"/>
      <c r="E177" s="101"/>
      <c r="F177" s="101"/>
      <c r="G177" s="101"/>
      <c r="H177" s="119"/>
      <c r="I177" s="101"/>
      <c r="J177" s="101"/>
      <c r="K177" s="101"/>
      <c r="L177" s="102"/>
      <c r="M177" s="101"/>
      <c r="N177" s="102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2"/>
    </row>
    <row r="178" spans="1:27">
      <c r="A178" s="3">
        <v>30</v>
      </c>
      <c r="B178" s="3"/>
      <c r="C178" s="3"/>
      <c r="D178" s="101"/>
      <c r="E178" s="101"/>
      <c r="F178" s="101"/>
      <c r="G178" s="101"/>
      <c r="H178" s="119"/>
      <c r="I178" s="101"/>
      <c r="J178" s="101"/>
      <c r="K178" s="101"/>
      <c r="L178" s="102"/>
      <c r="M178" s="101"/>
      <c r="N178" s="102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2"/>
    </row>
    <row r="179" spans="1:27">
      <c r="A179" s="3">
        <v>30</v>
      </c>
      <c r="B179" s="3"/>
      <c r="C179" s="3"/>
      <c r="D179" s="101"/>
      <c r="E179" s="101"/>
      <c r="F179" s="101"/>
      <c r="G179" s="101"/>
      <c r="H179" s="119"/>
      <c r="I179" s="101"/>
      <c r="J179" s="101"/>
      <c r="K179" s="101"/>
      <c r="L179" s="102"/>
      <c r="M179" s="101"/>
      <c r="N179" s="102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2"/>
    </row>
    <row r="180" spans="1:27">
      <c r="A180" s="3">
        <v>30</v>
      </c>
      <c r="B180" s="3"/>
      <c r="C180" s="3"/>
      <c r="D180" s="101"/>
      <c r="E180" s="101"/>
      <c r="F180" s="101"/>
      <c r="G180" s="101"/>
      <c r="H180" s="119"/>
      <c r="I180" s="101"/>
      <c r="J180" s="101"/>
      <c r="K180" s="101"/>
      <c r="L180" s="102"/>
      <c r="M180" s="101"/>
      <c r="N180" s="102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2"/>
    </row>
    <row r="181" spans="1:27">
      <c r="A181" s="3">
        <v>30</v>
      </c>
      <c r="B181" s="3"/>
      <c r="C181" s="3"/>
      <c r="D181" s="101"/>
      <c r="E181" s="101"/>
      <c r="F181" s="101"/>
      <c r="G181" s="101"/>
      <c r="H181" s="119"/>
      <c r="I181" s="101"/>
      <c r="J181" s="101"/>
      <c r="K181" s="101"/>
      <c r="L181" s="102"/>
      <c r="M181" s="101"/>
      <c r="N181" s="102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2"/>
    </row>
    <row r="182" spans="1:27">
      <c r="A182" s="3"/>
      <c r="B182" s="99" t="s">
        <v>138</v>
      </c>
      <c r="C182" s="100" t="s">
        <v>192</v>
      </c>
      <c r="D182" s="94" t="s">
        <v>140</v>
      </c>
      <c r="E182" s="94" t="s">
        <v>141</v>
      </c>
      <c r="F182" s="94" t="s">
        <v>142</v>
      </c>
      <c r="G182" s="94" t="s">
        <v>143</v>
      </c>
      <c r="H182" s="94" t="s">
        <v>144</v>
      </c>
      <c r="I182" s="94" t="s">
        <v>1</v>
      </c>
      <c r="J182" s="94" t="s">
        <v>2</v>
      </c>
      <c r="K182" s="94" t="s">
        <v>3</v>
      </c>
      <c r="L182" s="94" t="s">
        <v>8</v>
      </c>
      <c r="M182" s="94" t="s">
        <v>145</v>
      </c>
      <c r="N182" s="94" t="s">
        <v>146</v>
      </c>
      <c r="O182" s="94" t="s">
        <v>147</v>
      </c>
      <c r="P182" s="94" t="s">
        <v>13</v>
      </c>
      <c r="Q182" s="94" t="s">
        <v>148</v>
      </c>
      <c r="R182" s="94" t="s">
        <v>149</v>
      </c>
      <c r="S182" s="94" t="s">
        <v>150</v>
      </c>
      <c r="T182" s="94" t="s">
        <v>131</v>
      </c>
      <c r="U182" s="94" t="s">
        <v>132</v>
      </c>
      <c r="V182" s="94" t="s">
        <v>133</v>
      </c>
      <c r="W182" s="94" t="s">
        <v>134</v>
      </c>
      <c r="X182" s="94" t="s">
        <v>135</v>
      </c>
      <c r="Y182" s="94" t="s">
        <v>136</v>
      </c>
      <c r="Z182" s="94" t="s">
        <v>137</v>
      </c>
      <c r="AA182" s="2"/>
    </row>
    <row r="183" spans="1:27">
      <c r="A183" s="3">
        <v>31</v>
      </c>
      <c r="B183" s="3"/>
      <c r="C183" s="3"/>
      <c r="D183" s="101"/>
      <c r="E183" s="101"/>
      <c r="F183" s="101"/>
      <c r="G183" s="101"/>
      <c r="H183" s="119"/>
      <c r="I183" s="101"/>
      <c r="J183" s="101"/>
      <c r="K183" s="101"/>
      <c r="L183" s="102"/>
      <c r="M183" s="101"/>
      <c r="N183" s="102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2"/>
    </row>
    <row r="184" spans="1:27">
      <c r="A184" s="3">
        <v>31</v>
      </c>
      <c r="B184" s="3"/>
      <c r="C184" s="3"/>
      <c r="D184" s="101"/>
      <c r="E184" s="101"/>
      <c r="F184" s="101"/>
      <c r="G184" s="101"/>
      <c r="H184" s="119"/>
      <c r="I184" s="101"/>
      <c r="J184" s="101"/>
      <c r="K184" s="101"/>
      <c r="L184" s="102"/>
      <c r="M184" s="101"/>
      <c r="N184" s="102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2"/>
    </row>
    <row r="185" spans="1:27">
      <c r="A185" s="3">
        <v>31</v>
      </c>
      <c r="B185" s="3"/>
      <c r="C185" s="3"/>
      <c r="D185" s="101"/>
      <c r="E185" s="101"/>
      <c r="F185" s="101"/>
      <c r="G185" s="101"/>
      <c r="H185" s="119"/>
      <c r="I185" s="101"/>
      <c r="J185" s="101"/>
      <c r="K185" s="101"/>
      <c r="L185" s="102"/>
      <c r="M185" s="101"/>
      <c r="N185" s="102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2"/>
    </row>
    <row r="186" spans="1:27">
      <c r="A186" s="3">
        <v>31</v>
      </c>
      <c r="B186" s="3"/>
      <c r="C186" s="3"/>
      <c r="D186" s="101"/>
      <c r="E186" s="101"/>
      <c r="F186" s="101"/>
      <c r="G186" s="101"/>
      <c r="H186" s="119"/>
      <c r="I186" s="101"/>
      <c r="J186" s="101"/>
      <c r="K186" s="101"/>
      <c r="L186" s="102"/>
      <c r="M186" s="101"/>
      <c r="N186" s="102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2"/>
    </row>
    <row r="187" spans="1:27">
      <c r="A187" s="3">
        <v>31</v>
      </c>
      <c r="B187" s="3"/>
      <c r="C187" s="3"/>
      <c r="D187" s="101"/>
      <c r="E187" s="101"/>
      <c r="F187" s="101"/>
      <c r="G187" s="101"/>
      <c r="H187" s="119"/>
      <c r="I187" s="101"/>
      <c r="J187" s="101"/>
      <c r="K187" s="101"/>
      <c r="L187" s="102"/>
      <c r="M187" s="101"/>
      <c r="N187" s="102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2"/>
    </row>
    <row r="188" spans="1:27">
      <c r="A188" s="3"/>
      <c r="B188" s="99" t="s">
        <v>138</v>
      </c>
      <c r="C188" s="100" t="s">
        <v>192</v>
      </c>
      <c r="D188" s="94" t="s">
        <v>140</v>
      </c>
      <c r="E188" s="94" t="s">
        <v>141</v>
      </c>
      <c r="F188" s="94" t="s">
        <v>142</v>
      </c>
      <c r="G188" s="94" t="s">
        <v>143</v>
      </c>
      <c r="H188" s="94" t="s">
        <v>144</v>
      </c>
      <c r="I188" s="94" t="s">
        <v>1</v>
      </c>
      <c r="J188" s="94" t="s">
        <v>2</v>
      </c>
      <c r="K188" s="94" t="s">
        <v>3</v>
      </c>
      <c r="L188" s="94" t="s">
        <v>8</v>
      </c>
      <c r="M188" s="94" t="s">
        <v>145</v>
      </c>
      <c r="N188" s="94" t="s">
        <v>146</v>
      </c>
      <c r="O188" s="94" t="s">
        <v>147</v>
      </c>
      <c r="P188" s="94" t="s">
        <v>13</v>
      </c>
      <c r="Q188" s="94" t="s">
        <v>148</v>
      </c>
      <c r="R188" s="94" t="s">
        <v>149</v>
      </c>
      <c r="S188" s="94" t="s">
        <v>150</v>
      </c>
      <c r="T188" s="94" t="s">
        <v>131</v>
      </c>
      <c r="U188" s="94" t="s">
        <v>132</v>
      </c>
      <c r="V188" s="94" t="s">
        <v>133</v>
      </c>
      <c r="W188" s="94" t="s">
        <v>134</v>
      </c>
      <c r="X188" s="94" t="s">
        <v>135</v>
      </c>
      <c r="Y188" s="94" t="s">
        <v>136</v>
      </c>
      <c r="Z188" s="94" t="s">
        <v>137</v>
      </c>
      <c r="AA188" s="2"/>
    </row>
    <row r="189" spans="1:27">
      <c r="A189" s="3">
        <v>32</v>
      </c>
      <c r="B189" s="3"/>
      <c r="C189" s="3"/>
      <c r="D189" s="101"/>
      <c r="E189" s="101"/>
      <c r="F189" s="101"/>
      <c r="G189" s="101"/>
      <c r="H189" s="119"/>
      <c r="I189" s="101"/>
      <c r="J189" s="101"/>
      <c r="K189" s="101"/>
      <c r="L189" s="102"/>
      <c r="M189" s="101"/>
      <c r="N189" s="102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2"/>
    </row>
    <row r="190" spans="1:27">
      <c r="A190" s="3">
        <v>32</v>
      </c>
      <c r="B190" s="3"/>
      <c r="C190" s="3"/>
      <c r="D190" s="101"/>
      <c r="E190" s="101"/>
      <c r="F190" s="101"/>
      <c r="G190" s="101"/>
      <c r="H190" s="119"/>
      <c r="I190" s="101"/>
      <c r="J190" s="101"/>
      <c r="K190" s="101"/>
      <c r="L190" s="102"/>
      <c r="M190" s="101"/>
      <c r="N190" s="102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2"/>
    </row>
    <row r="191" spans="1:27">
      <c r="A191" s="3">
        <v>32</v>
      </c>
      <c r="B191" s="3"/>
      <c r="C191" s="3"/>
      <c r="D191" s="101"/>
      <c r="E191" s="101"/>
      <c r="F191" s="101"/>
      <c r="G191" s="101"/>
      <c r="H191" s="119"/>
      <c r="I191" s="101"/>
      <c r="J191" s="101"/>
      <c r="K191" s="101"/>
      <c r="L191" s="102"/>
      <c r="M191" s="101"/>
      <c r="N191" s="102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2"/>
    </row>
    <row r="192" spans="1:27">
      <c r="A192" s="3">
        <v>32</v>
      </c>
      <c r="B192" s="3"/>
      <c r="C192" s="3"/>
      <c r="D192" s="101"/>
      <c r="E192" s="101"/>
      <c r="F192" s="101"/>
      <c r="G192" s="101"/>
      <c r="H192" s="119"/>
      <c r="I192" s="101"/>
      <c r="J192" s="101"/>
      <c r="K192" s="101"/>
      <c r="L192" s="102"/>
      <c r="M192" s="101"/>
      <c r="N192" s="102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2"/>
    </row>
    <row r="193" spans="1:27">
      <c r="A193" s="3">
        <v>32</v>
      </c>
      <c r="B193" s="3"/>
      <c r="C193" s="3"/>
      <c r="D193" s="101"/>
      <c r="E193" s="101"/>
      <c r="F193" s="101"/>
      <c r="G193" s="101"/>
      <c r="H193" s="119"/>
      <c r="I193" s="101"/>
      <c r="J193" s="101"/>
      <c r="K193" s="101"/>
      <c r="L193" s="102"/>
      <c r="M193" s="101"/>
      <c r="N193" s="102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2"/>
    </row>
    <row r="194" spans="1:27">
      <c r="A194" s="3"/>
      <c r="B194" s="99" t="s">
        <v>138</v>
      </c>
      <c r="C194" s="100" t="s">
        <v>192</v>
      </c>
      <c r="D194" s="94" t="s">
        <v>140</v>
      </c>
      <c r="E194" s="94" t="s">
        <v>141</v>
      </c>
      <c r="F194" s="94" t="s">
        <v>142</v>
      </c>
      <c r="G194" s="94" t="s">
        <v>143</v>
      </c>
      <c r="H194" s="94" t="s">
        <v>144</v>
      </c>
      <c r="I194" s="94" t="s">
        <v>1</v>
      </c>
      <c r="J194" s="94" t="s">
        <v>2</v>
      </c>
      <c r="K194" s="94" t="s">
        <v>3</v>
      </c>
      <c r="L194" s="94" t="s">
        <v>8</v>
      </c>
      <c r="M194" s="94" t="s">
        <v>145</v>
      </c>
      <c r="N194" s="94" t="s">
        <v>146</v>
      </c>
      <c r="O194" s="94" t="s">
        <v>147</v>
      </c>
      <c r="P194" s="94" t="s">
        <v>13</v>
      </c>
      <c r="Q194" s="94" t="s">
        <v>148</v>
      </c>
      <c r="R194" s="94" t="s">
        <v>149</v>
      </c>
      <c r="S194" s="94" t="s">
        <v>150</v>
      </c>
      <c r="T194" s="94" t="s">
        <v>131</v>
      </c>
      <c r="U194" s="94" t="s">
        <v>132</v>
      </c>
      <c r="V194" s="94" t="s">
        <v>133</v>
      </c>
      <c r="W194" s="94" t="s">
        <v>134</v>
      </c>
      <c r="X194" s="94" t="s">
        <v>135</v>
      </c>
      <c r="Y194" s="94" t="s">
        <v>136</v>
      </c>
      <c r="Z194" s="94" t="s">
        <v>137</v>
      </c>
      <c r="AA194" s="2"/>
    </row>
    <row r="195" spans="1:27">
      <c r="A195" s="3">
        <v>33</v>
      </c>
      <c r="B195" s="3"/>
      <c r="C195" s="3"/>
      <c r="D195" s="101"/>
      <c r="E195" s="101"/>
      <c r="F195" s="101"/>
      <c r="G195" s="101"/>
      <c r="H195" s="119"/>
      <c r="I195" s="101"/>
      <c r="J195" s="101"/>
      <c r="K195" s="101"/>
      <c r="L195" s="102"/>
      <c r="M195" s="101"/>
      <c r="N195" s="102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2"/>
    </row>
    <row r="196" spans="1:27">
      <c r="A196" s="3">
        <v>33</v>
      </c>
      <c r="B196" s="3"/>
      <c r="C196" s="3"/>
      <c r="D196" s="101"/>
      <c r="E196" s="101"/>
      <c r="F196" s="101"/>
      <c r="G196" s="101"/>
      <c r="H196" s="119"/>
      <c r="I196" s="101"/>
      <c r="J196" s="101"/>
      <c r="K196" s="101"/>
      <c r="L196" s="102"/>
      <c r="M196" s="101"/>
      <c r="N196" s="102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2"/>
    </row>
    <row r="197" spans="1:27">
      <c r="A197" s="3">
        <v>33</v>
      </c>
      <c r="B197" s="3"/>
      <c r="C197" s="3"/>
      <c r="D197" s="101"/>
      <c r="E197" s="101"/>
      <c r="F197" s="101"/>
      <c r="G197" s="101"/>
      <c r="H197" s="119"/>
      <c r="I197" s="101"/>
      <c r="J197" s="101"/>
      <c r="K197" s="101"/>
      <c r="L197" s="102"/>
      <c r="M197" s="101"/>
      <c r="N197" s="102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2"/>
    </row>
    <row r="198" spans="1:27">
      <c r="A198" s="3">
        <v>33</v>
      </c>
      <c r="B198" s="3"/>
      <c r="C198" s="3"/>
      <c r="D198" s="101"/>
      <c r="E198" s="101"/>
      <c r="F198" s="101"/>
      <c r="G198" s="101"/>
      <c r="H198" s="119"/>
      <c r="I198" s="101"/>
      <c r="J198" s="101"/>
      <c r="K198" s="101"/>
      <c r="L198" s="102"/>
      <c r="M198" s="101"/>
      <c r="N198" s="102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2"/>
    </row>
    <row r="199" spans="1:27">
      <c r="A199" s="3">
        <v>33</v>
      </c>
      <c r="B199" s="3"/>
      <c r="C199" s="3"/>
      <c r="D199" s="101"/>
      <c r="E199" s="101"/>
      <c r="F199" s="101"/>
      <c r="G199" s="101"/>
      <c r="H199" s="119"/>
      <c r="I199" s="101"/>
      <c r="J199" s="101"/>
      <c r="K199" s="101"/>
      <c r="L199" s="102"/>
      <c r="M199" s="101"/>
      <c r="N199" s="102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2"/>
    </row>
    <row r="200" spans="1:27">
      <c r="A200" s="3"/>
      <c r="B200" s="99" t="s">
        <v>138</v>
      </c>
      <c r="C200" s="100" t="s">
        <v>192</v>
      </c>
      <c r="D200" s="94" t="s">
        <v>140</v>
      </c>
      <c r="E200" s="94" t="s">
        <v>141</v>
      </c>
      <c r="F200" s="94" t="s">
        <v>142</v>
      </c>
      <c r="G200" s="94" t="s">
        <v>143</v>
      </c>
      <c r="H200" s="94" t="s">
        <v>144</v>
      </c>
      <c r="I200" s="94" t="s">
        <v>1</v>
      </c>
      <c r="J200" s="94" t="s">
        <v>2</v>
      </c>
      <c r="K200" s="94" t="s">
        <v>3</v>
      </c>
      <c r="L200" s="94" t="s">
        <v>8</v>
      </c>
      <c r="M200" s="94" t="s">
        <v>145</v>
      </c>
      <c r="N200" s="94" t="s">
        <v>146</v>
      </c>
      <c r="O200" s="94" t="s">
        <v>147</v>
      </c>
      <c r="P200" s="94" t="s">
        <v>13</v>
      </c>
      <c r="Q200" s="94" t="s">
        <v>148</v>
      </c>
      <c r="R200" s="94" t="s">
        <v>149</v>
      </c>
      <c r="S200" s="94" t="s">
        <v>150</v>
      </c>
      <c r="T200" s="94" t="s">
        <v>131</v>
      </c>
      <c r="U200" s="94" t="s">
        <v>132</v>
      </c>
      <c r="V200" s="94" t="s">
        <v>133</v>
      </c>
      <c r="W200" s="94" t="s">
        <v>134</v>
      </c>
      <c r="X200" s="94" t="s">
        <v>135</v>
      </c>
      <c r="Y200" s="94" t="s">
        <v>136</v>
      </c>
      <c r="Z200" s="94" t="s">
        <v>137</v>
      </c>
      <c r="AA200" s="2"/>
    </row>
    <row r="201" spans="1:27">
      <c r="A201" s="3">
        <v>34</v>
      </c>
      <c r="B201" s="3"/>
      <c r="C201" s="3"/>
      <c r="D201" s="101"/>
      <c r="E201" s="101"/>
      <c r="F201" s="101"/>
      <c r="G201" s="101"/>
      <c r="H201" s="119"/>
      <c r="I201" s="101"/>
      <c r="J201" s="101"/>
      <c r="K201" s="101"/>
      <c r="L201" s="102"/>
      <c r="M201" s="101"/>
      <c r="N201" s="102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2"/>
    </row>
    <row r="202" spans="1:27">
      <c r="A202" s="3">
        <v>34</v>
      </c>
      <c r="B202" s="3"/>
      <c r="C202" s="3"/>
      <c r="D202" s="101"/>
      <c r="E202" s="101"/>
      <c r="F202" s="101"/>
      <c r="G202" s="101"/>
      <c r="H202" s="119"/>
      <c r="I202" s="101"/>
      <c r="J202" s="101"/>
      <c r="K202" s="101"/>
      <c r="L202" s="102"/>
      <c r="M202" s="101"/>
      <c r="N202" s="102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2"/>
    </row>
    <row r="203" spans="1:27">
      <c r="A203" s="3">
        <v>34</v>
      </c>
      <c r="B203" s="3"/>
      <c r="C203" s="3"/>
      <c r="D203" s="101"/>
      <c r="E203" s="101"/>
      <c r="F203" s="101"/>
      <c r="G203" s="101"/>
      <c r="H203" s="119"/>
      <c r="I203" s="101"/>
      <c r="J203" s="101"/>
      <c r="K203" s="101"/>
      <c r="L203" s="102"/>
      <c r="M203" s="101"/>
      <c r="N203" s="102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2"/>
    </row>
    <row r="204" spans="1:27">
      <c r="A204" s="3">
        <v>34</v>
      </c>
      <c r="B204" s="3"/>
      <c r="C204" s="3"/>
      <c r="D204" s="101"/>
      <c r="E204" s="101"/>
      <c r="F204" s="101"/>
      <c r="G204" s="101"/>
      <c r="H204" s="119"/>
      <c r="I204" s="101"/>
      <c r="J204" s="101"/>
      <c r="K204" s="101"/>
      <c r="L204" s="102"/>
      <c r="M204" s="101"/>
      <c r="N204" s="102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2"/>
    </row>
    <row r="205" spans="1:27">
      <c r="A205" s="3">
        <v>34</v>
      </c>
      <c r="B205" s="3"/>
      <c r="C205" s="3"/>
      <c r="D205" s="101"/>
      <c r="E205" s="101"/>
      <c r="F205" s="101"/>
      <c r="G205" s="101"/>
      <c r="H205" s="119"/>
      <c r="I205" s="101"/>
      <c r="J205" s="101"/>
      <c r="K205" s="101"/>
      <c r="L205" s="102"/>
      <c r="M205" s="101"/>
      <c r="N205" s="102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2"/>
    </row>
    <row r="206" spans="1:27">
      <c r="A206" s="3"/>
      <c r="B206" s="99" t="s">
        <v>138</v>
      </c>
      <c r="C206" s="100" t="s">
        <v>192</v>
      </c>
      <c r="D206" s="94" t="s">
        <v>140</v>
      </c>
      <c r="E206" s="94" t="s">
        <v>141</v>
      </c>
      <c r="F206" s="94" t="s">
        <v>142</v>
      </c>
      <c r="G206" s="94" t="s">
        <v>143</v>
      </c>
      <c r="H206" s="94" t="s">
        <v>144</v>
      </c>
      <c r="I206" s="94" t="s">
        <v>1</v>
      </c>
      <c r="J206" s="94" t="s">
        <v>2</v>
      </c>
      <c r="K206" s="94" t="s">
        <v>3</v>
      </c>
      <c r="L206" s="94" t="s">
        <v>8</v>
      </c>
      <c r="M206" s="94" t="s">
        <v>145</v>
      </c>
      <c r="N206" s="94" t="s">
        <v>146</v>
      </c>
      <c r="O206" s="94" t="s">
        <v>147</v>
      </c>
      <c r="P206" s="94" t="s">
        <v>13</v>
      </c>
      <c r="Q206" s="94" t="s">
        <v>148</v>
      </c>
      <c r="R206" s="94" t="s">
        <v>149</v>
      </c>
      <c r="S206" s="94" t="s">
        <v>150</v>
      </c>
      <c r="T206" s="94" t="s">
        <v>131</v>
      </c>
      <c r="U206" s="94" t="s">
        <v>132</v>
      </c>
      <c r="V206" s="94" t="s">
        <v>133</v>
      </c>
      <c r="W206" s="94" t="s">
        <v>134</v>
      </c>
      <c r="X206" s="94" t="s">
        <v>135</v>
      </c>
      <c r="Y206" s="94" t="s">
        <v>136</v>
      </c>
      <c r="Z206" s="94" t="s">
        <v>137</v>
      </c>
      <c r="AA206" s="2"/>
    </row>
    <row r="207" spans="1:27">
      <c r="A207" s="3">
        <v>35</v>
      </c>
      <c r="B207" s="3"/>
      <c r="C207" s="3"/>
      <c r="D207" s="101"/>
      <c r="E207" s="101"/>
      <c r="F207" s="101"/>
      <c r="G207" s="101"/>
      <c r="H207" s="119"/>
      <c r="I207" s="101"/>
      <c r="J207" s="101"/>
      <c r="K207" s="101"/>
      <c r="L207" s="102"/>
      <c r="M207" s="101"/>
      <c r="N207" s="102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2"/>
    </row>
    <row r="208" spans="1:27">
      <c r="A208" s="3">
        <v>35</v>
      </c>
      <c r="B208" s="3"/>
      <c r="C208" s="3"/>
      <c r="D208" s="101"/>
      <c r="E208" s="101"/>
      <c r="F208" s="101"/>
      <c r="G208" s="101"/>
      <c r="H208" s="119"/>
      <c r="I208" s="101"/>
      <c r="J208" s="101"/>
      <c r="K208" s="101"/>
      <c r="L208" s="102"/>
      <c r="M208" s="101"/>
      <c r="N208" s="102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2"/>
    </row>
    <row r="209" spans="1:27">
      <c r="A209" s="3">
        <v>35</v>
      </c>
      <c r="B209" s="3"/>
      <c r="C209" s="3"/>
      <c r="D209" s="101"/>
      <c r="E209" s="101"/>
      <c r="F209" s="101"/>
      <c r="G209" s="101"/>
      <c r="H209" s="119"/>
      <c r="I209" s="101"/>
      <c r="J209" s="101"/>
      <c r="K209" s="101"/>
      <c r="L209" s="102"/>
      <c r="M209" s="101"/>
      <c r="N209" s="102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2"/>
    </row>
    <row r="210" spans="1:27">
      <c r="A210" s="3">
        <v>35</v>
      </c>
      <c r="B210" s="3"/>
      <c r="C210" s="3"/>
      <c r="D210" s="101"/>
      <c r="E210" s="101"/>
      <c r="F210" s="101"/>
      <c r="G210" s="101"/>
      <c r="H210" s="119"/>
      <c r="I210" s="101"/>
      <c r="J210" s="101"/>
      <c r="K210" s="101"/>
      <c r="L210" s="102"/>
      <c r="M210" s="101"/>
      <c r="N210" s="102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2"/>
    </row>
    <row r="211" spans="1:27">
      <c r="A211" s="3">
        <v>35</v>
      </c>
      <c r="B211" s="3"/>
      <c r="C211" s="3"/>
      <c r="D211" s="101"/>
      <c r="E211" s="101"/>
      <c r="F211" s="101"/>
      <c r="G211" s="101"/>
      <c r="H211" s="119"/>
      <c r="I211" s="101"/>
      <c r="J211" s="101"/>
      <c r="K211" s="101"/>
      <c r="L211" s="102"/>
      <c r="M211" s="101"/>
      <c r="N211" s="102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2"/>
    </row>
    <row r="212" spans="1:27">
      <c r="A212" s="3"/>
      <c r="B212" s="99" t="s">
        <v>138</v>
      </c>
      <c r="C212" s="100" t="s">
        <v>192</v>
      </c>
      <c r="D212" s="94" t="s">
        <v>140</v>
      </c>
      <c r="E212" s="94" t="s">
        <v>141</v>
      </c>
      <c r="F212" s="94" t="s">
        <v>142</v>
      </c>
      <c r="G212" s="94" t="s">
        <v>143</v>
      </c>
      <c r="H212" s="94" t="s">
        <v>144</v>
      </c>
      <c r="I212" s="94" t="s">
        <v>1</v>
      </c>
      <c r="J212" s="94" t="s">
        <v>2</v>
      </c>
      <c r="K212" s="94" t="s">
        <v>3</v>
      </c>
      <c r="L212" s="94" t="s">
        <v>8</v>
      </c>
      <c r="M212" s="94" t="s">
        <v>145</v>
      </c>
      <c r="N212" s="94" t="s">
        <v>146</v>
      </c>
      <c r="O212" s="94" t="s">
        <v>147</v>
      </c>
      <c r="P212" s="94" t="s">
        <v>13</v>
      </c>
      <c r="Q212" s="94" t="s">
        <v>148</v>
      </c>
      <c r="R212" s="94" t="s">
        <v>149</v>
      </c>
      <c r="S212" s="94" t="s">
        <v>150</v>
      </c>
      <c r="T212" s="94" t="s">
        <v>131</v>
      </c>
      <c r="U212" s="94" t="s">
        <v>132</v>
      </c>
      <c r="V212" s="94" t="s">
        <v>133</v>
      </c>
      <c r="W212" s="94" t="s">
        <v>134</v>
      </c>
      <c r="X212" s="94" t="s">
        <v>135</v>
      </c>
      <c r="Y212" s="94" t="s">
        <v>136</v>
      </c>
      <c r="Z212" s="94" t="s">
        <v>137</v>
      </c>
      <c r="AA212" s="2"/>
    </row>
    <row r="213" spans="1:27">
      <c r="A213" s="3">
        <v>36</v>
      </c>
      <c r="B213" s="3"/>
      <c r="C213" s="3"/>
      <c r="D213" s="101"/>
      <c r="E213" s="101"/>
      <c r="F213" s="101"/>
      <c r="G213" s="101"/>
      <c r="H213" s="119"/>
      <c r="I213" s="101"/>
      <c r="J213" s="101"/>
      <c r="K213" s="101"/>
      <c r="L213" s="102"/>
      <c r="M213" s="101"/>
      <c r="N213" s="102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2"/>
    </row>
    <row r="214" spans="1:27">
      <c r="A214" s="3">
        <v>36</v>
      </c>
      <c r="B214" s="3"/>
      <c r="C214" s="3"/>
      <c r="D214" s="101"/>
      <c r="E214" s="101"/>
      <c r="F214" s="101"/>
      <c r="G214" s="101"/>
      <c r="H214" s="119"/>
      <c r="I214" s="101"/>
      <c r="J214" s="101"/>
      <c r="K214" s="101"/>
      <c r="L214" s="102"/>
      <c r="M214" s="101"/>
      <c r="N214" s="102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2"/>
    </row>
    <row r="215" spans="1:27">
      <c r="A215" s="3">
        <v>36</v>
      </c>
      <c r="B215" s="3"/>
      <c r="C215" s="3"/>
      <c r="D215" s="101"/>
      <c r="E215" s="101"/>
      <c r="F215" s="101"/>
      <c r="G215" s="101"/>
      <c r="H215" s="119"/>
      <c r="I215" s="101"/>
      <c r="J215" s="101"/>
      <c r="K215" s="101"/>
      <c r="L215" s="102"/>
      <c r="M215" s="101"/>
      <c r="N215" s="102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2"/>
    </row>
    <row r="216" spans="1:27">
      <c r="A216" s="3">
        <v>36</v>
      </c>
      <c r="B216" s="3"/>
      <c r="C216" s="3"/>
      <c r="D216" s="101"/>
      <c r="E216" s="101"/>
      <c r="F216" s="101"/>
      <c r="G216" s="101"/>
      <c r="H216" s="119"/>
      <c r="I216" s="101"/>
      <c r="J216" s="101"/>
      <c r="K216" s="101"/>
      <c r="L216" s="102"/>
      <c r="M216" s="101"/>
      <c r="N216" s="102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2"/>
    </row>
    <row r="217" spans="1:27">
      <c r="A217" s="3">
        <v>36</v>
      </c>
      <c r="B217" s="3"/>
      <c r="C217" s="3"/>
      <c r="D217" s="101"/>
      <c r="E217" s="101"/>
      <c r="F217" s="101"/>
      <c r="G217" s="101"/>
      <c r="H217" s="119"/>
      <c r="I217" s="101"/>
      <c r="J217" s="101"/>
      <c r="K217" s="101"/>
      <c r="L217" s="102"/>
      <c r="M217" s="101"/>
      <c r="N217" s="102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2"/>
    </row>
    <row r="218" spans="1:27">
      <c r="A218" s="3"/>
      <c r="B218" s="99" t="s">
        <v>138</v>
      </c>
      <c r="C218" s="100" t="s">
        <v>192</v>
      </c>
      <c r="D218" s="94" t="s">
        <v>140</v>
      </c>
      <c r="E218" s="94" t="s">
        <v>141</v>
      </c>
      <c r="F218" s="94" t="s">
        <v>142</v>
      </c>
      <c r="G218" s="94" t="s">
        <v>143</v>
      </c>
      <c r="H218" s="94" t="s">
        <v>144</v>
      </c>
      <c r="I218" s="94" t="s">
        <v>1</v>
      </c>
      <c r="J218" s="94" t="s">
        <v>2</v>
      </c>
      <c r="K218" s="94" t="s">
        <v>3</v>
      </c>
      <c r="L218" s="94" t="s">
        <v>8</v>
      </c>
      <c r="M218" s="94" t="s">
        <v>145</v>
      </c>
      <c r="N218" s="94" t="s">
        <v>146</v>
      </c>
      <c r="O218" s="94" t="s">
        <v>147</v>
      </c>
      <c r="P218" s="94" t="s">
        <v>13</v>
      </c>
      <c r="Q218" s="94" t="s">
        <v>148</v>
      </c>
      <c r="R218" s="94" t="s">
        <v>149</v>
      </c>
      <c r="S218" s="94" t="s">
        <v>150</v>
      </c>
      <c r="T218" s="94" t="s">
        <v>131</v>
      </c>
      <c r="U218" s="94" t="s">
        <v>132</v>
      </c>
      <c r="V218" s="94" t="s">
        <v>133</v>
      </c>
      <c r="W218" s="94" t="s">
        <v>134</v>
      </c>
      <c r="X218" s="94" t="s">
        <v>135</v>
      </c>
      <c r="Y218" s="94" t="s">
        <v>136</v>
      </c>
      <c r="Z218" s="94" t="s">
        <v>137</v>
      </c>
      <c r="AA218" s="2"/>
    </row>
    <row r="219" spans="1:27">
      <c r="A219" s="3">
        <v>37</v>
      </c>
      <c r="B219" s="3"/>
      <c r="C219" s="3"/>
      <c r="D219" s="101"/>
      <c r="E219" s="101"/>
      <c r="F219" s="101"/>
      <c r="G219" s="101"/>
      <c r="H219" s="119"/>
      <c r="I219" s="101"/>
      <c r="J219" s="101"/>
      <c r="K219" s="101"/>
      <c r="L219" s="102"/>
      <c r="M219" s="101"/>
      <c r="N219" s="102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2"/>
    </row>
    <row r="220" spans="1:27">
      <c r="A220" s="3">
        <v>37</v>
      </c>
      <c r="B220" s="3"/>
      <c r="C220" s="3"/>
      <c r="D220" s="101"/>
      <c r="E220" s="101"/>
      <c r="F220" s="101"/>
      <c r="G220" s="101"/>
      <c r="H220" s="119"/>
      <c r="I220" s="101"/>
      <c r="J220" s="101"/>
      <c r="K220" s="101"/>
      <c r="L220" s="102"/>
      <c r="M220" s="101"/>
      <c r="N220" s="102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2"/>
    </row>
    <row r="221" spans="1:27">
      <c r="A221" s="3">
        <v>37</v>
      </c>
      <c r="B221" s="3"/>
      <c r="C221" s="3"/>
      <c r="D221" s="101"/>
      <c r="E221" s="101"/>
      <c r="F221" s="101"/>
      <c r="G221" s="101"/>
      <c r="H221" s="119"/>
      <c r="I221" s="101"/>
      <c r="J221" s="101"/>
      <c r="K221" s="101"/>
      <c r="L221" s="102"/>
      <c r="M221" s="101"/>
      <c r="N221" s="102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2"/>
    </row>
    <row r="222" spans="1:27">
      <c r="A222" s="3">
        <v>37</v>
      </c>
      <c r="B222" s="3"/>
      <c r="C222" s="3"/>
      <c r="D222" s="101"/>
      <c r="E222" s="101"/>
      <c r="F222" s="101"/>
      <c r="G222" s="101"/>
      <c r="H222" s="119"/>
      <c r="I222" s="101"/>
      <c r="J222" s="101"/>
      <c r="K222" s="101"/>
      <c r="L222" s="102"/>
      <c r="M222" s="101"/>
      <c r="N222" s="102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2"/>
    </row>
    <row r="223" spans="1:27">
      <c r="A223" s="3">
        <v>37</v>
      </c>
      <c r="B223" s="3"/>
      <c r="C223" s="3"/>
      <c r="D223" s="101"/>
      <c r="E223" s="101"/>
      <c r="F223" s="101"/>
      <c r="G223" s="101"/>
      <c r="H223" s="119"/>
      <c r="I223" s="101"/>
      <c r="J223" s="101"/>
      <c r="K223" s="101"/>
      <c r="L223" s="102"/>
      <c r="M223" s="101"/>
      <c r="N223" s="102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2"/>
    </row>
    <row r="224" spans="1:27">
      <c r="A224" s="3"/>
      <c r="B224" s="99" t="s">
        <v>138</v>
      </c>
      <c r="C224" s="100" t="s">
        <v>192</v>
      </c>
      <c r="D224" s="94" t="s">
        <v>140</v>
      </c>
      <c r="E224" s="94" t="s">
        <v>141</v>
      </c>
      <c r="F224" s="94" t="s">
        <v>142</v>
      </c>
      <c r="G224" s="94" t="s">
        <v>143</v>
      </c>
      <c r="H224" s="94" t="s">
        <v>144</v>
      </c>
      <c r="I224" s="94" t="s">
        <v>1</v>
      </c>
      <c r="J224" s="94" t="s">
        <v>2</v>
      </c>
      <c r="K224" s="94" t="s">
        <v>3</v>
      </c>
      <c r="L224" s="94" t="s">
        <v>8</v>
      </c>
      <c r="M224" s="94" t="s">
        <v>145</v>
      </c>
      <c r="N224" s="94" t="s">
        <v>146</v>
      </c>
      <c r="O224" s="94" t="s">
        <v>147</v>
      </c>
      <c r="P224" s="94" t="s">
        <v>13</v>
      </c>
      <c r="Q224" s="94" t="s">
        <v>148</v>
      </c>
      <c r="R224" s="94" t="s">
        <v>149</v>
      </c>
      <c r="S224" s="94" t="s">
        <v>150</v>
      </c>
      <c r="T224" s="94" t="s">
        <v>131</v>
      </c>
      <c r="U224" s="94" t="s">
        <v>132</v>
      </c>
      <c r="V224" s="94" t="s">
        <v>133</v>
      </c>
      <c r="W224" s="94" t="s">
        <v>134</v>
      </c>
      <c r="X224" s="94" t="s">
        <v>135</v>
      </c>
      <c r="Y224" s="94" t="s">
        <v>136</v>
      </c>
      <c r="Z224" s="94" t="s">
        <v>137</v>
      </c>
      <c r="AA224" s="2"/>
    </row>
    <row r="225" spans="1:27">
      <c r="A225" s="3">
        <v>38</v>
      </c>
      <c r="B225" s="3"/>
      <c r="C225" s="3"/>
      <c r="D225" s="101"/>
      <c r="E225" s="101"/>
      <c r="F225" s="101"/>
      <c r="G225" s="101"/>
      <c r="H225" s="119"/>
      <c r="I225" s="101"/>
      <c r="J225" s="101"/>
      <c r="K225" s="101"/>
      <c r="L225" s="102"/>
      <c r="M225" s="101"/>
      <c r="N225" s="102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2"/>
    </row>
    <row r="226" spans="1:27">
      <c r="A226" s="3">
        <v>38</v>
      </c>
      <c r="B226" s="3"/>
      <c r="C226" s="3"/>
      <c r="D226" s="101"/>
      <c r="E226" s="101"/>
      <c r="F226" s="101"/>
      <c r="G226" s="101"/>
      <c r="H226" s="119"/>
      <c r="I226" s="101"/>
      <c r="J226" s="101"/>
      <c r="K226" s="101"/>
      <c r="L226" s="102"/>
      <c r="M226" s="101"/>
      <c r="N226" s="102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2"/>
    </row>
    <row r="227" spans="1:27">
      <c r="A227" s="3">
        <v>38</v>
      </c>
      <c r="B227" s="3"/>
      <c r="C227" s="3"/>
      <c r="D227" s="101"/>
      <c r="E227" s="101"/>
      <c r="F227" s="101"/>
      <c r="G227" s="101"/>
      <c r="H227" s="119"/>
      <c r="I227" s="101"/>
      <c r="J227" s="101"/>
      <c r="K227" s="101"/>
      <c r="L227" s="102"/>
      <c r="M227" s="101"/>
      <c r="N227" s="102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2"/>
    </row>
    <row r="228" spans="1:27">
      <c r="A228" s="3">
        <v>38</v>
      </c>
      <c r="B228" s="3"/>
      <c r="C228" s="3"/>
      <c r="D228" s="101"/>
      <c r="E228" s="101"/>
      <c r="F228" s="101"/>
      <c r="G228" s="101"/>
      <c r="H228" s="119"/>
      <c r="I228" s="101"/>
      <c r="J228" s="101"/>
      <c r="K228" s="101"/>
      <c r="L228" s="102"/>
      <c r="M228" s="101"/>
      <c r="N228" s="102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2"/>
    </row>
    <row r="229" spans="1:27">
      <c r="A229" s="3">
        <v>38</v>
      </c>
      <c r="B229" s="3"/>
      <c r="C229" s="3"/>
      <c r="D229" s="101"/>
      <c r="E229" s="101"/>
      <c r="F229" s="101"/>
      <c r="G229" s="101"/>
      <c r="H229" s="119"/>
      <c r="I229" s="101"/>
      <c r="J229" s="101"/>
      <c r="K229" s="101"/>
      <c r="L229" s="102"/>
      <c r="M229" s="101"/>
      <c r="N229" s="102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2"/>
    </row>
    <row r="230" spans="1:27">
      <c r="A230" s="3"/>
      <c r="B230" s="99" t="s">
        <v>138</v>
      </c>
      <c r="C230" s="100" t="s">
        <v>192</v>
      </c>
      <c r="D230" s="94" t="s">
        <v>140</v>
      </c>
      <c r="E230" s="94" t="s">
        <v>141</v>
      </c>
      <c r="F230" s="94" t="s">
        <v>142</v>
      </c>
      <c r="G230" s="94" t="s">
        <v>143</v>
      </c>
      <c r="H230" s="94" t="s">
        <v>144</v>
      </c>
      <c r="I230" s="94" t="s">
        <v>1</v>
      </c>
      <c r="J230" s="94" t="s">
        <v>2</v>
      </c>
      <c r="K230" s="94" t="s">
        <v>3</v>
      </c>
      <c r="L230" s="94" t="s">
        <v>8</v>
      </c>
      <c r="M230" s="94" t="s">
        <v>145</v>
      </c>
      <c r="N230" s="94" t="s">
        <v>146</v>
      </c>
      <c r="O230" s="94" t="s">
        <v>147</v>
      </c>
      <c r="P230" s="94" t="s">
        <v>13</v>
      </c>
      <c r="Q230" s="94" t="s">
        <v>148</v>
      </c>
      <c r="R230" s="94" t="s">
        <v>149</v>
      </c>
      <c r="S230" s="94" t="s">
        <v>150</v>
      </c>
      <c r="T230" s="94" t="s">
        <v>131</v>
      </c>
      <c r="U230" s="94" t="s">
        <v>132</v>
      </c>
      <c r="V230" s="94" t="s">
        <v>133</v>
      </c>
      <c r="W230" s="94" t="s">
        <v>134</v>
      </c>
      <c r="X230" s="94" t="s">
        <v>135</v>
      </c>
      <c r="Y230" s="94" t="s">
        <v>136</v>
      </c>
      <c r="Z230" s="94" t="s">
        <v>137</v>
      </c>
      <c r="AA230" s="2"/>
    </row>
    <row r="231" spans="1:27">
      <c r="A231" s="3">
        <v>39</v>
      </c>
      <c r="B231" s="3"/>
      <c r="C231" s="3"/>
      <c r="D231" s="101"/>
      <c r="E231" s="101"/>
      <c r="F231" s="101"/>
      <c r="G231" s="101"/>
      <c r="H231" s="119"/>
      <c r="I231" s="101"/>
      <c r="J231" s="101"/>
      <c r="K231" s="101"/>
      <c r="L231" s="102"/>
      <c r="M231" s="101"/>
      <c r="N231" s="102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2"/>
    </row>
    <row r="232" spans="1:27">
      <c r="A232" s="3">
        <v>39</v>
      </c>
      <c r="B232" s="3"/>
      <c r="C232" s="3"/>
      <c r="D232" s="101"/>
      <c r="E232" s="101"/>
      <c r="F232" s="101"/>
      <c r="G232" s="101"/>
      <c r="H232" s="119"/>
      <c r="I232" s="101"/>
      <c r="J232" s="101"/>
      <c r="K232" s="101"/>
      <c r="L232" s="102"/>
      <c r="M232" s="101"/>
      <c r="N232" s="102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2"/>
    </row>
    <row r="233" spans="1:27">
      <c r="A233" s="3">
        <v>39</v>
      </c>
      <c r="B233" s="3"/>
      <c r="C233" s="3"/>
      <c r="D233" s="101"/>
      <c r="E233" s="101"/>
      <c r="F233" s="101"/>
      <c r="G233" s="101"/>
      <c r="H233" s="119"/>
      <c r="I233" s="101"/>
      <c r="J233" s="101"/>
      <c r="K233" s="101"/>
      <c r="L233" s="102"/>
      <c r="M233" s="101"/>
      <c r="N233" s="102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2"/>
    </row>
    <row r="234" spans="1:27">
      <c r="A234" s="3">
        <v>39</v>
      </c>
      <c r="B234" s="3"/>
      <c r="C234" s="3"/>
      <c r="D234" s="101"/>
      <c r="E234" s="101"/>
      <c r="F234" s="101"/>
      <c r="G234" s="101"/>
      <c r="H234" s="119"/>
      <c r="I234" s="101"/>
      <c r="J234" s="101"/>
      <c r="K234" s="101"/>
      <c r="L234" s="102"/>
      <c r="M234" s="101"/>
      <c r="N234" s="102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2"/>
    </row>
    <row r="235" spans="1:27">
      <c r="A235" s="3">
        <v>39</v>
      </c>
      <c r="B235" s="3"/>
      <c r="C235" s="3"/>
      <c r="D235" s="101"/>
      <c r="E235" s="101"/>
      <c r="F235" s="101"/>
      <c r="G235" s="101"/>
      <c r="H235" s="119"/>
      <c r="I235" s="101"/>
      <c r="J235" s="101"/>
      <c r="K235" s="101"/>
      <c r="L235" s="102"/>
      <c r="M235" s="101"/>
      <c r="N235" s="102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2"/>
    </row>
    <row r="236" spans="1:27">
      <c r="A236" s="3"/>
      <c r="B236" s="99" t="s">
        <v>138</v>
      </c>
      <c r="C236" s="100" t="s">
        <v>192</v>
      </c>
      <c r="D236" s="94" t="s">
        <v>140</v>
      </c>
      <c r="E236" s="94" t="s">
        <v>141</v>
      </c>
      <c r="F236" s="94" t="s">
        <v>142</v>
      </c>
      <c r="G236" s="94" t="s">
        <v>143</v>
      </c>
      <c r="H236" s="94" t="s">
        <v>144</v>
      </c>
      <c r="I236" s="94" t="s">
        <v>1</v>
      </c>
      <c r="J236" s="94" t="s">
        <v>2</v>
      </c>
      <c r="K236" s="94" t="s">
        <v>3</v>
      </c>
      <c r="L236" s="94" t="s">
        <v>8</v>
      </c>
      <c r="M236" s="94" t="s">
        <v>145</v>
      </c>
      <c r="N236" s="94" t="s">
        <v>146</v>
      </c>
      <c r="O236" s="94" t="s">
        <v>147</v>
      </c>
      <c r="P236" s="94" t="s">
        <v>13</v>
      </c>
      <c r="Q236" s="94" t="s">
        <v>148</v>
      </c>
      <c r="R236" s="94" t="s">
        <v>149</v>
      </c>
      <c r="S236" s="94" t="s">
        <v>150</v>
      </c>
      <c r="T236" s="94" t="s">
        <v>131</v>
      </c>
      <c r="U236" s="94" t="s">
        <v>132</v>
      </c>
      <c r="V236" s="94" t="s">
        <v>133</v>
      </c>
      <c r="W236" s="94" t="s">
        <v>134</v>
      </c>
      <c r="X236" s="94" t="s">
        <v>135</v>
      </c>
      <c r="Y236" s="94" t="s">
        <v>136</v>
      </c>
      <c r="Z236" s="94" t="s">
        <v>137</v>
      </c>
      <c r="AA236" s="2"/>
    </row>
    <row r="237" spans="1:27">
      <c r="A237" s="3">
        <v>40</v>
      </c>
      <c r="B237" s="3"/>
      <c r="C237" s="3"/>
      <c r="D237" s="101"/>
      <c r="E237" s="101"/>
      <c r="F237" s="101"/>
      <c r="G237" s="101"/>
      <c r="H237" s="119"/>
      <c r="I237" s="101"/>
      <c r="J237" s="101"/>
      <c r="K237" s="101"/>
      <c r="L237" s="102"/>
      <c r="M237" s="101"/>
      <c r="N237" s="102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2"/>
    </row>
    <row r="238" spans="1:27">
      <c r="A238" s="3">
        <v>40</v>
      </c>
      <c r="B238" s="3"/>
      <c r="C238" s="3"/>
      <c r="D238" s="101"/>
      <c r="E238" s="101"/>
      <c r="F238" s="101"/>
      <c r="G238" s="101"/>
      <c r="H238" s="119"/>
      <c r="I238" s="101"/>
      <c r="J238" s="101"/>
      <c r="K238" s="101"/>
      <c r="L238" s="102"/>
      <c r="M238" s="101"/>
      <c r="N238" s="102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2"/>
    </row>
    <row r="239" spans="1:27">
      <c r="A239" s="3">
        <v>40</v>
      </c>
      <c r="B239" s="3"/>
      <c r="C239" s="3"/>
      <c r="D239" s="101"/>
      <c r="E239" s="101"/>
      <c r="F239" s="101"/>
      <c r="G239" s="101"/>
      <c r="H239" s="119"/>
      <c r="I239" s="101"/>
      <c r="J239" s="101"/>
      <c r="K239" s="101"/>
      <c r="L239" s="102"/>
      <c r="M239" s="101"/>
      <c r="N239" s="102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2"/>
    </row>
    <row r="240" spans="1:27">
      <c r="A240" s="3">
        <v>40</v>
      </c>
      <c r="B240" s="3"/>
      <c r="C240" s="3"/>
      <c r="D240" s="101"/>
      <c r="E240" s="101"/>
      <c r="F240" s="101"/>
      <c r="G240" s="101"/>
      <c r="H240" s="119"/>
      <c r="I240" s="101"/>
      <c r="J240" s="101"/>
      <c r="K240" s="101"/>
      <c r="L240" s="102"/>
      <c r="M240" s="101"/>
      <c r="N240" s="102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2"/>
    </row>
    <row r="241" spans="1:27">
      <c r="A241" s="3">
        <v>40</v>
      </c>
      <c r="B241" s="3"/>
      <c r="C241" s="3"/>
      <c r="D241" s="101"/>
      <c r="E241" s="101"/>
      <c r="F241" s="101"/>
      <c r="G241" s="101"/>
      <c r="H241" s="119"/>
      <c r="I241" s="101"/>
      <c r="J241" s="101"/>
      <c r="K241" s="101"/>
      <c r="L241" s="102"/>
      <c r="M241" s="101"/>
      <c r="N241" s="102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2"/>
    </row>
    <row r="242" spans="1:27">
      <c r="A242" s="3"/>
      <c r="B242" s="99" t="s">
        <v>138</v>
      </c>
      <c r="C242" s="100" t="s">
        <v>192</v>
      </c>
      <c r="D242" s="94" t="s">
        <v>140</v>
      </c>
      <c r="E242" s="94" t="s">
        <v>141</v>
      </c>
      <c r="F242" s="94" t="s">
        <v>142</v>
      </c>
      <c r="G242" s="94" t="s">
        <v>143</v>
      </c>
      <c r="H242" s="94" t="s">
        <v>144</v>
      </c>
      <c r="I242" s="94" t="s">
        <v>1</v>
      </c>
      <c r="J242" s="94" t="s">
        <v>2</v>
      </c>
      <c r="K242" s="94" t="s">
        <v>3</v>
      </c>
      <c r="L242" s="94" t="s">
        <v>8</v>
      </c>
      <c r="M242" s="94" t="s">
        <v>145</v>
      </c>
      <c r="N242" s="94" t="s">
        <v>146</v>
      </c>
      <c r="O242" s="94" t="s">
        <v>147</v>
      </c>
      <c r="P242" s="94" t="s">
        <v>13</v>
      </c>
      <c r="Q242" s="94" t="s">
        <v>148</v>
      </c>
      <c r="R242" s="94" t="s">
        <v>149</v>
      </c>
      <c r="S242" s="94" t="s">
        <v>150</v>
      </c>
      <c r="T242" s="94" t="s">
        <v>131</v>
      </c>
      <c r="U242" s="94" t="s">
        <v>132</v>
      </c>
      <c r="V242" s="94" t="s">
        <v>133</v>
      </c>
      <c r="W242" s="94" t="s">
        <v>134</v>
      </c>
      <c r="X242" s="94" t="s">
        <v>135</v>
      </c>
      <c r="Y242" s="94" t="s">
        <v>136</v>
      </c>
      <c r="Z242" s="94" t="s">
        <v>137</v>
      </c>
      <c r="AA242" s="2"/>
    </row>
    <row r="243" spans="1:27">
      <c r="A243" s="3">
        <v>41</v>
      </c>
      <c r="B243" s="3"/>
      <c r="C243" s="3"/>
      <c r="D243" s="101"/>
      <c r="E243" s="101"/>
      <c r="F243" s="101"/>
      <c r="G243" s="101"/>
      <c r="H243" s="119"/>
      <c r="I243" s="101"/>
      <c r="J243" s="101"/>
      <c r="K243" s="101"/>
      <c r="L243" s="102"/>
      <c r="M243" s="101"/>
      <c r="N243" s="102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2"/>
    </row>
    <row r="244" spans="1:27">
      <c r="A244" s="3">
        <v>41</v>
      </c>
      <c r="B244" s="3"/>
      <c r="C244" s="3"/>
      <c r="D244" s="101"/>
      <c r="E244" s="101"/>
      <c r="F244" s="101"/>
      <c r="G244" s="101"/>
      <c r="H244" s="119"/>
      <c r="I244" s="101"/>
      <c r="J244" s="101"/>
      <c r="K244" s="101"/>
      <c r="L244" s="102"/>
      <c r="M244" s="101"/>
      <c r="N244" s="102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2"/>
    </row>
    <row r="245" spans="1:27">
      <c r="A245" s="3">
        <v>41</v>
      </c>
      <c r="B245" s="3"/>
      <c r="C245" s="3"/>
      <c r="D245" s="101"/>
      <c r="E245" s="101"/>
      <c r="F245" s="101"/>
      <c r="G245" s="101"/>
      <c r="H245" s="119"/>
      <c r="I245" s="101"/>
      <c r="J245" s="101"/>
      <c r="K245" s="101"/>
      <c r="L245" s="102"/>
      <c r="M245" s="101"/>
      <c r="N245" s="102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2"/>
    </row>
    <row r="246" spans="1:27">
      <c r="A246" s="3">
        <v>41</v>
      </c>
      <c r="B246" s="3"/>
      <c r="C246" s="3"/>
      <c r="D246" s="101"/>
      <c r="E246" s="101"/>
      <c r="F246" s="101"/>
      <c r="G246" s="101"/>
      <c r="H246" s="119"/>
      <c r="I246" s="101"/>
      <c r="J246" s="101"/>
      <c r="K246" s="101"/>
      <c r="L246" s="102"/>
      <c r="M246" s="101"/>
      <c r="N246" s="102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2"/>
    </row>
    <row r="247" spans="1:27">
      <c r="A247" s="3">
        <v>41</v>
      </c>
      <c r="B247" s="3"/>
      <c r="C247" s="3"/>
      <c r="D247" s="101"/>
      <c r="E247" s="101"/>
      <c r="F247" s="101"/>
      <c r="G247" s="101"/>
      <c r="H247" s="119"/>
      <c r="I247" s="101"/>
      <c r="J247" s="101"/>
      <c r="K247" s="101"/>
      <c r="L247" s="102"/>
      <c r="M247" s="101"/>
      <c r="N247" s="102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2"/>
    </row>
    <row r="248" spans="1:27">
      <c r="A248" s="3"/>
      <c r="B248" s="99" t="s">
        <v>138</v>
      </c>
      <c r="C248" s="100" t="s">
        <v>192</v>
      </c>
      <c r="D248" s="94" t="s">
        <v>140</v>
      </c>
      <c r="E248" s="94" t="s">
        <v>141</v>
      </c>
      <c r="F248" s="94" t="s">
        <v>142</v>
      </c>
      <c r="G248" s="94" t="s">
        <v>143</v>
      </c>
      <c r="H248" s="94" t="s">
        <v>144</v>
      </c>
      <c r="I248" s="94" t="s">
        <v>1</v>
      </c>
      <c r="J248" s="94" t="s">
        <v>2</v>
      </c>
      <c r="K248" s="94" t="s">
        <v>3</v>
      </c>
      <c r="L248" s="94" t="s">
        <v>8</v>
      </c>
      <c r="M248" s="94" t="s">
        <v>145</v>
      </c>
      <c r="N248" s="94" t="s">
        <v>146</v>
      </c>
      <c r="O248" s="94" t="s">
        <v>147</v>
      </c>
      <c r="P248" s="94" t="s">
        <v>13</v>
      </c>
      <c r="Q248" s="94" t="s">
        <v>148</v>
      </c>
      <c r="R248" s="94" t="s">
        <v>149</v>
      </c>
      <c r="S248" s="94" t="s">
        <v>150</v>
      </c>
      <c r="T248" s="94" t="s">
        <v>131</v>
      </c>
      <c r="U248" s="94" t="s">
        <v>132</v>
      </c>
      <c r="V248" s="94" t="s">
        <v>133</v>
      </c>
      <c r="W248" s="94" t="s">
        <v>134</v>
      </c>
      <c r="X248" s="94" t="s">
        <v>135</v>
      </c>
      <c r="Y248" s="94" t="s">
        <v>136</v>
      </c>
      <c r="Z248" s="94" t="s">
        <v>137</v>
      </c>
      <c r="AA248" s="2"/>
    </row>
    <row r="249" spans="1:27">
      <c r="A249" s="3">
        <v>42</v>
      </c>
      <c r="B249" s="3"/>
      <c r="C249" s="3"/>
      <c r="D249" s="101"/>
      <c r="E249" s="101"/>
      <c r="F249" s="101"/>
      <c r="G249" s="101"/>
      <c r="H249" s="119"/>
      <c r="I249" s="101"/>
      <c r="J249" s="101"/>
      <c r="K249" s="101"/>
      <c r="L249" s="102"/>
      <c r="M249" s="101"/>
      <c r="N249" s="102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2"/>
    </row>
    <row r="250" spans="1:27">
      <c r="A250" s="3">
        <v>42</v>
      </c>
      <c r="B250" s="3"/>
      <c r="C250" s="3"/>
      <c r="D250" s="101"/>
      <c r="E250" s="101"/>
      <c r="F250" s="101"/>
      <c r="G250" s="101"/>
      <c r="H250" s="119"/>
      <c r="I250" s="101"/>
      <c r="J250" s="101"/>
      <c r="K250" s="101"/>
      <c r="L250" s="102"/>
      <c r="M250" s="101"/>
      <c r="N250" s="102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2"/>
    </row>
    <row r="251" spans="1:27">
      <c r="A251" s="3">
        <v>42</v>
      </c>
      <c r="B251" s="3"/>
      <c r="C251" s="3"/>
      <c r="D251" s="101"/>
      <c r="E251" s="101"/>
      <c r="F251" s="101"/>
      <c r="G251" s="101"/>
      <c r="H251" s="119"/>
      <c r="I251" s="101"/>
      <c r="J251" s="101"/>
      <c r="K251" s="101"/>
      <c r="L251" s="102"/>
      <c r="M251" s="101"/>
      <c r="N251" s="102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2"/>
    </row>
    <row r="252" spans="1:27">
      <c r="A252" s="3">
        <v>42</v>
      </c>
      <c r="B252" s="3"/>
      <c r="C252" s="3"/>
      <c r="D252" s="101"/>
      <c r="E252" s="101"/>
      <c r="F252" s="101"/>
      <c r="G252" s="101"/>
      <c r="H252" s="119"/>
      <c r="I252" s="101"/>
      <c r="J252" s="101"/>
      <c r="K252" s="101"/>
      <c r="L252" s="102"/>
      <c r="M252" s="101"/>
      <c r="N252" s="102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2"/>
    </row>
    <row r="253" spans="1:27">
      <c r="A253" s="3">
        <v>42</v>
      </c>
      <c r="B253" s="3"/>
      <c r="C253" s="3"/>
      <c r="D253" s="101"/>
      <c r="E253" s="101"/>
      <c r="F253" s="101"/>
      <c r="G253" s="101"/>
      <c r="H253" s="119"/>
      <c r="I253" s="101"/>
      <c r="J253" s="101"/>
      <c r="K253" s="101"/>
      <c r="L253" s="102"/>
      <c r="M253" s="101"/>
      <c r="N253" s="102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2"/>
    </row>
    <row r="254" spans="1:27">
      <c r="A254" s="3"/>
      <c r="B254" s="99" t="s">
        <v>138</v>
      </c>
      <c r="C254" s="100" t="s">
        <v>192</v>
      </c>
      <c r="D254" s="94" t="s">
        <v>140</v>
      </c>
      <c r="E254" s="94" t="s">
        <v>141</v>
      </c>
      <c r="F254" s="94" t="s">
        <v>142</v>
      </c>
      <c r="G254" s="94" t="s">
        <v>143</v>
      </c>
      <c r="H254" s="94" t="s">
        <v>144</v>
      </c>
      <c r="I254" s="94" t="s">
        <v>1</v>
      </c>
      <c r="J254" s="94" t="s">
        <v>2</v>
      </c>
      <c r="K254" s="94" t="s">
        <v>3</v>
      </c>
      <c r="L254" s="94" t="s">
        <v>8</v>
      </c>
      <c r="M254" s="94" t="s">
        <v>145</v>
      </c>
      <c r="N254" s="94" t="s">
        <v>146</v>
      </c>
      <c r="O254" s="94" t="s">
        <v>147</v>
      </c>
      <c r="P254" s="94" t="s">
        <v>13</v>
      </c>
      <c r="Q254" s="94" t="s">
        <v>148</v>
      </c>
      <c r="R254" s="94" t="s">
        <v>149</v>
      </c>
      <c r="S254" s="94" t="s">
        <v>150</v>
      </c>
      <c r="T254" s="94" t="s">
        <v>131</v>
      </c>
      <c r="U254" s="94" t="s">
        <v>132</v>
      </c>
      <c r="V254" s="94" t="s">
        <v>133</v>
      </c>
      <c r="W254" s="94" t="s">
        <v>134</v>
      </c>
      <c r="X254" s="94" t="s">
        <v>135</v>
      </c>
      <c r="Y254" s="94" t="s">
        <v>136</v>
      </c>
      <c r="Z254" s="94" t="s">
        <v>137</v>
      </c>
      <c r="AA254" s="2"/>
    </row>
    <row r="255" spans="1:27">
      <c r="A255" s="3">
        <v>43</v>
      </c>
      <c r="B255" s="3"/>
      <c r="C255" s="3"/>
      <c r="D255" s="101"/>
      <c r="E255" s="101"/>
      <c r="F255" s="101"/>
      <c r="G255" s="101"/>
      <c r="H255" s="119"/>
      <c r="I255" s="101"/>
      <c r="J255" s="101"/>
      <c r="K255" s="101"/>
      <c r="L255" s="102"/>
      <c r="M255" s="101"/>
      <c r="N255" s="102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2"/>
    </row>
    <row r="256" spans="1:27">
      <c r="A256" s="3">
        <v>43</v>
      </c>
      <c r="B256" s="3"/>
      <c r="C256" s="3"/>
      <c r="D256" s="101"/>
      <c r="E256" s="101"/>
      <c r="F256" s="101"/>
      <c r="G256" s="101"/>
      <c r="H256" s="119"/>
      <c r="I256" s="101"/>
      <c r="J256" s="101"/>
      <c r="K256" s="101"/>
      <c r="L256" s="102"/>
      <c r="M256" s="101"/>
      <c r="N256" s="102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2"/>
    </row>
    <row r="257" spans="1:27">
      <c r="A257" s="3">
        <v>43</v>
      </c>
      <c r="B257" s="3"/>
      <c r="C257" s="3"/>
      <c r="D257" s="101"/>
      <c r="E257" s="101"/>
      <c r="F257" s="101"/>
      <c r="G257" s="101"/>
      <c r="H257" s="119"/>
      <c r="I257" s="101"/>
      <c r="J257" s="101"/>
      <c r="K257" s="101"/>
      <c r="L257" s="102"/>
      <c r="M257" s="101"/>
      <c r="N257" s="102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2"/>
    </row>
    <row r="258" spans="1:27">
      <c r="A258" s="3">
        <v>43</v>
      </c>
      <c r="B258" s="3"/>
      <c r="C258" s="3"/>
      <c r="D258" s="101"/>
      <c r="E258" s="101"/>
      <c r="F258" s="101"/>
      <c r="G258" s="101"/>
      <c r="H258" s="119"/>
      <c r="I258" s="101"/>
      <c r="J258" s="101"/>
      <c r="K258" s="101"/>
      <c r="L258" s="102"/>
      <c r="M258" s="101"/>
      <c r="N258" s="102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2"/>
    </row>
    <row r="259" spans="1:27">
      <c r="A259" s="3">
        <v>43</v>
      </c>
      <c r="B259" s="3"/>
      <c r="C259" s="3"/>
      <c r="D259" s="101"/>
      <c r="E259" s="101"/>
      <c r="F259" s="101"/>
      <c r="G259" s="101"/>
      <c r="H259" s="119"/>
      <c r="I259" s="101"/>
      <c r="J259" s="101"/>
      <c r="K259" s="101"/>
      <c r="L259" s="102"/>
      <c r="M259" s="101"/>
      <c r="N259" s="102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2"/>
    </row>
    <row r="260" spans="1:27">
      <c r="A260" s="3"/>
      <c r="B260" s="99" t="s">
        <v>138</v>
      </c>
      <c r="C260" s="100" t="s">
        <v>192</v>
      </c>
      <c r="D260" s="94" t="s">
        <v>140</v>
      </c>
      <c r="E260" s="94" t="s">
        <v>141</v>
      </c>
      <c r="F260" s="94" t="s">
        <v>142</v>
      </c>
      <c r="G260" s="94" t="s">
        <v>143</v>
      </c>
      <c r="H260" s="94" t="s">
        <v>144</v>
      </c>
      <c r="I260" s="94" t="s">
        <v>1</v>
      </c>
      <c r="J260" s="94" t="s">
        <v>2</v>
      </c>
      <c r="K260" s="94" t="s">
        <v>3</v>
      </c>
      <c r="L260" s="94" t="s">
        <v>8</v>
      </c>
      <c r="M260" s="94" t="s">
        <v>145</v>
      </c>
      <c r="N260" s="94" t="s">
        <v>146</v>
      </c>
      <c r="O260" s="94" t="s">
        <v>147</v>
      </c>
      <c r="P260" s="94" t="s">
        <v>13</v>
      </c>
      <c r="Q260" s="94" t="s">
        <v>148</v>
      </c>
      <c r="R260" s="94" t="s">
        <v>149</v>
      </c>
      <c r="S260" s="94" t="s">
        <v>150</v>
      </c>
      <c r="T260" s="94" t="s">
        <v>131</v>
      </c>
      <c r="U260" s="94" t="s">
        <v>132</v>
      </c>
      <c r="V260" s="94" t="s">
        <v>133</v>
      </c>
      <c r="W260" s="94" t="s">
        <v>134</v>
      </c>
      <c r="X260" s="94" t="s">
        <v>135</v>
      </c>
      <c r="Y260" s="94" t="s">
        <v>136</v>
      </c>
      <c r="Z260" s="94" t="s">
        <v>137</v>
      </c>
      <c r="AA260" s="2"/>
    </row>
    <row r="261" spans="1:27">
      <c r="A261" s="3">
        <v>44</v>
      </c>
      <c r="B261" s="3"/>
      <c r="C261" s="3"/>
      <c r="D261" s="101"/>
      <c r="E261" s="101"/>
      <c r="F261" s="101"/>
      <c r="G261" s="101"/>
      <c r="H261" s="119"/>
      <c r="I261" s="101"/>
      <c r="J261" s="101"/>
      <c r="K261" s="101"/>
      <c r="L261" s="102"/>
      <c r="M261" s="101"/>
      <c r="N261" s="102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2"/>
    </row>
    <row r="262" spans="1:27">
      <c r="A262" s="3">
        <v>44</v>
      </c>
      <c r="B262" s="3"/>
      <c r="C262" s="3"/>
      <c r="D262" s="101"/>
      <c r="E262" s="101"/>
      <c r="F262" s="101"/>
      <c r="G262" s="101"/>
      <c r="H262" s="119"/>
      <c r="I262" s="101"/>
      <c r="J262" s="101"/>
      <c r="K262" s="101"/>
      <c r="L262" s="102"/>
      <c r="M262" s="101"/>
      <c r="N262" s="102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2"/>
    </row>
    <row r="263" spans="1:27">
      <c r="A263" s="3">
        <v>44</v>
      </c>
      <c r="B263" s="3"/>
      <c r="C263" s="3"/>
      <c r="D263" s="101"/>
      <c r="E263" s="101"/>
      <c r="F263" s="101"/>
      <c r="G263" s="101"/>
      <c r="H263" s="119"/>
      <c r="I263" s="101"/>
      <c r="J263" s="101"/>
      <c r="K263" s="101"/>
      <c r="L263" s="102"/>
      <c r="M263" s="101"/>
      <c r="N263" s="102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2"/>
    </row>
    <row r="264" spans="1:27">
      <c r="A264" s="3">
        <v>44</v>
      </c>
      <c r="B264" s="3"/>
      <c r="C264" s="3"/>
      <c r="D264" s="101"/>
      <c r="E264" s="101"/>
      <c r="F264" s="101"/>
      <c r="G264" s="101"/>
      <c r="H264" s="119"/>
      <c r="I264" s="101"/>
      <c r="J264" s="101"/>
      <c r="K264" s="101"/>
      <c r="L264" s="102"/>
      <c r="M264" s="101"/>
      <c r="N264" s="102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2"/>
    </row>
    <row r="265" spans="1:27">
      <c r="A265" s="3">
        <v>44</v>
      </c>
      <c r="B265" s="3"/>
      <c r="C265" s="3"/>
      <c r="D265" s="101"/>
      <c r="E265" s="101"/>
      <c r="F265" s="101"/>
      <c r="G265" s="101"/>
      <c r="H265" s="119"/>
      <c r="I265" s="101"/>
      <c r="J265" s="101"/>
      <c r="K265" s="101"/>
      <c r="L265" s="102"/>
      <c r="M265" s="101"/>
      <c r="N265" s="102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2"/>
    </row>
    <row r="266" spans="1:27">
      <c r="A266" s="3"/>
      <c r="B266" s="99" t="s">
        <v>138</v>
      </c>
      <c r="C266" s="100" t="s">
        <v>192</v>
      </c>
      <c r="D266" s="94" t="s">
        <v>140</v>
      </c>
      <c r="E266" s="94" t="s">
        <v>141</v>
      </c>
      <c r="F266" s="94" t="s">
        <v>142</v>
      </c>
      <c r="G266" s="94" t="s">
        <v>143</v>
      </c>
      <c r="H266" s="94" t="s">
        <v>144</v>
      </c>
      <c r="I266" s="94" t="s">
        <v>1</v>
      </c>
      <c r="J266" s="94" t="s">
        <v>2</v>
      </c>
      <c r="K266" s="94" t="s">
        <v>3</v>
      </c>
      <c r="L266" s="94" t="s">
        <v>8</v>
      </c>
      <c r="M266" s="94" t="s">
        <v>145</v>
      </c>
      <c r="N266" s="94" t="s">
        <v>146</v>
      </c>
      <c r="O266" s="94" t="s">
        <v>147</v>
      </c>
      <c r="P266" s="94" t="s">
        <v>13</v>
      </c>
      <c r="Q266" s="94" t="s">
        <v>148</v>
      </c>
      <c r="R266" s="94" t="s">
        <v>149</v>
      </c>
      <c r="S266" s="94" t="s">
        <v>150</v>
      </c>
      <c r="T266" s="94" t="s">
        <v>131</v>
      </c>
      <c r="U266" s="94" t="s">
        <v>132</v>
      </c>
      <c r="V266" s="94" t="s">
        <v>133</v>
      </c>
      <c r="W266" s="94" t="s">
        <v>134</v>
      </c>
      <c r="X266" s="94" t="s">
        <v>135</v>
      </c>
      <c r="Y266" s="94" t="s">
        <v>136</v>
      </c>
      <c r="Z266" s="94" t="s">
        <v>137</v>
      </c>
      <c r="AA266" s="2"/>
    </row>
    <row r="267" spans="1:27">
      <c r="A267" s="3">
        <v>45</v>
      </c>
      <c r="B267" s="3"/>
      <c r="C267" s="3"/>
      <c r="D267" s="101"/>
      <c r="E267" s="101"/>
      <c r="F267" s="101"/>
      <c r="G267" s="101"/>
      <c r="H267" s="119"/>
      <c r="I267" s="101"/>
      <c r="J267" s="101"/>
      <c r="K267" s="101"/>
      <c r="L267" s="102"/>
      <c r="M267" s="101"/>
      <c r="N267" s="102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2"/>
    </row>
    <row r="268" spans="1:27">
      <c r="A268" s="3">
        <v>45</v>
      </c>
      <c r="B268" s="3"/>
      <c r="C268" s="3"/>
      <c r="D268" s="101"/>
      <c r="E268" s="101"/>
      <c r="F268" s="101"/>
      <c r="G268" s="101"/>
      <c r="H268" s="119"/>
      <c r="I268" s="101"/>
      <c r="J268" s="101"/>
      <c r="K268" s="101"/>
      <c r="L268" s="102"/>
      <c r="M268" s="101"/>
      <c r="N268" s="102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2"/>
    </row>
    <row r="269" spans="1:27">
      <c r="A269" s="3">
        <v>45</v>
      </c>
      <c r="B269" s="3"/>
      <c r="C269" s="3"/>
      <c r="D269" s="101"/>
      <c r="E269" s="101"/>
      <c r="F269" s="101"/>
      <c r="G269" s="101"/>
      <c r="H269" s="119"/>
      <c r="I269" s="101"/>
      <c r="J269" s="101"/>
      <c r="K269" s="101"/>
      <c r="L269" s="102"/>
      <c r="M269" s="101"/>
      <c r="N269" s="102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2"/>
    </row>
    <row r="270" spans="1:27">
      <c r="A270" s="3">
        <v>45</v>
      </c>
      <c r="B270" s="3"/>
      <c r="C270" s="3"/>
      <c r="D270" s="101"/>
      <c r="E270" s="101"/>
      <c r="F270" s="101"/>
      <c r="G270" s="101"/>
      <c r="H270" s="119"/>
      <c r="I270" s="101"/>
      <c r="J270" s="101"/>
      <c r="K270" s="101"/>
      <c r="L270" s="102"/>
      <c r="M270" s="101"/>
      <c r="N270" s="102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2"/>
    </row>
    <row r="271" spans="1:27">
      <c r="A271" s="3">
        <v>45</v>
      </c>
      <c r="B271" s="3"/>
      <c r="C271" s="3"/>
      <c r="D271" s="101"/>
      <c r="E271" s="101"/>
      <c r="F271" s="101"/>
      <c r="G271" s="101"/>
      <c r="H271" s="119"/>
      <c r="I271" s="101"/>
      <c r="J271" s="101"/>
      <c r="K271" s="101"/>
      <c r="L271" s="102"/>
      <c r="M271" s="101"/>
      <c r="N271" s="102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2"/>
    </row>
    <row r="272" spans="1:27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14">
      <c r="B273" s="120"/>
      <c r="C273" s="120"/>
      <c r="H273" s="121"/>
      <c r="L273" s="122"/>
      <c r="M273" s="120"/>
      <c r="N273" s="122"/>
    </row>
    <row r="274" spans="2:14">
      <c r="B274" s="120"/>
      <c r="C274" s="120"/>
      <c r="H274" s="121"/>
      <c r="L274" s="122"/>
      <c r="M274" s="120"/>
      <c r="N274" s="122"/>
    </row>
    <row r="275" spans="2:14">
      <c r="B275" s="120"/>
      <c r="C275" s="120"/>
      <c r="H275" s="121"/>
      <c r="L275" s="122"/>
      <c r="M275" s="120"/>
      <c r="N275" s="122"/>
    </row>
    <row r="276" spans="2:14">
      <c r="B276" s="120"/>
      <c r="C276" s="120"/>
      <c r="H276" s="121"/>
      <c r="L276" s="122"/>
      <c r="M276" s="120"/>
      <c r="N276" s="122"/>
    </row>
    <row r="277" spans="2:14">
      <c r="B277" s="120"/>
      <c r="C277" s="120"/>
      <c r="H277" s="121"/>
      <c r="L277" s="122"/>
      <c r="M277" s="120"/>
      <c r="N277" s="122"/>
    </row>
    <row r="278" spans="2:14">
      <c r="B278" s="120"/>
      <c r="C278" s="120"/>
      <c r="H278" s="121"/>
      <c r="L278" s="122"/>
      <c r="M278" s="120"/>
      <c r="N278" s="122"/>
    </row>
    <row r="279" spans="2:14">
      <c r="B279" s="120"/>
      <c r="C279" s="120"/>
      <c r="H279" s="121"/>
      <c r="L279" s="122"/>
      <c r="M279" s="120"/>
      <c r="N279" s="122"/>
    </row>
    <row r="280" spans="2:14">
      <c r="B280" s="120"/>
      <c r="C280" s="120"/>
      <c r="H280" s="121"/>
      <c r="L280" s="122"/>
      <c r="M280" s="120"/>
      <c r="N280" s="122"/>
    </row>
    <row r="281" spans="2:14">
      <c r="B281" s="120"/>
      <c r="C281" s="120"/>
      <c r="H281" s="121"/>
      <c r="L281" s="122"/>
      <c r="M281" s="120"/>
      <c r="N281" s="122"/>
    </row>
    <row r="282" spans="2:14">
      <c r="B282" s="120"/>
      <c r="C282" s="120"/>
      <c r="H282" s="121"/>
      <c r="L282" s="122"/>
      <c r="M282" s="120"/>
      <c r="N282" s="122"/>
    </row>
    <row r="283" spans="2:14">
      <c r="B283" s="120"/>
      <c r="C283" s="120"/>
      <c r="H283" s="121"/>
      <c r="L283" s="122"/>
      <c r="M283" s="120"/>
      <c r="N283" s="122"/>
    </row>
    <row r="284" spans="2:14">
      <c r="B284" s="120"/>
      <c r="C284" s="120"/>
      <c r="H284" s="121"/>
      <c r="L284" s="122"/>
      <c r="M284" s="120"/>
      <c r="N284" s="122"/>
    </row>
    <row r="285" spans="2:14">
      <c r="B285" s="120"/>
      <c r="C285" s="120"/>
      <c r="H285" s="121"/>
      <c r="L285" s="122"/>
      <c r="M285" s="120"/>
      <c r="N285" s="122"/>
    </row>
    <row r="286" spans="2:14">
      <c r="B286" s="120"/>
      <c r="C286" s="120"/>
      <c r="H286" s="121"/>
      <c r="L286" s="122"/>
      <c r="M286" s="120"/>
      <c r="N286" s="122"/>
    </row>
    <row r="287" spans="2:14">
      <c r="B287" s="120"/>
      <c r="C287" s="120"/>
      <c r="H287" s="121"/>
      <c r="L287" s="122"/>
      <c r="M287" s="120"/>
      <c r="N287" s="122"/>
    </row>
    <row r="288" spans="2:14">
      <c r="B288" s="120"/>
      <c r="C288" s="120"/>
      <c r="H288" s="121"/>
      <c r="L288" s="122"/>
      <c r="M288" s="120"/>
      <c r="N288" s="122"/>
    </row>
    <row r="289" spans="2:14">
      <c r="B289" s="120"/>
      <c r="C289" s="120"/>
      <c r="H289" s="121"/>
      <c r="L289" s="122"/>
      <c r="M289" s="120"/>
      <c r="N289" s="122"/>
    </row>
    <row r="290" spans="2:14">
      <c r="B290" s="120"/>
      <c r="C290" s="120"/>
      <c r="H290" s="121"/>
      <c r="L290" s="122"/>
      <c r="M290" s="120"/>
      <c r="N290" s="122"/>
    </row>
    <row r="291" spans="2:14">
      <c r="B291" s="120"/>
      <c r="C291" s="120"/>
      <c r="H291" s="121"/>
      <c r="L291" s="122"/>
      <c r="M291" s="120"/>
      <c r="N291" s="122"/>
    </row>
    <row r="292" spans="2:14">
      <c r="B292" s="120"/>
      <c r="C292" s="120"/>
      <c r="H292" s="121"/>
      <c r="L292" s="122"/>
      <c r="M292" s="120"/>
      <c r="N292" s="122"/>
    </row>
    <row r="293" spans="2:14">
      <c r="B293" s="120"/>
      <c r="C293" s="120"/>
      <c r="H293" s="121"/>
      <c r="L293" s="122"/>
      <c r="M293" s="120"/>
      <c r="N293" s="122"/>
    </row>
    <row r="294" spans="2:14">
      <c r="B294" s="120"/>
      <c r="C294" s="120"/>
      <c r="H294" s="121"/>
      <c r="L294" s="122"/>
      <c r="M294" s="120"/>
      <c r="N294" s="122"/>
    </row>
    <row r="295" spans="2:14">
      <c r="B295" s="120"/>
      <c r="C295" s="120"/>
      <c r="H295" s="121"/>
      <c r="L295" s="122"/>
      <c r="M295" s="120"/>
      <c r="N295" s="122"/>
    </row>
    <row r="296" spans="2:14">
      <c r="B296" s="120"/>
      <c r="C296" s="120"/>
      <c r="H296" s="121"/>
      <c r="L296" s="122"/>
      <c r="M296" s="120"/>
      <c r="N296" s="122"/>
    </row>
    <row r="297" spans="2:14">
      <c r="B297" s="120"/>
      <c r="C297" s="120"/>
      <c r="H297" s="121"/>
      <c r="L297" s="122"/>
      <c r="M297" s="120"/>
      <c r="N297" s="122"/>
    </row>
    <row r="298" spans="2:14">
      <c r="B298" s="120"/>
      <c r="C298" s="120"/>
      <c r="H298" s="121"/>
      <c r="L298" s="122"/>
      <c r="M298" s="120"/>
      <c r="N298" s="122"/>
    </row>
    <row r="299" spans="2:14">
      <c r="B299" s="120"/>
      <c r="C299" s="120"/>
      <c r="H299" s="121"/>
      <c r="L299" s="122"/>
      <c r="M299" s="120"/>
      <c r="N299" s="122"/>
    </row>
    <row r="300" spans="2:14">
      <c r="B300" s="120"/>
      <c r="C300" s="120"/>
      <c r="H300" s="121"/>
      <c r="L300" s="122"/>
      <c r="M300" s="120"/>
      <c r="N300" s="122"/>
    </row>
  </sheetData>
  <conditionalFormatting sqref="E27">
    <cfRule type="notContainsBlanks" dxfId="0" priority="1">
      <formula>LEN(TRIM(E27))&gt;0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193</v>
      </c>
      <c r="B1" s="123" t="s">
        <v>194</v>
      </c>
      <c r="C1" s="124">
        <f>COUNTIF(B2:B46, "&gt;0")</f>
        <v>6</v>
      </c>
    </row>
    <row r="2" spans="1:21">
      <c r="A2" s="124" t="str">
        <f>IF('Game Stats'!$B3 = "Travel", 'Game Stats'!D3, "")</f>
        <v/>
      </c>
      <c r="B2" s="124" t="str">
        <f>IF('Game Stats'!$B3 = "Travel", 'Game Stats'!H3, "")</f>
        <v/>
      </c>
      <c r="C2" s="124" t="str">
        <f>IF('Game Stats'!$B3 = "Travel", 'Game Stats'!I3, "")</f>
        <v/>
      </c>
      <c r="D2" s="124" t="str">
        <f>IF('Game Stats'!$B3 = "Travel", 'Game Stats'!J3, "")</f>
        <v/>
      </c>
      <c r="E2" s="124" t="str">
        <f>IF('Game Stats'!$B3 = "Travel", 'Game Stats'!K3, "")</f>
        <v/>
      </c>
      <c r="F2" s="124" t="str">
        <f>IF('Game Stats'!$B3 = "Travel", 'Game Stats'!L3, "")</f>
        <v/>
      </c>
      <c r="G2" s="124" t="str">
        <f>IF('Game Stats'!$B3 = "Travel", 'Game Stats'!M3, "")</f>
        <v/>
      </c>
      <c r="H2" s="124" t="str">
        <f>IF('Game Stats'!$B3 = "Travel", 'Game Stats'!N3, "")</f>
        <v/>
      </c>
      <c r="I2" s="124" t="str">
        <f>IF('Game Stats'!$B3 = "Travel", 'Game Stats'!O3, "")</f>
        <v/>
      </c>
      <c r="J2" s="124" t="str">
        <f>IF('Game Stats'!$B3 = "Travel", 'Game Stats'!P3, "")</f>
        <v/>
      </c>
      <c r="K2" s="124" t="str">
        <f>IF('Game Stats'!$B3 = "Travel", 'Game Stats'!Q3, "")</f>
        <v/>
      </c>
      <c r="L2" s="124" t="str">
        <f>IF('Game Stats'!$B3 = "Travel", 'Game Stats'!R3, "")</f>
        <v/>
      </c>
      <c r="M2" s="124" t="str">
        <f>IF('Game Stats'!$B3 = "Travel", 'Game Stats'!S3, "")</f>
        <v/>
      </c>
      <c r="N2" s="124" t="str">
        <f>IF('Game Stats'!$B3 = "Travel", 'Game Stats'!T3, "")</f>
        <v/>
      </c>
      <c r="O2" s="124" t="str">
        <f>IF('Game Stats'!$B3 = "Travel", SUM('Game Stats'!I3:I7), "")</f>
        <v/>
      </c>
      <c r="P2" s="124" t="str">
        <f>IF('Game Stats'!$B3 = "Travel", 'Game Stats'!U3, "")</f>
        <v/>
      </c>
      <c r="Q2" s="124" t="str">
        <f>IF('Game Stats'!$B3 = "Travel", 'Game Stats'!V3, "")</f>
        <v/>
      </c>
      <c r="R2" s="124" t="str">
        <f>IF('Game Stats'!$B3 = "Travel", 'Game Stats'!W3, "")</f>
        <v/>
      </c>
      <c r="S2" s="124" t="str">
        <f>IF('Game Stats'!$B3 = "Travel", 'Game Stats'!X3, "")</f>
        <v/>
      </c>
      <c r="T2" s="124" t="str">
        <f>IF('Game Stats'!$B3 = "Travel", 'Game Stats'!Y3, "")</f>
        <v/>
      </c>
      <c r="U2" s="124" t="str">
        <f>IF('Game Stats'!$B3 = "Travel", 'Game Stats'!Z3, "")</f>
        <v/>
      </c>
    </row>
    <row r="3" spans="1:21">
      <c r="A3" s="124" t="str">
        <f>IF('Game Stats'!$B9 = "Travel", 'Game Stats'!D9, "")</f>
        <v/>
      </c>
      <c r="B3" s="124" t="str">
        <f>IF('Game Stats'!$B9 = "Travel", 'Game Stats'!H9, "")</f>
        <v/>
      </c>
      <c r="C3" s="124" t="str">
        <f>IF('Game Stats'!$B9 = "Travel", 'Game Stats'!I9, "")</f>
        <v/>
      </c>
      <c r="D3" s="124" t="str">
        <f>IF('Game Stats'!$B9 = "Travel", 'Game Stats'!J9, "")</f>
        <v/>
      </c>
      <c r="E3" s="124" t="str">
        <f>IF('Game Stats'!$B9 = "Travel", 'Game Stats'!K9, "")</f>
        <v/>
      </c>
      <c r="F3" s="124" t="str">
        <f>IF('Game Stats'!$B9 = "Travel", 'Game Stats'!L9, "")</f>
        <v/>
      </c>
      <c r="G3" s="124" t="str">
        <f>IF('Game Stats'!$B9 = "Travel", 'Game Stats'!M9, "")</f>
        <v/>
      </c>
      <c r="H3" s="124" t="str">
        <f>IF('Game Stats'!$B9 = "Travel", 'Game Stats'!N9, "")</f>
        <v/>
      </c>
      <c r="I3" s="124" t="str">
        <f>IF('Game Stats'!$B9 = "Travel", 'Game Stats'!O9, "")</f>
        <v/>
      </c>
      <c r="J3" s="124" t="str">
        <f>IF('Game Stats'!$B9 = "Travel", 'Game Stats'!P9, "")</f>
        <v/>
      </c>
      <c r="K3" s="124" t="str">
        <f>IF('Game Stats'!$B9 = "Travel", 'Game Stats'!Q9, "")</f>
        <v/>
      </c>
      <c r="L3" s="124" t="str">
        <f>IF('Game Stats'!$B9 = "Travel", 'Game Stats'!R9, "")</f>
        <v/>
      </c>
      <c r="M3" s="124" t="str">
        <f>IF('Game Stats'!$B9 = "Travel", 'Game Stats'!S9, "")</f>
        <v/>
      </c>
      <c r="N3" s="124" t="str">
        <f>IF('Game Stats'!$B9 = "Travel", 'Game Stats'!T9, "")</f>
        <v/>
      </c>
      <c r="O3" s="124" t="str">
        <f>IF('Game Stats'!$B9 = "Travel", SUM('Game Stats'!I9:I13), "")</f>
        <v/>
      </c>
      <c r="P3" s="124" t="str">
        <f>IF('Game Stats'!$B9 = "Travel", 'Game Stats'!U9, "")</f>
        <v/>
      </c>
      <c r="Q3" s="124" t="str">
        <f>IF('Game Stats'!$B9 = "Travel", 'Game Stats'!V9, "")</f>
        <v/>
      </c>
      <c r="R3" s="124" t="str">
        <f>IF('Game Stats'!$B9 = "Travel", 'Game Stats'!W9, "")</f>
        <v/>
      </c>
      <c r="S3" s="124" t="str">
        <f>IF('Game Stats'!$B9 = "Travel", 'Game Stats'!X9, "")</f>
        <v/>
      </c>
      <c r="T3" s="124" t="str">
        <f>IF('Game Stats'!$B9 = "Travel", 'Game Stats'!Y9, "")</f>
        <v/>
      </c>
      <c r="U3" s="124" t="str">
        <f>IF('Game Stats'!$B9 = "Travel", 'Game Stats'!Z9, "")</f>
        <v/>
      </c>
    </row>
    <row r="4" spans="1:21">
      <c r="A4" s="124" t="str">
        <f>IF('Game Stats'!$B17 = "Travel", 'Game Stats'!D17, "")</f>
        <v>Galio</v>
      </c>
      <c r="B4" s="124">
        <f>IF('Game Stats'!$B17 = "Travel", 'Game Stats'!H17, "")</f>
        <v>29</v>
      </c>
      <c r="C4" s="124">
        <f>IF('Game Stats'!$B17 = "Travel", 'Game Stats'!I17, "")</f>
        <v>4</v>
      </c>
      <c r="D4" s="124">
        <f>IF('Game Stats'!$B17 = "Travel", 'Game Stats'!J17, "")</f>
        <v>2</v>
      </c>
      <c r="E4" s="124">
        <f>IF('Game Stats'!$B17 = "Travel", 'Game Stats'!K17, "")</f>
        <v>12</v>
      </c>
      <c r="F4" s="122">
        <f>IF('Game Stats'!$B17 = "Travel", 'Game Stats'!L17, "")</f>
        <v>12.4</v>
      </c>
      <c r="G4" s="124">
        <f>IF('Game Stats'!$B17 = "Travel", 'Game Stats'!M17, "")</f>
        <v>176</v>
      </c>
      <c r="H4" s="122">
        <f>IF('Game Stats'!$B17 = "Travel", 'Game Stats'!N17, "")</f>
        <v>10.5</v>
      </c>
      <c r="I4" s="124">
        <f>IF('Game Stats'!$B17 = "Travel", 'Game Stats'!O17, "")</f>
        <v>1</v>
      </c>
      <c r="J4" s="124">
        <f>IF('Game Stats'!$B17 = "Travel", 'Game Stats'!P17, "")</f>
        <v>0</v>
      </c>
      <c r="K4" s="124">
        <f>IF('Game Stats'!$B17 = "Travel", 'Game Stats'!Q17, "")</f>
        <v>2</v>
      </c>
      <c r="L4" s="124">
        <f>IF('Game Stats'!$B17 = "Travel", 'Game Stats'!R17, "")</f>
        <v>0</v>
      </c>
      <c r="M4" s="124">
        <f>IF('Game Stats'!$B17 = "Travel", 'Game Stats'!S17, "")</f>
        <v>13</v>
      </c>
      <c r="N4" s="124">
        <f>IF('Game Stats'!$B17 = "Travel", 'Game Stats'!T17, "")</f>
        <v>26</v>
      </c>
      <c r="O4" s="124">
        <f>IF('Game Stats'!$B17 = "Travel", SUM('Game Stats'!I15:I19), "")</f>
        <v>23</v>
      </c>
      <c r="P4" s="124">
        <f>IF('Game Stats'!$B17 = "Travel", 'Game Stats'!U17, "")</f>
        <v>100</v>
      </c>
      <c r="Q4" s="124">
        <f>IF('Game Stats'!$B17 = "Travel", 'Game Stats'!V17, "")</f>
        <v>-11</v>
      </c>
      <c r="R4" s="124">
        <f>IF('Game Stats'!$B17 = "Travel", 'Game Stats'!W17, "")</f>
        <v>4.5999999999999996</v>
      </c>
      <c r="S4" s="124">
        <f>IF('Game Stats'!$B17 = "Travel", 'Game Stats'!X17, "")</f>
        <v>116</v>
      </c>
      <c r="T4" s="124">
        <f>IF('Game Stats'!$B17 = "Travel", 'Game Stats'!Y17, "")</f>
        <v>60</v>
      </c>
      <c r="U4" s="124">
        <f>IF('Game Stats'!$B17 = "Travel", 'Game Stats'!Z17, "")</f>
        <v>1</v>
      </c>
    </row>
    <row r="5" spans="1:21">
      <c r="A5" s="124" t="str">
        <f>IF('Game Stats'!$B23 = "Travel", 'Game Stats'!D23, "")</f>
        <v>Orianna</v>
      </c>
      <c r="B5" s="121">
        <f>IF('Game Stats'!$B23 = "Travel", 'Game Stats'!H23, "")</f>
        <v>26</v>
      </c>
      <c r="C5" s="124">
        <f>IF('Game Stats'!$B23 = "Travel", 'Game Stats'!I23, "")</f>
        <v>4</v>
      </c>
      <c r="D5" s="124">
        <f>IF('Game Stats'!$B23 = "Travel", 'Game Stats'!J23, "")</f>
        <v>2</v>
      </c>
      <c r="E5" s="124">
        <f>IF('Game Stats'!$B23 = "Travel", 'Game Stats'!K23, "")</f>
        <v>12</v>
      </c>
      <c r="F5" s="122">
        <f>IF('Game Stats'!$B23 = "Travel", 'Game Stats'!L23, "")</f>
        <v>13.7</v>
      </c>
      <c r="G5" s="124">
        <f>IF('Game Stats'!$B23 = "Travel", 'Game Stats'!M23, "")</f>
        <v>174</v>
      </c>
      <c r="H5" s="122">
        <f>IF('Game Stats'!$B23 = "Travel", 'Game Stats'!N23, "")</f>
        <v>9.8000000000000007</v>
      </c>
      <c r="I5" s="124">
        <f>IF('Game Stats'!$B23 = "Travel", 'Game Stats'!O23, "")</f>
        <v>0</v>
      </c>
      <c r="J5" s="124">
        <f>IF('Game Stats'!$B23 = "Travel", 'Game Stats'!P23, "")</f>
        <v>0</v>
      </c>
      <c r="K5" s="124">
        <f>IF('Game Stats'!$B23 = "Travel", 'Game Stats'!Q23, "")</f>
        <v>0</v>
      </c>
      <c r="L5" s="124">
        <f>IF('Game Stats'!$B23 = "Travel", 'Game Stats'!R23, "")</f>
        <v>0</v>
      </c>
      <c r="M5" s="124">
        <f>IF('Game Stats'!$B23 = "Travel", 'Game Stats'!S23, "")</f>
        <v>19</v>
      </c>
      <c r="N5" s="124">
        <f>IF('Game Stats'!$B23 = "Travel", 'Game Stats'!T23, "")</f>
        <v>28</v>
      </c>
      <c r="O5" s="124">
        <f>IF('Game Stats'!$B23 = "Travel", SUM('Game Stats'!I21:I25), "")</f>
        <v>22</v>
      </c>
      <c r="P5" s="124">
        <f>IF('Game Stats'!$B23 = "Travel", 'Game Stats'!U23, "")</f>
        <v>107</v>
      </c>
      <c r="Q5" s="124">
        <f>IF('Game Stats'!$B23 = "Travel", 'Game Stats'!V23, "")</f>
        <v>-2</v>
      </c>
      <c r="R5" s="124">
        <f>IF('Game Stats'!$B23 = "Travel", 'Game Stats'!W23, "")</f>
        <v>5.0999999999999996</v>
      </c>
      <c r="S5" s="124">
        <f>IF('Game Stats'!$B23 = "Travel", 'Game Stats'!X23, "")</f>
        <v>135</v>
      </c>
      <c r="T5" s="124">
        <f>IF('Game Stats'!$B23 = "Travel", 'Game Stats'!Y23, "")</f>
        <v>80</v>
      </c>
      <c r="U5" s="124">
        <f>IF('Game Stats'!$B23 = "Travel", 'Game Stats'!Z23, "")</f>
        <v>6</v>
      </c>
    </row>
    <row r="6" spans="1:21">
      <c r="A6" s="124" t="str">
        <f>IF('Game Stats'!$B29 = "Travel", 'Game Stats'!D29, "")</f>
        <v>Orianna</v>
      </c>
      <c r="B6" s="121">
        <f>IF('Game Stats'!$B29 = "Travel", 'Game Stats'!H29, "")</f>
        <v>26.43</v>
      </c>
      <c r="C6" s="124">
        <f>IF('Game Stats'!$B29 = "Travel", 'Game Stats'!I29, "")</f>
        <v>7</v>
      </c>
      <c r="D6" s="124">
        <f>IF('Game Stats'!$B29 = "Travel", 'Game Stats'!J29, "")</f>
        <v>1</v>
      </c>
      <c r="E6" s="124">
        <f>IF('Game Stats'!$B29 = "Travel", 'Game Stats'!K29, "")</f>
        <v>8</v>
      </c>
      <c r="F6" s="122">
        <f>IF('Game Stats'!$B29 = "Travel", 'Game Stats'!L29, "")</f>
        <v>10.1</v>
      </c>
      <c r="G6" s="124">
        <f>IF('Game Stats'!$B29 = "Travel", 'Game Stats'!M29, "")</f>
        <v>179</v>
      </c>
      <c r="H6" s="122">
        <f>IF('Game Stats'!$B29 = "Travel", 'Game Stats'!N29, "")</f>
        <v>10.5</v>
      </c>
      <c r="I6" s="124">
        <f>IF('Game Stats'!$B29 = "Travel", 'Game Stats'!O29, "")</f>
        <v>0</v>
      </c>
      <c r="J6" s="124">
        <f>IF('Game Stats'!$B29 = "Travel", 'Game Stats'!P29, "")</f>
        <v>0</v>
      </c>
      <c r="K6" s="124">
        <f>IF('Game Stats'!$B29 = "Travel", 'Game Stats'!Q29, "")</f>
        <v>2</v>
      </c>
      <c r="L6" s="124">
        <f>IF('Game Stats'!$B29 = "Travel", 'Game Stats'!R29, "")</f>
        <v>7</v>
      </c>
      <c r="M6" s="124">
        <f>IF('Game Stats'!$B29 = "Travel", 'Game Stats'!S29, "")</f>
        <v>12</v>
      </c>
      <c r="N6" s="124">
        <f>IF('Game Stats'!$B29 = "Travel", 'Game Stats'!T29, "")</f>
        <v>19</v>
      </c>
      <c r="O6" s="124">
        <f>IF('Game Stats'!$B29 = "Travel", SUM('Game Stats'!I27:I31), "")</f>
        <v>21</v>
      </c>
      <c r="P6" s="124">
        <f>IF('Game Stats'!$B29 = "Travel", 'Game Stats'!U29, "")</f>
        <v>112</v>
      </c>
      <c r="Q6" s="124">
        <f>IF('Game Stats'!$B29 = "Travel", 'Game Stats'!V29, "")</f>
        <v>29</v>
      </c>
      <c r="R6" s="124">
        <f>IF('Game Stats'!$B29 = "Travel", 'Game Stats'!W29, "")</f>
        <v>5.0999999999999996</v>
      </c>
      <c r="S6" s="124">
        <f>IF('Game Stats'!$B29 = "Travel", 'Game Stats'!X29, "")</f>
        <v>547</v>
      </c>
      <c r="T6" s="124">
        <f>IF('Game Stats'!$B29 = "Travel", 'Game Stats'!Y29, "")</f>
        <v>66</v>
      </c>
      <c r="U6" s="124">
        <f>IF('Game Stats'!$B29 = "Travel", 'Game Stats'!Z29, "")</f>
        <v>3</v>
      </c>
    </row>
    <row r="7" spans="1:21">
      <c r="A7" s="124" t="str">
        <f>IF('Game Stats'!$B35 = "Travel", 'Game Stats'!D35, "")</f>
        <v>Galio</v>
      </c>
      <c r="B7" s="121">
        <f>IF('Game Stats'!$B35 = "Travel", 'Game Stats'!H35, "")</f>
        <v>26.4</v>
      </c>
      <c r="C7" s="124">
        <f>IF('Game Stats'!$B35 = "Travel", 'Game Stats'!I35, "")</f>
        <v>7</v>
      </c>
      <c r="D7" s="124">
        <f>IF('Game Stats'!$B35 = "Travel", 'Game Stats'!J35, "")</f>
        <v>1</v>
      </c>
      <c r="E7" s="124">
        <f>IF('Game Stats'!$B35 = "Travel", 'Game Stats'!K35, "")</f>
        <v>10</v>
      </c>
      <c r="F7" s="122">
        <f>IF('Game Stats'!$B35 = "Travel", 'Game Stats'!L35, "")</f>
        <v>13.3</v>
      </c>
      <c r="G7" s="124">
        <f>IF('Game Stats'!$B35 = "Travel", 'Game Stats'!M35, "")</f>
        <v>170</v>
      </c>
      <c r="H7" s="122">
        <f>IF('Game Stats'!$B35 = "Travel", 'Game Stats'!N35, "")</f>
        <v>10.8</v>
      </c>
      <c r="I7" s="124">
        <f>IF('Game Stats'!$B35 = "Travel", 'Game Stats'!O35, "")</f>
        <v>0</v>
      </c>
      <c r="J7" s="124">
        <f>IF('Game Stats'!$B35 = "Travel", 'Game Stats'!P35, "")</f>
        <v>0</v>
      </c>
      <c r="K7" s="124">
        <f>IF('Game Stats'!$B35 = "Travel", 'Game Stats'!Q35, "")</f>
        <v>0</v>
      </c>
      <c r="L7" s="124">
        <f>IF('Game Stats'!$B35 = "Travel", 'Game Stats'!R35, "")</f>
        <v>0</v>
      </c>
      <c r="M7" s="124">
        <f>IF('Game Stats'!$B35 = "Travel", 'Game Stats'!S35, "")</f>
        <v>11</v>
      </c>
      <c r="N7" s="124">
        <f>IF('Game Stats'!$B35 = "Travel", 'Game Stats'!T35, "")</f>
        <v>18</v>
      </c>
      <c r="O7" s="124">
        <f>IF('Game Stats'!$B35 = "Travel", SUM('Game Stats'!I33:I37), "")</f>
        <v>25</v>
      </c>
      <c r="P7" s="124" t="str">
        <f>IF('Game Stats'!$B8 = "Travel", 'Game Stats'!U8, "")</f>
        <v/>
      </c>
      <c r="Q7" s="124" t="str">
        <f>IF('Game Stats'!$B8 = "Travel", 'Game Stats'!V8, "")</f>
        <v/>
      </c>
      <c r="R7" s="124" t="str">
        <f>IF('Game Stats'!$B8 = "Travel", 'Game Stats'!W8, "")</f>
        <v/>
      </c>
      <c r="S7" s="124" t="str">
        <f>IF('Game Stats'!$B8 = "Travel", 'Game Stats'!X8, "")</f>
        <v/>
      </c>
      <c r="T7" s="124" t="str">
        <f>IF('Game Stats'!$B8 = "Travel", 'Game Stats'!Y8, "")</f>
        <v/>
      </c>
      <c r="U7" s="124" t="str">
        <f>IF('Game Stats'!$B8 = "Travel", 'Game Stats'!Z8, "")</f>
        <v/>
      </c>
    </row>
    <row r="8" spans="1:21">
      <c r="A8" s="124" t="str">
        <f>IF('Game Stats'!$B41 = "Travel", 'Game Stats'!D41, "")</f>
        <v>Sylas</v>
      </c>
      <c r="B8" s="121">
        <f>IF('Game Stats'!$B41 = "Travel", 'Game Stats'!H41, "")</f>
        <v>37.299999999999997</v>
      </c>
      <c r="C8" s="124">
        <f>IF('Game Stats'!$B41 = "Travel", 'Game Stats'!I41, "")</f>
        <v>1</v>
      </c>
      <c r="D8" s="124">
        <f>IF('Game Stats'!$B41 = "Travel", 'Game Stats'!J41, "")</f>
        <v>10</v>
      </c>
      <c r="E8" s="124">
        <f>IF('Game Stats'!$B41 = "Travel", 'Game Stats'!K41, "")</f>
        <v>7</v>
      </c>
      <c r="F8" s="122">
        <f>IF('Game Stats'!$B41 = "Travel", 'Game Stats'!L41, "")</f>
        <v>9.1</v>
      </c>
      <c r="G8" s="124">
        <f>IF('Game Stats'!$B41 = "Travel", 'Game Stats'!M41, "")</f>
        <v>178</v>
      </c>
      <c r="H8" s="122">
        <f>IF('Game Stats'!$B41 = "Travel", 'Game Stats'!N41, "")</f>
        <v>9.9</v>
      </c>
      <c r="I8" s="124">
        <f>IF('Game Stats'!$B41 = "Travel", 'Game Stats'!O41, "")</f>
        <v>0</v>
      </c>
      <c r="J8" s="124">
        <f>IF('Game Stats'!$B41 = "Travel", 'Game Stats'!P41, "")</f>
        <v>0</v>
      </c>
      <c r="K8" s="124">
        <f>IF('Game Stats'!$B41 = "Travel", 'Game Stats'!Q41, "")</f>
        <v>0</v>
      </c>
      <c r="L8" s="124">
        <f>IF('Game Stats'!$B41 = "Travel", 'Game Stats'!R41, "")</f>
        <v>0</v>
      </c>
      <c r="M8" s="124">
        <f>IF('Game Stats'!$B41 = "Travel", 'Game Stats'!S41, "")</f>
        <v>18</v>
      </c>
      <c r="N8" s="124">
        <f>IF('Game Stats'!$B41 = "Travel", 'Game Stats'!T41, "")</f>
        <v>30</v>
      </c>
      <c r="O8" s="124">
        <f>IF('Game Stats'!$B41 = "Travel", SUM('Game Stats'!I39:I43), "")</f>
        <v>19</v>
      </c>
    </row>
    <row r="9" spans="1:21">
      <c r="A9" s="124" t="str">
        <f>IF('Game Stats'!$B47 = "Travel", 'Game Stats'!D47, "")</f>
        <v>TF</v>
      </c>
      <c r="B9" s="121">
        <f>IF('Game Stats'!$B47 = "Travel", 'Game Stats'!H47, "")</f>
        <v>35.56</v>
      </c>
      <c r="C9" s="124">
        <f>IF('Game Stats'!$B47 = "Travel", 'Game Stats'!I47, "")</f>
        <v>2</v>
      </c>
      <c r="D9" s="124">
        <f>IF('Game Stats'!$B47 = "Travel", 'Game Stats'!J47, "")</f>
        <v>4</v>
      </c>
      <c r="E9" s="124">
        <f>IF('Game Stats'!$B47 = "Travel", 'Game Stats'!K47, "")</f>
        <v>4</v>
      </c>
      <c r="F9" s="122">
        <f>IF('Game Stats'!$B47 = "Travel", 'Game Stats'!L47, "")</f>
        <v>20.9</v>
      </c>
      <c r="G9" s="124">
        <f>IF('Game Stats'!$B47 = "Travel", 'Game Stats'!M47, "")</f>
        <v>191</v>
      </c>
      <c r="H9" s="122">
        <f>IF('Game Stats'!$B47 = "Travel", 'Game Stats'!N47, "")</f>
        <v>11.1</v>
      </c>
      <c r="I9" s="124">
        <f>IF('Game Stats'!$B47 = "Travel", 'Game Stats'!O47, "")</f>
        <v>0</v>
      </c>
      <c r="J9" s="124">
        <f>IF('Game Stats'!$B47 = "Travel", 'Game Stats'!P47, "")</f>
        <v>0</v>
      </c>
      <c r="K9" s="124">
        <f>IF('Game Stats'!$B47 = "Travel", 'Game Stats'!Q47, "")</f>
        <v>0</v>
      </c>
      <c r="L9" s="124">
        <f>IF('Game Stats'!$B47 = "Travel", 'Game Stats'!R47, "")</f>
        <v>0</v>
      </c>
      <c r="M9" s="124">
        <f>IF('Game Stats'!$B47 = "Travel", 'Game Stats'!S47, "")</f>
        <v>11</v>
      </c>
      <c r="N9" s="124">
        <f>IF('Game Stats'!$B47 = "Travel", 'Game Stats'!T47, "")</f>
        <v>25</v>
      </c>
      <c r="O9" s="124">
        <f>IF('Game Stats'!$B47 = "Travel", SUM('Game Stats'!I45:I49), "")</f>
        <v>16</v>
      </c>
      <c r="P9" s="124" t="str">
        <f>IF('Game Stats'!$B10 = "Travel", 'Game Stats'!U10, "")</f>
        <v/>
      </c>
      <c r="Q9" s="124" t="str">
        <f>IF('Game Stats'!$B10 = "Travel", 'Game Stats'!V10, "")</f>
        <v/>
      </c>
      <c r="R9" s="124" t="str">
        <f>IF('Game Stats'!$B10 = "Travel", 'Game Stats'!W10, "")</f>
        <v/>
      </c>
      <c r="S9" s="124" t="str">
        <f>IF('Game Stats'!$B10 = "Travel", 'Game Stats'!X10, "")</f>
        <v/>
      </c>
      <c r="T9" s="124" t="str">
        <f>IF('Game Stats'!$B10 = "Travel", 'Game Stats'!Y10, "")</f>
        <v/>
      </c>
      <c r="U9" s="124" t="str">
        <f>IF('Game Stats'!$B10 = "Travel", 'Game Stats'!Z10, "")</f>
        <v/>
      </c>
    </row>
    <row r="10" spans="1:21">
      <c r="A10" s="124" t="str">
        <f>IF('Game Stats'!$B53 = "Travel", 'Game Stats'!D53, "")</f>
        <v>Galio</v>
      </c>
      <c r="B10" s="121">
        <f>IF('Game Stats'!$B53 = "Travel", 'Game Stats'!H53, "")</f>
        <v>0</v>
      </c>
      <c r="C10" s="124">
        <f>IF('Game Stats'!$B53 = "Travel", 'Game Stats'!I53, "")</f>
        <v>0</v>
      </c>
      <c r="D10" s="124">
        <f>IF('Game Stats'!$B53 = "Travel", 'Game Stats'!J53, "")</f>
        <v>0</v>
      </c>
      <c r="E10" s="124">
        <f>IF('Game Stats'!$B53 = "Travel", 'Game Stats'!K53, "")</f>
        <v>0</v>
      </c>
      <c r="F10" s="122">
        <f>IF('Game Stats'!$B53 = "Travel", 'Game Stats'!L53, "")</f>
        <v>0</v>
      </c>
      <c r="G10" s="124">
        <f>IF('Game Stats'!$B53 = "Travel", 'Game Stats'!M53, "")</f>
        <v>0</v>
      </c>
      <c r="H10" s="122">
        <f>IF('Game Stats'!$B53 = "Travel", 'Game Stats'!N53, "")</f>
        <v>0</v>
      </c>
      <c r="I10" s="124">
        <f>IF('Game Stats'!$B53 = "Travel", 'Game Stats'!O53, "")</f>
        <v>0</v>
      </c>
      <c r="J10" s="124">
        <f>IF('Game Stats'!$B53 = "Travel", 'Game Stats'!P53, "")</f>
        <v>0</v>
      </c>
      <c r="K10" s="124">
        <f>IF('Game Stats'!$B53 = "Travel", 'Game Stats'!Q53, "")</f>
        <v>0</v>
      </c>
      <c r="L10" s="124">
        <f>IF('Game Stats'!$B53 = "Travel", 'Game Stats'!R53, "")</f>
        <v>0</v>
      </c>
      <c r="M10" s="124">
        <f>IF('Game Stats'!$B53 = "Travel", 'Game Stats'!S53, "")</f>
        <v>0</v>
      </c>
      <c r="N10" s="124">
        <f>IF('Game Stats'!$B53 = "Travel", 'Game Stats'!T53, "")</f>
        <v>0</v>
      </c>
      <c r="O10" s="124">
        <f>IF('Game Stats'!$B53 = "Travel", SUM('Game Stats'!I51:I55), "")</f>
        <v>0</v>
      </c>
      <c r="P10" s="124" t="str">
        <f>IF('Game Stats'!$B11 = "Travel", 'Game Stats'!U11, "")</f>
        <v/>
      </c>
      <c r="Q10" s="124" t="str">
        <f>IF('Game Stats'!$B11 = "Travel", 'Game Stats'!V11, "")</f>
        <v/>
      </c>
      <c r="R10" s="124" t="str">
        <f>IF('Game Stats'!$B11 = "Travel", 'Game Stats'!W11, "")</f>
        <v/>
      </c>
      <c r="S10" s="124" t="str">
        <f>IF('Game Stats'!$B11 = "Travel", 'Game Stats'!X11, "")</f>
        <v/>
      </c>
      <c r="T10" s="124" t="str">
        <f>IF('Game Stats'!$B11 = "Travel", 'Game Stats'!Y11, "")</f>
        <v/>
      </c>
      <c r="U10" s="124" t="str">
        <f>IF('Game Stats'!$B11 = "Travel", 'Game Stats'!Z11, "")</f>
        <v/>
      </c>
    </row>
    <row r="11" spans="1:21">
      <c r="A11" s="124" t="str">
        <f>IF('Game Stats'!$B59 = "Travel", 'Game Stats'!D59, "")</f>
        <v/>
      </c>
      <c r="B11" s="124" t="str">
        <f>IF('Game Stats'!$B59 = "Travel", 'Game Stats'!H59, "")</f>
        <v/>
      </c>
      <c r="C11" s="124" t="str">
        <f>IF('Game Stats'!$B59 = "Travel", 'Game Stats'!I59, "")</f>
        <v/>
      </c>
      <c r="D11" s="124" t="str">
        <f>IF('Game Stats'!$B59 = "Travel", 'Game Stats'!J59, "")</f>
        <v/>
      </c>
      <c r="E11" s="124" t="str">
        <f>IF('Game Stats'!$B59 = "Travel", 'Game Stats'!K59, "")</f>
        <v/>
      </c>
      <c r="F11" s="124" t="str">
        <f>IF('Game Stats'!$B59 = "Travel", 'Game Stats'!L59, "")</f>
        <v/>
      </c>
      <c r="G11" s="124" t="str">
        <f>IF('Game Stats'!$B59 = "Travel", 'Game Stats'!M59, "")</f>
        <v/>
      </c>
      <c r="H11" s="124" t="str">
        <f>IF('Game Stats'!$B59 = "Travel", 'Game Stats'!N59, "")</f>
        <v/>
      </c>
      <c r="I11" s="124" t="str">
        <f>IF('Game Stats'!$B59 = "Travel", 'Game Stats'!O59, "")</f>
        <v/>
      </c>
      <c r="J11" s="124" t="str">
        <f>IF('Game Stats'!$B59 = "Travel", 'Game Stats'!P59, "")</f>
        <v/>
      </c>
      <c r="K11" s="124" t="str">
        <f>IF('Game Stats'!$B59 = "Travel", 'Game Stats'!Q59, "")</f>
        <v/>
      </c>
      <c r="L11" s="124" t="str">
        <f>IF('Game Stats'!$B59 = "Travel", 'Game Stats'!R59, "")</f>
        <v/>
      </c>
      <c r="M11" s="124" t="str">
        <f>IF('Game Stats'!$B59 = "Travel", 'Game Stats'!S59, "")</f>
        <v/>
      </c>
      <c r="N11" s="124" t="str">
        <f>IF('Game Stats'!$B59 = "Travel", 'Game Stats'!T59, "")</f>
        <v/>
      </c>
      <c r="O11" s="124" t="str">
        <f>IF('Game Stats'!$B59 = "Travel", SUM('Game Stats'!I57:I61), "")</f>
        <v/>
      </c>
      <c r="P11" s="124" t="str">
        <f>IF('Game Stats'!$B12 = "Travel", 'Game Stats'!U12, "")</f>
        <v/>
      </c>
      <c r="Q11" s="124" t="str">
        <f>IF('Game Stats'!$B12 = "Travel", 'Game Stats'!V12, "")</f>
        <v/>
      </c>
      <c r="R11" s="124" t="str">
        <f>IF('Game Stats'!$B12 = "Travel", 'Game Stats'!W12, "")</f>
        <v/>
      </c>
      <c r="S11" s="124" t="str">
        <f>IF('Game Stats'!$B12 = "Travel", 'Game Stats'!X12, "")</f>
        <v/>
      </c>
      <c r="T11" s="124" t="str">
        <f>IF('Game Stats'!$B12 = "Travel", 'Game Stats'!Y12, "")</f>
        <v/>
      </c>
      <c r="U11" s="124" t="str">
        <f>IF('Game Stats'!$B12 = "Travel", 'Game Stats'!Z12, "")</f>
        <v/>
      </c>
    </row>
    <row r="12" spans="1:21">
      <c r="A12" s="124" t="str">
        <f>IF('Game Stats'!$B65 = "Travel", 'Game Stats'!D65, "")</f>
        <v/>
      </c>
      <c r="B12" s="124" t="str">
        <f>IF('Game Stats'!$B65 = "Travel", 'Game Stats'!H65, "")</f>
        <v/>
      </c>
      <c r="C12" s="124" t="str">
        <f>IF('Game Stats'!$B65 = "Travel", 'Game Stats'!I65, "")</f>
        <v/>
      </c>
      <c r="D12" s="124" t="str">
        <f>IF('Game Stats'!$B65 = "Travel", 'Game Stats'!J65, "")</f>
        <v/>
      </c>
      <c r="E12" s="124" t="str">
        <f>IF('Game Stats'!$B65 = "Travel", 'Game Stats'!K65, "")</f>
        <v/>
      </c>
      <c r="F12" s="124" t="str">
        <f>IF('Game Stats'!$B65 = "Travel", 'Game Stats'!L65, "")</f>
        <v/>
      </c>
      <c r="G12" s="124" t="str">
        <f>IF('Game Stats'!$B65 = "Travel", 'Game Stats'!M65, "")</f>
        <v/>
      </c>
      <c r="H12" s="124" t="str">
        <f>IF('Game Stats'!$B65 = "Travel", 'Game Stats'!N65, "")</f>
        <v/>
      </c>
      <c r="I12" s="124" t="str">
        <f>IF('Game Stats'!$B65 = "Travel", 'Game Stats'!O65, "")</f>
        <v/>
      </c>
      <c r="J12" s="124" t="str">
        <f>IF('Game Stats'!$B65 = "Travel", 'Game Stats'!P65, "")</f>
        <v/>
      </c>
      <c r="K12" s="124" t="str">
        <f>IF('Game Stats'!$B65 = "Travel", 'Game Stats'!Q65, "")</f>
        <v/>
      </c>
      <c r="L12" s="124" t="str">
        <f>IF('Game Stats'!$B65 = "Travel", 'Game Stats'!R65, "")</f>
        <v/>
      </c>
      <c r="M12" s="124" t="str">
        <f>IF('Game Stats'!$B65 = "Travel", 'Game Stats'!S65, "")</f>
        <v/>
      </c>
      <c r="N12" s="124" t="str">
        <f>IF('Game Stats'!$B65 = "Travel", 'Game Stats'!T65, "")</f>
        <v/>
      </c>
      <c r="O12" s="124" t="str">
        <f>IF('Game Stats'!$B65 = "Travel", SUM('Game Stats'!I63:I67), "")</f>
        <v/>
      </c>
      <c r="P12" s="124" t="str">
        <f>IF('Game Stats'!$B13 = "Travel", 'Game Stats'!U13, "")</f>
        <v/>
      </c>
      <c r="Q12" s="124" t="str">
        <f>IF('Game Stats'!$B13 = "Travel", 'Game Stats'!V13, "")</f>
        <v/>
      </c>
      <c r="R12" s="124" t="str">
        <f>IF('Game Stats'!$B13 = "Travel", 'Game Stats'!W13, "")</f>
        <v/>
      </c>
      <c r="S12" s="124" t="str">
        <f>IF('Game Stats'!$B13 = "Travel", 'Game Stats'!X13, "")</f>
        <v/>
      </c>
      <c r="T12" s="124" t="str">
        <f>IF('Game Stats'!$B13 = "Travel", 'Game Stats'!Y13, "")</f>
        <v/>
      </c>
      <c r="U12" s="124" t="str">
        <f>IF('Game Stats'!$B13 = "Travel", 'Game Stats'!Z13, "")</f>
        <v/>
      </c>
    </row>
    <row r="13" spans="1:21">
      <c r="A13" s="124" t="str">
        <f>IF('Game Stats'!$B71 = "Travel", 'Game Stats'!D71, "")</f>
        <v/>
      </c>
      <c r="B13" s="124" t="str">
        <f>IF('Game Stats'!$B71 = "Travel", 'Game Stats'!H71, "")</f>
        <v/>
      </c>
      <c r="C13" s="124" t="str">
        <f>IF('Game Stats'!$B71 = "Travel", 'Game Stats'!I71, "")</f>
        <v/>
      </c>
      <c r="D13" s="124" t="str">
        <f>IF('Game Stats'!$B71 = "Travel", 'Game Stats'!J71, "")</f>
        <v/>
      </c>
      <c r="E13" s="124" t="str">
        <f>IF('Game Stats'!$B71 = "Travel", 'Game Stats'!K71, "")</f>
        <v/>
      </c>
      <c r="F13" s="124" t="str">
        <f>IF('Game Stats'!$B71 = "Travel", 'Game Stats'!L71, "")</f>
        <v/>
      </c>
      <c r="G13" s="124" t="str">
        <f>IF('Game Stats'!$B71 = "Travel", 'Game Stats'!M71, "")</f>
        <v/>
      </c>
      <c r="H13" s="124" t="str">
        <f>IF('Game Stats'!$B71 = "Travel", 'Game Stats'!N71, "")</f>
        <v/>
      </c>
      <c r="I13" s="124" t="str">
        <f>IF('Game Stats'!$B71 = "Travel", 'Game Stats'!O71, "")</f>
        <v/>
      </c>
      <c r="J13" s="124" t="str">
        <f>IF('Game Stats'!$B71 = "Travel", 'Game Stats'!P71, "")</f>
        <v/>
      </c>
      <c r="K13" s="124" t="str">
        <f>IF('Game Stats'!$B71 = "Travel", 'Game Stats'!Q71, "")</f>
        <v/>
      </c>
      <c r="L13" s="124" t="str">
        <f>IF('Game Stats'!$B71 = "Travel", 'Game Stats'!R71, "")</f>
        <v/>
      </c>
      <c r="M13" s="124" t="str">
        <f>IF('Game Stats'!$B71 = "Travel", 'Game Stats'!S71, "")</f>
        <v/>
      </c>
      <c r="N13" s="124" t="str">
        <f>IF('Game Stats'!$B71 = "Travel", 'Game Stats'!T71, "")</f>
        <v/>
      </c>
      <c r="O13" s="124" t="str">
        <f>IF('Game Stats'!$B71 = "Travel", SUM('Game Stats'!I69:I73), "")</f>
        <v/>
      </c>
      <c r="P13" s="124" t="str">
        <f>IF('Game Stats'!$B14 = "Travel", 'Game Stats'!U14, "")</f>
        <v/>
      </c>
      <c r="Q13" s="124" t="str">
        <f>IF('Game Stats'!$B14 = "Travel", 'Game Stats'!V14, "")</f>
        <v/>
      </c>
      <c r="R13" s="124" t="str">
        <f>IF('Game Stats'!$B14 = "Travel", 'Game Stats'!W14, "")</f>
        <v/>
      </c>
      <c r="S13" s="124" t="str">
        <f>IF('Game Stats'!$B14 = "Travel", 'Game Stats'!X14, "")</f>
        <v/>
      </c>
      <c r="T13" s="124" t="str">
        <f>IF('Game Stats'!$B14 = "Travel", 'Game Stats'!Y14, "")</f>
        <v/>
      </c>
      <c r="U13" s="124" t="str">
        <f>IF('Game Stats'!$B14 = "Travel", 'Game Stats'!Z14, "")</f>
        <v/>
      </c>
    </row>
    <row r="14" spans="1:21">
      <c r="A14" s="124" t="str">
        <f>IF('Game Stats'!$B77 = "Travel", 'Game Stats'!D77, "")</f>
        <v/>
      </c>
      <c r="B14" s="124" t="str">
        <f>IF('Game Stats'!$B77 = "Travel", 'Game Stats'!H77, "")</f>
        <v/>
      </c>
      <c r="C14" s="124" t="str">
        <f>IF('Game Stats'!$B77 = "Travel", 'Game Stats'!I77, "")</f>
        <v/>
      </c>
      <c r="D14" s="124" t="str">
        <f>IF('Game Stats'!$B77 = "Travel", 'Game Stats'!J77, "")</f>
        <v/>
      </c>
      <c r="E14" s="124" t="str">
        <f>IF('Game Stats'!$B77 = "Travel", 'Game Stats'!K77, "")</f>
        <v/>
      </c>
      <c r="F14" s="124" t="str">
        <f>IF('Game Stats'!$B77 = "Travel", 'Game Stats'!L77, "")</f>
        <v/>
      </c>
      <c r="G14" s="124" t="str">
        <f>IF('Game Stats'!$B83 = "Travel", 'Game Stats'!M77, "")</f>
        <v/>
      </c>
      <c r="H14" s="124" t="str">
        <f>IF('Game Stats'!$B77 = "Travel", 'Game Stats'!N77, "")</f>
        <v/>
      </c>
      <c r="I14" s="124" t="str">
        <f>IF('Game Stats'!$B77 = "Travel", 'Game Stats'!O77, "")</f>
        <v/>
      </c>
      <c r="J14" s="124" t="str">
        <f>IF('Game Stats'!$B77 = "Travel", 'Game Stats'!P77, "")</f>
        <v/>
      </c>
      <c r="K14" s="124" t="str">
        <f>IF('Game Stats'!$B77 = "Travel", 'Game Stats'!Q77, "")</f>
        <v/>
      </c>
      <c r="L14" s="124" t="str">
        <f>IF('Game Stats'!$B77 = "Travel", 'Game Stats'!R77, "")</f>
        <v/>
      </c>
      <c r="M14" s="124" t="str">
        <f>IF('Game Stats'!$B77 = "Travel", 'Game Stats'!S77, "")</f>
        <v/>
      </c>
      <c r="N14" s="124" t="str">
        <f>IF('Game Stats'!$B77 = "Travel", 'Game Stats'!T77, "")</f>
        <v/>
      </c>
      <c r="O14" s="124" t="str">
        <f>IF('Game Stats'!$B77 = "Travel", SUM('Game Stats'!I75:I79), "")</f>
        <v/>
      </c>
      <c r="P14" s="124" t="str">
        <f>IF('Game Stats'!$B15 = "Travel", 'Game Stats'!U21, "")</f>
        <v/>
      </c>
      <c r="Q14" s="124" t="str">
        <f>IF('Game Stats'!$B15 = "Travel", 'Game Stats'!V21, "")</f>
        <v/>
      </c>
      <c r="R14" s="124" t="str">
        <f>IF('Game Stats'!$B15 = "Travel", 'Game Stats'!W21, "")</f>
        <v/>
      </c>
      <c r="S14" s="124" t="str">
        <f>IF('Game Stats'!$B15 = "Travel", 'Game Stats'!X21, "")</f>
        <v/>
      </c>
      <c r="T14" s="124" t="str">
        <f>IF('Game Stats'!$B15 = "Travel", 'Game Stats'!Y21, "")</f>
        <v/>
      </c>
      <c r="U14" s="124" t="str">
        <f>IF('Game Stats'!$B15 = "Travel", 'Game Stats'!Z21, "")</f>
        <v/>
      </c>
    </row>
    <row r="15" spans="1:21">
      <c r="A15" s="124" t="str">
        <f>IF('Game Stats'!$B83 = "Travel", 'Game Stats'!D83, "")</f>
        <v/>
      </c>
      <c r="B15" s="124" t="str">
        <f>IF('Game Stats'!$B83 = "Travel", 'Game Stats'!H83, "")</f>
        <v/>
      </c>
      <c r="C15" s="124" t="str">
        <f>IF('Game Stats'!$B83 = "Travel", 'Game Stats'!I83, "")</f>
        <v/>
      </c>
      <c r="D15" s="124" t="str">
        <f>IF('Game Stats'!$B83 = "Travel", 'Game Stats'!J83, "")</f>
        <v/>
      </c>
      <c r="E15" s="124" t="str">
        <f>IF('Game Stats'!$B83 = "Travel", 'Game Stats'!K83, "")</f>
        <v/>
      </c>
      <c r="F15" s="124" t="str">
        <f>IF('Game Stats'!$B83 = "Travel", 'Game Stats'!L83, "")</f>
        <v/>
      </c>
      <c r="G15" s="124" t="str">
        <f>IF('Game Stats'!$B83 = "Travel", 'Game Stats'!M83, "")</f>
        <v/>
      </c>
      <c r="H15" s="124" t="str">
        <f>IF('Game Stats'!$B83 = "Travel", 'Game Stats'!N83, "")</f>
        <v/>
      </c>
      <c r="I15" s="124" t="str">
        <f>IF('Game Stats'!$B83 = "Travel", 'Game Stats'!O83, "")</f>
        <v/>
      </c>
      <c r="J15" s="124" t="str">
        <f>IF('Game Stats'!$B83 = "Travel", 'Game Stats'!P83, "")</f>
        <v/>
      </c>
      <c r="K15" s="124" t="str">
        <f>IF('Game Stats'!$B83 = "Travel", 'Game Stats'!Q83, "")</f>
        <v/>
      </c>
      <c r="L15" s="124" t="str">
        <f>IF('Game Stats'!$B83 = "Travel", 'Game Stats'!R83, "")</f>
        <v/>
      </c>
      <c r="M15" s="124" t="str">
        <f>IF('Game Stats'!$B83 = "Travel", 'Game Stats'!S83, "")</f>
        <v/>
      </c>
      <c r="N15" s="124" t="str">
        <f>IF('Game Stats'!$B83 = "Travel", 'Game Stats'!T83, "")</f>
        <v/>
      </c>
      <c r="O15" s="124" t="str">
        <f>IF('Game Stats'!$B83 = "Travel", SUM('Game Stats'!I81:I85), "")</f>
        <v/>
      </c>
      <c r="P15" s="124" t="str">
        <f>IF('Game Stats'!$B16 = "Travel", 'Game Stats'!U22, "")</f>
        <v/>
      </c>
      <c r="Q15" s="124" t="str">
        <f>IF('Game Stats'!$B16 = "Travel", 'Game Stats'!V22, "")</f>
        <v/>
      </c>
      <c r="R15" s="124" t="str">
        <f>IF('Game Stats'!$B16 = "Travel", 'Game Stats'!W22, "")</f>
        <v/>
      </c>
      <c r="S15" s="124" t="str">
        <f>IF('Game Stats'!$B16 = "Travel", 'Game Stats'!X22, "")</f>
        <v/>
      </c>
      <c r="T15" s="124" t="str">
        <f>IF('Game Stats'!$B16 = "Travel", 'Game Stats'!Y22, "")</f>
        <v/>
      </c>
      <c r="U15" s="124" t="str">
        <f>IF('Game Stats'!$B16 = "Travel", 'Game Stats'!Z22, "")</f>
        <v/>
      </c>
    </row>
    <row r="16" spans="1:21">
      <c r="A16" s="124" t="str">
        <f>IF('Game Stats'!$B89 = "Travel", 'Game Stats'!D89, "")</f>
        <v/>
      </c>
      <c r="B16" s="124" t="str">
        <f>IF('Game Stats'!$B89 = "Travel", 'Game Stats'!H89, "")</f>
        <v/>
      </c>
      <c r="C16" s="124" t="str">
        <f>IF('Game Stats'!$B89 = "Travel", 'Game Stats'!I89, "")</f>
        <v/>
      </c>
      <c r="D16" s="124" t="str">
        <f>IF('Game Stats'!$B89 = "Travel", 'Game Stats'!J89, "")</f>
        <v/>
      </c>
      <c r="E16" s="124" t="str">
        <f>IF('Game Stats'!$B89 = "Travel", 'Game Stats'!K89, "")</f>
        <v/>
      </c>
      <c r="F16" s="124" t="str">
        <f>IF('Game Stats'!$B89 = "Travel", 'Game Stats'!L89, "")</f>
        <v/>
      </c>
      <c r="G16" s="124" t="str">
        <f>IF('Game Stats'!$B89 = "Travel", 'Game Stats'!M89, "")</f>
        <v/>
      </c>
      <c r="H16" s="124" t="str">
        <f>IF('Game Stats'!$B89 = "Travel", 'Game Stats'!N89, "")</f>
        <v/>
      </c>
      <c r="I16" s="124" t="str">
        <f>IF('Game Stats'!$B89 = "Travel", 'Game Stats'!O89, "")</f>
        <v/>
      </c>
      <c r="J16" s="124" t="str">
        <f>IF('Game Stats'!$B89 = "Travel", 'Game Stats'!P89, "")</f>
        <v/>
      </c>
      <c r="K16" s="124" t="str">
        <f>IF('Game Stats'!$B89 = "Travel", 'Game Stats'!Q89, "")</f>
        <v/>
      </c>
      <c r="L16" s="124" t="str">
        <f>IF('Game Stats'!$B89 = "Travel", 'Game Stats'!R89, "")</f>
        <v/>
      </c>
      <c r="M16" s="124" t="str">
        <f>IF('Game Stats'!$B89 = "Travel", 'Game Stats'!S89, "")</f>
        <v/>
      </c>
      <c r="N16" s="124" t="str">
        <f>IF('Game Stats'!$B89 = "Travel", 'Game Stats'!T89, "")</f>
        <v/>
      </c>
      <c r="O16" s="124" t="str">
        <f>IF('Game Stats'!$B89 = "Travel", SUM('Game Stats'!I87:I91), "")</f>
        <v/>
      </c>
    </row>
    <row r="17" spans="1:21">
      <c r="A17" s="124" t="str">
        <f>IF('Game Stats'!$B95 = "Travel", 'Game Stats'!D95, "")</f>
        <v/>
      </c>
      <c r="B17" s="124" t="str">
        <f>IF('Game Stats'!$B95 = "Travel", 'Game Stats'!H95, "")</f>
        <v/>
      </c>
      <c r="C17" s="124" t="str">
        <f>IF('Game Stats'!$B95 = "Travel", 'Game Stats'!I95, "")</f>
        <v/>
      </c>
      <c r="D17" s="124" t="str">
        <f>IF('Game Stats'!$B95 = "Travel", 'Game Stats'!J95, "")</f>
        <v/>
      </c>
      <c r="E17" s="124" t="str">
        <f>IF('Game Stats'!$B95 = "Travel", 'Game Stats'!K95, "")</f>
        <v/>
      </c>
      <c r="F17" s="124" t="str">
        <f>IF('Game Stats'!$B95 = "Travel", 'Game Stats'!L95, "")</f>
        <v/>
      </c>
      <c r="G17" s="124" t="str">
        <f>IF('Game Stats'!$B95 = "Travel", 'Game Stats'!M95, "")</f>
        <v/>
      </c>
      <c r="H17" s="124" t="str">
        <f>IF('Game Stats'!$B95 = "Travel", 'Game Stats'!N95, "")</f>
        <v/>
      </c>
      <c r="I17" s="124" t="str">
        <f>IF('Game Stats'!$B95 = "Travel", 'Game Stats'!O95, "")</f>
        <v/>
      </c>
      <c r="J17" s="124" t="str">
        <f>IF('Game Stats'!$B95 = "Travel", 'Game Stats'!P95, "")</f>
        <v/>
      </c>
      <c r="K17" s="124" t="str">
        <f>IF('Game Stats'!$B95 = "Travel", 'Game Stats'!Q95, "")</f>
        <v/>
      </c>
      <c r="L17" s="124" t="str">
        <f>IF('Game Stats'!$B95 = "Travel", 'Game Stats'!R95, "")</f>
        <v/>
      </c>
      <c r="M17" s="124" t="str">
        <f>IF('Game Stats'!$B95 = "Travel", 'Game Stats'!S95, "")</f>
        <v/>
      </c>
      <c r="N17" s="124" t="str">
        <f>IF('Game Stats'!$B95 = "Travel", 'Game Stats'!T95, "")</f>
        <v/>
      </c>
      <c r="O17" s="124" t="str">
        <f>IF('Game Stats'!$B95 = "Travel", SUM('Game Stats'!I93:I97), "")</f>
        <v/>
      </c>
      <c r="P17" s="124" t="str">
        <f>IF('Game Stats'!$B18 = "Travel", 'Game Stats'!U24, "")</f>
        <v/>
      </c>
      <c r="Q17" s="124" t="str">
        <f>IF('Game Stats'!$B18 = "Travel", 'Game Stats'!V24, "")</f>
        <v/>
      </c>
      <c r="R17" s="124" t="str">
        <f>IF('Game Stats'!$B18 = "Travel", 'Game Stats'!W24, "")</f>
        <v/>
      </c>
      <c r="S17" s="124" t="str">
        <f>IF('Game Stats'!$B18 = "Travel", 'Game Stats'!X24, "")</f>
        <v/>
      </c>
      <c r="T17" s="124" t="str">
        <f>IF('Game Stats'!$B18 = "Travel", 'Game Stats'!Y24, "")</f>
        <v/>
      </c>
      <c r="U17" s="124" t="str">
        <f>IF('Game Stats'!$B18 = "Travel", 'Game Stats'!Z24, "")</f>
        <v/>
      </c>
    </row>
    <row r="18" spans="1:21">
      <c r="A18" s="124" t="str">
        <f>IF('Game Stats'!$B101 = "Travel", 'Game Stats'!D101, "")</f>
        <v/>
      </c>
      <c r="B18" s="124" t="str">
        <f>IF('Game Stats'!$B101 = "Travel", 'Game Stats'!H101, "")</f>
        <v/>
      </c>
      <c r="C18" s="124" t="str">
        <f>IF('Game Stats'!$B101 = "Travel", 'Game Stats'!I101, "")</f>
        <v/>
      </c>
      <c r="D18" s="124" t="str">
        <f>IF('Game Stats'!$B101 = "Travel", 'Game Stats'!J101, "")</f>
        <v/>
      </c>
      <c r="E18" s="124" t="str">
        <f>IF('Game Stats'!$B101 = "Travel", 'Game Stats'!K101, "")</f>
        <v/>
      </c>
      <c r="F18" s="124" t="str">
        <f>IF('Game Stats'!$B101 = "Travel", 'Game Stats'!L101, "")</f>
        <v/>
      </c>
      <c r="G18" s="124" t="str">
        <f>IF('Game Stats'!$B101 = "Travel", 'Game Stats'!M101, "")</f>
        <v/>
      </c>
      <c r="H18" s="124" t="str">
        <f>IF('Game Stats'!$B101 = "Travel", 'Game Stats'!N101, "")</f>
        <v/>
      </c>
      <c r="I18" s="124" t="str">
        <f>IF('Game Stats'!$B101 = "Travel", 'Game Stats'!O101, "")</f>
        <v/>
      </c>
      <c r="J18" s="124" t="str">
        <f>IF('Game Stats'!$B101 = "Travel", 'Game Stats'!P101, "")</f>
        <v/>
      </c>
      <c r="K18" s="124" t="str">
        <f>IF('Game Stats'!$B101 = "Travel", 'Game Stats'!Q101, "")</f>
        <v/>
      </c>
      <c r="L18" s="124" t="str">
        <f>IF('Game Stats'!$B101 = "Travel", 'Game Stats'!R101, "")</f>
        <v/>
      </c>
      <c r="M18" s="124" t="str">
        <f>IF('Game Stats'!$B101 = "Travel", 'Game Stats'!S101, "")</f>
        <v/>
      </c>
      <c r="N18" s="124" t="str">
        <f>IF('Game Stats'!$B101 = "Travel", 'Game Stats'!T101, "")</f>
        <v/>
      </c>
      <c r="O18" s="124" t="str">
        <f>IF('Game Stats'!$B101 = "Travel", SUM('Game Stats'!I99:I103), "")</f>
        <v/>
      </c>
      <c r="P18" s="124" t="str">
        <f>IF('Game Stats'!$B19 = "Travel", 'Game Stats'!U25, "")</f>
        <v/>
      </c>
      <c r="Q18" s="124" t="str">
        <f>IF('Game Stats'!$B19 = "Travel", 'Game Stats'!V25, "")</f>
        <v/>
      </c>
      <c r="R18" s="124" t="str">
        <f>IF('Game Stats'!$B19 = "Travel", 'Game Stats'!W25, "")</f>
        <v/>
      </c>
      <c r="S18" s="124" t="str">
        <f>IF('Game Stats'!$B19 = "Travel", 'Game Stats'!X25, "")</f>
        <v/>
      </c>
      <c r="T18" s="124" t="str">
        <f>IF('Game Stats'!$B19 = "Travel", 'Game Stats'!Y25, "")</f>
        <v/>
      </c>
      <c r="U18" s="124" t="str">
        <f>IF('Game Stats'!$B19 = "Travel", 'Game Stats'!Z25, "")</f>
        <v/>
      </c>
    </row>
    <row r="19" spans="1:21">
      <c r="A19" s="124" t="str">
        <f>IF('Game Stats'!$B107 = "Travel", 'Game Stats'!D107, "")</f>
        <v/>
      </c>
      <c r="B19" s="124" t="str">
        <f>IF('Game Stats'!$B107 = "Travel", 'Game Stats'!H107, "")</f>
        <v/>
      </c>
      <c r="C19" s="124" t="str">
        <f>IF('Game Stats'!$B107 = "Travel", 'Game Stats'!I107, "")</f>
        <v/>
      </c>
      <c r="D19" s="124" t="str">
        <f>IF('Game Stats'!$B107 = "Travel", 'Game Stats'!J107, "")</f>
        <v/>
      </c>
      <c r="E19" s="124" t="str">
        <f>IF('Game Stats'!$B107 = "Travel", 'Game Stats'!K107, "")</f>
        <v/>
      </c>
      <c r="F19" s="124" t="str">
        <f>IF('Game Stats'!$B107 = "Travel", 'Game Stats'!L107, "")</f>
        <v/>
      </c>
      <c r="G19" s="124" t="str">
        <f>IF('Game Stats'!$B107 = "Travel", 'Game Stats'!M107, "")</f>
        <v/>
      </c>
      <c r="H19" s="124" t="str">
        <f>IF('Game Stats'!$B107 = "Travel", 'Game Stats'!N107, "")</f>
        <v/>
      </c>
      <c r="I19" s="124" t="str">
        <f>IF('Game Stats'!$B107 = "Travel", 'Game Stats'!O107, "")</f>
        <v/>
      </c>
      <c r="J19" s="124" t="str">
        <f>IF('Game Stats'!$B107 = "Travel", 'Game Stats'!P107, "")</f>
        <v/>
      </c>
      <c r="K19" s="124" t="str">
        <f>IF('Game Stats'!$B107 = "Travel", 'Game Stats'!Q107, "")</f>
        <v/>
      </c>
      <c r="L19" s="124" t="str">
        <f>IF('Game Stats'!$B107 = "Travel", 'Game Stats'!R107, "")</f>
        <v/>
      </c>
      <c r="M19" s="124" t="str">
        <f>IF('Game Stats'!$B107 = "Travel", 'Game Stats'!S107, "")</f>
        <v/>
      </c>
      <c r="N19" s="124" t="str">
        <f>IF('Game Stats'!$B107 = "Travel", 'Game Stats'!T107, "")</f>
        <v/>
      </c>
      <c r="O19" s="124" t="str">
        <f>IF('Game Stats'!$B107 = "Travel", SUM('Game Stats'!I105:I109), "")</f>
        <v/>
      </c>
      <c r="P19" s="124" t="str">
        <f>IF('Game Stats'!$B20 = "Travel", 'Game Stats'!U20, "")</f>
        <v/>
      </c>
      <c r="Q19" s="124" t="str">
        <f>IF('Game Stats'!$B20 = "Travel", 'Game Stats'!V20, "")</f>
        <v/>
      </c>
      <c r="R19" s="124" t="str">
        <f>IF('Game Stats'!$B20 = "Travel", 'Game Stats'!W20, "")</f>
        <v/>
      </c>
      <c r="S19" s="124" t="str">
        <f>IF('Game Stats'!$B20 = "Travel", 'Game Stats'!X20, "")</f>
        <v/>
      </c>
      <c r="T19" s="124" t="str">
        <f>IF('Game Stats'!$B20 = "Travel", 'Game Stats'!Y20, "")</f>
        <v/>
      </c>
      <c r="U19" s="124" t="str">
        <f>IF('Game Stats'!$B20 = "Travel", 'Game Stats'!Z20, "")</f>
        <v/>
      </c>
    </row>
    <row r="20" spans="1:21">
      <c r="A20" s="124" t="str">
        <f>IF('Game Stats'!$B113 = "Travel", 'Game Stats'!D113, "")</f>
        <v/>
      </c>
      <c r="B20" s="124" t="str">
        <f>IF('Game Stats'!$B113 = "Travel", 'Game Stats'!H113, "")</f>
        <v/>
      </c>
      <c r="C20" s="124" t="str">
        <f>IF('Game Stats'!$B113 = "Travel", 'Game Stats'!I113, "")</f>
        <v/>
      </c>
      <c r="D20" s="124" t="str">
        <f>IF('Game Stats'!$B113 = "Travel", 'Game Stats'!J113, "")</f>
        <v/>
      </c>
      <c r="E20" s="124" t="str">
        <f>IF('Game Stats'!$B113 = "Travel", 'Game Stats'!K113, "")</f>
        <v/>
      </c>
      <c r="F20" s="124" t="str">
        <f>IF('Game Stats'!$B113 = "Travel", 'Game Stats'!L113, "")</f>
        <v/>
      </c>
      <c r="G20" s="124" t="str">
        <f>IF('Game Stats'!$B113 = "Travel", 'Game Stats'!M113, "")</f>
        <v/>
      </c>
      <c r="H20" s="124" t="str">
        <f>IF('Game Stats'!$B113 = "Travel", 'Game Stats'!N113, "")</f>
        <v/>
      </c>
      <c r="I20" s="124" t="str">
        <f>IF('Game Stats'!$B113 = "Travel", 'Game Stats'!O113, "")</f>
        <v/>
      </c>
      <c r="J20" s="124" t="str">
        <f>IF('Game Stats'!$B113 = "Travel", 'Game Stats'!P113, "")</f>
        <v/>
      </c>
      <c r="K20" s="124" t="str">
        <f>IF('Game Stats'!$B113 = "Travel", 'Game Stats'!Q113, "")</f>
        <v/>
      </c>
      <c r="L20" s="124" t="str">
        <f>IF('Game Stats'!$B113 = "Travel", 'Game Stats'!R113, "")</f>
        <v/>
      </c>
      <c r="M20" s="124" t="str">
        <f>IF('Game Stats'!$B113 = "Travel", 'Game Stats'!S113, "")</f>
        <v/>
      </c>
      <c r="N20" s="124" t="str">
        <f>IF('Game Stats'!$B113 = "Travel", 'Game Stats'!T113, "")</f>
        <v/>
      </c>
      <c r="O20" s="124" t="str">
        <f>IF('Game Stats'!$B113 = "Travel", SUM('Game Stats'!I111:I115), "")</f>
        <v/>
      </c>
      <c r="P20" s="124" t="str">
        <f>IF('Game Stats'!$B21 = "Travel",#REF!, "")</f>
        <v/>
      </c>
      <c r="Q20" s="124" t="str">
        <f>IF('Game Stats'!$B21 = "Travel",#REF!, "")</f>
        <v/>
      </c>
      <c r="R20" s="124" t="str">
        <f>IF('Game Stats'!$B21 = "Travel",#REF!, "")</f>
        <v/>
      </c>
      <c r="S20" s="124" t="str">
        <f>IF('Game Stats'!$B21 = "Travel",#REF!, "")</f>
        <v/>
      </c>
      <c r="T20" s="124" t="str">
        <f>IF('Game Stats'!$B21 = "Travel",#REF!, "")</f>
        <v/>
      </c>
      <c r="U20" s="124" t="str">
        <f>IF('Game Stats'!$B21 = "Travel",#REF!, "")</f>
        <v/>
      </c>
    </row>
    <row r="21" spans="1:21">
      <c r="A21" s="124" t="str">
        <f>IF('Game Stats'!$B119 = "Travel", 'Game Stats'!D119, "")</f>
        <v/>
      </c>
      <c r="B21" s="124" t="str">
        <f>IF('Game Stats'!$B119 = "Travel", 'Game Stats'!H119, "")</f>
        <v/>
      </c>
      <c r="C21" s="124" t="str">
        <f>IF('Game Stats'!$B119 = "Travel", 'Game Stats'!I119, "")</f>
        <v/>
      </c>
      <c r="D21" s="124" t="str">
        <f>IF('Game Stats'!$B119 = "Travel", 'Game Stats'!J119, "")</f>
        <v/>
      </c>
      <c r="E21" s="124" t="str">
        <f>IF('Game Stats'!$B119 = "Travel", 'Game Stats'!K119, "")</f>
        <v/>
      </c>
      <c r="F21" s="124" t="str">
        <f>IF('Game Stats'!$B119 = "Travel", 'Game Stats'!L119, "")</f>
        <v/>
      </c>
      <c r="G21" s="124" t="str">
        <f>IF('Game Stats'!$B119 = "Travel", 'Game Stats'!M119, "")</f>
        <v/>
      </c>
      <c r="H21" s="124" t="str">
        <f>IF('Game Stats'!$B119 = "Travel", 'Game Stats'!N119, "")</f>
        <v/>
      </c>
      <c r="I21" s="124" t="str">
        <f>IF('Game Stats'!$B119 = "Travel", 'Game Stats'!O119, "")</f>
        <v/>
      </c>
      <c r="J21" s="124" t="str">
        <f>IF('Game Stats'!$B119 = "Travel", 'Game Stats'!P119, "")</f>
        <v/>
      </c>
      <c r="K21" s="124" t="str">
        <f>IF('Game Stats'!$B119 = "Travel", 'Game Stats'!Q119, "")</f>
        <v/>
      </c>
      <c r="L21" s="124" t="str">
        <f>IF('Game Stats'!$B119 = "Travel", 'Game Stats'!R119, "")</f>
        <v/>
      </c>
      <c r="M21" s="124" t="str">
        <f>IF('Game Stats'!$B119 = "Travel", 'Game Stats'!S119, "")</f>
        <v/>
      </c>
      <c r="N21" s="124" t="str">
        <f>IF('Game Stats'!$B119 = "Travel", 'Game Stats'!T119, "")</f>
        <v/>
      </c>
      <c r="O21" s="124" t="str">
        <f>IF('Game Stats'!$B119 = "Travel", SUM('Game Stats'!I117:I121), "")</f>
        <v/>
      </c>
      <c r="P21" s="124" t="str">
        <f>IF('Game Stats'!$B22 = "Travel",#REF!, "")</f>
        <v/>
      </c>
      <c r="Q21" s="124" t="str">
        <f>IF('Game Stats'!$B22 = "Travel",#REF!, "")</f>
        <v/>
      </c>
      <c r="R21" s="124" t="str">
        <f>IF('Game Stats'!$B22 = "Travel",#REF!, "")</f>
        <v/>
      </c>
      <c r="S21" s="124" t="str">
        <f>IF('Game Stats'!$B22 = "Travel",#REF!, "")</f>
        <v/>
      </c>
      <c r="T21" s="124" t="str">
        <f>IF('Game Stats'!$B22 = "Travel",#REF!, "")</f>
        <v/>
      </c>
      <c r="U21" s="124" t="str">
        <f>IF('Game Stats'!$B22 = "Travel",#REF!, "")</f>
        <v/>
      </c>
    </row>
    <row r="22" spans="1:21">
      <c r="A22" s="124" t="str">
        <f>IF('Game Stats'!$B125 = "Travel", 'Game Stats'!D125, "")</f>
        <v/>
      </c>
      <c r="B22" s="124" t="str">
        <f>IF('Game Stats'!$B125 = "Travel", 'Game Stats'!H125, "")</f>
        <v/>
      </c>
      <c r="C22" s="124" t="str">
        <f>IF('Game Stats'!$B125 = "Travel", 'Game Stats'!I125, "")</f>
        <v/>
      </c>
      <c r="D22" s="124" t="str">
        <f>IF('Game Stats'!$B125 = "Travel", 'Game Stats'!J125, "")</f>
        <v/>
      </c>
      <c r="E22" s="124" t="str">
        <f>IF('Game Stats'!$B125 = "Travel", 'Game Stats'!K125, "")</f>
        <v/>
      </c>
      <c r="F22" s="124" t="str">
        <f>IF('Game Stats'!$B125 = "Travel", 'Game Stats'!L125, "")</f>
        <v/>
      </c>
      <c r="G22" s="124" t="str">
        <f>IF('Game Stats'!$B125 = "Travel", 'Game Stats'!M125, "")</f>
        <v/>
      </c>
      <c r="H22" s="124" t="str">
        <f>IF('Game Stats'!$B125 = "Travel", 'Game Stats'!N125, "")</f>
        <v/>
      </c>
      <c r="I22" s="124" t="str">
        <f>IF('Game Stats'!$B125 = "Travel", 'Game Stats'!O125, "")</f>
        <v/>
      </c>
      <c r="J22" s="124" t="str">
        <f>IF('Game Stats'!$B125 = "Travel", 'Game Stats'!P125, "")</f>
        <v/>
      </c>
      <c r="K22" s="124" t="str">
        <f>IF('Game Stats'!$B125 = "Travel", 'Game Stats'!Q125, "")</f>
        <v/>
      </c>
      <c r="L22" s="124" t="str">
        <f>IF('Game Stats'!$B125 = "Travel", 'Game Stats'!R125, "")</f>
        <v/>
      </c>
      <c r="M22" s="124" t="str">
        <f>IF('Game Stats'!$B125 = "Travel", 'Game Stats'!S125, "")</f>
        <v/>
      </c>
      <c r="N22" s="124" t="str">
        <f>IF('Game Stats'!$B125 = "Travel", 'Game Stats'!T125, "")</f>
        <v/>
      </c>
      <c r="O22" s="124" t="str">
        <f>IF('Game Stats'!$B125 = "Travel", SUM('Game Stats'!I123:I127), "")</f>
        <v/>
      </c>
    </row>
    <row r="23" spans="1:21">
      <c r="A23" s="124" t="str">
        <f>IF('Game Stats'!$B131 = "Travel", 'Game Stats'!D131, "")</f>
        <v/>
      </c>
      <c r="B23" s="124" t="str">
        <f>IF('Game Stats'!$B131 = "Travel", 'Game Stats'!H131, "")</f>
        <v/>
      </c>
      <c r="C23" s="124" t="str">
        <f>IF('Game Stats'!$B131 = "Travel", 'Game Stats'!I131, "")</f>
        <v/>
      </c>
      <c r="D23" s="124" t="str">
        <f>IF('Game Stats'!$B131 = "Travel", 'Game Stats'!J131, "")</f>
        <v/>
      </c>
      <c r="E23" s="124" t="str">
        <f>IF('Game Stats'!$B131 = "Travel", 'Game Stats'!K131, "")</f>
        <v/>
      </c>
      <c r="F23" s="124" t="str">
        <f>IF('Game Stats'!$B131 = "Travel", 'Game Stats'!L131, "")</f>
        <v/>
      </c>
      <c r="G23" s="124" t="str">
        <f>IF('Game Stats'!$B131 = "Travel", 'Game Stats'!M131, "")</f>
        <v/>
      </c>
      <c r="H23" s="124" t="str">
        <f>IF('Game Stats'!$B131 = "Travel", 'Game Stats'!N131, "")</f>
        <v/>
      </c>
      <c r="I23" s="124" t="str">
        <f>IF('Game Stats'!$B131 = "Travel", 'Game Stats'!O131, "")</f>
        <v/>
      </c>
      <c r="J23" s="124" t="str">
        <f>IF('Game Stats'!$B131 = "Travel", 'Game Stats'!P131, "")</f>
        <v/>
      </c>
      <c r="K23" s="124" t="str">
        <f>IF('Game Stats'!$B131 = "Travel", 'Game Stats'!Q131, "")</f>
        <v/>
      </c>
      <c r="L23" s="124" t="str">
        <f>IF('Game Stats'!$B131 = "Travel", 'Game Stats'!R131, "")</f>
        <v/>
      </c>
      <c r="M23" s="124" t="str">
        <f>IF('Game Stats'!$B131 = "Travel", 'Game Stats'!S131, "")</f>
        <v/>
      </c>
      <c r="N23" s="124" t="str">
        <f>IF('Game Stats'!$B131 = "Travel", 'Game Stats'!T131, "")</f>
        <v/>
      </c>
      <c r="O23" s="124" t="str">
        <f>IF('Game Stats'!$B131 = "Travel", SUM('Game Stats'!I129:I133), "")</f>
        <v/>
      </c>
      <c r="P23" s="124" t="str">
        <f>IF('Game Stats'!$B24 = "Travel",#REF!, "")</f>
        <v/>
      </c>
      <c r="Q23" s="124" t="str">
        <f>IF('Game Stats'!$B24 = "Travel",#REF!, "")</f>
        <v/>
      </c>
      <c r="R23" s="124" t="str">
        <f>IF('Game Stats'!$B24 = "Travel",#REF!, "")</f>
        <v/>
      </c>
      <c r="S23" s="124" t="str">
        <f>IF('Game Stats'!$B24 = "Travel",#REF!, "")</f>
        <v/>
      </c>
      <c r="T23" s="124" t="str">
        <f>IF('Game Stats'!$B24 = "Travel",#REF!, "")</f>
        <v/>
      </c>
      <c r="U23" s="124" t="str">
        <f>IF('Game Stats'!$B24 = "Travel",#REF!, "")</f>
        <v/>
      </c>
    </row>
    <row r="24" spans="1:21">
      <c r="A24" s="124" t="str">
        <f>IF('Game Stats'!$B137 = "Travel", 'Game Stats'!D137, "")</f>
        <v/>
      </c>
      <c r="B24" s="124" t="str">
        <f>IF('Game Stats'!$B137 = "Travel", 'Game Stats'!H137, "")</f>
        <v/>
      </c>
      <c r="C24" s="124" t="str">
        <f>IF('Game Stats'!$B137 = "Travel", 'Game Stats'!I137, "")</f>
        <v/>
      </c>
      <c r="D24" s="124" t="str">
        <f>IF('Game Stats'!$B137 = "Travel", 'Game Stats'!J137, "")</f>
        <v/>
      </c>
      <c r="E24" s="124" t="str">
        <f>IF('Game Stats'!$B137 = "Travel", 'Game Stats'!K137, "")</f>
        <v/>
      </c>
      <c r="F24" s="124" t="str">
        <f>IF('Game Stats'!$B137 = "Travel", 'Game Stats'!L137, "")</f>
        <v/>
      </c>
      <c r="G24" s="124" t="str">
        <f>IF('Game Stats'!$B137 = "Travel", 'Game Stats'!M137, "")</f>
        <v/>
      </c>
      <c r="H24" s="124" t="str">
        <f>IF('Game Stats'!$B137 = "Travel", 'Game Stats'!N137, "")</f>
        <v/>
      </c>
      <c r="I24" s="124" t="str">
        <f>IF('Game Stats'!$B137 = "Travel", 'Game Stats'!O137, "")</f>
        <v/>
      </c>
      <c r="J24" s="124" t="str">
        <f>IF('Game Stats'!$B137 = "Travel", 'Game Stats'!P137, "")</f>
        <v/>
      </c>
      <c r="K24" s="124" t="str">
        <f>IF('Game Stats'!$B137 = "Travel", 'Game Stats'!Q137, "")</f>
        <v/>
      </c>
      <c r="L24" s="124" t="str">
        <f>IF('Game Stats'!$B137 = "Travel", 'Game Stats'!R137, "")</f>
        <v/>
      </c>
      <c r="M24" s="124" t="str">
        <f>IF('Game Stats'!$B137 = "Travel", 'Game Stats'!S137, "")</f>
        <v/>
      </c>
      <c r="N24" s="124" t="str">
        <f>IF('Game Stats'!$B137 = "Travel", 'Game Stats'!T137, "")</f>
        <v/>
      </c>
      <c r="O24" s="124" t="str">
        <f>IF('Game Stats'!$B137 = "Travel", SUM('Game Stats'!I135:I139), "")</f>
        <v/>
      </c>
      <c r="P24" s="124" t="str">
        <f>IF('Game Stats'!$B25 = "Travel",#REF!, "")</f>
        <v/>
      </c>
      <c r="Q24" s="124" t="str">
        <f>IF('Game Stats'!$B25 = "Travel",#REF!, "")</f>
        <v/>
      </c>
      <c r="R24" s="124" t="str">
        <f>IF('Game Stats'!$B25 = "Travel",#REF!, "")</f>
        <v/>
      </c>
      <c r="S24" s="124" t="str">
        <f>IF('Game Stats'!$B25 = "Travel",#REF!, "")</f>
        <v/>
      </c>
      <c r="T24" s="124" t="str">
        <f>IF('Game Stats'!$B25 = "Travel",#REF!, "")</f>
        <v/>
      </c>
      <c r="U24" s="124" t="str">
        <f>IF('Game Stats'!$B25 = "Travel",#REF!, "")</f>
        <v/>
      </c>
    </row>
    <row r="25" spans="1:21">
      <c r="A25" s="124" t="str">
        <f>IF('Game Stats'!$B143 = "Travel", 'Game Stats'!D143, "")</f>
        <v/>
      </c>
      <c r="B25" s="124" t="str">
        <f>IF('Game Stats'!$B143 = "Travel", 'Game Stats'!H143, "")</f>
        <v/>
      </c>
      <c r="C25" s="124" t="str">
        <f>IF('Game Stats'!$B143 = "Travel", 'Game Stats'!I143, "")</f>
        <v/>
      </c>
      <c r="D25" s="124" t="str">
        <f>IF('Game Stats'!$B143 = "Travel", 'Game Stats'!J143, "")</f>
        <v/>
      </c>
      <c r="E25" s="124" t="str">
        <f>IF('Game Stats'!$B143 = "Travel", 'Game Stats'!K143, "")</f>
        <v/>
      </c>
      <c r="F25" s="124" t="str">
        <f>IF('Game Stats'!$B143 = "Travel", 'Game Stats'!L143, "")</f>
        <v/>
      </c>
      <c r="G25" s="124" t="str">
        <f>IF('Game Stats'!$B143 = "Travel", 'Game Stats'!M143, "")</f>
        <v/>
      </c>
      <c r="H25" s="124" t="str">
        <f>IF('Game Stats'!$B143 = "Travel", 'Game Stats'!N143, "")</f>
        <v/>
      </c>
      <c r="I25" s="124" t="str">
        <f>IF('Game Stats'!$B143 = "Travel", 'Game Stats'!O143, "")</f>
        <v/>
      </c>
      <c r="J25" s="124" t="str">
        <f>IF('Game Stats'!$B143 = "Travel", 'Game Stats'!P143, "")</f>
        <v/>
      </c>
      <c r="K25" s="124" t="str">
        <f>IF('Game Stats'!$B143 = "Travel", 'Game Stats'!Q143, "")</f>
        <v/>
      </c>
      <c r="L25" s="124" t="str">
        <f>IF('Game Stats'!$B143 = "Travel", 'Game Stats'!R143, "")</f>
        <v/>
      </c>
      <c r="M25" s="124" t="str">
        <f>IF('Game Stats'!$B143 = "Travel", 'Game Stats'!S143, "")</f>
        <v/>
      </c>
      <c r="N25" s="124" t="str">
        <f>IF('Game Stats'!$B143 = "Travel", 'Game Stats'!T143, "")</f>
        <v/>
      </c>
      <c r="O25" s="124" t="str">
        <f>IF('Game Stats'!$B143 = "Travel", SUM('Game Stats'!I141:I145), "")</f>
        <v/>
      </c>
      <c r="P25" s="124" t="str">
        <f>IF('Game Stats'!$B26 = "Travel", 'Game Stats'!U26, "")</f>
        <v/>
      </c>
      <c r="Q25" s="124" t="str">
        <f>IF('Game Stats'!$B26 = "Travel", 'Game Stats'!V26, "")</f>
        <v/>
      </c>
      <c r="R25" s="124" t="str">
        <f>IF('Game Stats'!$B26 = "Travel", 'Game Stats'!W26, "")</f>
        <v/>
      </c>
      <c r="S25" s="124" t="str">
        <f>IF('Game Stats'!$B26 = "Travel", 'Game Stats'!X26, "")</f>
        <v/>
      </c>
      <c r="T25" s="124" t="str">
        <f>IF('Game Stats'!$B26 = "Travel", 'Game Stats'!Y26, "")</f>
        <v/>
      </c>
      <c r="U25" s="124" t="str">
        <f>IF('Game Stats'!$B26 = "Travel", 'Game Stats'!Z26, "")</f>
        <v/>
      </c>
    </row>
    <row r="26" spans="1:21">
      <c r="A26" s="124" t="str">
        <f>IF('Game Stats'!$B149 = "Travel", 'Game Stats'!D149, "")</f>
        <v/>
      </c>
      <c r="B26" s="124" t="str">
        <f>IF('Game Stats'!$B149 = "Travel", 'Game Stats'!H149, "")</f>
        <v/>
      </c>
      <c r="C26" s="124" t="str">
        <f>IF('Game Stats'!$B149 = "Travel", 'Game Stats'!I149, "")</f>
        <v/>
      </c>
      <c r="D26" s="124" t="str">
        <f>IF('Game Stats'!$B149 = "Travel", 'Game Stats'!J149, "")</f>
        <v/>
      </c>
      <c r="E26" s="124" t="str">
        <f>IF('Game Stats'!$B149 = "Travel", 'Game Stats'!K149, "")</f>
        <v/>
      </c>
      <c r="F26" s="124" t="str">
        <f>IF('Game Stats'!$B149 = "Travel", 'Game Stats'!L149, "")</f>
        <v/>
      </c>
      <c r="G26" s="124" t="str">
        <f>IF('Game Stats'!$B149 = "Travel", 'Game Stats'!M149, "")</f>
        <v/>
      </c>
      <c r="H26" s="124" t="str">
        <f>IF('Game Stats'!$B149 = "Travel", 'Game Stats'!N149, "")</f>
        <v/>
      </c>
      <c r="I26" s="124" t="str">
        <f>IF('Game Stats'!$B149 = "Travel", 'Game Stats'!O149, "")</f>
        <v/>
      </c>
      <c r="J26" s="124" t="str">
        <f>IF('Game Stats'!$B149 = "Travel", 'Game Stats'!P149, "")</f>
        <v/>
      </c>
      <c r="K26" s="124" t="str">
        <f>IF('Game Stats'!$B149 = "Travel", 'Game Stats'!Q149, "")</f>
        <v/>
      </c>
      <c r="L26" s="124" t="str">
        <f>IF('Game Stats'!$B149 = "Travel", 'Game Stats'!R149, "")</f>
        <v/>
      </c>
      <c r="M26" s="124" t="str">
        <f>IF('Game Stats'!$B149 = "Travel", 'Game Stats'!S149, "")</f>
        <v/>
      </c>
      <c r="N26" s="124" t="str">
        <f>IF('Game Stats'!$B149 = "Travel", 'Game Stats'!T149, "")</f>
        <v/>
      </c>
      <c r="O26" s="124" t="str">
        <f>IF('Game Stats'!$B149 = "Travel", SUM('Game Stats'!I147:I151), "")</f>
        <v/>
      </c>
      <c r="P26" s="124" t="str">
        <f>IF('Game Stats'!$B27 = "Travel", 'Game Stats'!U27, "")</f>
        <v/>
      </c>
      <c r="Q26" s="124" t="str">
        <f>IF('Game Stats'!$B27 = "Travel", 'Game Stats'!V27, "")</f>
        <v/>
      </c>
      <c r="R26" s="124" t="str">
        <f>IF('Game Stats'!$B27 = "Travel", 'Game Stats'!W27, "")</f>
        <v/>
      </c>
      <c r="S26" s="124" t="str">
        <f>IF('Game Stats'!$B27 = "Travel", 'Game Stats'!X27, "")</f>
        <v/>
      </c>
      <c r="T26" s="124" t="str">
        <f>IF('Game Stats'!$B27 = "Travel", 'Game Stats'!Y27, "")</f>
        <v/>
      </c>
      <c r="U26" s="124" t="str">
        <f>IF('Game Stats'!$B27 = "Travel", 'Game Stats'!Z27, "")</f>
        <v/>
      </c>
    </row>
    <row r="27" spans="1:21">
      <c r="A27" s="124" t="str">
        <f>IF('Game Stats'!$B155 = "Travel", 'Game Stats'!D155, "")</f>
        <v/>
      </c>
      <c r="B27" s="124" t="str">
        <f>IF('Game Stats'!$B155 = "Travel", 'Game Stats'!H155, "")</f>
        <v/>
      </c>
      <c r="C27" s="124" t="str">
        <f>IF('Game Stats'!$B155 = "Travel", 'Game Stats'!I155, "")</f>
        <v/>
      </c>
      <c r="D27" s="124" t="str">
        <f>IF('Game Stats'!$B155 = "Travel", 'Game Stats'!J155, "")</f>
        <v/>
      </c>
      <c r="E27" s="124" t="str">
        <f>IF('Game Stats'!$B155 = "Travel", 'Game Stats'!K155, "")</f>
        <v/>
      </c>
      <c r="F27" s="124" t="str">
        <f>IF('Game Stats'!$B155 = "Travel", 'Game Stats'!L155, "")</f>
        <v/>
      </c>
      <c r="G27" s="124" t="str">
        <f>IF('Game Stats'!$B155 = "Travel", 'Game Stats'!M155, "")</f>
        <v/>
      </c>
      <c r="H27" s="124" t="str">
        <f>IF('Game Stats'!$B155 = "Travel", 'Game Stats'!N155, "")</f>
        <v/>
      </c>
      <c r="I27" s="124" t="str">
        <f>IF('Game Stats'!$B155 = "Travel", 'Game Stats'!O155, "")</f>
        <v/>
      </c>
      <c r="J27" s="124" t="str">
        <f>IF('Game Stats'!$B155 = "Travel", 'Game Stats'!P155, "")</f>
        <v/>
      </c>
      <c r="K27" s="124" t="str">
        <f>IF('Game Stats'!$B155 = "Travel", 'Game Stats'!Q155, "")</f>
        <v/>
      </c>
      <c r="L27" s="124" t="str">
        <f>IF('Game Stats'!$B155 = "Travel", 'Game Stats'!R155, "")</f>
        <v/>
      </c>
      <c r="M27" s="124" t="str">
        <f>IF('Game Stats'!$B155 = "Travel", 'Game Stats'!S155, "")</f>
        <v/>
      </c>
      <c r="N27" s="124" t="str">
        <f>IF('Game Stats'!$B155 = "Travel", 'Game Stats'!T155, "")</f>
        <v/>
      </c>
      <c r="O27" s="124" t="str">
        <f>IF('Game Stats'!$B155 = "Travel", SUM('Game Stats'!I153:I157), "")</f>
        <v/>
      </c>
      <c r="P27" s="124" t="str">
        <f>IF('Game Stats'!$B28 = "Travel", 'Game Stats'!U28, "")</f>
        <v/>
      </c>
      <c r="Q27" s="124" t="str">
        <f>IF('Game Stats'!$B28 = "Travel", 'Game Stats'!V28, "")</f>
        <v/>
      </c>
      <c r="R27" s="124" t="str">
        <f>IF('Game Stats'!$B28 = "Travel", 'Game Stats'!W28, "")</f>
        <v/>
      </c>
      <c r="S27" s="124" t="str">
        <f>IF('Game Stats'!$B28 = "Travel", 'Game Stats'!X28, "")</f>
        <v/>
      </c>
      <c r="T27" s="124" t="str">
        <f>IF('Game Stats'!$B28 = "Travel", 'Game Stats'!Y28, "")</f>
        <v/>
      </c>
      <c r="U27" s="124" t="str">
        <f>IF('Game Stats'!$B28 = "Travel", 'Game Stats'!Z28, "")</f>
        <v/>
      </c>
    </row>
    <row r="28" spans="1:21">
      <c r="A28" s="124" t="str">
        <f>IF('Game Stats'!$B161 = "Travel", 'Game Stats'!D161, "")</f>
        <v/>
      </c>
      <c r="B28" s="124" t="str">
        <f>IF('Game Stats'!$B161 = "Travel", 'Game Stats'!H161, "")</f>
        <v/>
      </c>
      <c r="C28" s="124" t="str">
        <f>IF('Game Stats'!$B161 = "Travel", 'Game Stats'!I161, "")</f>
        <v/>
      </c>
      <c r="D28" s="124" t="str">
        <f>IF('Game Stats'!$B161 = "Travel", 'Game Stats'!J161, "")</f>
        <v/>
      </c>
      <c r="E28" s="124" t="str">
        <f>IF('Game Stats'!$B161 = "Travel", 'Game Stats'!K161, "")</f>
        <v/>
      </c>
      <c r="F28" s="124" t="str">
        <f>IF('Game Stats'!$B161 = "Travel", 'Game Stats'!L161, "")</f>
        <v/>
      </c>
      <c r="G28" s="124" t="str">
        <f>IF('Game Stats'!$B161 = "Travel", 'Game Stats'!M161, "")</f>
        <v/>
      </c>
      <c r="H28" s="124" t="str">
        <f>IF('Game Stats'!$B161 = "Travel", 'Game Stats'!N161, "")</f>
        <v/>
      </c>
      <c r="I28" s="124" t="str">
        <f>IF('Game Stats'!$B161 = "Travel", 'Game Stats'!O161, "")</f>
        <v/>
      </c>
      <c r="J28" s="124" t="str">
        <f>IF('Game Stats'!$B161 = "Travel", 'Game Stats'!P161, "")</f>
        <v/>
      </c>
      <c r="K28" s="124" t="str">
        <f>IF('Game Stats'!$B161 = "Travel", 'Game Stats'!Q161, "")</f>
        <v/>
      </c>
      <c r="L28" s="124" t="str">
        <f>IF('Game Stats'!$B161 = "Travel", 'Game Stats'!R161, "")</f>
        <v/>
      </c>
      <c r="M28" s="124" t="str">
        <f>IF('Game Stats'!$B161 = "Travel", 'Game Stats'!S161, "")</f>
        <v/>
      </c>
      <c r="N28" s="124" t="str">
        <f>IF('Game Stats'!$B161 = "Travel", 'Game Stats'!T161, "")</f>
        <v/>
      </c>
      <c r="O28" s="124" t="str">
        <f>IF('Game Stats'!$B161 = "Travel", SUM('Game Stats'!I159:I163), "")</f>
        <v/>
      </c>
    </row>
    <row r="29" spans="1:21">
      <c r="A29" s="124" t="str">
        <f>IF('Game Stats'!$B167 = "Travel", 'Game Stats'!D167, "")</f>
        <v/>
      </c>
      <c r="B29" s="124" t="str">
        <f>IF('Game Stats'!$B167 = "Travel", 'Game Stats'!H167, "")</f>
        <v/>
      </c>
      <c r="C29" s="124" t="str">
        <f>IF('Game Stats'!$B167 = "Travel", 'Game Stats'!I167, "")</f>
        <v/>
      </c>
      <c r="D29" s="124" t="str">
        <f>IF('Game Stats'!$B167 = "Travel", 'Game Stats'!J167, "")</f>
        <v/>
      </c>
      <c r="E29" s="124" t="str">
        <f>IF('Game Stats'!$B167 = "Travel", 'Game Stats'!K167, "")</f>
        <v/>
      </c>
      <c r="F29" s="124" t="str">
        <f>IF('Game Stats'!$B167 = "Travel", 'Game Stats'!L167, "")</f>
        <v/>
      </c>
      <c r="G29" s="124" t="str">
        <f>IF('Game Stats'!$B167 = "Travel", 'Game Stats'!M167, "")</f>
        <v/>
      </c>
      <c r="H29" s="124" t="str">
        <f>IF('Game Stats'!$B167 = "Travel", 'Game Stats'!N167, "")</f>
        <v/>
      </c>
      <c r="I29" s="124" t="str">
        <f>IF('Game Stats'!$B167 = "Travel", 'Game Stats'!O167, "")</f>
        <v/>
      </c>
      <c r="J29" s="124" t="str">
        <f>IF('Game Stats'!$B167 = "Travel", 'Game Stats'!P167, "")</f>
        <v/>
      </c>
      <c r="K29" s="124" t="str">
        <f>IF('Game Stats'!$B167 = "Travel", 'Game Stats'!Q167, "")</f>
        <v/>
      </c>
      <c r="L29" s="124" t="str">
        <f>IF('Game Stats'!$B167 = "Travel", 'Game Stats'!R167, "")</f>
        <v/>
      </c>
      <c r="M29" s="124" t="str">
        <f>IF('Game Stats'!$B167 = "Travel", 'Game Stats'!S167, "")</f>
        <v/>
      </c>
      <c r="N29" s="124" t="str">
        <f>IF('Game Stats'!$B167 = "Travel", 'Game Stats'!T167, "")</f>
        <v/>
      </c>
      <c r="O29" s="124" t="str">
        <f>IF('Game Stats'!$B167 = "Travel", SUM('Game Stats'!I165:I169), "")</f>
        <v/>
      </c>
      <c r="P29" s="124" t="str">
        <f>IF('Game Stats'!$B30 = "Travel", 'Game Stats'!U30, "")</f>
        <v/>
      </c>
      <c r="Q29" s="124" t="str">
        <f>IF('Game Stats'!$B30 = "Travel", 'Game Stats'!V30, "")</f>
        <v/>
      </c>
      <c r="R29" s="124" t="str">
        <f>IF('Game Stats'!$B30 = "Travel", 'Game Stats'!W30, "")</f>
        <v/>
      </c>
      <c r="S29" s="124" t="str">
        <f>IF('Game Stats'!$B30 = "Travel", 'Game Stats'!X30, "")</f>
        <v/>
      </c>
      <c r="T29" s="124" t="str">
        <f>IF('Game Stats'!$B30 = "Travel", 'Game Stats'!Y30, "")</f>
        <v/>
      </c>
      <c r="U29" s="124" t="str">
        <f>IF('Game Stats'!$B30 = "Travel", 'Game Stats'!Z30, "")</f>
        <v/>
      </c>
    </row>
    <row r="30" spans="1:21">
      <c r="A30" s="124" t="str">
        <f>IF('Game Stats'!$B173 = "Travel", 'Game Stats'!D173, "")</f>
        <v/>
      </c>
      <c r="B30" s="124" t="str">
        <f>IF('Game Stats'!$B173 = "Travel", 'Game Stats'!H173, "")</f>
        <v/>
      </c>
      <c r="C30" s="124" t="str">
        <f>IF('Game Stats'!$B173 = "Travel", 'Game Stats'!I173, "")</f>
        <v/>
      </c>
      <c r="D30" s="124" t="str">
        <f>IF('Game Stats'!$B173 = "Travel", 'Game Stats'!J173, "")</f>
        <v/>
      </c>
      <c r="E30" s="124" t="str">
        <f>IF('Game Stats'!$B173 = "Travel", 'Game Stats'!K173, "")</f>
        <v/>
      </c>
      <c r="F30" s="124" t="str">
        <f>IF('Game Stats'!$B173 = "Travel", 'Game Stats'!L173, "")</f>
        <v/>
      </c>
      <c r="G30" s="124" t="str">
        <f>IF('Game Stats'!$B173 = "Travel", 'Game Stats'!M173, "")</f>
        <v/>
      </c>
      <c r="H30" s="124" t="str">
        <f>IF('Game Stats'!$B173 = "Travel", 'Game Stats'!N173, "")</f>
        <v/>
      </c>
      <c r="I30" s="124" t="str">
        <f>IF('Game Stats'!$B173 = "Travel", 'Game Stats'!O173, "")</f>
        <v/>
      </c>
      <c r="J30" s="124" t="str">
        <f>IF('Game Stats'!$B173 = "Travel", 'Game Stats'!P173, "")</f>
        <v/>
      </c>
      <c r="K30" s="124" t="str">
        <f>IF('Game Stats'!$B173 = "Travel", 'Game Stats'!Q173, "")</f>
        <v/>
      </c>
      <c r="L30" s="124" t="str">
        <f>IF('Game Stats'!$B173 = "Travel", 'Game Stats'!R173, "")</f>
        <v/>
      </c>
      <c r="M30" s="124" t="str">
        <f>IF('Game Stats'!$B173 = "Travel", 'Game Stats'!S173, "")</f>
        <v/>
      </c>
      <c r="N30" s="124" t="str">
        <f>IF('Game Stats'!$B173 = "Travel", 'Game Stats'!T173, "")</f>
        <v/>
      </c>
      <c r="O30" s="124" t="str">
        <f>IF('Game Stats'!$B173 = "Travel", SUM('Game Stats'!I171:I175), "")</f>
        <v/>
      </c>
      <c r="P30" s="124" t="str">
        <f>IF('Game Stats'!$B31 = "Travel", 'Game Stats'!U31, "")</f>
        <v/>
      </c>
      <c r="Q30" s="124" t="str">
        <f>IF('Game Stats'!$B31 = "Travel", 'Game Stats'!V31, "")</f>
        <v/>
      </c>
      <c r="R30" s="124" t="str">
        <f>IF('Game Stats'!$B31 = "Travel", 'Game Stats'!W31, "")</f>
        <v/>
      </c>
      <c r="S30" s="124" t="str">
        <f>IF('Game Stats'!$B31 = "Travel", 'Game Stats'!X31, "")</f>
        <v/>
      </c>
      <c r="T30" s="124" t="str">
        <f>IF('Game Stats'!$B31 = "Travel", 'Game Stats'!Y31, "")</f>
        <v/>
      </c>
      <c r="U30" s="124" t="str">
        <f>IF('Game Stats'!$B31 = "Travel", 'Game Stats'!Z31, "")</f>
        <v/>
      </c>
    </row>
    <row r="31" spans="1:21">
      <c r="A31" s="124" t="str">
        <f>IF('Game Stats'!$B179 = "Travel", 'Game Stats'!D179, "")</f>
        <v/>
      </c>
      <c r="B31" s="124" t="str">
        <f>IF('Game Stats'!$B179 = "Travel", 'Game Stats'!H179, "")</f>
        <v/>
      </c>
      <c r="C31" s="124" t="str">
        <f>IF('Game Stats'!$B179 = "Travel", 'Game Stats'!I179, "")</f>
        <v/>
      </c>
      <c r="D31" s="124" t="str">
        <f>IF('Game Stats'!$B179 = "Travel", 'Game Stats'!J179, "")</f>
        <v/>
      </c>
      <c r="E31" s="124" t="str">
        <f>IF('Game Stats'!$B179 = "Travel", 'Game Stats'!K179, "")</f>
        <v/>
      </c>
      <c r="F31" s="124" t="str">
        <f>IF('Game Stats'!$B179 = "Travel", 'Game Stats'!L179, "")</f>
        <v/>
      </c>
      <c r="G31" s="124" t="str">
        <f>IF('Game Stats'!$B179 = "Travel", 'Game Stats'!M179, "")</f>
        <v/>
      </c>
      <c r="H31" s="124" t="str">
        <f>IF('Game Stats'!$B179 = "Travel", 'Game Stats'!N179, "")</f>
        <v/>
      </c>
      <c r="I31" s="124" t="str">
        <f>IF('Game Stats'!$B179 = "Travel", 'Game Stats'!O179, "")</f>
        <v/>
      </c>
      <c r="J31" s="124" t="str">
        <f>IF('Game Stats'!$B179 = "Travel", 'Game Stats'!P179, "")</f>
        <v/>
      </c>
      <c r="K31" s="124" t="str">
        <f>IF('Game Stats'!$B179 = "Travel", 'Game Stats'!Q179, "")</f>
        <v/>
      </c>
      <c r="L31" s="124" t="str">
        <f>IF('Game Stats'!$B179 = "Travel", 'Game Stats'!R179, "")</f>
        <v/>
      </c>
      <c r="M31" s="124" t="str">
        <f>IF('Game Stats'!$B179 = "Travel", 'Game Stats'!S179, "")</f>
        <v/>
      </c>
      <c r="N31" s="124" t="str">
        <f>IF('Game Stats'!$B179 = "Travel", 'Game Stats'!T179, "")</f>
        <v/>
      </c>
      <c r="O31" s="124" t="str">
        <f>IF('Game Stats'!$B179 = "Travel", SUM('Game Stats'!I177:I181), "")</f>
        <v/>
      </c>
      <c r="P31" s="124" t="str">
        <f>IF('Game Stats'!$B32 = "Travel", 'Game Stats'!U32, "")</f>
        <v/>
      </c>
      <c r="Q31" s="124" t="str">
        <f>IF('Game Stats'!$B32 = "Travel", 'Game Stats'!V32, "")</f>
        <v/>
      </c>
      <c r="R31" s="124" t="str">
        <f>IF('Game Stats'!$B32 = "Travel", 'Game Stats'!W32, "")</f>
        <v/>
      </c>
      <c r="S31" s="124" t="str">
        <f>IF('Game Stats'!$B32 = "Travel", 'Game Stats'!X32, "")</f>
        <v/>
      </c>
      <c r="T31" s="124" t="str">
        <f>IF('Game Stats'!$B32 = "Travel", 'Game Stats'!Y32, "")</f>
        <v/>
      </c>
      <c r="U31" s="124" t="str">
        <f>IF('Game Stats'!$B32 = "Travel", 'Game Stats'!Z32, "")</f>
        <v/>
      </c>
    </row>
    <row r="32" spans="1:21">
      <c r="A32" s="124" t="str">
        <f>IF('Game Stats'!$B185 = "Travel", 'Game Stats'!D185, "")</f>
        <v/>
      </c>
      <c r="B32" s="124" t="str">
        <f>IF('Game Stats'!$B185 = "Travel", 'Game Stats'!H185, "")</f>
        <v/>
      </c>
      <c r="C32" s="124" t="str">
        <f>IF('Game Stats'!$B185 = "Travel", 'Game Stats'!I185, "")</f>
        <v/>
      </c>
      <c r="D32" s="124" t="str">
        <f>IF('Game Stats'!$B185 = "Travel", 'Game Stats'!J185, "")</f>
        <v/>
      </c>
      <c r="E32" s="124" t="str">
        <f>IF('Game Stats'!$B185 = "Travel", 'Game Stats'!K185, "")</f>
        <v/>
      </c>
      <c r="F32" s="124" t="str">
        <f>IF('Game Stats'!$B185 = "Travel", 'Game Stats'!L185, "")</f>
        <v/>
      </c>
      <c r="G32" s="124" t="str">
        <f>IF('Game Stats'!$B185 = "Travel", 'Game Stats'!M185, "")</f>
        <v/>
      </c>
      <c r="H32" s="124" t="str">
        <f>IF('Game Stats'!$B185 = "Travel", 'Game Stats'!N185, "")</f>
        <v/>
      </c>
      <c r="I32" s="124" t="str">
        <f>IF('Game Stats'!$B185 = "Travel", 'Game Stats'!O185, "")</f>
        <v/>
      </c>
      <c r="J32" s="124" t="str">
        <f>IF('Game Stats'!$B185 = "Travel", 'Game Stats'!P185, "")</f>
        <v/>
      </c>
      <c r="K32" s="124" t="str">
        <f>IF('Game Stats'!$B185 = "Travel", 'Game Stats'!Q185, "")</f>
        <v/>
      </c>
      <c r="L32" s="124" t="str">
        <f>IF('Game Stats'!$B185 = "Travel", 'Game Stats'!R185, "")</f>
        <v/>
      </c>
      <c r="M32" s="124" t="str">
        <f>IF('Game Stats'!$B185 = "Travel", 'Game Stats'!S185, "")</f>
        <v/>
      </c>
      <c r="N32" s="124" t="str">
        <f>IF('Game Stats'!$B185 = "Travel", 'Game Stats'!T185, "")</f>
        <v/>
      </c>
      <c r="O32" s="124" t="str">
        <f>IF('Game Stats'!$B185 = "Travel", SUM('Game Stats'!I183:I187), "")</f>
        <v/>
      </c>
      <c r="P32" s="124" t="str">
        <f>IF('Game Stats'!$B33 = "Travel", 'Game Stats'!U33, "")</f>
        <v/>
      </c>
      <c r="Q32" s="124" t="str">
        <f>IF('Game Stats'!$B33 = "Travel", 'Game Stats'!V33, "")</f>
        <v/>
      </c>
      <c r="R32" s="124" t="str">
        <f>IF('Game Stats'!$B33 = "Travel", 'Game Stats'!W33, "")</f>
        <v/>
      </c>
      <c r="S32" s="124" t="str">
        <f>IF('Game Stats'!$B33 = "Travel", 'Game Stats'!X33, "")</f>
        <v/>
      </c>
      <c r="T32" s="124" t="str">
        <f>IF('Game Stats'!$B33 = "Travel", 'Game Stats'!Y33, "")</f>
        <v/>
      </c>
      <c r="U32" s="124" t="str">
        <f>IF('Game Stats'!$B33 = "Travel", 'Game Stats'!Z33, "")</f>
        <v/>
      </c>
    </row>
    <row r="33" spans="1:21">
      <c r="A33" s="124" t="str">
        <f>IF('Game Stats'!$B191 = "Travel", 'Game Stats'!D191, "")</f>
        <v/>
      </c>
      <c r="B33" s="124" t="str">
        <f>IF('Game Stats'!$B191 = "Travel", 'Game Stats'!H191, "")</f>
        <v/>
      </c>
      <c r="C33" s="124" t="str">
        <f>IF('Game Stats'!$B191 = "Travel", 'Game Stats'!I191, "")</f>
        <v/>
      </c>
      <c r="D33" s="124" t="str">
        <f>IF('Game Stats'!$B191 = "Travel", 'Game Stats'!J191, "")</f>
        <v/>
      </c>
      <c r="E33" s="124" t="str">
        <f>IF('Game Stats'!$B191 = "Travel", 'Game Stats'!K191, "")</f>
        <v/>
      </c>
      <c r="F33" s="124" t="str">
        <f>IF('Game Stats'!$B191 = "Travel", 'Game Stats'!L191, "")</f>
        <v/>
      </c>
      <c r="G33" s="124" t="str">
        <f>IF('Game Stats'!$B191 = "Travel", 'Game Stats'!M191, "")</f>
        <v/>
      </c>
      <c r="H33" s="124" t="str">
        <f>IF('Game Stats'!$B191 = "Travel", 'Game Stats'!N191, "")</f>
        <v/>
      </c>
      <c r="I33" s="124" t="str">
        <f>IF('Game Stats'!$B191 = "Travel", 'Game Stats'!O191, "")</f>
        <v/>
      </c>
      <c r="J33" s="124" t="str">
        <f>IF('Game Stats'!$B191 = "Travel", 'Game Stats'!P191, "")</f>
        <v/>
      </c>
      <c r="K33" s="124" t="str">
        <f>IF('Game Stats'!$B191 = "Travel", 'Game Stats'!Q191, "")</f>
        <v/>
      </c>
      <c r="L33" s="124" t="str">
        <f>IF('Game Stats'!$B191 = "Travel", 'Game Stats'!R191, "")</f>
        <v/>
      </c>
      <c r="M33" s="124" t="str">
        <f>IF('Game Stats'!$B191 = "Travel", 'Game Stats'!S191, "")</f>
        <v/>
      </c>
      <c r="N33" s="124" t="str">
        <f>IF('Game Stats'!$B191 = "Travel", 'Game Stats'!T191, "")</f>
        <v/>
      </c>
      <c r="O33" s="124" t="str">
        <f>IF('Game Stats'!$B191 = "Travel", SUM('Game Stats'!I189:I193), "")</f>
        <v/>
      </c>
      <c r="P33" s="124" t="str">
        <f>IF('Game Stats'!$B34 = "Travel", 'Game Stats'!U34, "")</f>
        <v/>
      </c>
      <c r="Q33" s="124" t="str">
        <f>IF('Game Stats'!$B34 = "Travel", 'Game Stats'!V34, "")</f>
        <v/>
      </c>
      <c r="R33" s="124" t="str">
        <f>IF('Game Stats'!$B34 = "Travel", 'Game Stats'!W34, "")</f>
        <v/>
      </c>
      <c r="S33" s="124" t="str">
        <f>IF('Game Stats'!$B34 = "Travel", 'Game Stats'!X34, "")</f>
        <v/>
      </c>
      <c r="T33" s="124" t="str">
        <f>IF('Game Stats'!$B34 = "Travel", 'Game Stats'!Y34, "")</f>
        <v/>
      </c>
      <c r="U33" s="124" t="str">
        <f>IF('Game Stats'!$B34 = "Travel", 'Game Stats'!Z34, "")</f>
        <v/>
      </c>
    </row>
    <row r="34" spans="1:21">
      <c r="A34" s="124" t="str">
        <f>IF('Game Stats'!$B197 = "Travel", 'Game Stats'!D197, "")</f>
        <v/>
      </c>
      <c r="B34" s="124" t="str">
        <f>IF('Game Stats'!$B197 = "Travel", 'Game Stats'!H197, "")</f>
        <v/>
      </c>
      <c r="C34" s="124" t="str">
        <f>IF('Game Stats'!$B197 = "Travel", 'Game Stats'!I197, "")</f>
        <v/>
      </c>
      <c r="D34" s="124" t="str">
        <f>IF('Game Stats'!$B197 = "Travel", 'Game Stats'!J197, "")</f>
        <v/>
      </c>
      <c r="E34" s="124" t="str">
        <f>IF('Game Stats'!$B197 = "Travel", 'Game Stats'!K197, "")</f>
        <v/>
      </c>
      <c r="F34" s="124" t="str">
        <f>IF('Game Stats'!$B197 = "Travel", 'Game Stats'!L197, "")</f>
        <v/>
      </c>
      <c r="G34" s="124" t="str">
        <f>IF('Game Stats'!$B197 = "Travel", 'Game Stats'!M197, "")</f>
        <v/>
      </c>
      <c r="H34" s="124" t="str">
        <f>IF('Game Stats'!$B197 = "Travel", 'Game Stats'!N197, "")</f>
        <v/>
      </c>
      <c r="I34" s="124" t="str">
        <f>IF('Game Stats'!$B197 = "Travel", 'Game Stats'!O197, "")</f>
        <v/>
      </c>
      <c r="J34" s="124" t="str">
        <f>IF('Game Stats'!$B197 = "Travel", 'Game Stats'!P197, "")</f>
        <v/>
      </c>
      <c r="K34" s="124" t="str">
        <f>IF('Game Stats'!$B197 = "Travel", 'Game Stats'!Q197, "")</f>
        <v/>
      </c>
      <c r="L34" s="124" t="str">
        <f>IF('Game Stats'!$B197 = "Travel", 'Game Stats'!R197, "")</f>
        <v/>
      </c>
      <c r="M34" s="124" t="str">
        <f>IF('Game Stats'!$B197 = "Travel", 'Game Stats'!S197, "")</f>
        <v/>
      </c>
      <c r="N34" s="124" t="str">
        <f>IF('Game Stats'!$B197 = "Travel", 'Game Stats'!T197, "")</f>
        <v/>
      </c>
      <c r="O34" s="124" t="str">
        <f>IF('Game Stats'!$B197 = "Travel", SUM('Game Stats'!I195:I199), "")</f>
        <v/>
      </c>
      <c r="P34" s="124">
        <f>IF('Game Stats'!$B35 = "Travel", 'Game Stats'!U35, "")</f>
        <v>110</v>
      </c>
      <c r="Q34" s="124">
        <f>IF('Game Stats'!$B35 = "Travel", 'Game Stats'!V35, "")</f>
        <v>-22</v>
      </c>
      <c r="R34" s="124">
        <f>IF('Game Stats'!$B35 = "Travel", 'Game Stats'!W35, "")</f>
        <v>5</v>
      </c>
      <c r="S34" s="124">
        <f>IF('Game Stats'!$B35 = "Travel", 'Game Stats'!X35, "")</f>
        <v>-18</v>
      </c>
      <c r="T34" s="124">
        <f>IF('Game Stats'!$B35 = "Travel", 'Game Stats'!Y35, "")</f>
        <v>25</v>
      </c>
      <c r="U34" s="124">
        <f>IF('Game Stats'!$B35 = "Travel", 'Game Stats'!Z35, "")</f>
        <v>2</v>
      </c>
    </row>
    <row r="35" spans="1:21">
      <c r="A35" s="124" t="str">
        <f>IF('Game Stats'!$B203 = "Travel", 'Game Stats'!D203, "")</f>
        <v/>
      </c>
      <c r="B35" s="124" t="str">
        <f>IF('Game Stats'!$B203 = "Travel", 'Game Stats'!H203, "")</f>
        <v/>
      </c>
      <c r="C35" s="124" t="str">
        <f>IF('Game Stats'!$B203 = "Travel", 'Game Stats'!I203, "")</f>
        <v/>
      </c>
      <c r="D35" s="124" t="str">
        <f>IF('Game Stats'!$B203 = "Travel", 'Game Stats'!J203, "")</f>
        <v/>
      </c>
      <c r="E35" s="124" t="str">
        <f>IF('Game Stats'!$B203 = "Travel", 'Game Stats'!K203, "")</f>
        <v/>
      </c>
      <c r="F35" s="124" t="str">
        <f>IF('Game Stats'!$B203 = "Travel", 'Game Stats'!L203, "")</f>
        <v/>
      </c>
      <c r="G35" s="124" t="str">
        <f>IF('Game Stats'!$B203 = "Travel", 'Game Stats'!M203, "")</f>
        <v/>
      </c>
      <c r="H35" s="124" t="str">
        <f>IF('Game Stats'!$B203 = "Travel", 'Game Stats'!N203, "")</f>
        <v/>
      </c>
      <c r="I35" s="124" t="str">
        <f>IF('Game Stats'!$B203 = "Travel", 'Game Stats'!O203, "")</f>
        <v/>
      </c>
      <c r="J35" s="124" t="str">
        <f>IF('Game Stats'!$B203 = "Travel", 'Game Stats'!P203, "")</f>
        <v/>
      </c>
      <c r="K35" s="124" t="str">
        <f>IF('Game Stats'!$B203 = "Travel", 'Game Stats'!Q203, "")</f>
        <v/>
      </c>
      <c r="L35" s="124" t="str">
        <f>IF('Game Stats'!$B203 = "Travel", 'Game Stats'!R203, "")</f>
        <v/>
      </c>
      <c r="M35" s="124" t="str">
        <f>IF('Game Stats'!$B203 = "Travel", 'Game Stats'!S203, "")</f>
        <v/>
      </c>
      <c r="N35" s="124" t="str">
        <f>IF('Game Stats'!$B203 = "Travel", 'Game Stats'!T203, "")</f>
        <v/>
      </c>
      <c r="O35" s="124" t="str">
        <f>IF('Game Stats'!$B203 = "Travel", SUM('Game Stats'!I201:I205), "")</f>
        <v/>
      </c>
      <c r="P35" s="124" t="str">
        <f>IF('Game Stats'!$B36 = "Travel", 'Game Stats'!U36, "")</f>
        <v/>
      </c>
      <c r="Q35" s="124" t="str">
        <f>IF('Game Stats'!$B36 = "Travel", 'Game Stats'!V36, "")</f>
        <v/>
      </c>
      <c r="R35" s="124" t="str">
        <f>IF('Game Stats'!$B36 = "Travel", 'Game Stats'!W36, "")</f>
        <v/>
      </c>
      <c r="S35" s="124" t="str">
        <f>IF('Game Stats'!$B36 = "Travel", 'Game Stats'!X36, "")</f>
        <v/>
      </c>
      <c r="T35" s="124" t="str">
        <f>IF('Game Stats'!$B36 = "Travel", 'Game Stats'!Y36, "")</f>
        <v/>
      </c>
      <c r="U35" s="124" t="str">
        <f>IF('Game Stats'!$B36 = "Travel", 'Game Stats'!Z36, "")</f>
        <v/>
      </c>
    </row>
    <row r="36" spans="1:21">
      <c r="A36" s="124" t="str">
        <f>IF('Game Stats'!$B209 = "Travel", 'Game Stats'!D209, "")</f>
        <v/>
      </c>
      <c r="B36" s="124" t="str">
        <f>IF('Game Stats'!$B209 = "Travel", 'Game Stats'!H209, "")</f>
        <v/>
      </c>
      <c r="C36" s="124" t="str">
        <f>IF('Game Stats'!$B209 = "Travel", 'Game Stats'!I209, "")</f>
        <v/>
      </c>
      <c r="D36" s="124" t="str">
        <f>IF('Game Stats'!$B209 = "Travel", 'Game Stats'!J209, "")</f>
        <v/>
      </c>
      <c r="E36" s="124" t="str">
        <f>IF('Game Stats'!$B209 = "Travel", 'Game Stats'!K209, "")</f>
        <v/>
      </c>
      <c r="F36" s="124" t="str">
        <f>IF('Game Stats'!$B209 = "Travel", 'Game Stats'!L209, "")</f>
        <v/>
      </c>
      <c r="G36" s="124" t="str">
        <f>IF('Game Stats'!$B209 = "Travel", 'Game Stats'!M209, "")</f>
        <v/>
      </c>
      <c r="H36" s="124" t="str">
        <f>IF('Game Stats'!$B209 = "Travel", 'Game Stats'!N209, "")</f>
        <v/>
      </c>
      <c r="I36" s="124" t="str">
        <f>IF('Game Stats'!$B209 = "Travel", 'Game Stats'!O209, "")</f>
        <v/>
      </c>
      <c r="J36" s="124" t="str">
        <f>IF('Game Stats'!$B209 = "Travel", 'Game Stats'!P209, "")</f>
        <v/>
      </c>
      <c r="K36" s="124" t="str">
        <f>IF('Game Stats'!$B209 = "Travel", 'Game Stats'!Q209, "")</f>
        <v/>
      </c>
      <c r="L36" s="124" t="str">
        <f>IF('Game Stats'!$B209 = "Travel", 'Game Stats'!R209, "")</f>
        <v/>
      </c>
      <c r="M36" s="124" t="str">
        <f>IF('Game Stats'!$B209 = "Travel", 'Game Stats'!S209, "")</f>
        <v/>
      </c>
      <c r="N36" s="124" t="str">
        <f>IF('Game Stats'!$B209 = "Travel", 'Game Stats'!T209, "")</f>
        <v/>
      </c>
      <c r="O36" s="124" t="str">
        <f>IF('Game Stats'!$B209 = "Travel", SUM('Game Stats'!I207:I211), "")</f>
        <v/>
      </c>
      <c r="P36" s="124" t="str">
        <f>IF('Game Stats'!$B37 = "Travel", 'Game Stats'!U37, "")</f>
        <v/>
      </c>
      <c r="Q36" s="124" t="str">
        <f>IF('Game Stats'!$B37 = "Travel", 'Game Stats'!V37, "")</f>
        <v/>
      </c>
      <c r="R36" s="124" t="str">
        <f>IF('Game Stats'!$B37 = "Travel", 'Game Stats'!W37, "")</f>
        <v/>
      </c>
      <c r="S36" s="124" t="str">
        <f>IF('Game Stats'!$B37 = "Travel", 'Game Stats'!X37, "")</f>
        <v/>
      </c>
      <c r="T36" s="124" t="str">
        <f>IF('Game Stats'!$B37 = "Travel", 'Game Stats'!Y37, "")</f>
        <v/>
      </c>
      <c r="U36" s="124" t="str">
        <f>IF('Game Stats'!$B37 = "Travel", 'Game Stats'!Z37, "")</f>
        <v/>
      </c>
    </row>
    <row r="37" spans="1:21">
      <c r="A37" s="124" t="str">
        <f>IF('Game Stats'!$B215 = "Travel", 'Game Stats'!D215, "")</f>
        <v/>
      </c>
      <c r="B37" s="124" t="str">
        <f>IF('Game Stats'!$B215 = "Travel", 'Game Stats'!H215, "")</f>
        <v/>
      </c>
      <c r="C37" s="124" t="str">
        <f>IF('Game Stats'!$B215 = "Travel", 'Game Stats'!I215, "")</f>
        <v/>
      </c>
      <c r="D37" s="124" t="str">
        <f>IF('Game Stats'!$B215 = "Travel", 'Game Stats'!J215, "")</f>
        <v/>
      </c>
      <c r="E37" s="124" t="str">
        <f>IF('Game Stats'!$B215 = "Travel", 'Game Stats'!K215, "")</f>
        <v/>
      </c>
      <c r="F37" s="124" t="str">
        <f>IF('Game Stats'!$B215 = "Travel", 'Game Stats'!L215, "")</f>
        <v/>
      </c>
      <c r="G37" s="124" t="str">
        <f>IF('Game Stats'!$B215 = "Travel", 'Game Stats'!M215, "")</f>
        <v/>
      </c>
      <c r="H37" s="124" t="str">
        <f>IF('Game Stats'!$B215 = "Travel", 'Game Stats'!N215, "")</f>
        <v/>
      </c>
      <c r="I37" s="124" t="str">
        <f>IF('Game Stats'!$B215 = "Travel", 'Game Stats'!O215, "")</f>
        <v/>
      </c>
      <c r="J37" s="124" t="str">
        <f>IF('Game Stats'!$B215 = "Travel", 'Game Stats'!P215, "")</f>
        <v/>
      </c>
      <c r="K37" s="124" t="str">
        <f>IF('Game Stats'!$B215 = "Travel", 'Game Stats'!Q215, "")</f>
        <v/>
      </c>
      <c r="L37" s="124" t="str">
        <f>IF('Game Stats'!$B215 = "Travel", 'Game Stats'!R215, "")</f>
        <v/>
      </c>
      <c r="M37" s="124" t="str">
        <f>IF('Game Stats'!$B215 = "Travel", 'Game Stats'!S215, "")</f>
        <v/>
      </c>
      <c r="N37" s="124" t="str">
        <f>IF('Game Stats'!$B215 = "Travel", 'Game Stats'!T215, "")</f>
        <v/>
      </c>
      <c r="O37" s="124" t="str">
        <f>IF('Game Stats'!$B215 = "Travel", SUM('Game Stats'!I213:I217), "")</f>
        <v/>
      </c>
      <c r="P37" s="124" t="str">
        <f>IF('Game Stats'!$B38 = "Travel", 'Game Stats'!U38, "")</f>
        <v/>
      </c>
      <c r="Q37" s="124" t="str">
        <f>IF('Game Stats'!$B38 = "Travel", 'Game Stats'!V38, "")</f>
        <v/>
      </c>
      <c r="R37" s="124" t="str">
        <f>IF('Game Stats'!$B38 = "Travel", 'Game Stats'!W38, "")</f>
        <v/>
      </c>
      <c r="S37" s="124" t="str">
        <f>IF('Game Stats'!$B38 = "Travel", 'Game Stats'!X38, "")</f>
        <v/>
      </c>
      <c r="T37" s="124" t="str">
        <f>IF('Game Stats'!$B38 = "Travel", 'Game Stats'!Y38, "")</f>
        <v/>
      </c>
      <c r="U37" s="124" t="str">
        <f>IF('Game Stats'!$B38 = "Travel", 'Game Stats'!Z38, "")</f>
        <v/>
      </c>
    </row>
    <row r="38" spans="1:21">
      <c r="A38" s="124" t="str">
        <f>IF('Game Stats'!$B221 = "Travel", 'Game Stats'!D221, "")</f>
        <v/>
      </c>
      <c r="B38" s="124" t="str">
        <f>IF('Game Stats'!$B221 = "Travel", 'Game Stats'!H221, "")</f>
        <v/>
      </c>
      <c r="C38" s="124" t="str">
        <f>IF('Game Stats'!$B221 = "Travel", 'Game Stats'!I221, "")</f>
        <v/>
      </c>
      <c r="D38" s="124" t="str">
        <f>IF('Game Stats'!$B221 = "Travel", 'Game Stats'!J221, "")</f>
        <v/>
      </c>
      <c r="E38" s="124" t="str">
        <f>IF('Game Stats'!$B221 = "Travel", 'Game Stats'!K221, "")</f>
        <v/>
      </c>
      <c r="F38" s="124" t="str">
        <f>IF('Game Stats'!$B221 = "Travel", 'Game Stats'!L221, "")</f>
        <v/>
      </c>
      <c r="G38" s="124" t="str">
        <f>IF('Game Stats'!$B221 = "Travel", 'Game Stats'!M221, "")</f>
        <v/>
      </c>
      <c r="H38" s="124" t="str">
        <f>IF('Game Stats'!$B221 = "Travel", 'Game Stats'!N221, "")</f>
        <v/>
      </c>
      <c r="I38" s="124" t="str">
        <f>IF('Game Stats'!$B221 = "Travel", 'Game Stats'!O221, "")</f>
        <v/>
      </c>
      <c r="J38" s="124" t="str">
        <f>IF('Game Stats'!$B221 = "Travel", 'Game Stats'!P221, "")</f>
        <v/>
      </c>
      <c r="K38" s="124" t="str">
        <f>IF('Game Stats'!$B221 = "Travel", 'Game Stats'!Q221, "")</f>
        <v/>
      </c>
      <c r="L38" s="124" t="str">
        <f>IF('Game Stats'!$B221 = "Travel", 'Game Stats'!R221, "")</f>
        <v/>
      </c>
      <c r="M38" s="124" t="str">
        <f>IF('Game Stats'!$B221 = "Travel", 'Game Stats'!S221, "")</f>
        <v/>
      </c>
      <c r="N38" s="124" t="str">
        <f>IF('Game Stats'!$B221 = "Travel", 'Game Stats'!T221, "")</f>
        <v/>
      </c>
      <c r="O38" s="124" t="str">
        <f>IF('Game Stats'!$B221 = "Travel", SUM('Game Stats'!I219:I223), "")</f>
        <v/>
      </c>
      <c r="P38" s="124" t="str">
        <f>IF('Game Stats'!$B39 = "Travel", 'Game Stats'!U39, "")</f>
        <v/>
      </c>
      <c r="Q38" s="124" t="str">
        <f>IF('Game Stats'!$B39 = "Travel", 'Game Stats'!V39, "")</f>
        <v/>
      </c>
      <c r="R38" s="124" t="str">
        <f>IF('Game Stats'!$B39 = "Travel", 'Game Stats'!W39, "")</f>
        <v/>
      </c>
      <c r="S38" s="124" t="str">
        <f>IF('Game Stats'!$B39 = "Travel", 'Game Stats'!X39, "")</f>
        <v/>
      </c>
      <c r="T38" s="124" t="str">
        <f>IF('Game Stats'!$B39 = "Travel", 'Game Stats'!Y39, "")</f>
        <v/>
      </c>
      <c r="U38" s="124" t="str">
        <f>IF('Game Stats'!$B39 = "Travel", 'Game Stats'!Z39, "")</f>
        <v/>
      </c>
    </row>
    <row r="39" spans="1:21">
      <c r="A39" s="124" t="str">
        <f>IF('Game Stats'!$B227 = "Travel", 'Game Stats'!D227, "")</f>
        <v/>
      </c>
      <c r="B39" s="124" t="str">
        <f>IF('Game Stats'!$B227 = "Travel", 'Game Stats'!H227, "")</f>
        <v/>
      </c>
      <c r="C39" s="124" t="str">
        <f>IF('Game Stats'!$B227 = "Travel", 'Game Stats'!I227, "")</f>
        <v/>
      </c>
      <c r="D39" s="124" t="str">
        <f>IF('Game Stats'!$B227 = "Travel", 'Game Stats'!J227, "")</f>
        <v/>
      </c>
      <c r="E39" s="124" t="str">
        <f>IF('Game Stats'!$B227 = "Travel", 'Game Stats'!K227, "")</f>
        <v/>
      </c>
      <c r="F39" s="124" t="str">
        <f>IF('Game Stats'!$B227 = "Travel", 'Game Stats'!L227, "")</f>
        <v/>
      </c>
      <c r="G39" s="124" t="str">
        <f>IF('Game Stats'!$B227 = "Travel", 'Game Stats'!M227, "")</f>
        <v/>
      </c>
      <c r="H39" s="124" t="str">
        <f>IF('Game Stats'!$B227 = "Travel", 'Game Stats'!N227, "")</f>
        <v/>
      </c>
      <c r="I39" s="124" t="str">
        <f>IF('Game Stats'!$B227 = "Travel", 'Game Stats'!O227, "")</f>
        <v/>
      </c>
      <c r="J39" s="124" t="str">
        <f>IF('Game Stats'!$B227 = "Travel", 'Game Stats'!P227, "")</f>
        <v/>
      </c>
      <c r="K39" s="124" t="str">
        <f>IF('Game Stats'!$B227 = "Travel", 'Game Stats'!Q227, "")</f>
        <v/>
      </c>
      <c r="L39" s="124" t="str">
        <f>IF('Game Stats'!$B227 = "Travel", 'Game Stats'!R227, "")</f>
        <v/>
      </c>
      <c r="M39" s="124" t="str">
        <f>IF('Game Stats'!$B227 = "Travel", 'Game Stats'!S227, "")</f>
        <v/>
      </c>
      <c r="N39" s="124" t="str">
        <f>IF('Game Stats'!$B227 = "Travel", 'Game Stats'!T227, "")</f>
        <v/>
      </c>
      <c r="O39" s="124" t="str">
        <f>IF('Game Stats'!$B227 = "Travel", SUM('Game Stats'!I225:I229), "")</f>
        <v/>
      </c>
      <c r="P39" s="124" t="str">
        <f>IF('Game Stats'!$B40 = "Travel", 'Game Stats'!U40, "")</f>
        <v/>
      </c>
      <c r="Q39" s="124" t="str">
        <f>IF('Game Stats'!$B40 = "Travel", 'Game Stats'!V40, "")</f>
        <v/>
      </c>
      <c r="R39" s="124" t="str">
        <f>IF('Game Stats'!$B40 = "Travel", 'Game Stats'!W40, "")</f>
        <v/>
      </c>
      <c r="S39" s="124" t="str">
        <f>IF('Game Stats'!$B40 = "Travel", 'Game Stats'!X40, "")</f>
        <v/>
      </c>
      <c r="T39" s="124" t="str">
        <f>IF('Game Stats'!$B40 = "Travel", 'Game Stats'!Y40, "")</f>
        <v/>
      </c>
      <c r="U39" s="124" t="str">
        <f>IF('Game Stats'!$B40 = "Travel", 'Game Stats'!Z40, "")</f>
        <v/>
      </c>
    </row>
    <row r="40" spans="1:21">
      <c r="A40" s="124" t="str">
        <f>IF('Game Stats'!$B233 = "Travel", 'Game Stats'!D233, "")</f>
        <v/>
      </c>
      <c r="B40" s="124" t="str">
        <f>IF('Game Stats'!$B233 = "Travel", 'Game Stats'!H233, "")</f>
        <v/>
      </c>
      <c r="C40" s="124" t="str">
        <f>IF('Game Stats'!$B233 = "Travel", 'Game Stats'!I233, "")</f>
        <v/>
      </c>
      <c r="D40" s="124" t="str">
        <f>IF('Game Stats'!$B233 = "Travel", 'Game Stats'!J233, "")</f>
        <v/>
      </c>
      <c r="E40" s="124" t="str">
        <f>IF('Game Stats'!$B233 = "Travel", 'Game Stats'!K233, "")</f>
        <v/>
      </c>
      <c r="F40" s="124" t="str">
        <f>IF('Game Stats'!$B233 = "Travel", 'Game Stats'!L233, "")</f>
        <v/>
      </c>
      <c r="G40" s="124" t="str">
        <f>IF('Game Stats'!$B233 = "Travel", 'Game Stats'!M233, "")</f>
        <v/>
      </c>
      <c r="H40" s="124" t="str">
        <f>IF('Game Stats'!$B233 = "Travel", 'Game Stats'!N233, "")</f>
        <v/>
      </c>
      <c r="I40" s="124" t="str">
        <f>IF('Game Stats'!$B233 = "Travel", 'Game Stats'!O233, "")</f>
        <v/>
      </c>
      <c r="J40" s="124" t="str">
        <f>IF('Game Stats'!$B233 = "Travel", 'Game Stats'!P233, "")</f>
        <v/>
      </c>
      <c r="K40" s="124" t="str">
        <f>IF('Game Stats'!$B233 = "Travel", 'Game Stats'!Q233, "")</f>
        <v/>
      </c>
      <c r="L40" s="124" t="str">
        <f>IF('Game Stats'!$B233 = "Travel", 'Game Stats'!R233, "")</f>
        <v/>
      </c>
      <c r="M40" s="124" t="str">
        <f>IF('Game Stats'!$B233 = "Travel", 'Game Stats'!S233, "")</f>
        <v/>
      </c>
      <c r="N40" s="124" t="str">
        <f>IF('Game Stats'!$B233 = "Travel", 'Game Stats'!T233, "")</f>
        <v/>
      </c>
      <c r="O40" s="124" t="str">
        <f>IF('Game Stats'!$B233 = "Travel", SUM('Game Stats'!I231:I235), "")</f>
        <v/>
      </c>
      <c r="P40" s="124">
        <f>IF('Game Stats'!$B41 = "Travel", 'Game Stats'!U41, "")</f>
        <v>85</v>
      </c>
      <c r="Q40" s="124">
        <f>IF('Game Stats'!$B41 = "Travel", 'Game Stats'!V41, "")</f>
        <v>-19</v>
      </c>
      <c r="R40" s="124">
        <f>IF('Game Stats'!$B41 = "Travel", 'Game Stats'!W41, "")</f>
        <v>4.2</v>
      </c>
      <c r="S40" s="124">
        <f>IF('Game Stats'!$B41 = "Travel", 'Game Stats'!X41, "")</f>
        <v>-1131</v>
      </c>
      <c r="T40" s="124">
        <f>IF('Game Stats'!$B41 = "Travel", 'Game Stats'!Y41, "")</f>
        <v>25</v>
      </c>
      <c r="U40" s="124">
        <f>IF('Game Stats'!$B41 = "Travel", 'Game Stats'!Z41, "")</f>
        <v>4</v>
      </c>
    </row>
    <row r="41" spans="1:21">
      <c r="A41" s="124" t="str">
        <f>IF('Game Stats'!$B239 = "Travel", 'Game Stats'!D239, "")</f>
        <v/>
      </c>
      <c r="B41" s="124" t="str">
        <f>IF('Game Stats'!$B239 = "Travel", 'Game Stats'!H239, "")</f>
        <v/>
      </c>
      <c r="C41" s="124" t="str">
        <f>IF('Game Stats'!$B239 = "Travel", 'Game Stats'!I239, "")</f>
        <v/>
      </c>
      <c r="D41" s="124" t="str">
        <f>IF('Game Stats'!$B239 = "Travel", 'Game Stats'!J239, "")</f>
        <v/>
      </c>
      <c r="E41" s="124" t="str">
        <f>IF('Game Stats'!$B239 = "Travel", 'Game Stats'!K239, "")</f>
        <v/>
      </c>
      <c r="F41" s="124" t="str">
        <f>IF('Game Stats'!$B239 = "Travel", 'Game Stats'!L239, "")</f>
        <v/>
      </c>
      <c r="G41" s="124" t="str">
        <f>IF('Game Stats'!$B239 = "Travel", 'Game Stats'!M239, "")</f>
        <v/>
      </c>
      <c r="H41" s="124" t="str">
        <f>IF('Game Stats'!$B239 = "Travel", 'Game Stats'!N239, "")</f>
        <v/>
      </c>
      <c r="I41" s="124" t="str">
        <f>IF('Game Stats'!$B239 = "Travel", 'Game Stats'!O239, "")</f>
        <v/>
      </c>
      <c r="J41" s="124" t="str">
        <f>IF('Game Stats'!$B239 = "Travel", 'Game Stats'!P239, "")</f>
        <v/>
      </c>
      <c r="K41" s="124" t="str">
        <f>IF('Game Stats'!$B239 = "Travel", 'Game Stats'!Q239, "")</f>
        <v/>
      </c>
      <c r="L41" s="124" t="str">
        <f>IF('Game Stats'!$B239 = "Travel", 'Game Stats'!R239, "")</f>
        <v/>
      </c>
      <c r="M41" s="124" t="str">
        <f>IF('Game Stats'!$B239 = "Travel", 'Game Stats'!S239, "")</f>
        <v/>
      </c>
      <c r="N41" s="124" t="str">
        <f>IF('Game Stats'!$B239 = "Travel", 'Game Stats'!T239, "")</f>
        <v/>
      </c>
      <c r="O41" s="124" t="str">
        <f>IF('Game Stats'!$B239 = "Travel", SUM('Game Stats'!I237:I241), "")</f>
        <v/>
      </c>
      <c r="P41" s="124" t="str">
        <f>IF('Game Stats'!$B42 = "Travel", 'Game Stats'!U42, "")</f>
        <v/>
      </c>
      <c r="Q41" s="124" t="str">
        <f>IF('Game Stats'!$B42 = "Travel", 'Game Stats'!V42, "")</f>
        <v/>
      </c>
      <c r="R41" s="124" t="str">
        <f>IF('Game Stats'!$B42 = "Travel", 'Game Stats'!W42, "")</f>
        <v/>
      </c>
      <c r="S41" s="124" t="str">
        <f>IF('Game Stats'!$B42 = "Travel", 'Game Stats'!X42, "")</f>
        <v/>
      </c>
      <c r="T41" s="124" t="str">
        <f>IF('Game Stats'!$B42 = "Travel", 'Game Stats'!Y42, "")</f>
        <v/>
      </c>
      <c r="U41" s="124" t="str">
        <f>IF('Game Stats'!$B42 = "Travel", 'Game Stats'!Z42, "")</f>
        <v/>
      </c>
    </row>
    <row r="42" spans="1:21">
      <c r="A42" s="124" t="str">
        <f>IF('Game Stats'!$B245 = "Travel", 'Game Stats'!D245, "")</f>
        <v/>
      </c>
      <c r="B42" s="124" t="str">
        <f>IF('Game Stats'!$B245 = "Travel", 'Game Stats'!H245, "")</f>
        <v/>
      </c>
      <c r="C42" s="124" t="str">
        <f>IF('Game Stats'!$B245 = "Travel", 'Game Stats'!I245, "")</f>
        <v/>
      </c>
      <c r="D42" s="124" t="str">
        <f>IF('Game Stats'!$B245 = "Travel", 'Game Stats'!J245, "")</f>
        <v/>
      </c>
      <c r="E42" s="124" t="str">
        <f>IF('Game Stats'!$B245 = "Travel", 'Game Stats'!K245, "")</f>
        <v/>
      </c>
      <c r="F42" s="124" t="str">
        <f>IF('Game Stats'!$B245 = "Travel", 'Game Stats'!L245, "")</f>
        <v/>
      </c>
      <c r="G42" s="124" t="str">
        <f>IF('Game Stats'!$B245 = "Travel", 'Game Stats'!M245, "")</f>
        <v/>
      </c>
      <c r="H42" s="124" t="str">
        <f>IF('Game Stats'!$B245 = "Travel", 'Game Stats'!N245, "")</f>
        <v/>
      </c>
      <c r="I42" s="124" t="str">
        <f>IF('Game Stats'!$B245 = "Travel", 'Game Stats'!O245, "")</f>
        <v/>
      </c>
      <c r="J42" s="124" t="str">
        <f>IF('Game Stats'!$B245 = "Travel", 'Game Stats'!P245, "")</f>
        <v/>
      </c>
      <c r="K42" s="124" t="str">
        <f>IF('Game Stats'!$B245 = "Travel", 'Game Stats'!Q245, "")</f>
        <v/>
      </c>
      <c r="L42" s="124" t="str">
        <f>IF('Game Stats'!$B245 = "Travel", 'Game Stats'!R245, "")</f>
        <v/>
      </c>
      <c r="M42" s="124" t="str">
        <f>IF('Game Stats'!$B245 = "Travel", 'Game Stats'!S245, "")</f>
        <v/>
      </c>
      <c r="N42" s="124" t="str">
        <f>IF('Game Stats'!$B245 = "Travel", 'Game Stats'!T245, "")</f>
        <v/>
      </c>
      <c r="O42" s="124" t="str">
        <f>IF('Game Stats'!$B245 = "Travel", SUM('Game Stats'!I243:I247), "")</f>
        <v/>
      </c>
      <c r="P42" s="124" t="str">
        <f>IF('Game Stats'!$B43 = "Travel", 'Game Stats'!U43, "")</f>
        <v/>
      </c>
      <c r="Q42" s="124" t="str">
        <f>IF('Game Stats'!$B43 = "Travel", 'Game Stats'!V43, "")</f>
        <v/>
      </c>
      <c r="R42" s="124" t="str">
        <f>IF('Game Stats'!$B43 = "Travel", 'Game Stats'!W43, "")</f>
        <v/>
      </c>
      <c r="S42" s="124" t="str">
        <f>IF('Game Stats'!$B43 = "Travel", 'Game Stats'!X43, "")</f>
        <v/>
      </c>
      <c r="T42" s="124" t="str">
        <f>IF('Game Stats'!$B43 = "Travel", 'Game Stats'!Y43, "")</f>
        <v/>
      </c>
      <c r="U42" s="124" t="str">
        <f>IF('Game Stats'!$B43 = "Travel", 'Game Stats'!Z43, "")</f>
        <v/>
      </c>
    </row>
    <row r="43" spans="1:21">
      <c r="A43" s="124" t="str">
        <f>IF('Game Stats'!$B251 = "Travel", 'Game Stats'!D251, "")</f>
        <v/>
      </c>
      <c r="B43" s="124" t="str">
        <f>IF('Game Stats'!$B251 = "Travel", 'Game Stats'!H251, "")</f>
        <v/>
      </c>
      <c r="C43" s="124" t="str">
        <f>IF('Game Stats'!$B251 = "Travel", 'Game Stats'!I251, "")</f>
        <v/>
      </c>
      <c r="D43" s="124" t="str">
        <f>IF('Game Stats'!$B251 = "Travel", 'Game Stats'!J251, "")</f>
        <v/>
      </c>
      <c r="E43" s="124" t="str">
        <f>IF('Game Stats'!$B251 = "Travel", 'Game Stats'!K251, "")</f>
        <v/>
      </c>
      <c r="F43" s="124" t="str">
        <f>IF('Game Stats'!$B251 = "Travel", 'Game Stats'!L251, "")</f>
        <v/>
      </c>
      <c r="G43" s="124" t="str">
        <f>IF('Game Stats'!$B251 = "Travel", 'Game Stats'!M251, "")</f>
        <v/>
      </c>
      <c r="H43" s="124" t="str">
        <f>IF('Game Stats'!$B251 = "Travel", 'Game Stats'!N251, "")</f>
        <v/>
      </c>
      <c r="I43" s="124" t="str">
        <f>IF('Game Stats'!$B251 = "Travel", 'Game Stats'!O251, "")</f>
        <v/>
      </c>
      <c r="J43" s="124" t="str">
        <f>IF('Game Stats'!$B251 = "Travel", 'Game Stats'!P251, "")</f>
        <v/>
      </c>
      <c r="K43" s="124" t="str">
        <f>IF('Game Stats'!$B251 = "Travel", 'Game Stats'!Q251, "")</f>
        <v/>
      </c>
      <c r="L43" s="124" t="str">
        <f>IF('Game Stats'!$B251 = "Travel", 'Game Stats'!R251, "")</f>
        <v/>
      </c>
      <c r="M43" s="124" t="str">
        <f>IF('Game Stats'!$B251 = "Travel", 'Game Stats'!S251, "")</f>
        <v/>
      </c>
      <c r="N43" s="124" t="str">
        <f>IF('Game Stats'!$B251 = "Travel", 'Game Stats'!T251, "")</f>
        <v/>
      </c>
      <c r="O43" s="124" t="str">
        <f>IF('Game Stats'!$B251 = "Travel", SUM('Game Stats'!I249:I253), "")</f>
        <v/>
      </c>
      <c r="P43" s="124" t="str">
        <f>IF('Game Stats'!$B44 = "Travel", 'Game Stats'!U44, "")</f>
        <v/>
      </c>
      <c r="Q43" s="124" t="str">
        <f>IF('Game Stats'!$B44 = "Travel", 'Game Stats'!V44, "")</f>
        <v/>
      </c>
      <c r="R43" s="124" t="str">
        <f>IF('Game Stats'!$B44 = "Travel", 'Game Stats'!W44, "")</f>
        <v/>
      </c>
      <c r="S43" s="124" t="str">
        <f>IF('Game Stats'!$B44 = "Travel", 'Game Stats'!X44, "")</f>
        <v/>
      </c>
      <c r="T43" s="124" t="str">
        <f>IF('Game Stats'!$B44 = "Travel", 'Game Stats'!Y44, "")</f>
        <v/>
      </c>
      <c r="U43" s="124" t="str">
        <f>IF('Game Stats'!$B44 = "Travel", 'Game Stats'!Z44, "")</f>
        <v/>
      </c>
    </row>
    <row r="44" spans="1:21">
      <c r="A44" s="124" t="str">
        <f>IF('Game Stats'!$B257 = "Travel", 'Game Stats'!D257, "")</f>
        <v/>
      </c>
      <c r="B44" s="124" t="str">
        <f>IF('Game Stats'!$B257 = "Travel", 'Game Stats'!H257, "")</f>
        <v/>
      </c>
      <c r="C44" s="124" t="str">
        <f>IF('Game Stats'!$B257 = "Travel", 'Game Stats'!I257, "")</f>
        <v/>
      </c>
      <c r="D44" s="124" t="str">
        <f>IF('Game Stats'!$B257 = "Travel", 'Game Stats'!J257, "")</f>
        <v/>
      </c>
      <c r="E44" s="124" t="str">
        <f>IF('Game Stats'!$B257 = "Travel", 'Game Stats'!K257, "")</f>
        <v/>
      </c>
      <c r="F44" s="124" t="str">
        <f>IF('Game Stats'!$B257 = "Travel", 'Game Stats'!L257, "")</f>
        <v/>
      </c>
      <c r="G44" s="124" t="str">
        <f>IF('Game Stats'!$B257 = "Travel", 'Game Stats'!M257, "")</f>
        <v/>
      </c>
      <c r="H44" s="124" t="str">
        <f>IF('Game Stats'!$B257 = "Travel", 'Game Stats'!N257, "")</f>
        <v/>
      </c>
      <c r="I44" s="124" t="str">
        <f>IF('Game Stats'!$B257 = "Travel", 'Game Stats'!O257, "")</f>
        <v/>
      </c>
      <c r="J44" s="124" t="str">
        <f>IF('Game Stats'!$B257 = "Travel", 'Game Stats'!P257, "")</f>
        <v/>
      </c>
      <c r="K44" s="124" t="str">
        <f>IF('Game Stats'!$B257 = "Travel", 'Game Stats'!Q257, "")</f>
        <v/>
      </c>
      <c r="L44" s="124" t="str">
        <f>IF('Game Stats'!$B257 = "Travel", 'Game Stats'!R257, "")</f>
        <v/>
      </c>
      <c r="M44" s="124" t="str">
        <f>IF('Game Stats'!$B257 = "Travel", 'Game Stats'!S257, "")</f>
        <v/>
      </c>
      <c r="N44" s="124" t="str">
        <f>IF('Game Stats'!$B257 = "Travel", 'Game Stats'!T257, "")</f>
        <v/>
      </c>
      <c r="O44" s="124" t="str">
        <f>IF('Game Stats'!$B257 = "Travel", SUM('Game Stats'!I255:I259), "")</f>
        <v/>
      </c>
      <c r="P44" s="124" t="str">
        <f>IF('Game Stats'!$B45 = "Travel", 'Game Stats'!U45, "")</f>
        <v/>
      </c>
      <c r="Q44" s="124" t="str">
        <f>IF('Game Stats'!$B45 = "Travel", 'Game Stats'!V45, "")</f>
        <v/>
      </c>
      <c r="R44" s="124" t="str">
        <f>IF('Game Stats'!$B45 = "Travel", 'Game Stats'!W45, "")</f>
        <v/>
      </c>
      <c r="S44" s="124" t="str">
        <f>IF('Game Stats'!$B45 = "Travel", 'Game Stats'!X45, "")</f>
        <v/>
      </c>
      <c r="T44" s="124" t="str">
        <f>IF('Game Stats'!$B45 = "Travel", 'Game Stats'!Y45, "")</f>
        <v/>
      </c>
      <c r="U44" s="124" t="str">
        <f>IF('Game Stats'!$B45 = "Travel", 'Game Stats'!Z45, "")</f>
        <v/>
      </c>
    </row>
    <row r="45" spans="1:21">
      <c r="A45" s="124" t="str">
        <f>IF('Game Stats'!$B263 = "Travel", 'Game Stats'!D263, "")</f>
        <v/>
      </c>
      <c r="B45" s="124" t="str">
        <f>IF('Game Stats'!$B263 = "Travel", 'Game Stats'!H263, "")</f>
        <v/>
      </c>
      <c r="C45" s="124" t="str">
        <f>IF('Game Stats'!$B263 = "Travel", 'Game Stats'!I263, "")</f>
        <v/>
      </c>
      <c r="D45" s="124" t="str">
        <f>IF('Game Stats'!$B263 = "Travel", 'Game Stats'!J263, "")</f>
        <v/>
      </c>
      <c r="E45" s="124" t="str">
        <f>IF('Game Stats'!$B263 = "Travel", 'Game Stats'!K263, "")</f>
        <v/>
      </c>
      <c r="F45" s="124" t="str">
        <f>IF('Game Stats'!$B263 = "Travel", 'Game Stats'!L263, "")</f>
        <v/>
      </c>
      <c r="G45" s="124" t="str">
        <f>IF('Game Stats'!$B263 = "Travel", 'Game Stats'!M263, "")</f>
        <v/>
      </c>
      <c r="H45" s="124" t="str">
        <f>IF('Game Stats'!$B263 = "Travel", 'Game Stats'!N263, "")</f>
        <v/>
      </c>
      <c r="I45" s="124" t="str">
        <f>IF('Game Stats'!$B263 = "Travel", 'Game Stats'!O263, "")</f>
        <v/>
      </c>
      <c r="J45" s="124" t="str">
        <f>IF('Game Stats'!$B263 = "Travel", 'Game Stats'!P263, "")</f>
        <v/>
      </c>
      <c r="K45" s="124" t="str">
        <f>IF('Game Stats'!$B263 = "Travel", 'Game Stats'!Q263, "")</f>
        <v/>
      </c>
      <c r="L45" s="124" t="str">
        <f>IF('Game Stats'!$B263 = "Travel", 'Game Stats'!R263, "")</f>
        <v/>
      </c>
      <c r="M45" s="124" t="str">
        <f>IF('Game Stats'!$B263 = "Travel", 'Game Stats'!S263, "")</f>
        <v/>
      </c>
      <c r="N45" s="124" t="str">
        <f>IF('Game Stats'!$B263 = "Travel", 'Game Stats'!T263, "")</f>
        <v/>
      </c>
      <c r="O45" s="124" t="str">
        <f>IF('Game Stats'!$B263 = "Travel", SUM('Game Stats'!I261:I265), "")</f>
        <v/>
      </c>
      <c r="P45" s="124" t="str">
        <f>IF('Game Stats'!$B46 = "Travel", 'Game Stats'!U46, "")</f>
        <v/>
      </c>
      <c r="Q45" s="124" t="str">
        <f>IF('Game Stats'!$B46 = "Travel", 'Game Stats'!V46, "")</f>
        <v/>
      </c>
      <c r="R45" s="124" t="str">
        <f>IF('Game Stats'!$B46 = "Travel", 'Game Stats'!W46, "")</f>
        <v/>
      </c>
      <c r="S45" s="124" t="str">
        <f>IF('Game Stats'!$B46 = "Travel", 'Game Stats'!X46, "")</f>
        <v/>
      </c>
      <c r="T45" s="124" t="str">
        <f>IF('Game Stats'!$B46 = "Travel", 'Game Stats'!Y46, "")</f>
        <v/>
      </c>
      <c r="U45" s="124" t="str">
        <f>IF('Game Stats'!$B46 = "Travel", 'Game Stats'!Z46, "")</f>
        <v/>
      </c>
    </row>
    <row r="46" spans="1:21">
      <c r="A46" s="124" t="str">
        <f>IF('Game Stats'!$B269 = "Travel", 'Game Stats'!D269, "")</f>
        <v/>
      </c>
      <c r="B46" s="124" t="str">
        <f>IF('Game Stats'!$B269 = "Travel", 'Game Stats'!H269, "")</f>
        <v/>
      </c>
      <c r="C46" s="124" t="str">
        <f>IF('Game Stats'!$B269 = "Travel", 'Game Stats'!I269, "")</f>
        <v/>
      </c>
      <c r="D46" s="124" t="str">
        <f>IF('Game Stats'!$B269 = "Travel", 'Game Stats'!J269, "")</f>
        <v/>
      </c>
      <c r="E46" s="124" t="str">
        <f>IF('Game Stats'!$B269 = "Travel", 'Game Stats'!K269, "")</f>
        <v/>
      </c>
      <c r="F46" s="124" t="str">
        <f>IF('Game Stats'!$B269 = "Travel", 'Game Stats'!L269, "")</f>
        <v/>
      </c>
      <c r="G46" s="124" t="str">
        <f>IF('Game Stats'!$B269 = "Travel", 'Game Stats'!M269, "")</f>
        <v/>
      </c>
      <c r="H46" s="124" t="str">
        <f>IF('Game Stats'!$B269 = "Travel", 'Game Stats'!N269, "")</f>
        <v/>
      </c>
      <c r="I46" s="124" t="str">
        <f>IF('Game Stats'!$B269 = "Travel", 'Game Stats'!O269, "")</f>
        <v/>
      </c>
      <c r="J46" s="124" t="str">
        <f>IF('Game Stats'!$B269 = "Travel", 'Game Stats'!P269, "")</f>
        <v/>
      </c>
      <c r="K46" s="124" t="str">
        <f>IF('Game Stats'!$B269 = "Travel", 'Game Stats'!Q269, "")</f>
        <v/>
      </c>
      <c r="L46" s="124" t="str">
        <f>IF('Game Stats'!$B269 = "Travel", 'Game Stats'!R269, "")</f>
        <v/>
      </c>
      <c r="M46" s="124" t="str">
        <f>IF('Game Stats'!$B269 = "Travel", 'Game Stats'!S269, "")</f>
        <v/>
      </c>
      <c r="N46" s="124" t="str">
        <f>IF('Game Stats'!$B269 = "Travel", 'Game Stats'!T269, "")</f>
        <v/>
      </c>
      <c r="O46" s="124" t="str">
        <f>IF('Game Stats'!$B269 = "Travel", SUM('Game Stats'!I267:I271), "")</f>
        <v/>
      </c>
      <c r="P46" s="124">
        <f>IF('Game Stats'!$B47 = "Travel", 'Game Stats'!U47, "")</f>
        <v>104</v>
      </c>
      <c r="Q46" s="124">
        <f>IF('Game Stats'!$B47 = "Travel", 'Game Stats'!V47, "")</f>
        <v>-6</v>
      </c>
      <c r="R46" s="124">
        <f>IF('Game Stats'!$B47 = "Travel", 'Game Stats'!W47, "")</f>
        <v>0</v>
      </c>
      <c r="S46" s="124">
        <f>IF('Game Stats'!$B47 = "Travel", 'Game Stats'!X47, "")</f>
        <v>0</v>
      </c>
      <c r="T46" s="124">
        <f>IF('Game Stats'!$B47 = "Travel", 'Game Stats'!Y47, "")</f>
        <v>0</v>
      </c>
      <c r="U46" s="124">
        <f>IF('Game Stats'!$B47 = "Travel", 'Game Stats'!Z47, "")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32"/>
  <sheetViews>
    <sheetView workbookViewId="0"/>
  </sheetViews>
  <sheetFormatPr baseColWidth="10" defaultColWidth="14.5" defaultRowHeight="15" customHeight="1"/>
  <sheetData>
    <row r="1" spans="1:25">
      <c r="A1" s="123" t="s">
        <v>195</v>
      </c>
      <c r="F1" s="123" t="s">
        <v>196</v>
      </c>
      <c r="J1" s="123" t="s">
        <v>197</v>
      </c>
      <c r="N1" s="123" t="s">
        <v>198</v>
      </c>
      <c r="R1" s="123" t="s">
        <v>199</v>
      </c>
      <c r="V1" s="123" t="s">
        <v>200</v>
      </c>
    </row>
    <row r="2" spans="1:25">
      <c r="A2" s="124" t="str">
        <f ca="1">IFERROR(__xludf.DUMMYFUNCTION("UNIQUE(FILTER('Game Stats'!G3:G271, 'Game Stats'!G3:G271 &lt;&gt; """"))"),"Enemy Bans")</f>
        <v>Enemy Bans</v>
      </c>
      <c r="B2" s="124">
        <f ca="1">COUNTIF('Game Stats'!$G$3:$G$271, $A2)</f>
        <v>43</v>
      </c>
      <c r="C2" s="124" t="s">
        <v>143</v>
      </c>
      <c r="D2" s="124">
        <v>43</v>
      </c>
      <c r="F2" s="124" t="str">
        <f ca="1">IFERROR(__xludf.DUMMYFUNCTION("UNIQUE(FILTER('Crixon Stats'!A2:A46, 'Crixon Stats'!A2:A46 &lt;&gt; """"))"),"Irelia")</f>
        <v>Irelia</v>
      </c>
      <c r="G2" s="124">
        <f ca="1">COUNTIF('Crixon Stats'!$A$2:$A$46, $F2)</f>
        <v>1</v>
      </c>
      <c r="H2" s="124" t="s">
        <v>64</v>
      </c>
      <c r="I2" s="124">
        <v>1</v>
      </c>
      <c r="J2" s="124" t="str">
        <f ca="1">IFERROR(__xludf.DUMMYFUNCTION("UNIQUE(FILTER('Entropy Stats'!A2:A46, 'Entropy Stats'!A2:A46 &lt;&gt; """"))"),"Udyr")</f>
        <v>Udyr</v>
      </c>
      <c r="K2" s="124">
        <f ca="1">COUNTIF('Entropy Stats'!A$2:A$46, J2)</f>
        <v>1</v>
      </c>
      <c r="L2" s="124" t="s">
        <v>175</v>
      </c>
      <c r="M2" s="124">
        <v>2</v>
      </c>
      <c r="N2" s="124" t="str">
        <f ca="1">IFERROR(__xludf.DUMMYFUNCTION("UNIQUE(FILTER('Travel Stats'!A2:A46, 'Travel Stats'!A2:A46 &lt;&gt; """"))"),"Galio")</f>
        <v>Galio</v>
      </c>
      <c r="O2" s="124">
        <f ca="1">COUNTIF('Travel Stats'!A$2:A$46, N2)</f>
        <v>3</v>
      </c>
      <c r="P2" s="124" t="s">
        <v>57</v>
      </c>
      <c r="Q2" s="124">
        <v>3</v>
      </c>
      <c r="R2" s="124" t="str">
        <f ca="1">IFERROR(__xludf.DUMMYFUNCTION("UNIQUE(FILTER('Semi Stats'!A2:A46, 'Semi Stats'!A2:A46 &lt;&gt; """"))"),"Caitlyn")</f>
        <v>Caitlyn</v>
      </c>
      <c r="S2" s="124">
        <f ca="1">COUNTIF('Semi Stats'!A$2:A$46, R2)</f>
        <v>2</v>
      </c>
      <c r="T2" s="124" t="s">
        <v>162</v>
      </c>
      <c r="U2" s="124">
        <v>2</v>
      </c>
      <c r="V2" s="124" t="str">
        <f ca="1">IFERROR(__xludf.DUMMYFUNCTION("unique(filter('Niftyyy Stats'!A2:A46, 'Niftyyy Stats'!A2:A46 &lt;&gt; """"))"),"Thresh")</f>
        <v>Thresh</v>
      </c>
      <c r="W2" s="124">
        <f ca="1">COUNTIF('Niftyyy Stats'!A$2:A$46, V2)</f>
        <v>3</v>
      </c>
      <c r="X2" s="124" t="s">
        <v>52</v>
      </c>
      <c r="Y2" s="124">
        <v>3</v>
      </c>
    </row>
    <row r="3" spans="1:25">
      <c r="A3" s="124" t="str">
        <f ca="1">IFERROR(__xludf.DUMMYFUNCTION("""COMPUTED_VALUE"""),"Kaisa")</f>
        <v>Kaisa</v>
      </c>
      <c r="B3" s="124">
        <f ca="1">COUNTIF('Game Stats'!$G$3:$G$271, $A3)</f>
        <v>1</v>
      </c>
      <c r="C3" s="124" t="s">
        <v>47</v>
      </c>
      <c r="D3" s="124">
        <v>5</v>
      </c>
      <c r="F3" s="124" t="str">
        <f ca="1">IFERROR(__xludf.DUMMYFUNCTION("""COMPUTED_VALUE"""),"Gangplank")</f>
        <v>Gangplank</v>
      </c>
      <c r="G3" s="124">
        <f ca="1">COUNTIF('Crixon Stats'!$A$2:$A$46, $F3)</f>
        <v>1</v>
      </c>
      <c r="H3" s="124" t="s">
        <v>47</v>
      </c>
      <c r="I3" s="124">
        <v>1</v>
      </c>
      <c r="J3" s="124" t="str">
        <f ca="1">IFERROR(__xludf.DUMMYFUNCTION("""COMPUTED_VALUE"""),"Hecarim")</f>
        <v>Hecarim</v>
      </c>
      <c r="K3" s="124">
        <f ca="1">COUNTIF('Entropy Stats'!A$2:A$46, J3)</f>
        <v>2</v>
      </c>
      <c r="L3" s="124" t="s">
        <v>104</v>
      </c>
      <c r="M3" s="124">
        <v>1</v>
      </c>
      <c r="N3" s="124" t="str">
        <f ca="1">IFERROR(__xludf.DUMMYFUNCTION("""COMPUTED_VALUE"""),"Orianna")</f>
        <v>Orianna</v>
      </c>
      <c r="O3" s="124">
        <f ca="1">COUNTIF('Travel Stats'!A$2:A$46, N3)</f>
        <v>2</v>
      </c>
      <c r="P3" s="124" t="s">
        <v>48</v>
      </c>
      <c r="Q3" s="124">
        <v>2</v>
      </c>
      <c r="R3" s="124" t="str">
        <f ca="1">IFERROR(__xludf.DUMMYFUNCTION("""COMPUTED_VALUE"""),"Xayah")</f>
        <v>Xayah</v>
      </c>
      <c r="S3" s="124">
        <f ca="1">COUNTIF('Semi Stats'!A$2:A$46, R3)</f>
        <v>1</v>
      </c>
      <c r="T3" s="124" t="s">
        <v>66</v>
      </c>
      <c r="U3" s="124">
        <v>1</v>
      </c>
      <c r="V3" s="124" t="str">
        <f ca="1">IFERROR(__xludf.DUMMYFUNCTION("""COMPUTED_VALUE"""),"Nautilus")</f>
        <v>Nautilus</v>
      </c>
      <c r="W3" s="124">
        <f ca="1">COUNTIF('Niftyyy Stats'!A$2:A$46, V3)</f>
        <v>2</v>
      </c>
      <c r="X3" s="124" t="s">
        <v>24</v>
      </c>
      <c r="Y3" s="124">
        <v>2</v>
      </c>
    </row>
    <row r="4" spans="1:25">
      <c r="A4" s="124" t="str">
        <f ca="1">IFERROR(__xludf.DUMMYFUNCTION("""COMPUTED_VALUE"""),"Jhin")</f>
        <v>Jhin</v>
      </c>
      <c r="B4" s="124">
        <f ca="1">COUNTIF('Game Stats'!$G$3:$G$271, $A4)</f>
        <v>1</v>
      </c>
      <c r="C4" s="124" t="s">
        <v>104</v>
      </c>
      <c r="D4" s="124">
        <v>4</v>
      </c>
      <c r="F4" s="124" t="str">
        <f ca="1">IFERROR(__xludf.DUMMYFUNCTION("""COMPUTED_VALUE"""),"Malphite")</f>
        <v>Malphite</v>
      </c>
      <c r="G4" s="124">
        <f ca="1">COUNTIF('Crixon Stats'!$A$2:$A$46, $F4)</f>
        <v>1</v>
      </c>
      <c r="H4" s="124" t="s">
        <v>87</v>
      </c>
      <c r="I4" s="124">
        <v>1</v>
      </c>
      <c r="J4" s="124" t="str">
        <f ca="1">IFERROR(__xludf.DUMMYFUNCTION("""COMPUTED_VALUE"""),"Ekko")</f>
        <v>Ekko</v>
      </c>
      <c r="K4" s="124">
        <f ca="1">COUNTIF('Entropy Stats'!A$2:A$46, J4)</f>
        <v>1</v>
      </c>
      <c r="L4" s="124" t="s">
        <v>177</v>
      </c>
      <c r="M4" s="124">
        <v>1</v>
      </c>
      <c r="N4" s="124" t="str">
        <f ca="1">IFERROR(__xludf.DUMMYFUNCTION("""COMPUTED_VALUE"""),"Sylas")</f>
        <v>Sylas</v>
      </c>
      <c r="O4" s="124">
        <f ca="1">COUNTIF('Travel Stats'!A$2:A$46, N4)</f>
        <v>1</v>
      </c>
      <c r="P4" s="124" t="s">
        <v>158</v>
      </c>
      <c r="Q4" s="124">
        <v>1</v>
      </c>
      <c r="R4" s="124" t="str">
        <f ca="1">IFERROR(__xludf.DUMMYFUNCTION("""COMPUTED_VALUE"""),"Senna")</f>
        <v>Senna</v>
      </c>
      <c r="S4" s="124">
        <f ca="1">COUNTIF('Semi Stats'!A$2:A$46, R4)</f>
        <v>1</v>
      </c>
      <c r="T4" s="124" t="s">
        <v>81</v>
      </c>
      <c r="U4" s="124">
        <v>1</v>
      </c>
      <c r="V4" s="124" t="str">
        <f ca="1">IFERROR(__xludf.DUMMYFUNCTION("""COMPUTED_VALUE"""),"TK")</f>
        <v>TK</v>
      </c>
      <c r="W4" s="124">
        <f ca="1">COUNTIF('Niftyyy Stats'!A$2:A$46, V4)</f>
        <v>1</v>
      </c>
      <c r="X4" s="124" t="s">
        <v>186</v>
      </c>
      <c r="Y4" s="124">
        <v>1</v>
      </c>
    </row>
    <row r="5" spans="1:25">
      <c r="A5" s="124" t="str">
        <f ca="1">IFERROR(__xludf.DUMMYFUNCTION("""COMPUTED_VALUE"""),"Ornn")</f>
        <v>Ornn</v>
      </c>
      <c r="B5" s="124">
        <f ca="1">COUNTIF('Game Stats'!$G$3:$G$271, $A5)</f>
        <v>1</v>
      </c>
      <c r="C5" s="124" t="s">
        <v>69</v>
      </c>
      <c r="D5" s="124">
        <v>3</v>
      </c>
      <c r="F5" s="124" t="str">
        <f ca="1">IFERROR(__xludf.DUMMYFUNCTION("""COMPUTED_VALUE"""),"Camille")</f>
        <v>Camille</v>
      </c>
      <c r="G5" s="124">
        <f ca="1">COUNTIF('Crixon Stats'!$A$2:$A$46, $F5)</f>
        <v>1</v>
      </c>
      <c r="H5" s="124" t="s">
        <v>69</v>
      </c>
      <c r="I5" s="124">
        <v>1</v>
      </c>
      <c r="J5" s="124" t="str">
        <f ca="1">IFERROR(__xludf.DUMMYFUNCTION("""COMPUTED_VALUE"""),"Olaf")</f>
        <v>Olaf</v>
      </c>
      <c r="K5" s="124">
        <f ca="1">COUNTIF('Entropy Stats'!A$2:A$46, J5)</f>
        <v>1</v>
      </c>
      <c r="L5" s="124" t="s">
        <v>59</v>
      </c>
      <c r="M5" s="124">
        <v>1</v>
      </c>
      <c r="N5" s="124" t="str">
        <f ca="1">IFERROR(__xludf.DUMMYFUNCTION("""COMPUTED_VALUE"""),"TF")</f>
        <v>TF</v>
      </c>
      <c r="O5" s="124">
        <f ca="1">COUNTIF('Travel Stats'!A$2:A$46, N5)</f>
        <v>1</v>
      </c>
      <c r="P5" s="124" t="s">
        <v>105</v>
      </c>
      <c r="Q5" s="124">
        <v>1</v>
      </c>
      <c r="R5" s="124" t="str">
        <f ca="1">IFERROR(__xludf.DUMMYFUNCTION("""COMPUTED_VALUE"""),"Jhin")</f>
        <v>Jhin</v>
      </c>
      <c r="S5" s="124">
        <f ca="1">COUNTIF('Semi Stats'!A$2:A$46, R5)</f>
        <v>1</v>
      </c>
      <c r="T5" s="124" t="s">
        <v>89</v>
      </c>
      <c r="U5" s="124">
        <v>1</v>
      </c>
      <c r="V5" s="124" t="str">
        <f ca="1">IFERROR(__xludf.DUMMYFUNCTION("""COMPUTED_VALUE"""),"Leona")</f>
        <v>Leona</v>
      </c>
      <c r="W5" s="124">
        <f ca="1">COUNTIF('Niftyyy Stats'!A$2:A$46, V5)</f>
        <v>1</v>
      </c>
      <c r="X5" s="124" t="s">
        <v>58</v>
      </c>
      <c r="Y5" s="124">
        <v>1</v>
      </c>
    </row>
    <row r="6" spans="1:25">
      <c r="A6" s="124" t="str">
        <f ca="1">IFERROR(__xludf.DUMMYFUNCTION("""COMPUTED_VALUE"""),"Orianna")</f>
        <v>Orianna</v>
      </c>
      <c r="B6" s="124">
        <f ca="1">COUNTIF('Game Stats'!$G$3:$G$271, $A6)</f>
        <v>2</v>
      </c>
      <c r="C6" s="124" t="s">
        <v>48</v>
      </c>
      <c r="D6" s="124">
        <v>2</v>
      </c>
      <c r="F6" s="124" t="str">
        <f ca="1">IFERROR(__xludf.DUMMYFUNCTION("""COMPUTED_VALUE"""),"Rengar")</f>
        <v>Rengar</v>
      </c>
      <c r="G6" s="124">
        <f ca="1">COUNTIF('Crixon Stats'!$A$2:$A$46, $F6)</f>
        <v>1</v>
      </c>
      <c r="H6" s="124" t="s">
        <v>60</v>
      </c>
      <c r="I6" s="124">
        <v>1</v>
      </c>
      <c r="K6" s="124">
        <f>COUNTIF('Entropy Stats'!A$2:A$46, J6)</f>
        <v>0</v>
      </c>
      <c r="L6" s="124"/>
      <c r="M6" s="124">
        <v>0</v>
      </c>
      <c r="O6" s="124">
        <f>COUNTIF('Travel Stats'!A$2:A$46, N6)</f>
        <v>0</v>
      </c>
      <c r="P6" s="124"/>
      <c r="Q6" s="124">
        <v>0</v>
      </c>
      <c r="R6" s="124" t="str">
        <f ca="1">IFERROR(__xludf.DUMMYFUNCTION("""COMPUTED_VALUE"""),"Kaisa")</f>
        <v>Kaisa</v>
      </c>
      <c r="S6" s="124">
        <f ca="1">COUNTIF('Semi Stats'!A$2:A$46, R6)</f>
        <v>1</v>
      </c>
      <c r="T6" s="124" t="s">
        <v>154</v>
      </c>
      <c r="U6" s="124">
        <v>1</v>
      </c>
      <c r="W6" s="124">
        <f>COUNTIF('Niftyyy Stats'!A$2:A$46, V6)</f>
        <v>0</v>
      </c>
      <c r="X6" s="124"/>
      <c r="Y6" s="124">
        <v>0</v>
      </c>
    </row>
    <row r="7" spans="1:25">
      <c r="A7" s="124" t="str">
        <f ca="1">IFERROR(__xludf.DUMMYFUNCTION("""COMPUTED_VALUE"""),"Galio")</f>
        <v>Galio</v>
      </c>
      <c r="B7" s="124">
        <f ca="1">COUNTIF('Game Stats'!$G$3:$G$271, $A7)</f>
        <v>2</v>
      </c>
      <c r="C7" s="124" t="s">
        <v>57</v>
      </c>
      <c r="D7" s="124">
        <v>2</v>
      </c>
      <c r="F7" s="124" t="str">
        <f ca="1">IFERROR(__xludf.DUMMYFUNCTION("""COMPUTED_VALUE"""),"Jax")</f>
        <v>Jax</v>
      </c>
      <c r="G7" s="124">
        <f ca="1">COUNTIF('Crixon Stats'!$A$2:$A$46, $F7)</f>
        <v>1</v>
      </c>
      <c r="H7" s="124" t="s">
        <v>74</v>
      </c>
      <c r="I7" s="124">
        <v>1</v>
      </c>
      <c r="K7" s="124">
        <f>COUNTIF('Entropy Stats'!A$2:A$46, J7)</f>
        <v>0</v>
      </c>
      <c r="L7" s="124"/>
      <c r="M7" s="124">
        <v>0</v>
      </c>
      <c r="O7" s="124">
        <f>COUNTIF('Travel Stats'!A$2:A$46, N7)</f>
        <v>0</v>
      </c>
      <c r="P7" s="124"/>
      <c r="Q7" s="124">
        <v>0</v>
      </c>
      <c r="R7" s="124" t="str">
        <f ca="1">IFERROR(__xludf.DUMMYFUNCTION("""COMPUTED_VALUE"""),"Lucian")</f>
        <v>Lucian</v>
      </c>
      <c r="S7" s="124">
        <f ca="1">COUNTIF('Semi Stats'!A$2:A$46, R7)</f>
        <v>1</v>
      </c>
      <c r="T7" s="124" t="s">
        <v>153</v>
      </c>
      <c r="U7" s="124">
        <v>1</v>
      </c>
      <c r="W7" s="124">
        <f>COUNTIF('Niftyyy Stats'!A$2:A$46, V7)</f>
        <v>0</v>
      </c>
      <c r="X7" s="124"/>
      <c r="Y7" s="124">
        <v>0</v>
      </c>
    </row>
    <row r="8" spans="1:25">
      <c r="A8" s="124" t="str">
        <f ca="1">IFERROR(__xludf.DUMMYFUNCTION("""COMPUTED_VALUE"""),"Volibear")</f>
        <v>Volibear</v>
      </c>
      <c r="B8" s="124">
        <f ca="1">COUNTIF('Game Stats'!$G$3:$G$271, $A8)</f>
        <v>1</v>
      </c>
      <c r="C8" s="124" t="s">
        <v>59</v>
      </c>
      <c r="D8" s="124">
        <v>2</v>
      </c>
      <c r="F8" s="124" t="str">
        <f ca="1">IFERROR(__xludf.DUMMYFUNCTION("""COMPUTED_VALUE"""),"Gnar")</f>
        <v>Gnar</v>
      </c>
      <c r="G8" s="124">
        <f ca="1">COUNTIF('Crixon Stats'!$A$2:$A$46, $F8)</f>
        <v>1</v>
      </c>
      <c r="H8" s="124" t="s">
        <v>101</v>
      </c>
      <c r="I8" s="124">
        <v>1</v>
      </c>
      <c r="K8" s="124">
        <f>COUNTIF('Entropy Stats'!A$2:A$46, J8)</f>
        <v>0</v>
      </c>
      <c r="L8" s="124"/>
      <c r="M8" s="124">
        <v>0</v>
      </c>
      <c r="O8" s="124">
        <f>COUNTIF('Travel Stats'!A$2:A$46, N8)</f>
        <v>0</v>
      </c>
      <c r="P8" s="124"/>
      <c r="Q8" s="124">
        <v>0</v>
      </c>
      <c r="S8" s="124">
        <f>COUNTIF('Semi Stats'!A$2:A$46, R8)</f>
        <v>0</v>
      </c>
      <c r="T8" s="124"/>
      <c r="U8" s="124">
        <v>0</v>
      </c>
      <c r="W8" s="124">
        <f>COUNTIF('Niftyyy Stats'!A$2:A$46, V8)</f>
        <v>0</v>
      </c>
      <c r="X8" s="124"/>
      <c r="Y8" s="124">
        <v>0</v>
      </c>
    </row>
    <row r="9" spans="1:25">
      <c r="A9" s="124" t="str">
        <f ca="1">IFERROR(__xludf.DUMMYFUNCTION("""COMPUTED_VALUE"""),"Olaf")</f>
        <v>Olaf</v>
      </c>
      <c r="B9" s="124">
        <f ca="1">COUNTIF('Game Stats'!$G$3:$G$271, $A9)</f>
        <v>2</v>
      </c>
      <c r="C9" s="124" t="s">
        <v>185</v>
      </c>
      <c r="D9" s="124">
        <v>2</v>
      </c>
      <c r="G9" s="124">
        <f>COUNTIF('Crixon Stats'!$A$2:$A$46, $F9)</f>
        <v>0</v>
      </c>
      <c r="H9" s="124"/>
      <c r="I9" s="124">
        <v>0</v>
      </c>
      <c r="K9" s="124">
        <f>COUNTIF('Entropy Stats'!A$2:A$46, J9)</f>
        <v>0</v>
      </c>
      <c r="L9" s="124"/>
      <c r="M9" s="124">
        <v>0</v>
      </c>
      <c r="O9" s="124">
        <f>COUNTIF('Travel Stats'!A$2:A$46, N9)</f>
        <v>0</v>
      </c>
      <c r="P9" s="124"/>
      <c r="Q9" s="124">
        <v>0</v>
      </c>
      <c r="S9" s="124">
        <f>COUNTIF('Semi Stats'!A$2:A$46, R9)</f>
        <v>0</v>
      </c>
      <c r="T9" s="124"/>
      <c r="U9" s="124">
        <v>0</v>
      </c>
      <c r="W9" s="124">
        <f>COUNTIF('Niftyyy Stats'!A$2:A$46, V9)</f>
        <v>0</v>
      </c>
      <c r="X9" s="124"/>
      <c r="Y9" s="124">
        <v>0</v>
      </c>
    </row>
    <row r="10" spans="1:25">
      <c r="A10" s="124" t="str">
        <f ca="1">IFERROR(__xludf.DUMMYFUNCTION("""COMPUTED_VALUE"""),"Gangplank")</f>
        <v>Gangplank</v>
      </c>
      <c r="B10" s="124">
        <f ca="1">COUNTIF('Game Stats'!$G$3:$G$271, $A10)</f>
        <v>5</v>
      </c>
      <c r="C10" s="124" t="s">
        <v>60</v>
      </c>
      <c r="D10" s="124">
        <v>2</v>
      </c>
      <c r="G10" s="124">
        <f>COUNTIF('Crixon Stats'!$A$2:$A$46, $F10)</f>
        <v>0</v>
      </c>
      <c r="H10" s="124"/>
      <c r="I10" s="124">
        <v>0</v>
      </c>
      <c r="K10" s="124">
        <f>COUNTIF('Entropy Stats'!A$2:A$46, J10)</f>
        <v>0</v>
      </c>
      <c r="L10" s="124"/>
      <c r="M10" s="124">
        <v>0</v>
      </c>
      <c r="O10" s="124">
        <f>COUNTIF('Travel Stats'!A$2:A$46, N10)</f>
        <v>0</v>
      </c>
      <c r="P10" s="124"/>
      <c r="Q10" s="124">
        <v>0</v>
      </c>
      <c r="S10" s="124">
        <f>COUNTIF('Semi Stats'!A$2:A$46, R10)</f>
        <v>0</v>
      </c>
      <c r="T10" s="124"/>
      <c r="U10" s="124">
        <v>0</v>
      </c>
      <c r="W10" s="124">
        <f>COUNTIF('Niftyyy Stats'!A$2:A$46, V10)</f>
        <v>0</v>
      </c>
      <c r="X10" s="124"/>
      <c r="Y10" s="124">
        <v>0</v>
      </c>
    </row>
    <row r="11" spans="1:25">
      <c r="A11" s="124" t="str">
        <f ca="1">IFERROR(__xludf.DUMMYFUNCTION("""COMPUTED_VALUE"""),"Hecarim")</f>
        <v>Hecarim</v>
      </c>
      <c r="B11" s="124">
        <f ca="1">COUNTIF('Game Stats'!$G$3:$G$271, $A11)</f>
        <v>1</v>
      </c>
      <c r="C11" s="124" t="s">
        <v>154</v>
      </c>
      <c r="D11" s="124">
        <v>1</v>
      </c>
      <c r="G11" s="124">
        <f>COUNTIF('Crixon Stats'!$A$2:$A$46, $F11)</f>
        <v>0</v>
      </c>
      <c r="H11" s="124"/>
      <c r="I11" s="124">
        <v>0</v>
      </c>
      <c r="K11" s="124">
        <f>COUNTIF('Entropy Stats'!A$2:A$46, J11)</f>
        <v>0</v>
      </c>
      <c r="L11" s="124"/>
      <c r="M11" s="124">
        <v>0</v>
      </c>
      <c r="O11" s="124">
        <f>COUNTIF('Travel Stats'!A$2:A$46, N11)</f>
        <v>0</v>
      </c>
      <c r="P11" s="124"/>
      <c r="Q11" s="124">
        <v>0</v>
      </c>
      <c r="S11" s="124">
        <f>COUNTIF('Semi Stats'!A$2:A$46, R11)</f>
        <v>0</v>
      </c>
      <c r="T11" s="124"/>
      <c r="U11" s="124">
        <v>0</v>
      </c>
      <c r="W11" s="124">
        <f>COUNTIF('Niftyyy Stats'!A$2:A$46, V11)</f>
        <v>0</v>
      </c>
      <c r="X11" s="124"/>
      <c r="Y11" s="124">
        <v>0</v>
      </c>
    </row>
    <row r="12" spans="1:25">
      <c r="A12" s="124" t="str">
        <f ca="1">IFERROR(__xludf.DUMMYFUNCTION("""COMPUTED_VALUE"""),"Nautilus")</f>
        <v>Nautilus</v>
      </c>
      <c r="B12" s="124">
        <f ca="1">COUNTIF('Game Stats'!$G$3:$G$271, $A12)</f>
        <v>1</v>
      </c>
      <c r="C12" s="124" t="s">
        <v>89</v>
      </c>
      <c r="D12" s="124">
        <v>1</v>
      </c>
      <c r="G12" s="124">
        <f>COUNTIF('Crixon Stats'!$A$2:$A$46, $F12)</f>
        <v>0</v>
      </c>
      <c r="H12" s="124"/>
      <c r="I12" s="124">
        <v>0</v>
      </c>
      <c r="K12" s="124">
        <f>COUNTIF('Entropy Stats'!A$2:A$46, J12)</f>
        <v>0</v>
      </c>
      <c r="L12" s="124"/>
      <c r="M12" s="124">
        <v>0</v>
      </c>
      <c r="O12" s="124">
        <f>COUNTIF('Travel Stats'!A$2:A$46, N12)</f>
        <v>0</v>
      </c>
      <c r="P12" s="124"/>
      <c r="Q12" s="124">
        <v>0</v>
      </c>
      <c r="S12" s="124">
        <f>COUNTIF('Semi Stats'!A$2:A$46, R12)</f>
        <v>0</v>
      </c>
      <c r="T12" s="124"/>
      <c r="U12" s="124">
        <v>0</v>
      </c>
      <c r="W12" s="124">
        <f>COUNTIF('Niftyyy Stats'!A$2:A$46, V12)</f>
        <v>0</v>
      </c>
      <c r="X12" s="124"/>
      <c r="Y12" s="124">
        <v>0</v>
      </c>
    </row>
    <row r="13" spans="1:25">
      <c r="A13" s="124" t="str">
        <f ca="1">IFERROR(__xludf.DUMMYFUNCTION("""COMPUTED_VALUE"""),"Alistar")</f>
        <v>Alistar</v>
      </c>
      <c r="B13" s="124">
        <f ca="1">COUNTIF('Game Stats'!$G$3:$G$271, $A13)</f>
        <v>1</v>
      </c>
      <c r="C13" s="124" t="s">
        <v>160</v>
      </c>
      <c r="D13" s="124">
        <v>1</v>
      </c>
      <c r="G13" s="124">
        <f>COUNTIF('Crixon Stats'!$A$2:$A$46, $F13)</f>
        <v>0</v>
      </c>
      <c r="H13" s="124"/>
      <c r="I13" s="124">
        <v>0</v>
      </c>
      <c r="K13" s="124">
        <f>COUNTIF('Entropy Stats'!A$2:A$46, J13)</f>
        <v>0</v>
      </c>
      <c r="L13" s="124"/>
      <c r="M13" s="124">
        <v>0</v>
      </c>
      <c r="O13" s="124">
        <f>COUNTIF('Travel Stats'!A$2:A$46, N13)</f>
        <v>0</v>
      </c>
      <c r="P13" s="124"/>
      <c r="Q13" s="124">
        <v>0</v>
      </c>
      <c r="S13" s="124">
        <f>COUNTIF('Semi Stats'!A$2:A$46, R13)</f>
        <v>0</v>
      </c>
      <c r="T13" s="124"/>
      <c r="U13" s="124">
        <v>0</v>
      </c>
      <c r="W13" s="124">
        <f>COUNTIF('Niftyyy Stats'!A$2:A$46, V13)</f>
        <v>0</v>
      </c>
      <c r="X13" s="124"/>
      <c r="Y13" s="124">
        <v>0</v>
      </c>
    </row>
    <row r="14" spans="1:25">
      <c r="A14" s="124" t="str">
        <f ca="1">IFERROR(__xludf.DUMMYFUNCTION("""COMPUTED_VALUE"""),"Udyr")</f>
        <v>Udyr</v>
      </c>
      <c r="B14" s="124">
        <f ca="1">COUNTIF('Game Stats'!$G$3:$G$271, $A14)</f>
        <v>4</v>
      </c>
      <c r="C14" s="124" t="s">
        <v>68</v>
      </c>
      <c r="D14" s="124">
        <v>1</v>
      </c>
      <c r="G14" s="124">
        <f>COUNTIF('Crixon Stats'!$A$2:$A$46, $F14)</f>
        <v>0</v>
      </c>
      <c r="H14" s="124"/>
      <c r="I14" s="124">
        <v>0</v>
      </c>
      <c r="K14" s="124">
        <f>COUNTIF('Entropy Stats'!A$2:A$46, J14)</f>
        <v>0</v>
      </c>
      <c r="L14" s="124"/>
      <c r="M14" s="124">
        <v>0</v>
      </c>
      <c r="O14" s="124">
        <f>COUNTIF('Travel Stats'!A$2:A$46, N14)</f>
        <v>0</v>
      </c>
      <c r="P14" s="124"/>
      <c r="Q14" s="124">
        <v>0</v>
      </c>
      <c r="S14" s="124">
        <f>COUNTIF('Semi Stats'!A$2:A$46, R14)</f>
        <v>0</v>
      </c>
      <c r="T14" s="124"/>
      <c r="U14" s="124">
        <v>0</v>
      </c>
      <c r="W14" s="124">
        <f>COUNTIF('Niftyyy Stats'!A$2:A$46, V14)</f>
        <v>0</v>
      </c>
      <c r="X14" s="124"/>
      <c r="Y14" s="124">
        <v>0</v>
      </c>
    </row>
    <row r="15" spans="1:25">
      <c r="A15" s="124" t="str">
        <f ca="1">IFERROR(__xludf.DUMMYFUNCTION("""COMPUTED_VALUE"""),"Anivia")</f>
        <v>Anivia</v>
      </c>
      <c r="B15" s="124">
        <f ca="1">COUNTIF('Game Stats'!$G$3:$G$271, $A15)</f>
        <v>2</v>
      </c>
      <c r="C15" s="124" t="s">
        <v>175</v>
      </c>
      <c r="D15" s="124">
        <v>1</v>
      </c>
      <c r="G15" s="124">
        <f>COUNTIF('Crixon Stats'!$A$2:$A$46, $F15)</f>
        <v>0</v>
      </c>
      <c r="H15" s="124"/>
      <c r="I15" s="124">
        <v>0</v>
      </c>
      <c r="K15" s="124">
        <f>COUNTIF('Entropy Stats'!A$2:A$46, J15)</f>
        <v>0</v>
      </c>
      <c r="L15" s="124"/>
      <c r="M15" s="124">
        <v>0</v>
      </c>
      <c r="O15" s="124">
        <f>COUNTIF('Travel Stats'!A$2:A$46, N15)</f>
        <v>0</v>
      </c>
      <c r="P15" s="124"/>
      <c r="Q15" s="124">
        <v>0</v>
      </c>
      <c r="S15" s="124">
        <f>COUNTIF('Semi Stats'!A$2:A$46, R15)</f>
        <v>0</v>
      </c>
      <c r="T15" s="124"/>
      <c r="U15" s="124">
        <v>0</v>
      </c>
      <c r="W15" s="124">
        <f>COUNTIF('Niftyyy Stats'!A$2:A$46, V15)</f>
        <v>0</v>
      </c>
      <c r="X15" s="124"/>
      <c r="Y15" s="124">
        <v>0</v>
      </c>
    </row>
    <row r="16" spans="1:25">
      <c r="A16" s="124" t="str">
        <f ca="1">IFERROR(__xludf.DUMMYFUNCTION("""COMPUTED_VALUE"""),"Malphite")</f>
        <v>Malphite</v>
      </c>
      <c r="B16" s="124">
        <f ca="1">COUNTIF('Game Stats'!$G$3:$G$271, $A16)</f>
        <v>1</v>
      </c>
      <c r="C16" s="124" t="s">
        <v>24</v>
      </c>
      <c r="D16" s="124">
        <v>1</v>
      </c>
      <c r="G16" s="124">
        <f>COUNTIF('Crixon Stats'!$A$2:$A$46, $F16)</f>
        <v>0</v>
      </c>
      <c r="H16" s="124"/>
      <c r="I16" s="124">
        <v>0</v>
      </c>
      <c r="K16" s="124">
        <f>COUNTIF('Entropy Stats'!A$2:A$46, J16)</f>
        <v>0</v>
      </c>
      <c r="L16" s="124"/>
      <c r="M16" s="124">
        <v>0</v>
      </c>
      <c r="O16" s="124">
        <f>COUNTIF('Travel Stats'!A$2:A$46, N16)</f>
        <v>0</v>
      </c>
      <c r="P16" s="124"/>
      <c r="Q16" s="124">
        <v>0</v>
      </c>
      <c r="S16" s="124">
        <f>COUNTIF('Semi Stats'!A$2:A$46, R16)</f>
        <v>0</v>
      </c>
      <c r="T16" s="124"/>
      <c r="U16" s="124">
        <v>0</v>
      </c>
      <c r="W16" s="124">
        <f>COUNTIF('Niftyyy Stats'!A$2:A$46, V16)</f>
        <v>0</v>
      </c>
      <c r="X16" s="124"/>
      <c r="Y16" s="124">
        <v>0</v>
      </c>
    </row>
    <row r="17" spans="1:4">
      <c r="A17" s="124" t="str">
        <f ca="1">IFERROR(__xludf.DUMMYFUNCTION("""COMPUTED_VALUE"""),"Camille")</f>
        <v>Camille</v>
      </c>
      <c r="B17" s="124">
        <f ca="1">COUNTIF('Game Stats'!$G$3:$G$271, $A17)</f>
        <v>3</v>
      </c>
      <c r="C17" s="124" t="s">
        <v>55</v>
      </c>
      <c r="D17" s="124">
        <v>1</v>
      </c>
    </row>
    <row r="18" spans="1:4">
      <c r="A18" s="124" t="str">
        <f ca="1">IFERROR(__xludf.DUMMYFUNCTION("""COMPUTED_VALUE"""),"Shen")</f>
        <v>Shen</v>
      </c>
      <c r="B18" s="124">
        <f ca="1">COUNTIF('Game Stats'!$G$3:$G$271, $A18)</f>
        <v>1</v>
      </c>
      <c r="C18" s="124" t="s">
        <v>87</v>
      </c>
      <c r="D18" s="124">
        <v>1</v>
      </c>
    </row>
    <row r="19" spans="1:4">
      <c r="A19" s="124" t="str">
        <f ca="1">IFERROR(__xludf.DUMMYFUNCTION("""COMPUTED_VALUE"""),"Rengar")</f>
        <v>Rengar</v>
      </c>
      <c r="B19" s="124">
        <f ca="1">COUNTIF('Game Stats'!$G$3:$G$271, $A19)</f>
        <v>2</v>
      </c>
      <c r="C19" s="124" t="s">
        <v>91</v>
      </c>
      <c r="D19" s="124">
        <v>1</v>
      </c>
    </row>
    <row r="20" spans="1:4">
      <c r="A20" s="124" t="str">
        <f ca="1">IFERROR(__xludf.DUMMYFUNCTION("""COMPUTED_VALUE"""),"Aatrox")</f>
        <v>Aatrox</v>
      </c>
      <c r="B20" s="124">
        <f ca="1">COUNTIF('Game Stats'!$G$3:$G$271, $A20)</f>
        <v>1</v>
      </c>
      <c r="C20" s="124" t="s">
        <v>191</v>
      </c>
      <c r="D20" s="124">
        <v>1</v>
      </c>
    </row>
    <row r="21" spans="1:4">
      <c r="B21" s="124">
        <f>COUNTIF('Game Stats'!$G$3:$G$271, $A21)</f>
        <v>0</v>
      </c>
      <c r="C21" s="124"/>
      <c r="D21" s="124">
        <v>0</v>
      </c>
    </row>
    <row r="22" spans="1:4">
      <c r="B22" s="124">
        <f>COUNTIF('Game Stats'!$G$3:$G$271, $A22)</f>
        <v>0</v>
      </c>
      <c r="C22" s="124"/>
      <c r="D22" s="124">
        <v>0</v>
      </c>
    </row>
    <row r="23" spans="1:4">
      <c r="B23" s="124">
        <f>COUNTIF('Game Stats'!$G$3:$G$271, $A23)</f>
        <v>0</v>
      </c>
      <c r="C23" s="124"/>
      <c r="D23" s="124">
        <v>0</v>
      </c>
    </row>
    <row r="24" spans="1:4">
      <c r="B24" s="124">
        <f>COUNTIF('Game Stats'!$G$3:$G$271, $A24)</f>
        <v>0</v>
      </c>
      <c r="C24" s="124"/>
      <c r="D24" s="124">
        <v>0</v>
      </c>
    </row>
    <row r="25" spans="1:4">
      <c r="B25" s="124">
        <f>COUNTIF('Game Stats'!$G$3:$G$271, $A25)</f>
        <v>0</v>
      </c>
      <c r="C25" s="124"/>
      <c r="D25" s="124">
        <v>0</v>
      </c>
    </row>
    <row r="26" spans="1:4">
      <c r="B26" s="124">
        <f>COUNTIF('Game Stats'!$G$3:$G$271, $A26)</f>
        <v>0</v>
      </c>
      <c r="C26" s="124"/>
      <c r="D26" s="124">
        <v>0</v>
      </c>
    </row>
    <row r="27" spans="1:4">
      <c r="B27" s="124">
        <f>COUNTIF('Game Stats'!$G$3:$G$271, $A27)</f>
        <v>0</v>
      </c>
      <c r="C27" s="124"/>
      <c r="D27" s="124">
        <v>0</v>
      </c>
    </row>
    <row r="28" spans="1:4">
      <c r="B28" s="124">
        <f>COUNTIF('Game Stats'!$G$3:$G$271, $A28)</f>
        <v>0</v>
      </c>
      <c r="C28" s="124"/>
      <c r="D28" s="124">
        <v>0</v>
      </c>
    </row>
    <row r="29" spans="1:4">
      <c r="B29" s="124">
        <f>COUNTIF('Game Stats'!$G$3:$G$271, $A29)</f>
        <v>0</v>
      </c>
      <c r="C29" s="124"/>
      <c r="D29" s="124">
        <v>0</v>
      </c>
    </row>
    <row r="30" spans="1:4">
      <c r="B30" s="124">
        <f>COUNTIF('Game Stats'!$G$3:$G$271, $A30)</f>
        <v>0</v>
      </c>
      <c r="C30" s="124"/>
      <c r="D30" s="124">
        <v>0</v>
      </c>
    </row>
    <row r="31" spans="1:4">
      <c r="B31" s="124">
        <f>COUNTIF('Game Stats'!$G$3:$G$271, $A31)</f>
        <v>0</v>
      </c>
      <c r="C31" s="124"/>
      <c r="D31" s="124">
        <v>0</v>
      </c>
    </row>
    <row r="32" spans="1:4">
      <c r="B32" s="124">
        <f>COUNTIF('Game Stats'!$G$3:$G$271, $A32)</f>
        <v>0</v>
      </c>
      <c r="C32" s="124"/>
      <c r="D32" s="124">
        <v>0</v>
      </c>
    </row>
    <row r="33" spans="1:33">
      <c r="B33" s="124">
        <f>COUNTIF('Game Stats'!$G$3:$G$271, $A33)</f>
        <v>0</v>
      </c>
      <c r="C33" s="124"/>
      <c r="D33" s="124">
        <v>0</v>
      </c>
    </row>
    <row r="34" spans="1:33">
      <c r="B34" s="124">
        <f>COUNTIF('Game Stats'!$G$3:$G$271, $A34)</f>
        <v>0</v>
      </c>
      <c r="C34" s="124"/>
      <c r="D34" s="124">
        <v>0</v>
      </c>
    </row>
    <row r="35" spans="1:33">
      <c r="B35" s="124">
        <f>COUNTIF('Game Stats'!$G$3:$G$271, $A35)</f>
        <v>0</v>
      </c>
      <c r="C35" s="124"/>
      <c r="D35" s="124">
        <v>0</v>
      </c>
    </row>
    <row r="36" spans="1:33">
      <c r="B36" s="124">
        <f>COUNTIF('Game Stats'!$G$3:$G$271, $A36)</f>
        <v>0</v>
      </c>
      <c r="C36" s="124"/>
      <c r="D36" s="124">
        <v>0</v>
      </c>
    </row>
    <row r="37" spans="1:33">
      <c r="B37" s="124">
        <f>COUNTIF('Game Stats'!$G$3:$G$271, $A37)</f>
        <v>0</v>
      </c>
      <c r="C37" s="124"/>
      <c r="D37" s="124">
        <v>0</v>
      </c>
    </row>
    <row r="38" spans="1:33">
      <c r="B38" s="124">
        <f>COUNTIF('Game Stats'!$G$3:$G$271, $A38)</f>
        <v>0</v>
      </c>
      <c r="C38" s="124"/>
      <c r="D38" s="124">
        <v>0</v>
      </c>
    </row>
    <row r="39" spans="1:33">
      <c r="B39" s="124">
        <f>COUNTIF('Game Stats'!$G$3:$G$271, $A39)</f>
        <v>0</v>
      </c>
      <c r="C39" s="124"/>
      <c r="D39" s="124">
        <v>0</v>
      </c>
    </row>
    <row r="40" spans="1:33">
      <c r="B40" s="124">
        <f>COUNTIF('Game Stats'!$G$3:$G$271, $A40)</f>
        <v>0</v>
      </c>
      <c r="C40" s="124"/>
      <c r="D40" s="124">
        <v>0</v>
      </c>
    </row>
    <row r="41" spans="1:33">
      <c r="B41" s="124">
        <f>COUNTIF('Game Stats'!$G$3:$G$271, $A41)</f>
        <v>0</v>
      </c>
      <c r="C41" s="124"/>
      <c r="D41" s="124">
        <v>0</v>
      </c>
    </row>
    <row r="42" spans="1:33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</row>
    <row r="43" spans="1:33">
      <c r="A43" s="123" t="s">
        <v>201</v>
      </c>
    </row>
    <row r="44" spans="1:33">
      <c r="A44" s="124" t="str">
        <f ca="1">IFERROR(__xludf.DUMMYFUNCTION("UNIQUE(FILTER('Game Stats'!D3:D271, 'Game Stats'!D3:D271 &lt;&gt; """"))"),"Atlas Picks")</f>
        <v>Atlas Picks</v>
      </c>
      <c r="B44" s="124" t="str">
        <f ca="1">IFERROR(__xludf.DUMMYFUNCTION("UNIQUE(FILTER(A44:A132, A44:A132 &lt;&gt; """"))"),"Atlas Picks")</f>
        <v>Atlas Picks</v>
      </c>
      <c r="C44" s="124">
        <f ca="1">COUNTIF('Game Stats'!$D$3:$E$271, B44)</f>
        <v>43</v>
      </c>
      <c r="D44" s="124" t="s">
        <v>140</v>
      </c>
      <c r="E44" s="124">
        <v>43</v>
      </c>
    </row>
    <row r="45" spans="1:33">
      <c r="A45" s="124" t="str">
        <f ca="1">IFERROR(__xludf.DUMMYFUNCTION("""COMPUTED_VALUE"""),"Irelia")</f>
        <v>Irelia</v>
      </c>
      <c r="B45" s="124" t="str">
        <f ca="1">IFERROR(__xludf.DUMMYFUNCTION("""COMPUTED_VALUE"""),"Irelia")</f>
        <v>Irelia</v>
      </c>
      <c r="C45" s="124">
        <f ca="1">COUNTIF('Game Stats'!$D$3:$E$271, B45)</f>
        <v>1</v>
      </c>
      <c r="D45" s="124" t="s">
        <v>141</v>
      </c>
      <c r="E45" s="124">
        <v>43</v>
      </c>
    </row>
    <row r="46" spans="1:33">
      <c r="A46" s="124" t="str">
        <f ca="1">IFERROR(__xludf.DUMMYFUNCTION("""COMPUTED_VALUE"""),"Volibear")</f>
        <v>Volibear</v>
      </c>
      <c r="B46" s="124" t="str">
        <f ca="1">IFERROR(__xludf.DUMMYFUNCTION("""COMPUTED_VALUE"""),"Volibear")</f>
        <v>Volibear</v>
      </c>
      <c r="C46" s="124">
        <f ca="1">COUNTIF('Game Stats'!$D$3:$E$271, B46)</f>
        <v>1</v>
      </c>
      <c r="D46" s="124" t="s">
        <v>48</v>
      </c>
      <c r="E46" s="124">
        <v>4</v>
      </c>
    </row>
    <row r="47" spans="1:33">
      <c r="A47" s="124" t="str">
        <f ca="1">IFERROR(__xludf.DUMMYFUNCTION("""COMPUTED_VALUE"""),"Galio")</f>
        <v>Galio</v>
      </c>
      <c r="B47" s="124" t="str">
        <f ca="1">IFERROR(__xludf.DUMMYFUNCTION("""COMPUTED_VALUE"""),"Galio")</f>
        <v>Galio</v>
      </c>
      <c r="C47" s="124">
        <f ca="1">COUNTIF('Game Stats'!$D$3:$E$271, B47)</f>
        <v>3</v>
      </c>
      <c r="D47" s="124" t="s">
        <v>57</v>
      </c>
      <c r="E47" s="124">
        <v>3</v>
      </c>
    </row>
    <row r="48" spans="1:33">
      <c r="A48" s="124" t="str">
        <f ca="1">IFERROR(__xludf.DUMMYFUNCTION("""COMPUTED_VALUE"""),"Caitlyn")</f>
        <v>Caitlyn</v>
      </c>
      <c r="B48" s="124" t="str">
        <f ca="1">IFERROR(__xludf.DUMMYFUNCTION("""COMPUTED_VALUE"""),"Caitlyn")</f>
        <v>Caitlyn</v>
      </c>
      <c r="C48" s="124">
        <f ca="1">COUNTIF('Game Stats'!$D$3:$E$271, B48)</f>
        <v>2</v>
      </c>
      <c r="D48" s="124" t="s">
        <v>52</v>
      </c>
      <c r="E48" s="124">
        <v>3</v>
      </c>
    </row>
    <row r="49" spans="1:5">
      <c r="A49" s="124" t="str">
        <f ca="1">IFERROR(__xludf.DUMMYFUNCTION("""COMPUTED_VALUE"""),"Thresh")</f>
        <v>Thresh</v>
      </c>
      <c r="B49" s="124" t="str">
        <f ca="1">IFERROR(__xludf.DUMMYFUNCTION("""COMPUTED_VALUE"""),"Thresh")</f>
        <v>Thresh</v>
      </c>
      <c r="C49" s="124">
        <f ca="1">COUNTIF('Game Stats'!$D$3:$E$271, B49)</f>
        <v>3</v>
      </c>
      <c r="D49" s="124" t="s">
        <v>24</v>
      </c>
      <c r="E49" s="124">
        <v>3</v>
      </c>
    </row>
    <row r="50" spans="1:5">
      <c r="A50" s="124" t="str">
        <f ca="1">IFERROR(__xludf.DUMMYFUNCTION("""COMPUTED_VALUE"""),"Gangplank")</f>
        <v>Gangplank</v>
      </c>
      <c r="B50" s="124" t="str">
        <f ca="1">IFERROR(__xludf.DUMMYFUNCTION("""COMPUTED_VALUE"""),"Gangplank")</f>
        <v>Gangplank</v>
      </c>
      <c r="C50" s="124">
        <f ca="1">COUNTIF('Game Stats'!$D$3:$E$271, B50)</f>
        <v>1</v>
      </c>
      <c r="D50" s="124" t="s">
        <v>81</v>
      </c>
      <c r="E50" s="124">
        <v>3</v>
      </c>
    </row>
    <row r="51" spans="1:5">
      <c r="A51" s="124" t="str">
        <f ca="1">IFERROR(__xludf.DUMMYFUNCTION("""COMPUTED_VALUE"""),"Amumu")</f>
        <v>Amumu</v>
      </c>
      <c r="B51" s="124" t="str">
        <f ca="1">IFERROR(__xludf.DUMMYFUNCTION("""COMPUTED_VALUE"""),"Amumu")</f>
        <v>Amumu</v>
      </c>
      <c r="C51" s="124">
        <f ca="1">COUNTIF('Game Stats'!$D$3:$E$271, B51)</f>
        <v>1</v>
      </c>
      <c r="D51" s="124" t="s">
        <v>89</v>
      </c>
      <c r="E51" s="124">
        <v>3</v>
      </c>
    </row>
    <row r="52" spans="1:5">
      <c r="A52" s="124" t="str">
        <f ca="1">IFERROR(__xludf.DUMMYFUNCTION("""COMPUTED_VALUE"""),"Orianna")</f>
        <v>Orianna</v>
      </c>
      <c r="B52" s="124" t="str">
        <f ca="1">IFERROR(__xludf.DUMMYFUNCTION("""COMPUTED_VALUE"""),"Orianna")</f>
        <v>Orianna</v>
      </c>
      <c r="C52" s="124">
        <f ca="1">COUNTIF('Game Stats'!$D$3:$E$271, B52)</f>
        <v>4</v>
      </c>
      <c r="D52" s="124" t="s">
        <v>58</v>
      </c>
      <c r="E52" s="124">
        <v>3</v>
      </c>
    </row>
    <row r="53" spans="1:5">
      <c r="A53" s="124" t="str">
        <f ca="1">IFERROR(__xludf.DUMMYFUNCTION("""COMPUTED_VALUE"""),"Xayah")</f>
        <v>Xayah</v>
      </c>
      <c r="B53" s="124" t="str">
        <f ca="1">IFERROR(__xludf.DUMMYFUNCTION("""COMPUTED_VALUE"""),"Xayah")</f>
        <v>Xayah</v>
      </c>
      <c r="C53" s="124">
        <f ca="1">COUNTIF('Game Stats'!$D$3:$E$271, B53)</f>
        <v>2</v>
      </c>
      <c r="D53" s="124" t="s">
        <v>162</v>
      </c>
      <c r="E53" s="124">
        <v>2</v>
      </c>
    </row>
    <row r="54" spans="1:5">
      <c r="A54" s="124" t="str">
        <f ca="1">IFERROR(__xludf.DUMMYFUNCTION("""COMPUTED_VALUE"""),"Nautilus")</f>
        <v>Nautilus</v>
      </c>
      <c r="B54" s="124" t="str">
        <f ca="1">IFERROR(__xludf.DUMMYFUNCTION("""COMPUTED_VALUE"""),"Nautilus")</f>
        <v>Nautilus</v>
      </c>
      <c r="C54" s="124">
        <f ca="1">COUNTIF('Game Stats'!$D$3:$E$271, B54)</f>
        <v>3</v>
      </c>
      <c r="D54" s="124" t="s">
        <v>66</v>
      </c>
      <c r="E54" s="124">
        <v>2</v>
      </c>
    </row>
    <row r="55" spans="1:5">
      <c r="A55" s="124" t="str">
        <f ca="1">IFERROR(__xludf.DUMMYFUNCTION("""COMPUTED_VALUE"""),"Malphite")</f>
        <v>Malphite</v>
      </c>
      <c r="B55" s="124" t="str">
        <f ca="1">IFERROR(__xludf.DUMMYFUNCTION("""COMPUTED_VALUE"""),"Malphite")</f>
        <v>Malphite</v>
      </c>
      <c r="C55" s="124">
        <f ca="1">COUNTIF('Game Stats'!$D$3:$E$271, B55)</f>
        <v>2</v>
      </c>
      <c r="D55" s="124" t="s">
        <v>87</v>
      </c>
      <c r="E55" s="124">
        <v>2</v>
      </c>
    </row>
    <row r="56" spans="1:5">
      <c r="A56" s="124" t="str">
        <f ca="1">IFERROR(__xludf.DUMMYFUNCTION("""COMPUTED_VALUE"""),"Udyr")</f>
        <v>Udyr</v>
      </c>
      <c r="B56" s="124" t="str">
        <f ca="1">IFERROR(__xludf.DUMMYFUNCTION("""COMPUTED_VALUE"""),"Udyr")</f>
        <v>Udyr</v>
      </c>
      <c r="C56" s="124">
        <f ca="1">COUNTIF('Game Stats'!$D$3:$E$271, B56)</f>
        <v>1</v>
      </c>
      <c r="D56" s="124" t="s">
        <v>175</v>
      </c>
      <c r="E56" s="124">
        <v>2</v>
      </c>
    </row>
    <row r="57" spans="1:5">
      <c r="A57" s="124" t="str">
        <f ca="1">IFERROR(__xludf.DUMMYFUNCTION("""COMPUTED_VALUE"""),"Camille")</f>
        <v>Camille</v>
      </c>
      <c r="B57" s="124" t="str">
        <f ca="1">IFERROR(__xludf.DUMMYFUNCTION("""COMPUTED_VALUE"""),"Camille")</f>
        <v>Camille</v>
      </c>
      <c r="C57" s="124">
        <f ca="1">COUNTIF('Game Stats'!$D$3:$E$271, B57)</f>
        <v>1</v>
      </c>
      <c r="D57" s="124" t="s">
        <v>177</v>
      </c>
      <c r="E57" s="124">
        <v>2</v>
      </c>
    </row>
    <row r="58" spans="1:5">
      <c r="A58" s="124" t="str">
        <f ca="1">IFERROR(__xludf.DUMMYFUNCTION("""COMPUTED_VALUE"""),"Hecarim")</f>
        <v>Hecarim</v>
      </c>
      <c r="B58" s="124" t="str">
        <f ca="1">IFERROR(__xludf.DUMMYFUNCTION("""COMPUTED_VALUE"""),"Hecarim")</f>
        <v>Hecarim</v>
      </c>
      <c r="C58" s="124">
        <f ca="1">COUNTIF('Game Stats'!$D$3:$E$271, B58)</f>
        <v>2</v>
      </c>
      <c r="D58" s="124" t="s">
        <v>158</v>
      </c>
      <c r="E58" s="124">
        <v>2</v>
      </c>
    </row>
    <row r="59" spans="1:5">
      <c r="A59" s="124" t="str">
        <f ca="1">IFERROR(__xludf.DUMMYFUNCTION("""COMPUTED_VALUE"""),"Senna")</f>
        <v>Senna</v>
      </c>
      <c r="B59" s="124" t="str">
        <f ca="1">IFERROR(__xludf.DUMMYFUNCTION("""COMPUTED_VALUE"""),"Senna")</f>
        <v>Senna</v>
      </c>
      <c r="C59" s="124">
        <f ca="1">COUNTIF('Game Stats'!$D$3:$E$271, B59)</f>
        <v>3</v>
      </c>
      <c r="D59" s="124" t="s">
        <v>59</v>
      </c>
      <c r="E59" s="124">
        <v>2</v>
      </c>
    </row>
    <row r="60" spans="1:5">
      <c r="A60" s="124" t="str">
        <f ca="1">IFERROR(__xludf.DUMMYFUNCTION("""COMPUTED_VALUE"""),"TK")</f>
        <v>TK</v>
      </c>
      <c r="B60" s="124" t="str">
        <f ca="1">IFERROR(__xludf.DUMMYFUNCTION("""COMPUTED_VALUE"""),"TK")</f>
        <v>TK</v>
      </c>
      <c r="C60" s="124">
        <f ca="1">COUNTIF('Game Stats'!$D$3:$E$271, B60)</f>
        <v>1</v>
      </c>
      <c r="D60" s="124" t="s">
        <v>101</v>
      </c>
      <c r="E60" s="124">
        <v>2</v>
      </c>
    </row>
    <row r="61" spans="1:5">
      <c r="A61" s="124" t="str">
        <f ca="1">IFERROR(__xludf.DUMMYFUNCTION("""COMPUTED_VALUE"""),"Rengar")</f>
        <v>Rengar</v>
      </c>
      <c r="B61" s="124" t="str">
        <f ca="1">IFERROR(__xludf.DUMMYFUNCTION("""COMPUTED_VALUE"""),"Rengar")</f>
        <v>Rengar</v>
      </c>
      <c r="C61" s="124">
        <f ca="1">COUNTIF('Game Stats'!$D$3:$E$271, B61)</f>
        <v>1</v>
      </c>
      <c r="D61" s="124" t="s">
        <v>96</v>
      </c>
      <c r="E61" s="124">
        <v>2</v>
      </c>
    </row>
    <row r="62" spans="1:5">
      <c r="A62" s="124" t="str">
        <f ca="1">IFERROR(__xludf.DUMMYFUNCTION("""COMPUTED_VALUE"""),"Ekko")</f>
        <v>Ekko</v>
      </c>
      <c r="B62" s="124" t="str">
        <f ca="1">IFERROR(__xludf.DUMMYFUNCTION("""COMPUTED_VALUE"""),"Ekko")</f>
        <v>Ekko</v>
      </c>
      <c r="C62" s="124">
        <f ca="1">COUNTIF('Game Stats'!$D$3:$E$271, B62)</f>
        <v>2</v>
      </c>
      <c r="D62" s="124" t="s">
        <v>163</v>
      </c>
      <c r="E62" s="124">
        <v>2</v>
      </c>
    </row>
    <row r="63" spans="1:5">
      <c r="A63" s="124" t="str">
        <f ca="1">IFERROR(__xludf.DUMMYFUNCTION("""COMPUTED_VALUE"""),"Sylas")</f>
        <v>Sylas</v>
      </c>
      <c r="B63" s="124" t="str">
        <f ca="1">IFERROR(__xludf.DUMMYFUNCTION("""COMPUTED_VALUE"""),"Sylas")</f>
        <v>Sylas</v>
      </c>
      <c r="C63" s="124">
        <f ca="1">COUNTIF('Game Stats'!$D$3:$E$271, B63)</f>
        <v>2</v>
      </c>
      <c r="D63" s="124" t="s">
        <v>91</v>
      </c>
      <c r="E63" s="124">
        <v>2</v>
      </c>
    </row>
    <row r="64" spans="1:5">
      <c r="A64" s="124" t="str">
        <f ca="1">IFERROR(__xludf.DUMMYFUNCTION("""COMPUTED_VALUE"""),"Jhin")</f>
        <v>Jhin</v>
      </c>
      <c r="B64" s="124" t="str">
        <f ca="1">IFERROR(__xludf.DUMMYFUNCTION("""COMPUTED_VALUE"""),"Jhin")</f>
        <v>Jhin</v>
      </c>
      <c r="C64" s="124">
        <f ca="1">COUNTIF('Game Stats'!$D$3:$E$271, B64)</f>
        <v>3</v>
      </c>
      <c r="D64" s="124" t="s">
        <v>188</v>
      </c>
      <c r="E64" s="124">
        <v>2</v>
      </c>
    </row>
    <row r="65" spans="1:5">
      <c r="A65" s="124" t="str">
        <f ca="1">IFERROR(__xludf.DUMMYFUNCTION("""COMPUTED_VALUE"""),"Jax")</f>
        <v>Jax</v>
      </c>
      <c r="B65" s="124" t="str">
        <f ca="1">IFERROR(__xludf.DUMMYFUNCTION("""COMPUTED_VALUE"""),"Jax")</f>
        <v>Jax</v>
      </c>
      <c r="C65" s="124">
        <f ca="1">COUNTIF('Game Stats'!$D$3:$E$271, B65)</f>
        <v>1</v>
      </c>
      <c r="D65" s="124" t="s">
        <v>55</v>
      </c>
      <c r="E65" s="124">
        <v>2</v>
      </c>
    </row>
    <row r="66" spans="1:5">
      <c r="A66" s="124" t="str">
        <f ca="1">IFERROR(__xludf.DUMMYFUNCTION("""COMPUTED_VALUE"""),"Olaf")</f>
        <v>Olaf</v>
      </c>
      <c r="B66" s="124" t="str">
        <f ca="1">IFERROR(__xludf.DUMMYFUNCTION("""COMPUTED_VALUE"""),"Olaf")</f>
        <v>Olaf</v>
      </c>
      <c r="C66" s="124">
        <f ca="1">COUNTIF('Game Stats'!$D$3:$E$271, B66)</f>
        <v>2</v>
      </c>
      <c r="D66" s="124" t="s">
        <v>64</v>
      </c>
      <c r="E66" s="124">
        <v>1</v>
      </c>
    </row>
    <row r="67" spans="1:5">
      <c r="A67" s="124" t="str">
        <f ca="1">IFERROR(__xludf.DUMMYFUNCTION("""COMPUTED_VALUE"""),"TF")</f>
        <v>TF</v>
      </c>
      <c r="B67" s="124" t="str">
        <f ca="1">IFERROR(__xludf.DUMMYFUNCTION("""COMPUTED_VALUE"""),"TF")</f>
        <v>TF</v>
      </c>
      <c r="C67" s="124">
        <f ca="1">COUNTIF('Game Stats'!$D$3:$E$271, B67)</f>
        <v>1</v>
      </c>
      <c r="D67" s="124" t="s">
        <v>68</v>
      </c>
      <c r="E67" s="124">
        <v>1</v>
      </c>
    </row>
    <row r="68" spans="1:5">
      <c r="A68" s="124" t="str">
        <f ca="1">IFERROR(__xludf.DUMMYFUNCTION("""COMPUTED_VALUE"""),"Kaisa")</f>
        <v>Kaisa</v>
      </c>
      <c r="B68" s="124" t="str">
        <f ca="1">IFERROR(__xludf.DUMMYFUNCTION("""COMPUTED_VALUE"""),"Kaisa")</f>
        <v>Kaisa</v>
      </c>
      <c r="C68" s="124">
        <f ca="1">COUNTIF('Game Stats'!$D$3:$E$271, B68)</f>
        <v>1</v>
      </c>
      <c r="D68" s="124" t="s">
        <v>47</v>
      </c>
      <c r="E68" s="124">
        <v>1</v>
      </c>
    </row>
    <row r="69" spans="1:5">
      <c r="A69" s="124" t="str">
        <f ca="1">IFERROR(__xludf.DUMMYFUNCTION("""COMPUTED_VALUE"""),"Gnar")</f>
        <v>Gnar</v>
      </c>
      <c r="B69" s="124" t="str">
        <f ca="1">IFERROR(__xludf.DUMMYFUNCTION("""COMPUTED_VALUE"""),"Gnar")</f>
        <v>Gnar</v>
      </c>
      <c r="C69" s="124">
        <f ca="1">COUNTIF('Game Stats'!$D$3:$E$271, B69)</f>
        <v>2</v>
      </c>
      <c r="D69" s="124" t="s">
        <v>167</v>
      </c>
      <c r="E69" s="124">
        <v>1</v>
      </c>
    </row>
    <row r="70" spans="1:5">
      <c r="A70" s="124" t="str">
        <f ca="1">IFERROR(__xludf.DUMMYFUNCTION("""COMPUTED_VALUE"""),"Lucian")</f>
        <v>Lucian</v>
      </c>
      <c r="B70" s="124" t="str">
        <f ca="1">IFERROR(__xludf.DUMMYFUNCTION("""COMPUTED_VALUE"""),"Lucian")</f>
        <v>Lucian</v>
      </c>
      <c r="C70" s="124">
        <f ca="1">COUNTIF('Game Stats'!$D$3:$E$271, B70)</f>
        <v>1</v>
      </c>
      <c r="D70" s="124" t="s">
        <v>104</v>
      </c>
      <c r="E70" s="124">
        <v>1</v>
      </c>
    </row>
    <row r="71" spans="1:5">
      <c r="A71" s="124" t="str">
        <f ca="1">IFERROR(__xludf.DUMMYFUNCTION("""COMPUTED_VALUE"""),"Leona")</f>
        <v>Leona</v>
      </c>
      <c r="B71" s="124" t="str">
        <f ca="1">IFERROR(__xludf.DUMMYFUNCTION("""COMPUTED_VALUE"""),"Leona")</f>
        <v>Leona</v>
      </c>
      <c r="C71" s="124">
        <f ca="1">COUNTIF('Game Stats'!$D$3:$E$271, B71)</f>
        <v>3</v>
      </c>
      <c r="D71" s="124" t="s">
        <v>69</v>
      </c>
      <c r="E71" s="124">
        <v>1</v>
      </c>
    </row>
    <row r="72" spans="1:5">
      <c r="B72" s="124" t="str">
        <f ca="1">IFERROR(__xludf.DUMMYFUNCTION("""COMPUTED_VALUE"""),"Enemy Picks")</f>
        <v>Enemy Picks</v>
      </c>
      <c r="C72" s="124">
        <f ca="1">COUNTIF('Game Stats'!$D$3:$E$271, B72)</f>
        <v>43</v>
      </c>
      <c r="D72" s="124" t="s">
        <v>186</v>
      </c>
      <c r="E72" s="124">
        <v>1</v>
      </c>
    </row>
    <row r="73" spans="1:5">
      <c r="B73" s="124" t="str">
        <f ca="1">IFERROR(__xludf.DUMMYFUNCTION("""COMPUTED_VALUE"""),"Wukong")</f>
        <v>Wukong</v>
      </c>
      <c r="C73" s="124">
        <f ca="1">COUNTIF('Game Stats'!$D$3:$E$271, B73)</f>
        <v>2</v>
      </c>
      <c r="D73" s="124" t="s">
        <v>60</v>
      </c>
      <c r="E73" s="124">
        <v>1</v>
      </c>
    </row>
    <row r="74" spans="1:5">
      <c r="B74" s="124" t="str">
        <f ca="1">IFERROR(__xludf.DUMMYFUNCTION("""COMPUTED_VALUE"""),"Yorick")</f>
        <v>Yorick</v>
      </c>
      <c r="C74" s="124">
        <f ca="1">COUNTIF('Game Stats'!$D$3:$E$271, B74)</f>
        <v>1</v>
      </c>
      <c r="D74" s="124" t="s">
        <v>74</v>
      </c>
      <c r="E74" s="124">
        <v>1</v>
      </c>
    </row>
    <row r="75" spans="1:5">
      <c r="B75" s="124" t="str">
        <f ca="1">IFERROR(__xludf.DUMMYFUNCTION("""COMPUTED_VALUE"""),"Ezreal")</f>
        <v>Ezreal</v>
      </c>
      <c r="C75" s="124">
        <f ca="1">COUNTIF('Game Stats'!$D$3:$E$271, B75)</f>
        <v>2</v>
      </c>
      <c r="D75" s="124" t="s">
        <v>105</v>
      </c>
      <c r="E75" s="124">
        <v>1</v>
      </c>
    </row>
    <row r="76" spans="1:5">
      <c r="B76" s="124" t="str">
        <f ca="1">IFERROR(__xludf.DUMMYFUNCTION("""COMPUTED_VALUE"""),"Pantheon")</f>
        <v>Pantheon</v>
      </c>
      <c r="C76" s="124">
        <f ca="1">COUNTIF('Game Stats'!$D$3:$E$271, B76)</f>
        <v>1</v>
      </c>
      <c r="D76" s="124" t="s">
        <v>154</v>
      </c>
      <c r="E76" s="124">
        <v>1</v>
      </c>
    </row>
    <row r="77" spans="1:5">
      <c r="B77" s="124" t="str">
        <f ca="1">IFERROR(__xludf.DUMMYFUNCTION("""COMPUTED_VALUE"""),"Vladimir")</f>
        <v>Vladimir</v>
      </c>
      <c r="C77" s="124">
        <f ca="1">COUNTIF('Game Stats'!$D$3:$E$271, B77)</f>
        <v>1</v>
      </c>
      <c r="D77" s="124" t="s">
        <v>153</v>
      </c>
      <c r="E77" s="124">
        <v>1</v>
      </c>
    </row>
    <row r="78" spans="1:5">
      <c r="B78" s="124" t="str">
        <f ca="1">IFERROR(__xludf.DUMMYFUNCTION("""COMPUTED_VALUE"""),"Shen")</f>
        <v>Shen</v>
      </c>
      <c r="C78" s="124">
        <f ca="1">COUNTIF('Game Stats'!$D$3:$E$271, B78)</f>
        <v>2</v>
      </c>
      <c r="D78" s="124" t="s">
        <v>156</v>
      </c>
      <c r="E78" s="124">
        <v>1</v>
      </c>
    </row>
    <row r="79" spans="1:5">
      <c r="B79" s="124" t="str">
        <f ca="1">IFERROR(__xludf.DUMMYFUNCTION("""COMPUTED_VALUE"""),"Nocturne")</f>
        <v>Nocturne</v>
      </c>
      <c r="C79" s="124">
        <f ca="1">COUNTIF('Game Stats'!$D$3:$E$271, B79)</f>
        <v>1</v>
      </c>
      <c r="D79" s="124" t="s">
        <v>50</v>
      </c>
      <c r="E79" s="124">
        <v>1</v>
      </c>
    </row>
    <row r="80" spans="1:5">
      <c r="B80" s="124" t="str">
        <f ca="1">IFERROR(__xludf.DUMMYFUNCTION("""COMPUTED_VALUE"""),"Karma")</f>
        <v>Karma</v>
      </c>
      <c r="C80" s="124">
        <f ca="1">COUNTIF('Game Stats'!$D$3:$E$271, B80)</f>
        <v>1</v>
      </c>
      <c r="D80" s="124" t="s">
        <v>168</v>
      </c>
      <c r="E80" s="124">
        <v>1</v>
      </c>
    </row>
    <row r="81" spans="1:5">
      <c r="B81" s="124" t="str">
        <f ca="1">IFERROR(__xludf.DUMMYFUNCTION("""COMPUTED_VALUE"""),"Jami")</f>
        <v>Jami</v>
      </c>
      <c r="C81" s="124">
        <f ca="1">COUNTIF('Game Stats'!$D$3:$E$271, B81)</f>
        <v>1</v>
      </c>
      <c r="D81" s="124" t="s">
        <v>173</v>
      </c>
      <c r="E81" s="124">
        <v>1</v>
      </c>
    </row>
    <row r="82" spans="1:5">
      <c r="B82" s="124" t="str">
        <f ca="1">IFERROR(__xludf.DUMMYFUNCTION("""COMPUTED_VALUE"""),"Renekton")</f>
        <v>Renekton</v>
      </c>
      <c r="C82" s="124">
        <f ca="1">COUNTIF('Game Stats'!$D$3:$E$271, B82)</f>
        <v>1</v>
      </c>
      <c r="D82" s="124" t="s">
        <v>90</v>
      </c>
      <c r="E82" s="124">
        <v>1</v>
      </c>
    </row>
    <row r="83" spans="1:5">
      <c r="A83" s="126" t="str">
        <f ca="1">IFERROR(__xludf.DUMMYFUNCTION("UNIQUE(FILTER('Game Stats'!E3:E271, 'Game Stats'!E3:E271 &lt;&gt; """"))"),"Enemy Picks")</f>
        <v>Enemy Picks</v>
      </c>
      <c r="B83" s="124" t="str">
        <f ca="1">IFERROR(__xludf.DUMMYFUNCTION("""COMPUTED_VALUE"""),"Seraphine")</f>
        <v>Seraphine</v>
      </c>
      <c r="C83" s="124">
        <f ca="1">COUNTIF('Game Stats'!$D$3:$E$271, B83)</f>
        <v>1</v>
      </c>
      <c r="D83" s="124" t="s">
        <v>180</v>
      </c>
      <c r="E83" s="124">
        <v>1</v>
      </c>
    </row>
    <row r="84" spans="1:5">
      <c r="A84" s="124" t="str">
        <f ca="1">IFERROR(__xludf.DUMMYFUNCTION("""COMPUTED_VALUE"""),"Wukong")</f>
        <v>Wukong</v>
      </c>
      <c r="B84" s="124" t="str">
        <f ca="1">IFERROR(__xludf.DUMMYFUNCTION("""COMPUTED_VALUE"""),"Lulu")</f>
        <v>Lulu</v>
      </c>
      <c r="C84" s="124">
        <f ca="1">COUNTIF('Game Stats'!$D$3:$E$271, B84)</f>
        <v>1</v>
      </c>
      <c r="D84" s="124" t="s">
        <v>183</v>
      </c>
      <c r="E84" s="124">
        <v>1</v>
      </c>
    </row>
    <row r="85" spans="1:5">
      <c r="A85" s="124" t="str">
        <f ca="1">IFERROR(__xludf.DUMMYFUNCTION("""COMPUTED_VALUE"""),"Yorick")</f>
        <v>Yorick</v>
      </c>
      <c r="B85" s="124" t="str">
        <f ca="1">IFERROR(__xludf.DUMMYFUNCTION("""COMPUTED_VALUE"""),"Kayn")</f>
        <v>Kayn</v>
      </c>
      <c r="C85" s="124">
        <f ca="1">COUNTIF('Game Stats'!$D$3:$E$271, B85)</f>
        <v>2</v>
      </c>
      <c r="D85" s="124" t="s">
        <v>102</v>
      </c>
      <c r="E85" s="124">
        <v>1</v>
      </c>
    </row>
    <row r="86" spans="1:5">
      <c r="A86" s="124" t="str">
        <f ca="1">IFERROR(__xludf.DUMMYFUNCTION("""COMPUTED_VALUE"""),"Sylas")</f>
        <v>Sylas</v>
      </c>
      <c r="B86" s="124" t="str">
        <f ca="1">IFERROR(__xludf.DUMMYFUNCTION("""COMPUTED_VALUE"""),"Alistar")</f>
        <v>Alistar</v>
      </c>
      <c r="C86" s="124">
        <f ca="1">COUNTIF('Game Stats'!$D$3:$E$271, B86)</f>
        <v>2</v>
      </c>
      <c r="D86" s="124" t="s">
        <v>85</v>
      </c>
      <c r="E86" s="124">
        <v>1</v>
      </c>
    </row>
    <row r="87" spans="1:5">
      <c r="A87" s="124" t="str">
        <f ca="1">IFERROR(__xludf.DUMMYFUNCTION("""COMPUTED_VALUE"""),"Ezreal")</f>
        <v>Ezreal</v>
      </c>
      <c r="B87" s="124" t="str">
        <f ca="1">IFERROR(__xludf.DUMMYFUNCTION("""COMPUTED_VALUE"""),"Graves")</f>
        <v>Graves</v>
      </c>
      <c r="C87" s="124">
        <f ca="1">COUNTIF('Game Stats'!$D$3:$E$271, B87)</f>
        <v>1</v>
      </c>
      <c r="D87" s="124" t="s">
        <v>112</v>
      </c>
      <c r="E87" s="124">
        <v>1</v>
      </c>
    </row>
    <row r="88" spans="1:5">
      <c r="A88" s="124" t="str">
        <f ca="1">IFERROR(__xludf.DUMMYFUNCTION("""COMPUTED_VALUE"""),"Leona")</f>
        <v>Leona</v>
      </c>
      <c r="C88" s="124">
        <f>COUNTIF('Game Stats'!$D$3:$E$271, B88)</f>
        <v>0</v>
      </c>
      <c r="D88" s="124"/>
      <c r="E88" s="124">
        <v>0</v>
      </c>
    </row>
    <row r="89" spans="1:5">
      <c r="A89" s="124" t="str">
        <f ca="1">IFERROR(__xludf.DUMMYFUNCTION("""COMPUTED_VALUE"""),"Pantheon")</f>
        <v>Pantheon</v>
      </c>
      <c r="C89" s="124">
        <f>COUNTIF('Game Stats'!$D$3:$E$271, B89)</f>
        <v>0</v>
      </c>
      <c r="D89" s="124"/>
      <c r="E89" s="124">
        <v>0</v>
      </c>
    </row>
    <row r="90" spans="1:5">
      <c r="A90" s="124" t="str">
        <f ca="1">IFERROR(__xludf.DUMMYFUNCTION("""COMPUTED_VALUE"""),"Vladimir")</f>
        <v>Vladimir</v>
      </c>
      <c r="C90" s="124">
        <f>COUNTIF('Game Stats'!$D$3:$E$271, B90)</f>
        <v>0</v>
      </c>
      <c r="D90" s="124"/>
      <c r="E90" s="124">
        <v>0</v>
      </c>
    </row>
    <row r="91" spans="1:5">
      <c r="A91" s="124" t="str">
        <f ca="1">IFERROR(__xludf.DUMMYFUNCTION("""COMPUTED_VALUE"""),"Jhin")</f>
        <v>Jhin</v>
      </c>
      <c r="C91" s="124">
        <f>COUNTIF('Game Stats'!$D$3:$E$271, B91)</f>
        <v>0</v>
      </c>
      <c r="D91" s="124"/>
      <c r="E91" s="124">
        <v>0</v>
      </c>
    </row>
    <row r="92" spans="1:5">
      <c r="A92" s="124" t="str">
        <f ca="1">IFERROR(__xludf.DUMMYFUNCTION("""COMPUTED_VALUE"""),"Shen")</f>
        <v>Shen</v>
      </c>
      <c r="C92" s="124">
        <f>COUNTIF('Game Stats'!$D$3:$E$271, B92)</f>
        <v>0</v>
      </c>
      <c r="D92" s="124"/>
      <c r="E92" s="124">
        <v>0</v>
      </c>
    </row>
    <row r="93" spans="1:5">
      <c r="A93" s="124" t="str">
        <f ca="1">IFERROR(__xludf.DUMMYFUNCTION("""COMPUTED_VALUE"""),"Nocturne")</f>
        <v>Nocturne</v>
      </c>
      <c r="C93" s="124">
        <f>COUNTIF('Game Stats'!$D$3:$E$271, B93)</f>
        <v>0</v>
      </c>
      <c r="D93" s="124"/>
      <c r="E93" s="124">
        <v>0</v>
      </c>
    </row>
    <row r="94" spans="1:5">
      <c r="A94" s="124" t="str">
        <f ca="1">IFERROR(__xludf.DUMMYFUNCTION("""COMPUTED_VALUE"""),"Karma")</f>
        <v>Karma</v>
      </c>
      <c r="C94" s="124">
        <f>COUNTIF('Game Stats'!$D$3:$E$271, B94)</f>
        <v>0</v>
      </c>
      <c r="D94" s="124"/>
      <c r="E94" s="124">
        <v>0</v>
      </c>
    </row>
    <row r="95" spans="1:5">
      <c r="A95" s="124" t="str">
        <f ca="1">IFERROR(__xludf.DUMMYFUNCTION("""COMPUTED_VALUE"""),"Jami")</f>
        <v>Jami</v>
      </c>
      <c r="C95" s="124">
        <f>COUNTIF('Game Stats'!$D$3:$E$271, B95)</f>
        <v>0</v>
      </c>
      <c r="D95" s="124"/>
      <c r="E95" s="124">
        <v>0</v>
      </c>
    </row>
    <row r="96" spans="1:5">
      <c r="A96" s="124" t="str">
        <f ca="1">IFERROR(__xludf.DUMMYFUNCTION("""COMPUTED_VALUE"""),"Renekton")</f>
        <v>Renekton</v>
      </c>
      <c r="C96" s="124">
        <f>COUNTIF('Game Stats'!$D$3:$E$271, B96)</f>
        <v>0</v>
      </c>
      <c r="D96" s="124"/>
      <c r="E96" s="124">
        <v>0</v>
      </c>
    </row>
    <row r="97" spans="1:5">
      <c r="A97" s="124" t="str">
        <f ca="1">IFERROR(__xludf.DUMMYFUNCTION("""COMPUTED_VALUE"""),"Olaf")</f>
        <v>Olaf</v>
      </c>
      <c r="C97" s="124">
        <f>COUNTIF('Game Stats'!$D$3:$E$271, B97)</f>
        <v>0</v>
      </c>
      <c r="D97" s="124"/>
      <c r="E97" s="124">
        <v>0</v>
      </c>
    </row>
    <row r="98" spans="1:5">
      <c r="A98" s="124" t="str">
        <f ca="1">IFERROR(__xludf.DUMMYFUNCTION("""COMPUTED_VALUE"""),"Seraphine")</f>
        <v>Seraphine</v>
      </c>
      <c r="C98" s="124">
        <f>COUNTIF('Game Stats'!$D$3:$E$271, B98)</f>
        <v>0</v>
      </c>
      <c r="D98" s="124"/>
      <c r="E98" s="124">
        <v>0</v>
      </c>
    </row>
    <row r="99" spans="1:5">
      <c r="A99" s="124" t="str">
        <f ca="1">IFERROR(__xludf.DUMMYFUNCTION("""COMPUTED_VALUE"""),"Lulu")</f>
        <v>Lulu</v>
      </c>
      <c r="C99" s="124">
        <f>COUNTIF('Game Stats'!$D$3:$E$271, B99)</f>
        <v>0</v>
      </c>
      <c r="D99" s="124"/>
      <c r="E99" s="124">
        <v>0</v>
      </c>
    </row>
    <row r="100" spans="1:5">
      <c r="A100" s="124" t="str">
        <f ca="1">IFERROR(__xludf.DUMMYFUNCTION("""COMPUTED_VALUE"""),"Malphite")</f>
        <v>Malphite</v>
      </c>
      <c r="C100" s="124">
        <f>COUNTIF('Game Stats'!$D$3:$E$271, B100)</f>
        <v>0</v>
      </c>
      <c r="D100" s="124"/>
      <c r="E100" s="124">
        <v>0</v>
      </c>
    </row>
    <row r="101" spans="1:5">
      <c r="A101" s="124" t="str">
        <f ca="1">IFERROR(__xludf.DUMMYFUNCTION("""COMPUTED_VALUE"""),"Kayn")</f>
        <v>Kayn</v>
      </c>
      <c r="C101" s="124">
        <f>COUNTIF('Game Stats'!$D$3:$E$271, B101)</f>
        <v>0</v>
      </c>
      <c r="D101" s="124"/>
      <c r="E101" s="124">
        <v>0</v>
      </c>
    </row>
    <row r="102" spans="1:5">
      <c r="A102" s="124" t="str">
        <f ca="1">IFERROR(__xludf.DUMMYFUNCTION("""COMPUTED_VALUE"""),"Orianna")</f>
        <v>Orianna</v>
      </c>
      <c r="C102" s="124">
        <f>COUNTIF('Game Stats'!$D$3:$E$271, B102)</f>
        <v>0</v>
      </c>
      <c r="D102" s="124"/>
      <c r="E102" s="124">
        <v>0</v>
      </c>
    </row>
    <row r="103" spans="1:5">
      <c r="A103" s="124" t="str">
        <f ca="1">IFERROR(__xludf.DUMMYFUNCTION("""COMPUTED_VALUE"""),"Xayah")</f>
        <v>Xayah</v>
      </c>
      <c r="C103" s="124">
        <f>COUNTIF('Game Stats'!$D$3:$E$271, B103)</f>
        <v>0</v>
      </c>
      <c r="D103" s="124"/>
      <c r="E103" s="124">
        <v>0</v>
      </c>
    </row>
    <row r="104" spans="1:5">
      <c r="A104" s="124" t="str">
        <f ca="1">IFERROR(__xludf.DUMMYFUNCTION("""COMPUTED_VALUE"""),"Nautilus")</f>
        <v>Nautilus</v>
      </c>
      <c r="C104" s="124">
        <f>COUNTIF('Game Stats'!$D$3:$E$271, B104)</f>
        <v>0</v>
      </c>
      <c r="D104" s="124"/>
      <c r="E104" s="124">
        <v>0</v>
      </c>
    </row>
    <row r="105" spans="1:5">
      <c r="A105" s="124" t="str">
        <f ca="1">IFERROR(__xludf.DUMMYFUNCTION("""COMPUTED_VALUE"""),"Gnar")</f>
        <v>Gnar</v>
      </c>
      <c r="C105" s="124">
        <f>COUNTIF('Game Stats'!$D$3:$E$271, B105)</f>
        <v>0</v>
      </c>
      <c r="D105" s="124"/>
      <c r="E105" s="124">
        <v>0</v>
      </c>
    </row>
    <row r="106" spans="1:5">
      <c r="A106" s="124" t="str">
        <f ca="1">IFERROR(__xludf.DUMMYFUNCTION("""COMPUTED_VALUE"""),"Senna")</f>
        <v>Senna</v>
      </c>
      <c r="C106" s="124">
        <f>COUNTIF('Game Stats'!$D$3:$E$271, B106)</f>
        <v>0</v>
      </c>
      <c r="D106" s="124"/>
      <c r="E106" s="124">
        <v>0</v>
      </c>
    </row>
    <row r="107" spans="1:5">
      <c r="A107" s="124" t="str">
        <f ca="1">IFERROR(__xludf.DUMMYFUNCTION("""COMPUTED_VALUE"""),"Alistar")</f>
        <v>Alistar</v>
      </c>
      <c r="C107" s="124">
        <f>COUNTIF('Game Stats'!$D$3:$E$271, B107)</f>
        <v>0</v>
      </c>
      <c r="D107" s="124"/>
      <c r="E107" s="124">
        <v>0</v>
      </c>
    </row>
    <row r="108" spans="1:5">
      <c r="A108" s="124" t="str">
        <f ca="1">IFERROR(__xludf.DUMMYFUNCTION("""COMPUTED_VALUE"""),"Ekko")</f>
        <v>Ekko</v>
      </c>
      <c r="C108" s="124">
        <f>COUNTIF('Game Stats'!$D$3:$E$271, B108)</f>
        <v>0</v>
      </c>
      <c r="D108" s="124"/>
      <c r="E108" s="124">
        <v>0</v>
      </c>
    </row>
    <row r="109" spans="1:5">
      <c r="A109" s="124" t="str">
        <f ca="1">IFERROR(__xludf.DUMMYFUNCTION("""COMPUTED_VALUE"""),"Graves")</f>
        <v>Graves</v>
      </c>
      <c r="C109" s="124">
        <f>COUNTIF('Game Stats'!$D$3:$E$271, B109)</f>
        <v>0</v>
      </c>
      <c r="D109" s="124"/>
      <c r="E109" s="124">
        <v>0</v>
      </c>
    </row>
    <row r="110" spans="1:5">
      <c r="C110" s="124">
        <f>COUNTIF('Game Stats'!$D$3:$E$271, B110)</f>
        <v>0</v>
      </c>
      <c r="D110" s="124"/>
      <c r="E110" s="124">
        <v>0</v>
      </c>
    </row>
    <row r="111" spans="1:5">
      <c r="C111" s="124">
        <f>COUNTIF('Game Stats'!$D$3:$E$271, B111)</f>
        <v>0</v>
      </c>
      <c r="D111" s="124"/>
      <c r="E111" s="124">
        <v>0</v>
      </c>
    </row>
    <row r="112" spans="1:5">
      <c r="C112" s="124">
        <f>COUNTIF('Game Stats'!$D$3:$E$271, B112)</f>
        <v>0</v>
      </c>
      <c r="D112" s="124"/>
      <c r="E112" s="124">
        <v>0</v>
      </c>
    </row>
    <row r="113" spans="3:5">
      <c r="C113" s="124">
        <f>COUNTIF('Game Stats'!$D$3:$E$271, B113)</f>
        <v>0</v>
      </c>
      <c r="D113" s="124"/>
      <c r="E113" s="124">
        <v>0</v>
      </c>
    </row>
    <row r="114" spans="3:5">
      <c r="C114" s="124">
        <f>COUNTIF('Game Stats'!$D$3:$E$271, B114)</f>
        <v>0</v>
      </c>
      <c r="D114" s="124"/>
      <c r="E114" s="124">
        <v>0</v>
      </c>
    </row>
    <row r="115" spans="3:5">
      <c r="C115" s="124">
        <f>COUNTIF('Game Stats'!$D$3:$E$271, B115)</f>
        <v>0</v>
      </c>
      <c r="D115" s="124"/>
      <c r="E115" s="124">
        <v>0</v>
      </c>
    </row>
    <row r="116" spans="3:5">
      <c r="C116" s="124">
        <f>COUNTIF('Game Stats'!$D$3:$E$271, B116)</f>
        <v>0</v>
      </c>
      <c r="D116" s="124"/>
      <c r="E116" s="124">
        <v>0</v>
      </c>
    </row>
    <row r="117" spans="3:5">
      <c r="C117" s="124">
        <f>COUNTIF('Game Stats'!$D$3:$E$271, B117)</f>
        <v>0</v>
      </c>
      <c r="D117" s="124"/>
      <c r="E117" s="124">
        <v>0</v>
      </c>
    </row>
    <row r="118" spans="3:5">
      <c r="C118" s="124">
        <f>COUNTIF('Game Stats'!$D$3:$E$271, B118)</f>
        <v>0</v>
      </c>
      <c r="D118" s="124"/>
      <c r="E118" s="124">
        <v>0</v>
      </c>
    </row>
    <row r="119" spans="3:5">
      <c r="C119" s="124">
        <f>COUNTIF('Game Stats'!$D$3:$E$271, B119)</f>
        <v>0</v>
      </c>
      <c r="D119" s="124"/>
      <c r="E119" s="124">
        <v>0</v>
      </c>
    </row>
    <row r="120" spans="3:5">
      <c r="C120" s="124">
        <f>COUNTIF('Game Stats'!$D$3:$E$271, B120)</f>
        <v>0</v>
      </c>
      <c r="D120" s="124"/>
      <c r="E120" s="124">
        <v>0</v>
      </c>
    </row>
    <row r="121" spans="3:5">
      <c r="C121" s="124">
        <f>COUNTIF('Game Stats'!$D$3:$E$271, B121)</f>
        <v>0</v>
      </c>
      <c r="D121" s="124"/>
      <c r="E121" s="124">
        <v>0</v>
      </c>
    </row>
    <row r="122" spans="3:5">
      <c r="C122" s="124">
        <f>COUNTIF('Game Stats'!$D$3:$E$271, B122)</f>
        <v>0</v>
      </c>
      <c r="D122" s="124"/>
      <c r="E122" s="124">
        <v>0</v>
      </c>
    </row>
    <row r="123" spans="3:5">
      <c r="C123" s="124">
        <f>COUNTIF('Game Stats'!$D$3:$E$271, B123)</f>
        <v>0</v>
      </c>
      <c r="D123" s="124"/>
      <c r="E123" s="124">
        <v>0</v>
      </c>
    </row>
    <row r="124" spans="3:5">
      <c r="C124" s="124">
        <f>COUNTIF('Game Stats'!$D$3:$E$271, B124)</f>
        <v>0</v>
      </c>
      <c r="D124" s="124"/>
      <c r="E124" s="124">
        <v>0</v>
      </c>
    </row>
    <row r="125" spans="3:5">
      <c r="C125" s="124">
        <f>COUNTIF('Game Stats'!$D$3:$E$271, B125)</f>
        <v>0</v>
      </c>
      <c r="D125" s="124"/>
      <c r="E125" s="124">
        <v>0</v>
      </c>
    </row>
    <row r="126" spans="3:5">
      <c r="C126" s="124">
        <f>COUNTIF('Game Stats'!$D$3:$E$271, B126)</f>
        <v>0</v>
      </c>
      <c r="D126" s="124"/>
      <c r="E126" s="124">
        <v>0</v>
      </c>
    </row>
    <row r="127" spans="3:5">
      <c r="C127" s="124">
        <f>COUNTIF('Game Stats'!$D$3:$E$271, B127)</f>
        <v>0</v>
      </c>
      <c r="D127" s="124"/>
      <c r="E127" s="124">
        <v>0</v>
      </c>
    </row>
    <row r="128" spans="3:5">
      <c r="C128" s="124">
        <f>COUNTIF('Game Stats'!$D$3:$E$271, B128)</f>
        <v>0</v>
      </c>
      <c r="D128" s="124"/>
      <c r="E128" s="124">
        <v>0</v>
      </c>
    </row>
    <row r="129" spans="3:5">
      <c r="C129" s="124">
        <f>COUNTIF('Game Stats'!$D$3:$E$271, B129)</f>
        <v>0</v>
      </c>
      <c r="D129" s="124"/>
      <c r="E129" s="124">
        <v>0</v>
      </c>
    </row>
    <row r="130" spans="3:5">
      <c r="C130" s="124">
        <f>COUNTIF('Game Stats'!$D$3:$E$271, B130)</f>
        <v>0</v>
      </c>
      <c r="D130" s="124"/>
      <c r="E130" s="124">
        <v>0</v>
      </c>
    </row>
    <row r="131" spans="3:5">
      <c r="C131" s="124">
        <f>COUNTIF('Game Stats'!$D$3:$E$271, B131)</f>
        <v>0</v>
      </c>
      <c r="D131" s="124"/>
      <c r="E131" s="124">
        <v>0</v>
      </c>
    </row>
    <row r="132" spans="3:5">
      <c r="C132" s="124">
        <f>COUNTIF('Game Stats'!$D$3:$E$271, B132)</f>
        <v>0</v>
      </c>
      <c r="D132" s="124"/>
      <c r="E132" s="1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202</v>
      </c>
      <c r="B1" s="123" t="s">
        <v>194</v>
      </c>
      <c r="C1" s="124">
        <f>COUNTIF(B2:B46, "&gt;0")</f>
        <v>6</v>
      </c>
    </row>
    <row r="2" spans="1:21">
      <c r="A2" s="124" t="str">
        <f>IF('Game Stats'!$B3 = "Crixon", 'Game Stats'!D3, "")</f>
        <v/>
      </c>
      <c r="B2" s="124" t="str">
        <f>IF('Game Stats'!$B3 = "Crixon", 'Game Stats'!H3, "")</f>
        <v/>
      </c>
      <c r="C2" s="124" t="str">
        <f>IF('Game Stats'!$B3 = "Crixon", 'Game Stats'!I3, "")</f>
        <v/>
      </c>
      <c r="D2" s="124" t="str">
        <f>IF('Game Stats'!$B3 = "Crixon", 'Game Stats'!J3, "")</f>
        <v/>
      </c>
      <c r="E2" s="124" t="str">
        <f>IF('Game Stats'!$B3 = "Crixon", 'Game Stats'!K3, "")</f>
        <v/>
      </c>
      <c r="F2" s="124" t="str">
        <f>IF('Game Stats'!$B3 = "Crixon", 'Game Stats'!L3, "")</f>
        <v/>
      </c>
      <c r="G2" s="124" t="str">
        <f>IF('Game Stats'!$B3 = "Crixon", 'Game Stats'!M3, "")</f>
        <v/>
      </c>
      <c r="H2" s="124" t="str">
        <f>IF('Game Stats'!$B3 = "Crixon", 'Game Stats'!N3, "")</f>
        <v/>
      </c>
      <c r="I2" s="124" t="str">
        <f>IF('Game Stats'!$B3 = "Crixon", 'Game Stats'!O3, "")</f>
        <v/>
      </c>
      <c r="J2" s="124" t="str">
        <f>IF('Game Stats'!$B3 = "Crixon", 'Game Stats'!P3, "")</f>
        <v/>
      </c>
      <c r="K2" s="124" t="str">
        <f>IF('Game Stats'!$B3 = "Crixon", 'Game Stats'!Q3, "")</f>
        <v/>
      </c>
      <c r="L2" s="124" t="str">
        <f>IF('Game Stats'!$B3 = "Crixon", 'Game Stats'!R3, "")</f>
        <v/>
      </c>
      <c r="M2" s="124" t="str">
        <f>IF('Game Stats'!$B3 = "Crixon", 'Game Stats'!S3, "")</f>
        <v/>
      </c>
      <c r="N2" s="124" t="str">
        <f>IF('Game Stats'!$B3 = "Crixon", 'Game Stats'!T3, "")</f>
        <v/>
      </c>
      <c r="O2" s="124" t="str">
        <f>IF('Game Stats'!$B3 = "Crixon", SUM('Game Stats'!I3:I7), "")</f>
        <v/>
      </c>
      <c r="P2" s="124" t="str">
        <f>IF('Game Stats'!$B3 = "Crixon", 'Game Stats'!U3, "")</f>
        <v/>
      </c>
      <c r="Q2" s="124" t="str">
        <f>IF('Game Stats'!$B3 = "Crixon", 'Game Stats'!V3, "")</f>
        <v/>
      </c>
      <c r="R2" s="124" t="str">
        <f>IF('Game Stats'!$B3 = "Crixon", 'Game Stats'!W3, "")</f>
        <v/>
      </c>
      <c r="S2" s="124" t="str">
        <f>IF('Game Stats'!$B3 = "Crixon", 'Game Stats'!X3, "")</f>
        <v/>
      </c>
      <c r="T2" s="124" t="str">
        <f>IF('Game Stats'!$B3 = "Crixon", 'Game Stats'!Y3, "")</f>
        <v/>
      </c>
      <c r="U2" s="124" t="str">
        <f>IF('Game Stats'!$B3 = "Crixon", 'Game Stats'!Z3, "")</f>
        <v/>
      </c>
    </row>
    <row r="3" spans="1:21">
      <c r="A3" s="124" t="str">
        <f>IF('Game Stats'!$B9 = "Crixon", 'Game Stats'!D9, "")</f>
        <v/>
      </c>
      <c r="B3" s="124" t="str">
        <f>IF('Game Stats'!$B9 = "Crixon", 'Game Stats'!H9, "")</f>
        <v/>
      </c>
      <c r="C3" s="124" t="str">
        <f>IF('Game Stats'!$B9 = "Crixon", 'Game Stats'!I9, "")</f>
        <v/>
      </c>
      <c r="D3" s="124" t="str">
        <f>IF('Game Stats'!$B9 = "Crixon", 'Game Stats'!J9, "")</f>
        <v/>
      </c>
      <c r="E3" s="124" t="str">
        <f>IF('Game Stats'!$B9 = "Crixon", 'Game Stats'!K9, "")</f>
        <v/>
      </c>
      <c r="F3" s="124" t="str">
        <f>IF('Game Stats'!$B9 = "Crixon", 'Game Stats'!L9, "")</f>
        <v/>
      </c>
      <c r="G3" s="124" t="str">
        <f>IF('Game Stats'!$B9 = "Crixon", 'Game Stats'!M9, "")</f>
        <v/>
      </c>
      <c r="H3" s="124" t="str">
        <f>IF('Game Stats'!$B9 = "Crixon", 'Game Stats'!N9, "")</f>
        <v/>
      </c>
      <c r="I3" s="124" t="str">
        <f>IF('Game Stats'!$B9 = "Crixon", 'Game Stats'!O9, "")</f>
        <v/>
      </c>
      <c r="J3" s="124" t="str">
        <f>IF('Game Stats'!$B9 = "Crixon", 'Game Stats'!P9, "")</f>
        <v/>
      </c>
      <c r="K3" s="124" t="str">
        <f>IF('Game Stats'!$B9 = "Crixon", 'Game Stats'!Q9, "")</f>
        <v/>
      </c>
      <c r="L3" s="124" t="str">
        <f>IF('Game Stats'!$B9 = "Crixon", 'Game Stats'!R9, "")</f>
        <v/>
      </c>
      <c r="M3" s="124" t="str">
        <f>IF('Game Stats'!$B9 = "Crixon", 'Game Stats'!S9, "")</f>
        <v/>
      </c>
      <c r="N3" s="124" t="str">
        <f>IF('Game Stats'!$B9 = "Crixon", 'Game Stats'!T9, "")</f>
        <v/>
      </c>
      <c r="O3" s="124" t="str">
        <f>IF('Game Stats'!$B9 = "Crixon", SUM('Game Stats'!I9:I13), "")</f>
        <v/>
      </c>
      <c r="P3" s="124" t="str">
        <f>IF('Game Stats'!$B9 = "Crixon", 'Game Stats'!U9, "")</f>
        <v/>
      </c>
      <c r="Q3" s="124" t="str">
        <f>IF('Game Stats'!$B9 = "Crixon", 'Game Stats'!V9, "")</f>
        <v/>
      </c>
      <c r="R3" s="124" t="str">
        <f>IF('Game Stats'!$B4 = "Crixon", 'Game Stats'!W4, "")</f>
        <v/>
      </c>
      <c r="S3" s="124" t="str">
        <f>IF('Game Stats'!$B4 = "Crixon", 'Game Stats'!X4, "")</f>
        <v/>
      </c>
      <c r="T3" s="124" t="str">
        <f>IF('Game Stats'!$B4 = "Crixon", 'Game Stats'!Y4, "")</f>
        <v/>
      </c>
      <c r="U3" s="124" t="str">
        <f>IF('Game Stats'!$B4 = "Crixon", 'Game Stats'!Z4, "")</f>
        <v/>
      </c>
    </row>
    <row r="4" spans="1:21">
      <c r="A4" s="124" t="str">
        <f>IF('Game Stats'!$B15 = "Crixon", 'Game Stats'!D15, "")</f>
        <v>Irelia</v>
      </c>
      <c r="B4" s="124">
        <f>IF('Game Stats'!$B15 = "Crixon", 'Game Stats'!H15, "")</f>
        <v>29</v>
      </c>
      <c r="C4" s="124">
        <f>IF('Game Stats'!$B15 = "Crixon", 'Game Stats'!I15, "")</f>
        <v>6</v>
      </c>
      <c r="D4" s="124">
        <f>IF('Game Stats'!$B15 = "Crixon", 'Game Stats'!J15, "")</f>
        <v>1</v>
      </c>
      <c r="E4" s="124">
        <f>IF('Game Stats'!$B15 = "Crixon", 'Game Stats'!K15, "")</f>
        <v>6</v>
      </c>
      <c r="F4" s="122">
        <f>IF('Game Stats'!$B15 = "Crixon", 'Game Stats'!L15, "")</f>
        <v>17</v>
      </c>
      <c r="G4" s="124">
        <f>IF('Game Stats'!$B15 = "Crixon", 'Game Stats'!M15, "")</f>
        <v>247</v>
      </c>
      <c r="H4" s="122">
        <f>IF('Game Stats'!$B15 = "Crixon", 'Game Stats'!N15, "")</f>
        <v>12.7</v>
      </c>
      <c r="I4" s="124">
        <f>IF('Game Stats'!$B15 = "Crixon", 'Game Stats'!O15, "")</f>
        <v>0</v>
      </c>
      <c r="J4" s="124">
        <f>IF('Game Stats'!$B15 = "Crixon", 'Game Stats'!P15, "")</f>
        <v>0</v>
      </c>
      <c r="K4" s="124">
        <f>IF('Game Stats'!$B15 = "Crixon", 'Game Stats'!Q15, "")</f>
        <v>0</v>
      </c>
      <c r="L4" s="124">
        <f>IF('Game Stats'!$B15 = "Crixon", 'Game Stats'!R15, "")</f>
        <v>0</v>
      </c>
      <c r="M4" s="124">
        <f>IF('Game Stats'!$B15 = "Crixon", 'Game Stats'!S15, "")</f>
        <v>8</v>
      </c>
      <c r="N4" s="124">
        <f>IF('Game Stats'!$B15 = "Crixon", 'Game Stats'!T15, "")</f>
        <v>19</v>
      </c>
      <c r="O4" s="124">
        <f>IF('Game Stats'!$B15 = "Crixon", SUM('Game Stats'!I15:I19), "")</f>
        <v>23</v>
      </c>
      <c r="P4" s="124">
        <f>IF('Game Stats'!$B15 = "Crixon", 'Game Stats'!U15, "")</f>
        <v>129</v>
      </c>
      <c r="Q4" s="124">
        <f>IF('Game Stats'!$B15 = "Crixon", 'Game Stats'!V15, "")</f>
        <v>58</v>
      </c>
      <c r="R4" s="124" t="str">
        <f>IF('Game Stats'!$B5 = "Crixon", 'Game Stats'!W5, "")</f>
        <v/>
      </c>
      <c r="S4" s="124" t="str">
        <f>IF('Game Stats'!$B5 = "Crixon", 'Game Stats'!X5, "")</f>
        <v/>
      </c>
      <c r="T4" s="124" t="str">
        <f>IF('Game Stats'!$B5 = "Crixon", 'Game Stats'!Y5, "")</f>
        <v/>
      </c>
      <c r="U4" s="124" t="str">
        <f>IF('Game Stats'!$B5 = "Crixon", 'Game Stats'!Z5, "")</f>
        <v/>
      </c>
    </row>
    <row r="5" spans="1:21">
      <c r="A5" s="124" t="str">
        <f>IF('Game Stats'!$B21 = "Crixon", 'Game Stats'!D21, "")</f>
        <v>Gangplank</v>
      </c>
      <c r="B5" s="121">
        <f>IF('Game Stats'!$B21 = "Crixon", 'Game Stats'!H21, "")</f>
        <v>26</v>
      </c>
      <c r="C5" s="124">
        <f>IF('Game Stats'!$B21 = "Crixon", 'Game Stats'!I21, "")</f>
        <v>8</v>
      </c>
      <c r="D5" s="124">
        <f>IF('Game Stats'!$B21 = "Crixon", 'Game Stats'!J21, "")</f>
        <v>1</v>
      </c>
      <c r="E5" s="124">
        <f>IF('Game Stats'!$B21 = "Crixon", 'Game Stats'!K21, "")</f>
        <v>10</v>
      </c>
      <c r="F5" s="122">
        <f>IF('Game Stats'!$B21 = "Crixon", 'Game Stats'!L21, "")</f>
        <v>17.600000000000001</v>
      </c>
      <c r="G5" s="124">
        <f>IF('Game Stats'!$B21 = "Crixon", 'Game Stats'!M21, "")</f>
        <v>213</v>
      </c>
      <c r="H5" s="122">
        <f>IF('Game Stats'!$B21 = "Crixon", 'Game Stats'!N21, "")</f>
        <v>13.2</v>
      </c>
      <c r="I5" s="124">
        <f>IF('Game Stats'!$B21 = "Crixon", 'Game Stats'!O21, "")</f>
        <v>0</v>
      </c>
      <c r="J5" s="124">
        <f>IF('Game Stats'!$B21 = "Crixon", 'Game Stats'!P21, "")</f>
        <v>0</v>
      </c>
      <c r="K5" s="124">
        <f>IF('Game Stats'!$B21 = "Crixon", 'Game Stats'!Q21, "")</f>
        <v>0</v>
      </c>
      <c r="L5" s="124">
        <f>IF('Game Stats'!$B21 = "Crixon", 'Game Stats'!R21, "")</f>
        <v>0</v>
      </c>
      <c r="M5" s="124">
        <f>IF('Game Stats'!$B21 = "Crixon", 'Game Stats'!S21, "")</f>
        <v>10</v>
      </c>
      <c r="N5" s="124">
        <f>IF('Game Stats'!$B21 = "Crixon", 'Game Stats'!T21, "")</f>
        <v>18</v>
      </c>
      <c r="O5" s="124">
        <f>IF('Game Stats'!$B21 = "Crixon", SUM('Game Stats'!I21:I25), "")</f>
        <v>22</v>
      </c>
      <c r="P5" s="124">
        <f>IF('Game Stats'!$B21 = "Crixon", 'Game Stats'!U21, "")</f>
        <v>109</v>
      </c>
      <c r="Q5" s="124">
        <f>IF('Game Stats'!$B21 = "Crixon", 'Game Stats'!U21, "")</f>
        <v>109</v>
      </c>
      <c r="R5" s="124" t="str">
        <f>IF('Game Stats'!$B6 = "Crixon", 'Game Stats'!W6, "")</f>
        <v/>
      </c>
      <c r="S5" s="124" t="str">
        <f>IF('Game Stats'!$B6 = "Crixon", 'Game Stats'!X6, "")</f>
        <v/>
      </c>
      <c r="T5" s="124" t="str">
        <f>IF('Game Stats'!$B6 = "Crixon", 'Game Stats'!Y6, "")</f>
        <v/>
      </c>
      <c r="U5" s="124" t="str">
        <f>IF('Game Stats'!$B6 = "Crixon", 'Game Stats'!Z6, "")</f>
        <v/>
      </c>
    </row>
    <row r="6" spans="1:21">
      <c r="A6" s="124" t="str">
        <f>IF('Game Stats'!$B27 = "Crixon", 'Game Stats'!D27, "")</f>
        <v>Malphite</v>
      </c>
      <c r="B6" s="121">
        <f>IF('Game Stats'!$B27 = "Crixon", 'Game Stats'!H27, "")</f>
        <v>26.43</v>
      </c>
      <c r="C6" s="124">
        <f>IF('Game Stats'!$B27 = "Crixon", 'Game Stats'!I27, "")</f>
        <v>5</v>
      </c>
      <c r="D6" s="124">
        <f>IF('Game Stats'!$B27 = "Crixon", 'Game Stats'!J27, "")</f>
        <v>4</v>
      </c>
      <c r="E6" s="124">
        <f>IF('Game Stats'!$B27 = "Crixon", 'Game Stats'!K27, "")</f>
        <v>10</v>
      </c>
      <c r="F6" s="122">
        <f>IF('Game Stats'!$B27 = "Crixon", 'Game Stats'!L27, "")</f>
        <v>11.1</v>
      </c>
      <c r="G6" s="124">
        <f>IF('Game Stats'!$B27 = "Crixon", 'Game Stats'!M27, "")</f>
        <v>123</v>
      </c>
      <c r="H6" s="122">
        <f>IF('Game Stats'!$B27 = "Crixon", 'Game Stats'!N27, "")</f>
        <v>9</v>
      </c>
      <c r="I6" s="124">
        <f>IF('Game Stats'!$B27 = "Crixon", 'Game Stats'!O27, "")</f>
        <v>0</v>
      </c>
      <c r="J6" s="124">
        <f>IF('Game Stats'!$B27 = "Crixon", 'Game Stats'!P27, "")</f>
        <v>1</v>
      </c>
      <c r="K6" s="124">
        <f>IF('Game Stats'!$B27 = "Crixon", 'Game Stats'!Q27, "")</f>
        <v>0</v>
      </c>
      <c r="L6" s="124">
        <f>IF('Game Stats'!$B27 = "Crixon", 'Game Stats'!R27, "")</f>
        <v>0</v>
      </c>
      <c r="M6" s="124">
        <f>IF('Game Stats'!$B27 = "Crixon", 'Game Stats'!S27, "")</f>
        <v>13</v>
      </c>
      <c r="N6" s="124">
        <f>IF('Game Stats'!$B27 = "Crixon", 'Game Stats'!T27, "")</f>
        <v>18</v>
      </c>
      <c r="O6" s="124">
        <f>IF('Game Stats'!$B27 = "Crixon", SUM('Game Stats'!I27:I31), "")</f>
        <v>21</v>
      </c>
      <c r="P6" s="124">
        <f>IF('Game Stats'!$B27 = "Crixon", 'Game Stats'!U27, "")</f>
        <v>83</v>
      </c>
      <c r="Q6" s="124">
        <f>IF('Game Stats'!$B27 = "Crixon", 'Game Stats'!V27, "")</f>
        <v>-4</v>
      </c>
      <c r="R6" s="124" t="str">
        <f>IF('Game Stats'!$B7 = "Crixon", 'Game Stats'!W7, "")</f>
        <v/>
      </c>
      <c r="S6" s="124" t="str">
        <f>IF('Game Stats'!$B7 = "Crixon", 'Game Stats'!X7, "")</f>
        <v/>
      </c>
      <c r="T6" s="124" t="str">
        <f>IF('Game Stats'!$B7 = "Crixon", 'Game Stats'!Y7, "")</f>
        <v/>
      </c>
      <c r="U6" s="124" t="str">
        <f>IF('Game Stats'!$B7 = "Crixon", 'Game Stats'!Z7, "")</f>
        <v/>
      </c>
    </row>
    <row r="7" spans="1:21">
      <c r="A7" s="124" t="str">
        <f>IF('Game Stats'!$B33 = "Crixon", 'Game Stats'!D33, "")</f>
        <v>Camille</v>
      </c>
      <c r="B7" s="121">
        <f>IF('Game Stats'!$B33 = "Crixon", 'Game Stats'!H33, "")</f>
        <v>26.4</v>
      </c>
      <c r="C7" s="124">
        <f>IF('Game Stats'!$B33 = "Crixon", 'Game Stats'!I33, "")</f>
        <v>12</v>
      </c>
      <c r="D7" s="124">
        <f>IF('Game Stats'!$B33 = "Crixon", 'Game Stats'!J33, "")</f>
        <v>0</v>
      </c>
      <c r="E7" s="124">
        <f>IF('Game Stats'!$B33 = "Crixon", 'Game Stats'!K33, "")</f>
        <v>8</v>
      </c>
      <c r="F7" s="122">
        <f>IF('Game Stats'!$B33 = "Crixon", 'Game Stats'!L33, "")</f>
        <v>29.1</v>
      </c>
      <c r="G7" s="124">
        <f>IF('Game Stats'!$B33 = "Crixon", 'Game Stats'!M33, "")</f>
        <v>193</v>
      </c>
      <c r="H7" s="122">
        <f>IF('Game Stats'!$B33 = "Crixon", 'Game Stats'!N33, "")</f>
        <v>13.2</v>
      </c>
      <c r="I7" s="124">
        <f>IF('Game Stats'!$B33 = "Crixon", 'Game Stats'!O33, "")</f>
        <v>1</v>
      </c>
      <c r="J7" s="124">
        <f>IF('Game Stats'!$B33 = "Crixon", 'Game Stats'!P33, "")</f>
        <v>0</v>
      </c>
      <c r="K7" s="124">
        <f>IF('Game Stats'!$B33 = "Crixon", 'Game Stats'!Q33, "")</f>
        <v>3</v>
      </c>
      <c r="L7" s="124">
        <f>IF('Game Stats'!$B33 = "Crixon", 'Game Stats'!R33, "")</f>
        <v>12</v>
      </c>
      <c r="M7" s="124">
        <f>IF('Game Stats'!$B33 = "Crixon", 'Game Stats'!S33, "")</f>
        <v>6</v>
      </c>
      <c r="N7" s="124">
        <f>IF('Game Stats'!$B33 = "Crixon", 'Game Stats'!T33, "")</f>
        <v>10</v>
      </c>
      <c r="O7" s="124">
        <f>IF('Game Stats'!$B33 = "Crixon", SUM('Game Stats'!I33:I37), "")</f>
        <v>25</v>
      </c>
      <c r="P7" s="124">
        <f>IF('Game Stats'!$B33 = "Crixon", 'Game Stats'!U33, "")</f>
        <v>107</v>
      </c>
      <c r="Q7" s="124">
        <f>IF('Game Stats'!$B33 = "Crixon", 'Game Stats'!V33, "")</f>
        <v>-1</v>
      </c>
      <c r="R7" s="124" t="str">
        <f>IF('Game Stats'!$B8 = "Crixon", 'Game Stats'!W8, "")</f>
        <v/>
      </c>
      <c r="S7" s="124" t="str">
        <f>IF('Game Stats'!$B8 = "Crixon", 'Game Stats'!X8, "")</f>
        <v/>
      </c>
      <c r="T7" s="124" t="str">
        <f>IF('Game Stats'!$B8 = "Crixon", 'Game Stats'!Y8, "")</f>
        <v/>
      </c>
      <c r="U7" s="124" t="str">
        <f>IF('Game Stats'!$B8 = "Crixon", 'Game Stats'!Z8, "")</f>
        <v/>
      </c>
    </row>
    <row r="8" spans="1:21">
      <c r="A8" s="124" t="str">
        <f>IF('Game Stats'!$B39 = "Crixon", 'Game Stats'!D39, "")</f>
        <v>Rengar</v>
      </c>
      <c r="B8" s="121">
        <f>IF('Game Stats'!$B39 = "Crixon", 'Game Stats'!H39, "")</f>
        <v>37.299999999999997</v>
      </c>
      <c r="C8" s="124">
        <f>IF('Game Stats'!$B39 = "Crixon", 'Game Stats'!I39, "")</f>
        <v>5</v>
      </c>
      <c r="D8" s="124">
        <f>IF('Game Stats'!$B39 = "Crixon", 'Game Stats'!J39, "")</f>
        <v>8</v>
      </c>
      <c r="E8" s="124">
        <f>IF('Game Stats'!$B39 = "Crixon", 'Game Stats'!K39, "")</f>
        <v>6</v>
      </c>
      <c r="F8" s="122">
        <f>IF('Game Stats'!$B39 = "Crixon", 'Game Stats'!L39, "")</f>
        <v>22.2</v>
      </c>
      <c r="G8" s="124">
        <f>IF('Game Stats'!$B39 = "Crixon", 'Game Stats'!M39, "")</f>
        <v>226</v>
      </c>
      <c r="H8" s="122">
        <f>IF('Game Stats'!$B39 = "Crixon", 'Game Stats'!N39, "")</f>
        <v>13.4</v>
      </c>
      <c r="I8" s="124">
        <f>IF('Game Stats'!$B39 = "Crixon", 'Game Stats'!O39, "")</f>
        <v>1</v>
      </c>
      <c r="J8" s="124">
        <f>IF('Game Stats'!$B39 = "Crixon", 'Game Stats'!P39, "")</f>
        <v>0</v>
      </c>
      <c r="K8" s="124">
        <f>IF('Game Stats'!$B39 = "Crixon", 'Game Stats'!Q39, "")</f>
        <v>0</v>
      </c>
      <c r="L8" s="124">
        <f>IF('Game Stats'!$B39 = "Crixon", 'Game Stats'!R39, "")</f>
        <v>0</v>
      </c>
      <c r="M8" s="124">
        <f>IF('Game Stats'!$B39 = "Crixon", 'Game Stats'!S39, "")</f>
        <v>18</v>
      </c>
      <c r="N8" s="124">
        <f>IF('Game Stats'!$B39 = "Crixon", 'Game Stats'!T39, "")</f>
        <v>32</v>
      </c>
      <c r="O8" s="124">
        <f>IF('Game Stats'!$B39 = "Crixon", SUM('Game Stats'!I39:I43), "")</f>
        <v>19</v>
      </c>
      <c r="P8" s="124">
        <f>IF('Game Stats'!$B39 = "Crixon", 'Game Stats'!U39, "")</f>
        <v>108</v>
      </c>
      <c r="Q8" s="124">
        <f>IF('Game Stats'!$B39 = "Crixon", 'Game Stats'!V39, "")</f>
        <v>60</v>
      </c>
      <c r="R8" s="124" t="str">
        <f>IF('Game Stats'!$B9 = "Crixon", 'Game Stats'!W9, "")</f>
        <v/>
      </c>
      <c r="S8" s="124" t="str">
        <f>IF('Game Stats'!$B9 = "Crixon", 'Game Stats'!X9, "")</f>
        <v/>
      </c>
      <c r="T8" s="124" t="str">
        <f>IF('Game Stats'!$B9 = "Crixon", 'Game Stats'!Y9, "")</f>
        <v/>
      </c>
      <c r="U8" s="124" t="str">
        <f>IF('Game Stats'!$B9 = "Crixon", 'Game Stats'!Z9, "")</f>
        <v/>
      </c>
    </row>
    <row r="9" spans="1:21">
      <c r="A9" s="124" t="str">
        <f>IF('Game Stats'!$B45 = "Crixon", 'Game Stats'!D45, "")</f>
        <v>Jax</v>
      </c>
      <c r="B9" s="121">
        <f>IF('Game Stats'!$B45 = "Crixon", 'Game Stats'!H45, "")</f>
        <v>35.56</v>
      </c>
      <c r="C9" s="124">
        <f>IF('Game Stats'!$B45 = "Crixon", 'Game Stats'!I45, "")</f>
        <v>5</v>
      </c>
      <c r="D9" s="124">
        <f>IF('Game Stats'!$B45 = "Crixon", 'Game Stats'!J45, "")</f>
        <v>7</v>
      </c>
      <c r="E9" s="124">
        <f>IF('Game Stats'!$B45 = "Crixon", 'Game Stats'!K45, "")</f>
        <v>5</v>
      </c>
      <c r="F9" s="122">
        <f>IF('Game Stats'!$B45 = "Crixon", 'Game Stats'!L45, "")</f>
        <v>19.8</v>
      </c>
      <c r="G9" s="124">
        <f>IF('Game Stats'!$B45 = "Crixon", 'Game Stats'!M45, "")</f>
        <v>207</v>
      </c>
      <c r="H9" s="122">
        <f>IF('Game Stats'!$B45 = "Crixon", 'Game Stats'!N45, "")</f>
        <v>12.7</v>
      </c>
      <c r="I9" s="124">
        <f>IF('Game Stats'!$B45 = "Crixon", 'Game Stats'!O45, "")</f>
        <v>0</v>
      </c>
      <c r="J9" s="124">
        <f>IF('Game Stats'!$B45 = "Crixon", 'Game Stats'!P45, "")</f>
        <v>0</v>
      </c>
      <c r="K9" s="124">
        <f>IF('Game Stats'!$B45 = "Crixon", 'Game Stats'!Q45, "")</f>
        <v>0</v>
      </c>
      <c r="L9" s="124">
        <f>IF('Game Stats'!$B45 = "Crixon", 'Game Stats'!R45, "")</f>
        <v>0</v>
      </c>
      <c r="M9" s="124">
        <f>IF('Game Stats'!$B45 = "Crixon", 'Game Stats'!S45, "")</f>
        <v>16</v>
      </c>
      <c r="N9" s="124">
        <f>IF('Game Stats'!$B45 = "Crixon", 'Game Stats'!T45, "")</f>
        <v>23</v>
      </c>
      <c r="O9" s="124">
        <f>IF('Game Stats'!$B45 = "Crixon", SUM('Game Stats'!I45:I49), "")</f>
        <v>16</v>
      </c>
      <c r="P9" s="124">
        <f>IF('Game Stats'!$B45 = "Crixon", 'Game Stats'!U45, "")</f>
        <v>106</v>
      </c>
      <c r="Q9" s="124">
        <f>IF('Game Stats'!$B45 = "Crixon", 'Game Stats'!V45, "")</f>
        <v>34</v>
      </c>
      <c r="R9" s="124" t="str">
        <f>IF('Game Stats'!$B10 = "Crixon", 'Game Stats'!W10, "")</f>
        <v/>
      </c>
      <c r="S9" s="124" t="str">
        <f>IF('Game Stats'!$B10 = "Crixon", 'Game Stats'!X10, "")</f>
        <v/>
      </c>
      <c r="T9" s="124" t="str">
        <f>IF('Game Stats'!$B10 = "Crixon", 'Game Stats'!Y10, "")</f>
        <v/>
      </c>
      <c r="U9" s="124" t="str">
        <f>IF('Game Stats'!$B10 = "Crixon", 'Game Stats'!Z10, "")</f>
        <v/>
      </c>
    </row>
    <row r="10" spans="1:21">
      <c r="A10" s="124" t="str">
        <f>IF('Game Stats'!$B51 = "Crixon", 'Game Stats'!D51, "")</f>
        <v>Gnar</v>
      </c>
      <c r="B10" s="121">
        <f>IF('Game Stats'!$B51 = "Crixon", 'Game Stats'!H51, "")</f>
        <v>0</v>
      </c>
      <c r="C10" s="124">
        <f>IF('Game Stats'!$B51 = "Crixon", 'Game Stats'!I51, "")</f>
        <v>0</v>
      </c>
      <c r="D10" s="124">
        <f>IF('Game Stats'!$B51 = "Crixon", 'Game Stats'!J51, "")</f>
        <v>0</v>
      </c>
      <c r="E10" s="124">
        <f>IF('Game Stats'!$B51 = "Crixon", 'Game Stats'!K51, "")</f>
        <v>0</v>
      </c>
      <c r="F10" s="122">
        <f>IF('Game Stats'!$B51 = "Crixon", 'Game Stats'!L51, "")</f>
        <v>0</v>
      </c>
      <c r="G10" s="124">
        <f>IF('Game Stats'!$B51 = "Crixon", 'Game Stats'!M51, "")</f>
        <v>0</v>
      </c>
      <c r="H10" s="122">
        <f>IF('Game Stats'!$B51 = "Crixon", 'Game Stats'!N51, "")</f>
        <v>0</v>
      </c>
      <c r="I10" s="124">
        <f>IF('Game Stats'!$B51 = "Crixon", 'Game Stats'!O51, "")</f>
        <v>0</v>
      </c>
      <c r="J10" s="124">
        <f>IF('Game Stats'!$B51 = "Crixon", 'Game Stats'!P51, "")</f>
        <v>0</v>
      </c>
      <c r="K10" s="124">
        <f>IF('Game Stats'!$B51 = "Crixon", 'Game Stats'!Q51, "")</f>
        <v>0</v>
      </c>
      <c r="L10" s="124">
        <f>IF('Game Stats'!$B51 = "Crixon", 'Game Stats'!R51, "")</f>
        <v>0</v>
      </c>
      <c r="M10" s="124">
        <f>IF('Game Stats'!$B51 = "Crixon", 'Game Stats'!S51, "")</f>
        <v>0</v>
      </c>
      <c r="N10" s="124">
        <f>IF('Game Stats'!$B51 = "Crixon", 'Game Stats'!T51, "")</f>
        <v>0</v>
      </c>
      <c r="O10" s="124">
        <f>IF('Game Stats'!$B51 = "Crixon", SUM('Game Stats'!I51:I55), "")</f>
        <v>0</v>
      </c>
      <c r="P10" s="124">
        <f>IF('Game Stats'!$B51 = "Crixon", 'Game Stats'!U51, "")</f>
        <v>0</v>
      </c>
      <c r="Q10" s="124">
        <f>IF('Game Stats'!$B51 = "Crixon", 'Game Stats'!V51, "")</f>
        <v>0</v>
      </c>
      <c r="R10" s="124" t="str">
        <f>IF('Game Stats'!$B11 = "Crixon", 'Game Stats'!W11, "")</f>
        <v/>
      </c>
      <c r="S10" s="124" t="str">
        <f>IF('Game Stats'!$B11 = "Crixon", 'Game Stats'!X11, "")</f>
        <v/>
      </c>
      <c r="T10" s="124" t="str">
        <f>IF('Game Stats'!$B11 = "Crixon", 'Game Stats'!Y11, "")</f>
        <v/>
      </c>
      <c r="U10" s="124" t="str">
        <f>IF('Game Stats'!$B11 = "Crixon", 'Game Stats'!Z11, "")</f>
        <v/>
      </c>
    </row>
    <row r="11" spans="1:21">
      <c r="A11" s="124" t="str">
        <f>IF('Game Stats'!$B57 = "Crixon", 'Game Stats'!D57, "")</f>
        <v/>
      </c>
      <c r="B11" s="124" t="str">
        <f>IF('Game Stats'!$B57 = "Crixon", 'Game Stats'!H57, "")</f>
        <v/>
      </c>
      <c r="C11" s="124" t="str">
        <f>IF('Game Stats'!$B57 = "Crixon", 'Game Stats'!I57, "")</f>
        <v/>
      </c>
      <c r="D11" s="124" t="str">
        <f>IF('Game Stats'!$B57 = "Crixon", 'Game Stats'!J57, "")</f>
        <v/>
      </c>
      <c r="E11" s="124" t="str">
        <f>IF('Game Stats'!$B57 = "Crixon", 'Game Stats'!K57, "")</f>
        <v/>
      </c>
      <c r="F11" s="124" t="str">
        <f>IF('Game Stats'!$B57 = "Crixon", 'Game Stats'!L57, "")</f>
        <v/>
      </c>
      <c r="G11" s="124" t="str">
        <f>IF('Game Stats'!$B57 = "Crixon", 'Game Stats'!M57, "")</f>
        <v/>
      </c>
      <c r="H11" s="124" t="str">
        <f>IF('Game Stats'!$B57 = "Crixon", 'Game Stats'!N57, "")</f>
        <v/>
      </c>
      <c r="I11" s="124" t="str">
        <f>IF('Game Stats'!$B57 = "Crixon", 'Game Stats'!O57, "")</f>
        <v/>
      </c>
      <c r="J11" s="124" t="str">
        <f>IF('Game Stats'!$B57 = "Crixon", 'Game Stats'!P57, "")</f>
        <v/>
      </c>
      <c r="K11" s="124" t="str">
        <f>IF('Game Stats'!$B57 = "Crixon", 'Game Stats'!Q57, "")</f>
        <v/>
      </c>
      <c r="L11" s="124" t="str">
        <f>IF('Game Stats'!$B57 = "Crixon", 'Game Stats'!R57, "")</f>
        <v/>
      </c>
      <c r="M11" s="124" t="str">
        <f>IF('Game Stats'!$B57 = "Crixon", 'Game Stats'!S57, "")</f>
        <v/>
      </c>
      <c r="N11" s="124" t="str">
        <f>IF('Game Stats'!$B57 = "Crixon", 'Game Stats'!T57, "")</f>
        <v/>
      </c>
      <c r="O11" s="124" t="str">
        <f>IF('Game Stats'!$B57 = "Crixon", SUM('Game Stats'!I57:I61), "")</f>
        <v/>
      </c>
      <c r="P11" s="124" t="str">
        <f>IF('Game Stats'!$B57 = "Crixon", 'Game Stats'!U57, "")</f>
        <v/>
      </c>
      <c r="Q11" s="124" t="str">
        <f>IF('Game Stats'!$B57 = "Crixon", 'Game Stats'!V57, "")</f>
        <v/>
      </c>
      <c r="R11" s="124" t="str">
        <f>IF('Game Stats'!$B12 = "Crixon", 'Game Stats'!W12, "")</f>
        <v/>
      </c>
      <c r="S11" s="124" t="str">
        <f>IF('Game Stats'!$B12 = "Crixon", 'Game Stats'!X12, "")</f>
        <v/>
      </c>
      <c r="T11" s="124" t="str">
        <f>IF('Game Stats'!$B12 = "Crixon", 'Game Stats'!Y12, "")</f>
        <v/>
      </c>
      <c r="U11" s="124" t="str">
        <f>IF('Game Stats'!$B12 = "Crixon", 'Game Stats'!Z12, "")</f>
        <v/>
      </c>
    </row>
    <row r="12" spans="1:21">
      <c r="A12" s="124" t="str">
        <f>IF('Game Stats'!$B63 = "Crixon", 'Game Stats'!D63, "")</f>
        <v/>
      </c>
      <c r="B12" s="124" t="str">
        <f>IF('Game Stats'!$B63 = "Crixon", 'Game Stats'!H63, "")</f>
        <v/>
      </c>
      <c r="C12" s="124" t="str">
        <f>IF('Game Stats'!$B63 = "Crixon", 'Game Stats'!I63, "")</f>
        <v/>
      </c>
      <c r="D12" s="124" t="str">
        <f>IF('Game Stats'!$B63 = "Crixon", 'Game Stats'!J63, "")</f>
        <v/>
      </c>
      <c r="E12" s="124" t="str">
        <f>IF('Game Stats'!$B63 = "Crixon", 'Game Stats'!K63, "")</f>
        <v/>
      </c>
      <c r="F12" s="124" t="str">
        <f>IF('Game Stats'!$B63 = "Crixon", 'Game Stats'!L63, "")</f>
        <v/>
      </c>
      <c r="G12" s="124" t="str">
        <f>IF('Game Stats'!$B63 = "Crixon", 'Game Stats'!M63, "")</f>
        <v/>
      </c>
      <c r="H12" s="124" t="str">
        <f>IF('Game Stats'!$B63 = "Crixon", 'Game Stats'!N63, "")</f>
        <v/>
      </c>
      <c r="I12" s="124" t="str">
        <f>IF('Game Stats'!$B63 = "Crixon", 'Game Stats'!O63, "")</f>
        <v/>
      </c>
      <c r="J12" s="124" t="str">
        <f>IF('Game Stats'!$B63 = "Crixon", 'Game Stats'!P63, "")</f>
        <v/>
      </c>
      <c r="K12" s="124" t="str">
        <f>IF('Game Stats'!$B63 = "Crixon", 'Game Stats'!Q63, "")</f>
        <v/>
      </c>
      <c r="L12" s="124" t="str">
        <f>IF('Game Stats'!$B63 = "Crixon", 'Game Stats'!R63, "")</f>
        <v/>
      </c>
      <c r="M12" s="124" t="str">
        <f>IF('Game Stats'!$B63 = "Crixon", 'Game Stats'!S63, "")</f>
        <v/>
      </c>
      <c r="N12" s="124" t="str">
        <f>IF('Game Stats'!$B63 = "Crixon", 'Game Stats'!T63, "")</f>
        <v/>
      </c>
      <c r="O12" s="124" t="str">
        <f>IF('Game Stats'!$B63 = "Crixon", SUM('Game Stats'!I63:I67), "")</f>
        <v/>
      </c>
      <c r="P12" s="124" t="str">
        <f>IF('Game Stats'!$B63 = "Crixon", 'Game Stats'!U63, "")</f>
        <v/>
      </c>
      <c r="Q12" s="124" t="str">
        <f>IF('Game Stats'!$B63 = "Crixon", 'Game Stats'!V63, "")</f>
        <v/>
      </c>
      <c r="R12" s="124" t="str">
        <f>IF('Game Stats'!$B13 = "Crixon", 'Game Stats'!W13, "")</f>
        <v/>
      </c>
      <c r="S12" s="124" t="str">
        <f>IF('Game Stats'!$B13 = "Crixon", 'Game Stats'!X13, "")</f>
        <v/>
      </c>
      <c r="T12" s="124" t="str">
        <f>IF('Game Stats'!$B13 = "Crixon", 'Game Stats'!Y13, "")</f>
        <v/>
      </c>
      <c r="U12" s="124" t="str">
        <f>IF('Game Stats'!$B13 = "Crixon", 'Game Stats'!Z13, "")</f>
        <v/>
      </c>
    </row>
    <row r="13" spans="1:21">
      <c r="A13" s="124" t="str">
        <f>IF('Game Stats'!$B69 = "Crixon", 'Game Stats'!D69, "")</f>
        <v/>
      </c>
      <c r="B13" s="124" t="str">
        <f>IF('Game Stats'!$B69 = "Crixon", 'Game Stats'!H69, "")</f>
        <v/>
      </c>
      <c r="C13" s="124" t="str">
        <f>IF('Game Stats'!$B69 = "Crixon", 'Game Stats'!I69, "")</f>
        <v/>
      </c>
      <c r="D13" s="124" t="str">
        <f>IF('Game Stats'!$B69 = "Crixon", 'Game Stats'!J69, "")</f>
        <v/>
      </c>
      <c r="E13" s="124" t="str">
        <f>IF('Game Stats'!$B69 = "Crixon", 'Game Stats'!K69, "")</f>
        <v/>
      </c>
      <c r="F13" s="124" t="str">
        <f>IF('Game Stats'!$B69 = "Crixon", 'Game Stats'!L69, "")</f>
        <v/>
      </c>
      <c r="G13" s="124" t="str">
        <f>IF('Game Stats'!$B69 = "Crixon", 'Game Stats'!M69, "")</f>
        <v/>
      </c>
      <c r="H13" s="124" t="str">
        <f>IF('Game Stats'!$B69 = "Crixon", 'Game Stats'!N69, "")</f>
        <v/>
      </c>
      <c r="I13" s="124" t="str">
        <f>IF('Game Stats'!$B69 = "Crixon", 'Game Stats'!O69, "")</f>
        <v/>
      </c>
      <c r="J13" s="124" t="str">
        <f>IF('Game Stats'!$B69 = "Crixon", 'Game Stats'!P69, "")</f>
        <v/>
      </c>
      <c r="K13" s="124" t="str">
        <f>IF('Game Stats'!$B69 = "Crixon", 'Game Stats'!Q69, "")</f>
        <v/>
      </c>
      <c r="L13" s="124" t="str">
        <f>IF('Game Stats'!$B69 = "Crixon", 'Game Stats'!R69, "")</f>
        <v/>
      </c>
      <c r="M13" s="124" t="str">
        <f>IF('Game Stats'!$B69 = "Crixon", 'Game Stats'!S69, "")</f>
        <v/>
      </c>
      <c r="N13" s="124" t="str">
        <f>IF('Game Stats'!$B69 = "Crixon", 'Game Stats'!T69, "")</f>
        <v/>
      </c>
      <c r="O13" s="124" t="str">
        <f>IF('Game Stats'!$B69 = "Crixon", SUM('Game Stats'!I69:I73), "")</f>
        <v/>
      </c>
      <c r="P13" s="124" t="str">
        <f>IF('Game Stats'!$B69 = "Crixon", 'Game Stats'!U69, "")</f>
        <v/>
      </c>
      <c r="Q13" s="124" t="str">
        <f>IF('Game Stats'!$B69 = "Crixon", 'Game Stats'!V69, "")</f>
        <v/>
      </c>
      <c r="R13" s="124" t="str">
        <f>IF('Game Stats'!$B14 = "Crixon", 'Game Stats'!W14, "")</f>
        <v/>
      </c>
      <c r="S13" s="124" t="str">
        <f>IF('Game Stats'!$B14 = "Crixon", 'Game Stats'!X14, "")</f>
        <v/>
      </c>
      <c r="T13" s="124" t="str">
        <f>IF('Game Stats'!$B14 = "Crixon", 'Game Stats'!Y14, "")</f>
        <v/>
      </c>
      <c r="U13" s="124" t="str">
        <f>IF('Game Stats'!$B14 = "Crixon", 'Game Stats'!Z14, "")</f>
        <v/>
      </c>
    </row>
    <row r="14" spans="1:21">
      <c r="A14" s="124" t="str">
        <f>IF('Game Stats'!$B75 = "Crixon", 'Game Stats'!D75, "")</f>
        <v/>
      </c>
      <c r="B14" s="124" t="str">
        <f>IF('Game Stats'!$B75 = "Crixon", 'Game Stats'!H75, "")</f>
        <v/>
      </c>
      <c r="C14" s="124" t="str">
        <f>IF('Game Stats'!$B75 = "Crixon", 'Game Stats'!I75, "")</f>
        <v/>
      </c>
      <c r="D14" s="124" t="str">
        <f>IF('Game Stats'!$B75 = "Crixon", 'Game Stats'!J75, "")</f>
        <v/>
      </c>
      <c r="E14" s="124" t="str">
        <f>IF('Game Stats'!$B75 = "Crixon", 'Game Stats'!K75, "")</f>
        <v/>
      </c>
      <c r="F14" s="124" t="str">
        <f>IF('Game Stats'!$B75 = "Crixon", 'Game Stats'!L75, "")</f>
        <v/>
      </c>
      <c r="G14" s="124" t="str">
        <f>IF('Game Stats'!$B75 = "Crixon", 'Game Stats'!M75, "")</f>
        <v/>
      </c>
      <c r="H14" s="124" t="str">
        <f>IF('Game Stats'!$B75 = "Crixon", 'Game Stats'!N75, "")</f>
        <v/>
      </c>
      <c r="I14" s="124" t="str">
        <f>IF('Game Stats'!$B75 = "Crixon", 'Game Stats'!O75, "")</f>
        <v/>
      </c>
      <c r="J14" s="124" t="str">
        <f>IF('Game Stats'!$B75 = "Crixon", 'Game Stats'!P75, "")</f>
        <v/>
      </c>
      <c r="K14" s="124" t="str">
        <f>IF('Game Stats'!$B75 = "Crixon", 'Game Stats'!Q75, "")</f>
        <v/>
      </c>
      <c r="L14" s="124" t="str">
        <f>IF('Game Stats'!$B75 = "Crixon", 'Game Stats'!R75, "")</f>
        <v/>
      </c>
      <c r="M14" s="124" t="str">
        <f>IF('Game Stats'!$B75 = "Crixon", 'Game Stats'!S75, "")</f>
        <v/>
      </c>
      <c r="N14" s="124" t="str">
        <f>IF('Game Stats'!$B75 = "Crixon", 'Game Stats'!T75, "")</f>
        <v/>
      </c>
      <c r="O14" s="124" t="str">
        <f>IF('Game Stats'!$B75 = "Crixon", SUM('Game Stats'!I75:I79), "")</f>
        <v/>
      </c>
      <c r="P14" s="124" t="str">
        <f>IF('Game Stats'!$B75 = "Crixon", 'Game Stats'!U75, "")</f>
        <v/>
      </c>
      <c r="Q14" s="124" t="str">
        <f>IF('Game Stats'!$B75 = "Crixon", 'Game Stats'!V75, "")</f>
        <v/>
      </c>
      <c r="R14" s="124">
        <f>IF('Game Stats'!$B15 = "Crixon", 'Game Stats'!W21, "")</f>
        <v>5.8</v>
      </c>
      <c r="S14" s="124">
        <f>IF('Game Stats'!$B15 = "Crixon", 'Game Stats'!X21, "")</f>
        <v>2033</v>
      </c>
      <c r="T14" s="124">
        <f>IF('Game Stats'!$B15 = "Crixon", 'Game Stats'!Y21, "")</f>
        <v>80</v>
      </c>
      <c r="U14" s="124">
        <f>IF('Game Stats'!$B15 = "Crixon", 'Game Stats'!Z21, "")</f>
        <v>5</v>
      </c>
    </row>
    <row r="15" spans="1:21">
      <c r="A15" s="124" t="str">
        <f>IF('Game Stats'!$B81 = "Crixon", 'Game Stats'!D81, "")</f>
        <v/>
      </c>
      <c r="B15" s="124" t="str">
        <f>IF('Game Stats'!$B81 = "Crixon", 'Game Stats'!H81, "")</f>
        <v/>
      </c>
      <c r="C15" s="124" t="str">
        <f>IF('Game Stats'!$B81 = "Crixon", 'Game Stats'!I81, "")</f>
        <v/>
      </c>
      <c r="D15" s="124" t="str">
        <f>IF('Game Stats'!$B81 = "Crixon", 'Game Stats'!J81, "")</f>
        <v/>
      </c>
      <c r="E15" s="124" t="str">
        <f>IF('Game Stats'!$B81 = "Crixon", 'Game Stats'!K81, "")</f>
        <v/>
      </c>
      <c r="F15" s="124" t="str">
        <f>IF('Game Stats'!$B81 = "Crixon", 'Game Stats'!L81, "")</f>
        <v/>
      </c>
      <c r="G15" s="124" t="str">
        <f>IF('Game Stats'!$B81 = "Crixon", 'Game Stats'!M81, "")</f>
        <v/>
      </c>
      <c r="H15" s="124" t="str">
        <f>IF('Game Stats'!$B81 = "Crixon", 'Game Stats'!N81, "")</f>
        <v/>
      </c>
      <c r="I15" s="124" t="str">
        <f>IF('Game Stats'!$B81 = "Crixon", 'Game Stats'!O81, "")</f>
        <v/>
      </c>
      <c r="J15" s="124" t="str">
        <f>IF('Game Stats'!$B81 = "Crixon", 'Game Stats'!P81, "")</f>
        <v/>
      </c>
      <c r="K15" s="124" t="str">
        <f>IF('Game Stats'!$B81 = "Crixon", 'Game Stats'!Q81, "")</f>
        <v/>
      </c>
      <c r="L15" s="124" t="str">
        <f>IF('Game Stats'!$B81 = "Crixon", 'Game Stats'!R81, "")</f>
        <v/>
      </c>
      <c r="M15" s="124" t="str">
        <f>IF('Game Stats'!$B81 = "Crixon", 'Game Stats'!S81, "")</f>
        <v/>
      </c>
      <c r="N15" s="124" t="str">
        <f>IF('Game Stats'!$B81 = "Crixon", 'Game Stats'!T81, "")</f>
        <v/>
      </c>
      <c r="O15" s="124" t="str">
        <f>IF('Game Stats'!$B81 = "Crixon", SUM('Game Stats'!I81:I85), "")</f>
        <v/>
      </c>
      <c r="P15" s="124" t="str">
        <f>IF('Game Stats'!$B81 = "Crixon", 'Game Stats'!U81, "")</f>
        <v/>
      </c>
      <c r="Q15" s="124" t="str">
        <f>IF('Game Stats'!$B81 = "Crixon", 'Game Stats'!V81, "")</f>
        <v/>
      </c>
      <c r="R15" s="124" t="str">
        <f>IF('Game Stats'!$B16 = "Crixon", 'Game Stats'!W22, "")</f>
        <v/>
      </c>
      <c r="S15" s="124" t="str">
        <f>IF('Game Stats'!$B16 = "Crixon", 'Game Stats'!X22, "")</f>
        <v/>
      </c>
      <c r="T15" s="124" t="str">
        <f>IF('Game Stats'!$B16 = "Crixon", 'Game Stats'!Y22, "")</f>
        <v/>
      </c>
      <c r="U15" s="124" t="str">
        <f>IF('Game Stats'!$B16 = "Crixon", 'Game Stats'!Z22, "")</f>
        <v/>
      </c>
    </row>
    <row r="16" spans="1:21">
      <c r="A16" s="124" t="str">
        <f>IF('Game Stats'!$B87 = "Crixon", 'Game Stats'!D87, "")</f>
        <v/>
      </c>
      <c r="B16" s="124" t="str">
        <f>IF('Game Stats'!$B87 = "Crixon", 'Game Stats'!H87, "")</f>
        <v/>
      </c>
      <c r="C16" s="124" t="str">
        <f>IF('Game Stats'!$B87 = "Crixon", 'Game Stats'!I87, "")</f>
        <v/>
      </c>
      <c r="D16" s="124" t="str">
        <f>IF('Game Stats'!$B87 = "Crixon", 'Game Stats'!J87, "")</f>
        <v/>
      </c>
      <c r="E16" s="124" t="str">
        <f>IF('Game Stats'!$B87 = "Crixon", 'Game Stats'!K87, "")</f>
        <v/>
      </c>
      <c r="F16" s="124" t="str">
        <f>IF('Game Stats'!$B87 = "Crixon", 'Game Stats'!L87, "")</f>
        <v/>
      </c>
      <c r="G16" s="124" t="str">
        <f>IF('Game Stats'!$B87 = "Crixon", 'Game Stats'!M87, "")</f>
        <v/>
      </c>
      <c r="H16" s="124" t="str">
        <f>IF('Game Stats'!$B87 = "Crixon", 'Game Stats'!N87, "")</f>
        <v/>
      </c>
      <c r="I16" s="124" t="str">
        <f>IF('Game Stats'!$B87 = "Crixon", 'Game Stats'!O87, "")</f>
        <v/>
      </c>
      <c r="J16" s="124" t="str">
        <f>IF('Game Stats'!$B87 = "Crixon", 'Game Stats'!P87, "")</f>
        <v/>
      </c>
      <c r="K16" s="124" t="str">
        <f>IF('Game Stats'!$B87 = "Crixon", 'Game Stats'!Q87, "")</f>
        <v/>
      </c>
      <c r="L16" s="124" t="str">
        <f>IF('Game Stats'!$B87 = "Crixon", 'Game Stats'!R87, "")</f>
        <v/>
      </c>
      <c r="M16" s="124" t="str">
        <f>IF('Game Stats'!$B87 = "Crixon", 'Game Stats'!S87, "")</f>
        <v/>
      </c>
      <c r="N16" s="124" t="str">
        <f>IF('Game Stats'!$B87 = "Crixon", 'Game Stats'!T87, "")</f>
        <v/>
      </c>
      <c r="O16" s="124" t="str">
        <f>IF('Game Stats'!$B87 = "Crixon", SUM('Game Stats'!I87:I91), "")</f>
        <v/>
      </c>
      <c r="P16" s="124" t="str">
        <f>IF('Game Stats'!$B87 = "Crixon", 'Game Stats'!U87, "")</f>
        <v/>
      </c>
      <c r="Q16" s="124" t="str">
        <f>IF('Game Stats'!$B87 = "Crixon", 'Game Stats'!V87, "")</f>
        <v/>
      </c>
      <c r="R16" s="124" t="str">
        <f>IF('Game Stats'!$B17 = "Crixon", 'Game Stats'!W23, "")</f>
        <v/>
      </c>
      <c r="S16" s="124" t="str">
        <f>IF('Game Stats'!$B17 = "Crixon", 'Game Stats'!X23, "")</f>
        <v/>
      </c>
      <c r="T16" s="124" t="str">
        <f>IF('Game Stats'!$B17 = "Crixon", 'Game Stats'!Y23, "")</f>
        <v/>
      </c>
      <c r="U16" s="124" t="str">
        <f>IF('Game Stats'!$B17 = "Crixon", 'Game Stats'!Z23, "")</f>
        <v/>
      </c>
    </row>
    <row r="17" spans="1:21">
      <c r="A17" s="124" t="str">
        <f>IF('Game Stats'!$B93 = "Crixon", 'Game Stats'!D93, "")</f>
        <v/>
      </c>
      <c r="B17" s="124" t="str">
        <f>IF('Game Stats'!$B93 = "Crixon", 'Game Stats'!H93, "")</f>
        <v/>
      </c>
      <c r="C17" s="124" t="str">
        <f>IF('Game Stats'!$B93 = "Crixon", 'Game Stats'!I93, "")</f>
        <v/>
      </c>
      <c r="D17" s="124" t="str">
        <f>IF('Game Stats'!$B93 = "Crixon", 'Game Stats'!J93, "")</f>
        <v/>
      </c>
      <c r="E17" s="124" t="str">
        <f>IF('Game Stats'!$B93 = "Crixon", 'Game Stats'!K93, "")</f>
        <v/>
      </c>
      <c r="F17" s="124" t="str">
        <f>IF('Game Stats'!$B93 = "Crixon", 'Game Stats'!L93, "")</f>
        <v/>
      </c>
      <c r="G17" s="124" t="str">
        <f>IF('Game Stats'!$B93 = "Crixon", 'Game Stats'!M93, "")</f>
        <v/>
      </c>
      <c r="H17" s="124" t="str">
        <f>IF('Game Stats'!$B93 = "Crixon", 'Game Stats'!N93, "")</f>
        <v/>
      </c>
      <c r="I17" s="124" t="str">
        <f>IF('Game Stats'!$B93 = "Crixon", 'Game Stats'!O93, "")</f>
        <v/>
      </c>
      <c r="J17" s="124" t="str">
        <f>IF('Game Stats'!$B93 = "Crixon", 'Game Stats'!P93, "")</f>
        <v/>
      </c>
      <c r="K17" s="124" t="str">
        <f>IF('Game Stats'!$B93 = "Crixon", 'Game Stats'!Q93, "")</f>
        <v/>
      </c>
      <c r="L17" s="124" t="str">
        <f>IF('Game Stats'!$B93 = "Crixon", 'Game Stats'!R93, "")</f>
        <v/>
      </c>
      <c r="M17" s="124" t="str">
        <f>IF('Game Stats'!$B93 = "Crixon", 'Game Stats'!S93, "")</f>
        <v/>
      </c>
      <c r="N17" s="124" t="str">
        <f>IF('Game Stats'!$B93 = "Crixon", 'Game Stats'!T93, "")</f>
        <v/>
      </c>
      <c r="O17" s="124" t="str">
        <f>IF('Game Stats'!$B93 = "Crixon", SUM('Game Stats'!I93:I97), "")</f>
        <v/>
      </c>
      <c r="P17" s="124" t="str">
        <f>IF('Game Stats'!$B93 = "Crixon", 'Game Stats'!U93, "")</f>
        <v/>
      </c>
      <c r="Q17" s="124" t="str">
        <f>IF('Game Stats'!$B93 = "Crixon", 'Game Stats'!V93, "")</f>
        <v/>
      </c>
      <c r="R17" s="124" t="str">
        <f>IF('Game Stats'!$B18 = "Crixon", 'Game Stats'!W24, "")</f>
        <v/>
      </c>
      <c r="S17" s="124" t="str">
        <f>IF('Game Stats'!$B18 = "Crixon", 'Game Stats'!X24, "")</f>
        <v/>
      </c>
      <c r="T17" s="124" t="str">
        <f>IF('Game Stats'!$B18 = "Crixon", 'Game Stats'!Y24, "")</f>
        <v/>
      </c>
      <c r="U17" s="124" t="str">
        <f>IF('Game Stats'!$B18 = "Crixon", 'Game Stats'!Z24, "")</f>
        <v/>
      </c>
    </row>
    <row r="18" spans="1:21">
      <c r="A18" s="124" t="str">
        <f>IF('Game Stats'!$B99 = "Crixon", 'Game Stats'!D99, "")</f>
        <v/>
      </c>
      <c r="B18" s="124" t="str">
        <f>IF('Game Stats'!$B99 = "Crixon", 'Game Stats'!H99, "")</f>
        <v/>
      </c>
      <c r="C18" s="124" t="str">
        <f>IF('Game Stats'!$B99 = "Crixon", 'Game Stats'!I99, "")</f>
        <v/>
      </c>
      <c r="D18" s="124" t="str">
        <f>IF('Game Stats'!$B99 = "Crixon", 'Game Stats'!J99, "")</f>
        <v/>
      </c>
      <c r="E18" s="124" t="str">
        <f>IF('Game Stats'!$B99 = "Crixon", 'Game Stats'!K99, "")</f>
        <v/>
      </c>
      <c r="F18" s="124" t="str">
        <f>IF('Game Stats'!$B99 = "Crixon", 'Game Stats'!L99, "")</f>
        <v/>
      </c>
      <c r="G18" s="124" t="str">
        <f>IF('Game Stats'!$B99 = "Crixon", 'Game Stats'!M99, "")</f>
        <v/>
      </c>
      <c r="H18" s="124" t="str">
        <f>IF('Game Stats'!$B99 = "Crixon", 'Game Stats'!N99, "")</f>
        <v/>
      </c>
      <c r="I18" s="124" t="str">
        <f>IF('Game Stats'!$B99 = "Crixon", 'Game Stats'!O99, "")</f>
        <v/>
      </c>
      <c r="J18" s="124" t="str">
        <f>IF('Game Stats'!$B99 = "Crixon", 'Game Stats'!P99, "")</f>
        <v/>
      </c>
      <c r="K18" s="124" t="str">
        <f>IF('Game Stats'!$B99 = "Crixon", 'Game Stats'!Q99, "")</f>
        <v/>
      </c>
      <c r="L18" s="124" t="str">
        <f>IF('Game Stats'!$B99 = "Crixon", 'Game Stats'!R99, "")</f>
        <v/>
      </c>
      <c r="M18" s="124" t="str">
        <f>IF('Game Stats'!$B99 = "Crixon", 'Game Stats'!S99, "")</f>
        <v/>
      </c>
      <c r="N18" s="124" t="str">
        <f>IF('Game Stats'!$B99 = "Crixon", 'Game Stats'!T99, "")</f>
        <v/>
      </c>
      <c r="O18" s="124" t="str">
        <f>IF('Game Stats'!$B99 = "Crixon", SUM('Game Stats'!I99:I103), "")</f>
        <v/>
      </c>
      <c r="P18" s="124" t="str">
        <f>IF('Game Stats'!$B99 = "Crixon", 'Game Stats'!U99, "")</f>
        <v/>
      </c>
      <c r="Q18" s="124" t="str">
        <f>IF('Game Stats'!$B99 = "Crixon", 'Game Stats'!V99, "")</f>
        <v/>
      </c>
      <c r="R18" s="124" t="str">
        <f>IF('Game Stats'!$B19 = "Crixon", 'Game Stats'!W25, "")</f>
        <v/>
      </c>
      <c r="S18" s="124" t="str">
        <f>IF('Game Stats'!$B19 = "Crixon", 'Game Stats'!X25, "")</f>
        <v/>
      </c>
      <c r="T18" s="124" t="str">
        <f>IF('Game Stats'!$B19 = "Crixon", 'Game Stats'!Y25, "")</f>
        <v/>
      </c>
      <c r="U18" s="124" t="str">
        <f>IF('Game Stats'!$B19 = "Crixon", 'Game Stats'!Z25, "")</f>
        <v/>
      </c>
    </row>
    <row r="19" spans="1:21">
      <c r="A19" s="124" t="str">
        <f>IF('Game Stats'!$B105 = "Crixon", 'Game Stats'!D105, "")</f>
        <v/>
      </c>
      <c r="B19" s="124" t="str">
        <f>IF('Game Stats'!$B105 = "Crixon", 'Game Stats'!H105, "")</f>
        <v/>
      </c>
      <c r="C19" s="124" t="str">
        <f>IF('Game Stats'!$B105 = "Crixon", 'Game Stats'!I105, "")</f>
        <v/>
      </c>
      <c r="D19" s="124" t="str">
        <f>IF('Game Stats'!$B105 = "Crixon", 'Game Stats'!J105, "")</f>
        <v/>
      </c>
      <c r="E19" s="124" t="str">
        <f>IF('Game Stats'!$B105 = "Crixon", 'Game Stats'!K105, "")</f>
        <v/>
      </c>
      <c r="F19" s="124" t="str">
        <f>IF('Game Stats'!$B105 = "Crixon", 'Game Stats'!L105, "")</f>
        <v/>
      </c>
      <c r="G19" s="124" t="str">
        <f>IF('Game Stats'!$B105 = "Crixon", 'Game Stats'!M105, "")</f>
        <v/>
      </c>
      <c r="H19" s="124" t="str">
        <f>IF('Game Stats'!$B105 = "Crixon", 'Game Stats'!N105, "")</f>
        <v/>
      </c>
      <c r="I19" s="124" t="str">
        <f>IF('Game Stats'!$B105 = "Crixon", 'Game Stats'!O105, "")</f>
        <v/>
      </c>
      <c r="J19" s="124" t="str">
        <f>IF('Game Stats'!$B105 = "Crixon", 'Game Stats'!P105, "")</f>
        <v/>
      </c>
      <c r="K19" s="124" t="str">
        <f>IF('Game Stats'!$B105 = "Crixon", 'Game Stats'!Q105, "")</f>
        <v/>
      </c>
      <c r="L19" s="124" t="str">
        <f>IF('Game Stats'!$B105 = "Crixon", 'Game Stats'!R105, "")</f>
        <v/>
      </c>
      <c r="M19" s="124" t="str">
        <f>IF('Game Stats'!$B105 = "Crixon", 'Game Stats'!S105, "")</f>
        <v/>
      </c>
      <c r="N19" s="124" t="str">
        <f>IF('Game Stats'!$B105 = "Crixon", 'Game Stats'!T105, "")</f>
        <v/>
      </c>
      <c r="O19" s="124" t="str">
        <f>IF('Game Stats'!$B105 = "Crixon", SUM('Game Stats'!I105:I109), "")</f>
        <v/>
      </c>
      <c r="P19" s="124" t="str">
        <f>IF('Game Stats'!$B105 = "Crixon", 'Game Stats'!U105, "")</f>
        <v/>
      </c>
      <c r="Q19" s="124" t="str">
        <f>IF('Game Stats'!$B105 = "Crixon", 'Game Stats'!V105, "")</f>
        <v/>
      </c>
      <c r="R19" s="124" t="str">
        <f>IF('Game Stats'!$B20 = "Crixon", 'Game Stats'!W20, "")</f>
        <v/>
      </c>
      <c r="S19" s="124" t="str">
        <f>IF('Game Stats'!$B20 = "Crixon", 'Game Stats'!X20, "")</f>
        <v/>
      </c>
      <c r="T19" s="124" t="str">
        <f>IF('Game Stats'!$B20 = "Crixon", 'Game Stats'!Y20, "")</f>
        <v/>
      </c>
      <c r="U19" s="124" t="str">
        <f>IF('Game Stats'!$B20 = "Crixon", 'Game Stats'!Z20, "")</f>
        <v/>
      </c>
    </row>
    <row r="20" spans="1:21">
      <c r="A20" s="124" t="str">
        <f>IF('Game Stats'!$B111 = "Crixon", 'Game Stats'!D111, "")</f>
        <v/>
      </c>
      <c r="B20" s="124" t="str">
        <f>IF('Game Stats'!$B111 = "Crixon", 'Game Stats'!H111, "")</f>
        <v/>
      </c>
      <c r="C20" s="124" t="str">
        <f>IF('Game Stats'!$B111 = "Crixon", 'Game Stats'!I111, "")</f>
        <v/>
      </c>
      <c r="D20" s="124" t="str">
        <f>IF('Game Stats'!$B111 = "Crixon", 'Game Stats'!J111, "")</f>
        <v/>
      </c>
      <c r="E20" s="124" t="str">
        <f>IF('Game Stats'!$B111 = "Crixon", 'Game Stats'!K111, "")</f>
        <v/>
      </c>
      <c r="F20" s="124" t="str">
        <f>IF('Game Stats'!$B111 = "Crixon", 'Game Stats'!L111, "")</f>
        <v/>
      </c>
      <c r="G20" s="124" t="str">
        <f>IF('Game Stats'!$B111 = "Crixon", 'Game Stats'!M111, "")</f>
        <v/>
      </c>
      <c r="H20" s="124" t="str">
        <f>IF('Game Stats'!$B111 = "Crixon", 'Game Stats'!N111, "")</f>
        <v/>
      </c>
      <c r="I20" s="124" t="str">
        <f>IF('Game Stats'!$B111 = "Crixon", 'Game Stats'!O111, "")</f>
        <v/>
      </c>
      <c r="J20" s="124" t="str">
        <f>IF('Game Stats'!$B111 = "Crixon", 'Game Stats'!P111, "")</f>
        <v/>
      </c>
      <c r="K20" s="124" t="str">
        <f>IF('Game Stats'!$B111 = "Crixon", 'Game Stats'!Q111, "")</f>
        <v/>
      </c>
      <c r="L20" s="124" t="str">
        <f>IF('Game Stats'!$B111 = "Crixon", 'Game Stats'!R111, "")</f>
        <v/>
      </c>
      <c r="M20" s="124" t="str">
        <f>IF('Game Stats'!$B111 = "Crixon", 'Game Stats'!S111, "")</f>
        <v/>
      </c>
      <c r="N20" s="124" t="str">
        <f>IF('Game Stats'!$B111 = "Crixon", 'Game Stats'!T111, "")</f>
        <v/>
      </c>
      <c r="O20" s="124" t="str">
        <f>IF('Game Stats'!$B111 = "Crixon", SUM('Game Stats'!I111:I115), "")</f>
        <v/>
      </c>
      <c r="P20" s="124" t="str">
        <f>IF('Game Stats'!$B111 = "Crixon", 'Game Stats'!U111, "")</f>
        <v/>
      </c>
      <c r="Q20" s="124" t="str">
        <f>IF('Game Stats'!$B111 = "Crixon", 'Game Stats'!V111, "")</f>
        <v/>
      </c>
      <c r="R20" s="124">
        <f>IF('Game Stats'!$B21 = "Crixon", 'Game Stats'!W15, "")</f>
        <v>5.0999999999999996</v>
      </c>
      <c r="S20" s="124">
        <f>IF('Game Stats'!$B21 = "Crixon", 'Game Stats'!X15, "")</f>
        <v>761</v>
      </c>
      <c r="T20" s="124">
        <f>IF('Game Stats'!$B21 = "Crixon", 'Game Stats'!Y15, "")</f>
        <v>20</v>
      </c>
      <c r="U20" s="124">
        <f>IF('Game Stats'!$B21 = "Crixon", 'Game Stats'!Z15, "")</f>
        <v>4</v>
      </c>
    </row>
    <row r="21" spans="1:21">
      <c r="A21" s="127" t="str">
        <f>IF('Game Stats'!$B117 = "Crixon", 'Game Stats'!D117, "")</f>
        <v/>
      </c>
      <c r="B21" s="127" t="str">
        <f>IF('Game Stats'!$B117 = "Crixon", 'Game Stats'!H117, "")</f>
        <v/>
      </c>
      <c r="C21" s="127" t="str">
        <f>IF('Game Stats'!$B117 = "Crixon", 'Game Stats'!I117, "")</f>
        <v/>
      </c>
      <c r="D21" s="127" t="str">
        <f>IF('Game Stats'!$B117 = "Crixon", 'Game Stats'!J117, "")</f>
        <v/>
      </c>
      <c r="E21" s="127" t="str">
        <f>IF('Game Stats'!$B117 = "Crixon", 'Game Stats'!K117, "")</f>
        <v/>
      </c>
      <c r="F21" s="124" t="str">
        <f>IF('Game Stats'!$B117 = "Crixon", 'Game Stats'!L117, "")</f>
        <v/>
      </c>
      <c r="G21" s="124" t="str">
        <f>IF('Game Stats'!$B117 = "Crixon", 'Game Stats'!M117, "")</f>
        <v/>
      </c>
      <c r="H21" s="124" t="str">
        <f>IF('Game Stats'!$B117 = "Crixon", 'Game Stats'!N117, "")</f>
        <v/>
      </c>
      <c r="I21" s="124" t="str">
        <f>IF('Game Stats'!$B117 = "Crixon", 'Game Stats'!O117, "")</f>
        <v/>
      </c>
      <c r="J21" s="124" t="str">
        <f>IF('Game Stats'!$B117 = "Crixon", 'Game Stats'!P117, "")</f>
        <v/>
      </c>
      <c r="K21" s="124" t="str">
        <f>IF('Game Stats'!$B117 = "Crixon", 'Game Stats'!Q117, "")</f>
        <v/>
      </c>
      <c r="L21" s="124" t="str">
        <f>IF('Game Stats'!$B117 = "Crixon", 'Game Stats'!R117, "")</f>
        <v/>
      </c>
      <c r="M21" s="124" t="str">
        <f>IF('Game Stats'!$B117 = "Crixon", 'Game Stats'!S117, "")</f>
        <v/>
      </c>
      <c r="N21" s="124" t="str">
        <f>IF('Game Stats'!$B117 = "Crixon", 'Game Stats'!T117, "")</f>
        <v/>
      </c>
      <c r="O21" s="120" t="str">
        <f>IF('Game Stats'!$B117 = "Crixon", SUM('Game Stats'!I117:I121), "")</f>
        <v/>
      </c>
      <c r="P21" s="120" t="str">
        <f>IF('Game Stats'!$B117 = "Crixon", 'Game Stats'!U117, "")</f>
        <v/>
      </c>
      <c r="Q21" s="120" t="str">
        <f>IF('Game Stats'!$B117 = "Crixon", 'Game Stats'!V117, "")</f>
        <v/>
      </c>
      <c r="R21" s="124" t="str">
        <f>IF('Game Stats'!$B22 = "Crixon",#REF!, "")</f>
        <v/>
      </c>
      <c r="S21" s="124" t="str">
        <f>IF('Game Stats'!$B22 = "Crixon",#REF!, "")</f>
        <v/>
      </c>
      <c r="T21" s="124" t="str">
        <f>IF('Game Stats'!$B22 = "Crixon",#REF!, "")</f>
        <v/>
      </c>
      <c r="U21" s="124" t="str">
        <f>IF('Game Stats'!$B22 = "Crixon",#REF!, "")</f>
        <v/>
      </c>
    </row>
    <row r="22" spans="1:21">
      <c r="A22" s="124" t="str">
        <f>IF('Game Stats'!$B123 = "Crixon", 'Game Stats'!D123, "")</f>
        <v/>
      </c>
      <c r="B22" s="124" t="str">
        <f>IF('Game Stats'!$B123 = "Crixon", 'Game Stats'!H123, "")</f>
        <v/>
      </c>
      <c r="C22" s="124" t="str">
        <f>IF('Game Stats'!$B123 = "Crixon", 'Game Stats'!I123, "")</f>
        <v/>
      </c>
      <c r="D22" s="124" t="str">
        <f>IF('Game Stats'!$B123 = "Crixon", 'Game Stats'!J123, "")</f>
        <v/>
      </c>
      <c r="E22" s="124" t="str">
        <f>IF('Game Stats'!$B123 = "Crixon", 'Game Stats'!K123, "")</f>
        <v/>
      </c>
      <c r="F22" s="124" t="str">
        <f>IF('Game Stats'!$B123 = "Crixon", 'Game Stats'!L123, "")</f>
        <v/>
      </c>
      <c r="G22" s="124" t="str">
        <f>IF('Game Stats'!$B123 = "Crixon", 'Game Stats'!M123, "")</f>
        <v/>
      </c>
      <c r="H22" s="124" t="str">
        <f>IF('Game Stats'!$B123 = "Crixon", 'Game Stats'!N123, "")</f>
        <v/>
      </c>
      <c r="I22" s="124" t="str">
        <f>IF('Game Stats'!$B123 = "Crixon", 'Game Stats'!O123, "")</f>
        <v/>
      </c>
      <c r="J22" s="124" t="str">
        <f>IF('Game Stats'!$B123 = "Crixon", 'Game Stats'!P123, "")</f>
        <v/>
      </c>
      <c r="K22" s="124" t="str">
        <f>IF('Game Stats'!$B123 = "Crixon", 'Game Stats'!Q123, "")</f>
        <v/>
      </c>
      <c r="L22" s="124" t="str">
        <f>IF('Game Stats'!$B123 = "Crixon", 'Game Stats'!R123, "")</f>
        <v/>
      </c>
      <c r="M22" s="124" t="str">
        <f>IF('Game Stats'!$B123 = "Crixon", 'Game Stats'!S123, "")</f>
        <v/>
      </c>
      <c r="N22" s="124" t="str">
        <f>IF('Game Stats'!$B123 = "Crixon", 'Game Stats'!T123, "")</f>
        <v/>
      </c>
      <c r="O22" s="128" t="str">
        <f>IF('Game Stats'!$B123 = "Crixon", SUM('Game Stats'!I123:I127), "")</f>
        <v/>
      </c>
      <c r="P22" s="128" t="str">
        <f>IF('Game Stats'!$B123 = "Crixon", 'Game Stats'!U123, "")</f>
        <v/>
      </c>
      <c r="Q22" s="128" t="str">
        <f>IF('Game Stats'!$B123 = "Crixon", 'Game Stats'!V123, "")</f>
        <v/>
      </c>
      <c r="R22" s="124" t="str">
        <f>IF('Game Stats'!$B23 = "Crixon",#REF!, "")</f>
        <v/>
      </c>
      <c r="S22" s="124" t="str">
        <f>IF('Game Stats'!$B23 = "Crixon",#REF!, "")</f>
        <v/>
      </c>
      <c r="T22" s="124" t="str">
        <f>IF('Game Stats'!$B23 = "Crixon",#REF!, "")</f>
        <v/>
      </c>
      <c r="U22" s="124" t="str">
        <f>IF('Game Stats'!$B23 = "Crixon",#REF!, "")</f>
        <v/>
      </c>
    </row>
    <row r="23" spans="1:21">
      <c r="A23" s="127" t="str">
        <f>IF('Game Stats'!$B129 = "Crixon", 'Game Stats'!D129, "")</f>
        <v/>
      </c>
      <c r="B23" s="127" t="str">
        <f>IF('Game Stats'!$B129 = "Crixon", 'Game Stats'!H129, "")</f>
        <v/>
      </c>
      <c r="C23" s="127" t="str">
        <f>IF('Game Stats'!$B129 = "Crixon", 'Game Stats'!I129, "")</f>
        <v/>
      </c>
      <c r="D23" s="127" t="str">
        <f>IF('Game Stats'!$B129 = "Crixon", 'Game Stats'!J129, "")</f>
        <v/>
      </c>
      <c r="E23" s="127" t="str">
        <f>IF('Game Stats'!$B129 = "Crixon", 'Game Stats'!K129, "")</f>
        <v/>
      </c>
      <c r="F23" s="127" t="str">
        <f>IF('Game Stats'!$B129 = "Crixon", 'Game Stats'!L129, "")</f>
        <v/>
      </c>
      <c r="G23" s="127" t="str">
        <f>IF('Game Stats'!$B129 = "Crixon", 'Game Stats'!M129, "")</f>
        <v/>
      </c>
      <c r="H23" s="127" t="str">
        <f>IF('Game Stats'!$B129 = "Crixon", 'Game Stats'!N129, "")</f>
        <v/>
      </c>
      <c r="I23" s="127" t="str">
        <f>IF('Game Stats'!$B129 = "Crixon", 'Game Stats'!O129, "")</f>
        <v/>
      </c>
      <c r="J23" s="127" t="str">
        <f>IF('Game Stats'!$B129 = "Crixon", 'Game Stats'!P129, "")</f>
        <v/>
      </c>
      <c r="K23" s="127" t="str">
        <f>IF('Game Stats'!$B129 = "Crixon", 'Game Stats'!Q129, "")</f>
        <v/>
      </c>
      <c r="L23" s="127" t="str">
        <f>IF('Game Stats'!$B129 = "Crixon", 'Game Stats'!R129, "")</f>
        <v/>
      </c>
      <c r="M23" s="127" t="str">
        <f>IF('Game Stats'!$B129 = "Crixon", 'Game Stats'!S129, "")</f>
        <v/>
      </c>
      <c r="N23" s="127" t="str">
        <f>IF('Game Stats'!$B129 = "Crixon", 'Game Stats'!T129, "")</f>
        <v/>
      </c>
      <c r="O23" s="120" t="str">
        <f>IF('Game Stats'!$B129 = "Crixon", SUM('Game Stats'!I129:I133), "")</f>
        <v/>
      </c>
      <c r="P23" s="120" t="str">
        <f>IF('Game Stats'!$B129 = "Crixon", 'Game Stats'!U129, "")</f>
        <v/>
      </c>
      <c r="Q23" s="120" t="str">
        <f>IF('Game Stats'!$B129 = "Crixon", 'Game Stats'!V129, "")</f>
        <v/>
      </c>
      <c r="R23" s="124" t="str">
        <f>IF('Game Stats'!$B24 = "Crixon",#REF!, "")</f>
        <v/>
      </c>
      <c r="S23" s="124" t="str">
        <f>IF('Game Stats'!$B24 = "Crixon",#REF!, "")</f>
        <v/>
      </c>
      <c r="T23" s="124" t="str">
        <f>IF('Game Stats'!$B24 = "Crixon",#REF!, "")</f>
        <v/>
      </c>
      <c r="U23" s="124" t="str">
        <f>IF('Game Stats'!$B24 = "Crixon",#REF!, "")</f>
        <v/>
      </c>
    </row>
    <row r="24" spans="1:21">
      <c r="A24" s="124" t="str">
        <f>IF('Game Stats'!$B135 = "Crixon", 'Game Stats'!D135, "")</f>
        <v/>
      </c>
      <c r="B24" s="124" t="str">
        <f>IF('Game Stats'!$B135 = "Crixon", 'Game Stats'!H135, "")</f>
        <v/>
      </c>
      <c r="C24" s="124" t="str">
        <f>IF('Game Stats'!$B135 = "Crixon", 'Game Stats'!I135, "")</f>
        <v/>
      </c>
      <c r="D24" s="124" t="str">
        <f>IF('Game Stats'!$B135 = "Crixon", 'Game Stats'!J135, "")</f>
        <v/>
      </c>
      <c r="E24" s="124" t="str">
        <f>IF('Game Stats'!$B135 = "Crixon", 'Game Stats'!K135, "")</f>
        <v/>
      </c>
      <c r="F24" s="124" t="str">
        <f>IF('Game Stats'!$B135 = "Crixon", 'Game Stats'!L135, "")</f>
        <v/>
      </c>
      <c r="G24" s="124" t="str">
        <f>IF('Game Stats'!$B135 = "Crixon", 'Game Stats'!M135, "")</f>
        <v/>
      </c>
      <c r="H24" s="124" t="str">
        <f>IF('Game Stats'!$B135 = "Crixon", 'Game Stats'!N135, "")</f>
        <v/>
      </c>
      <c r="I24" s="124" t="str">
        <f>IF('Game Stats'!$B135 = "Crixon", 'Game Stats'!O135, "")</f>
        <v/>
      </c>
      <c r="J24" s="124" t="str">
        <f>IF('Game Stats'!$B135 = "Crixon", 'Game Stats'!P135, "")</f>
        <v/>
      </c>
      <c r="K24" s="124" t="str">
        <f>IF('Game Stats'!$B135 = "Crixon", 'Game Stats'!Q135, "")</f>
        <v/>
      </c>
      <c r="L24" s="124" t="str">
        <f>IF('Game Stats'!$B135 = "Crixon", 'Game Stats'!R135, "")</f>
        <v/>
      </c>
      <c r="M24" s="124" t="str">
        <f>IF('Game Stats'!$B135 = "Crixon", 'Game Stats'!S135, "")</f>
        <v/>
      </c>
      <c r="N24" s="124" t="str">
        <f>IF('Game Stats'!$B135 = "Crixon", 'Game Stats'!T135, "")</f>
        <v/>
      </c>
      <c r="O24" s="120" t="str">
        <f>IF('Game Stats'!$B135 = "Crixon", SUM('Game Stats'!I135:I139), "")</f>
        <v/>
      </c>
      <c r="P24" s="120" t="str">
        <f>IF('Game Stats'!$B135 = "Crixon", 'Game Stats'!U135, "")</f>
        <v/>
      </c>
      <c r="Q24" s="120" t="str">
        <f>IF('Game Stats'!$B135 = "Crixon", 'Game Stats'!V135, "")</f>
        <v/>
      </c>
      <c r="R24" s="124" t="str">
        <f>IF('Game Stats'!$B25 = "Crixon",#REF!, "")</f>
        <v/>
      </c>
      <c r="S24" s="124" t="str">
        <f>IF('Game Stats'!$B25 = "Crixon",#REF!, "")</f>
        <v/>
      </c>
      <c r="T24" s="124" t="str">
        <f>IF('Game Stats'!$B25 = "Crixon",#REF!, "")</f>
        <v/>
      </c>
      <c r="U24" s="124" t="str">
        <f>IF('Game Stats'!$B25 = "Crixon",#REF!, "")</f>
        <v/>
      </c>
    </row>
    <row r="25" spans="1:21">
      <c r="A25" s="127" t="str">
        <f>IF('Game Stats'!$B141 = "Crixon", 'Game Stats'!D141, "")</f>
        <v/>
      </c>
      <c r="B25" s="127" t="str">
        <f>IF('Game Stats'!$B141 = "Crixon", 'Game Stats'!H141, "")</f>
        <v/>
      </c>
      <c r="C25" s="127" t="str">
        <f>IF('Game Stats'!$B141 = "Crixon", 'Game Stats'!I141, "")</f>
        <v/>
      </c>
      <c r="D25" s="127" t="str">
        <f>IF('Game Stats'!$B141 = "Crixon", 'Game Stats'!J141, "")</f>
        <v/>
      </c>
      <c r="E25" s="127" t="str">
        <f>IF('Game Stats'!$B141 = "Crixon", 'Game Stats'!K141, "")</f>
        <v/>
      </c>
      <c r="F25" s="127" t="str">
        <f>IF('Game Stats'!$B141 = "Crixon", 'Game Stats'!L141, "")</f>
        <v/>
      </c>
      <c r="G25" s="127" t="str">
        <f>IF('Game Stats'!$B141 = "Crixon", 'Game Stats'!M141, "")</f>
        <v/>
      </c>
      <c r="H25" s="127" t="str">
        <f>IF('Game Stats'!$B141 = "Crixon", 'Game Stats'!N141, "")</f>
        <v/>
      </c>
      <c r="I25" s="127" t="str">
        <f>IF('Game Stats'!$B141 = "Crixon", 'Game Stats'!O141, "")</f>
        <v/>
      </c>
      <c r="J25" s="127" t="str">
        <f>IF('Game Stats'!$B141 = "Crixon", 'Game Stats'!P141, "")</f>
        <v/>
      </c>
      <c r="K25" s="127" t="str">
        <f>IF('Game Stats'!$B141 = "Crixon", 'Game Stats'!Q141, "")</f>
        <v/>
      </c>
      <c r="L25" s="127" t="str">
        <f>IF('Game Stats'!$B141 = "Crixon", 'Game Stats'!R141, "")</f>
        <v/>
      </c>
      <c r="M25" s="127" t="str">
        <f>IF('Game Stats'!$B141 = "Crixon", 'Game Stats'!S141, "")</f>
        <v/>
      </c>
      <c r="N25" s="127" t="str">
        <f>IF('Game Stats'!$B141 = "Crixon", 'Game Stats'!T141, "")</f>
        <v/>
      </c>
      <c r="O25" s="120" t="str">
        <f>IF('Game Stats'!$B141 = "Crixon", SUM('Game Stats'!I141:I145), "")</f>
        <v/>
      </c>
      <c r="P25" s="120" t="str">
        <f>IF('Game Stats'!$B141 = "Crixon", 'Game Stats'!U141, "")</f>
        <v/>
      </c>
      <c r="Q25" s="120" t="str">
        <f>IF('Game Stats'!$B141 = "Crixon", 'Game Stats'!V141, "")</f>
        <v/>
      </c>
      <c r="R25" s="124" t="str">
        <f>IF('Game Stats'!$B26 = "Crixon", 'Game Stats'!W26, "")</f>
        <v/>
      </c>
      <c r="S25" s="124" t="str">
        <f>IF('Game Stats'!$B26 = "Crixon", 'Game Stats'!X26, "")</f>
        <v/>
      </c>
      <c r="T25" s="124" t="str">
        <f>IF('Game Stats'!$B26 = "Crixon", 'Game Stats'!Y26, "")</f>
        <v/>
      </c>
      <c r="U25" s="124" t="str">
        <f>IF('Game Stats'!$B26 = "Crixon", 'Game Stats'!Z26, "")</f>
        <v/>
      </c>
    </row>
    <row r="26" spans="1:21">
      <c r="A26" s="124" t="str">
        <f>IF('Game Stats'!$B147 = "Crixon", 'Game Stats'!D147, "")</f>
        <v/>
      </c>
      <c r="B26" s="124" t="str">
        <f>IF('Game Stats'!$B147 = "Crixon", 'Game Stats'!H147, "")</f>
        <v/>
      </c>
      <c r="C26" s="124" t="str">
        <f>IF('Game Stats'!$B147 = "Crixon", 'Game Stats'!I147, "")</f>
        <v/>
      </c>
      <c r="D26" s="124" t="str">
        <f>IF('Game Stats'!$B147 = "Crixon", 'Game Stats'!J147, "")</f>
        <v/>
      </c>
      <c r="E26" s="124" t="str">
        <f>IF('Game Stats'!$B147 = "Crixon", 'Game Stats'!K147, "")</f>
        <v/>
      </c>
      <c r="F26" s="124" t="str">
        <f>IF('Game Stats'!$B147 = "Crixon", 'Game Stats'!L147, "")</f>
        <v/>
      </c>
      <c r="G26" s="124" t="str">
        <f>IF('Game Stats'!$B147 = "Crixon", 'Game Stats'!M147, "")</f>
        <v/>
      </c>
      <c r="H26" s="124" t="str">
        <f>IF('Game Stats'!$B147 = "Crixon", 'Game Stats'!N147, "")</f>
        <v/>
      </c>
      <c r="I26" s="124" t="str">
        <f>IF('Game Stats'!$B147 = "Crixon", 'Game Stats'!O147, "")</f>
        <v/>
      </c>
      <c r="J26" s="124" t="str">
        <f>IF('Game Stats'!$B147 = "Crixon", 'Game Stats'!P147, "")</f>
        <v/>
      </c>
      <c r="K26" s="124" t="str">
        <f>IF('Game Stats'!$B147 = "Crixon", 'Game Stats'!Q147, "")</f>
        <v/>
      </c>
      <c r="L26" s="124" t="str">
        <f>IF('Game Stats'!$B147 = "Crixon", 'Game Stats'!R147, "")</f>
        <v/>
      </c>
      <c r="M26" s="124" t="str">
        <f>IF('Game Stats'!$B147 = "Crixon", 'Game Stats'!S147, "")</f>
        <v/>
      </c>
      <c r="N26" s="124" t="str">
        <f>IF('Game Stats'!$B147 = "Crixon", 'Game Stats'!T147, "")</f>
        <v/>
      </c>
      <c r="O26" s="120" t="str">
        <f>IF('Game Stats'!$B147 = "Crixon", SUM('Game Stats'!I147:I151), "")</f>
        <v/>
      </c>
      <c r="P26" s="120" t="str">
        <f>IF('Game Stats'!$B147 = "Crixon", 'Game Stats'!U147, "")</f>
        <v/>
      </c>
      <c r="Q26" s="120" t="str">
        <f>IF('Game Stats'!$B147 = "Crixon", 'Game Stats'!V147, "")</f>
        <v/>
      </c>
      <c r="R26" s="124">
        <f>IF('Game Stats'!$B27 = "Crixon", 'Game Stats'!W27, "")</f>
        <v>4.9000000000000004</v>
      </c>
      <c r="S26" s="124">
        <f>IF('Game Stats'!$B27 = "Crixon", 'Game Stats'!X27, "")</f>
        <v>-56</v>
      </c>
      <c r="T26" s="124">
        <f>IF('Game Stats'!$B27 = "Crixon", 'Game Stats'!Y27, "")</f>
        <v>50</v>
      </c>
      <c r="U26" s="124">
        <f>IF('Game Stats'!$B27 = "Crixon", 'Game Stats'!Z27, "")</f>
        <v>3</v>
      </c>
    </row>
    <row r="27" spans="1:21">
      <c r="A27" s="127" t="str">
        <f>IF('Game Stats'!$B153 = "Crixon", 'Game Stats'!D153, "")</f>
        <v/>
      </c>
      <c r="B27" s="127" t="str">
        <f>IF('Game Stats'!$B153 = "Crixon", 'Game Stats'!H153, "")</f>
        <v/>
      </c>
      <c r="C27" s="127" t="str">
        <f>IF('Game Stats'!$B153 = "Crixon", 'Game Stats'!I153, "")</f>
        <v/>
      </c>
      <c r="D27" s="127" t="str">
        <f>IF('Game Stats'!$B153 = "Crixon", 'Game Stats'!J153, "")</f>
        <v/>
      </c>
      <c r="E27" s="127" t="str">
        <f>IF('Game Stats'!$B153 = "Crixon", 'Game Stats'!K153, "")</f>
        <v/>
      </c>
      <c r="F27" s="127" t="str">
        <f>IF('Game Stats'!$B153 = "Crixon", 'Game Stats'!L153, "")</f>
        <v/>
      </c>
      <c r="G27" s="127" t="str">
        <f>IF('Game Stats'!$B153 = "Crixon", 'Game Stats'!M153, "")</f>
        <v/>
      </c>
      <c r="H27" s="127" t="str">
        <f>IF('Game Stats'!$B153 = "Crixon", 'Game Stats'!N153, "")</f>
        <v/>
      </c>
      <c r="I27" s="127" t="str">
        <f>IF('Game Stats'!$B153 = "Crixon", 'Game Stats'!O153, "")</f>
        <v/>
      </c>
      <c r="J27" s="127" t="str">
        <f>IF('Game Stats'!$B153 = "Crixon", 'Game Stats'!P153, "")</f>
        <v/>
      </c>
      <c r="K27" s="127" t="str">
        <f>IF('Game Stats'!$B153 = "Crixon", 'Game Stats'!Q153, "")</f>
        <v/>
      </c>
      <c r="L27" s="127" t="str">
        <f>IF('Game Stats'!$B153 = "Crixon", 'Game Stats'!R153, "")</f>
        <v/>
      </c>
      <c r="M27" s="127" t="str">
        <f>IF('Game Stats'!$B153 = "Crixon", 'Game Stats'!S153, "")</f>
        <v/>
      </c>
      <c r="N27" s="127" t="str">
        <f>IF('Game Stats'!$B153 = "Crixon", 'Game Stats'!T153, "")</f>
        <v/>
      </c>
      <c r="O27" s="120" t="str">
        <f>IF('Game Stats'!$B153 = "Crixon", SUM('Game Stats'!I153:I157), "")</f>
        <v/>
      </c>
      <c r="P27" s="120" t="str">
        <f>IF('Game Stats'!$B153 = "Crixon", 'Game Stats'!U153, "")</f>
        <v/>
      </c>
      <c r="Q27" s="120" t="str">
        <f>IF('Game Stats'!$B153 = "Crixon", 'Game Stats'!V153, "")</f>
        <v/>
      </c>
      <c r="R27" s="124" t="str">
        <f>IF('Game Stats'!$B28 = "Crixon", 'Game Stats'!W28, "")</f>
        <v/>
      </c>
      <c r="S27" s="124" t="str">
        <f>IF('Game Stats'!$B28 = "Crixon", 'Game Stats'!X28, "")</f>
        <v/>
      </c>
      <c r="T27" s="124" t="str">
        <f>IF('Game Stats'!$B28 = "Crixon", 'Game Stats'!Y28, "")</f>
        <v/>
      </c>
      <c r="U27" s="124" t="str">
        <f>IF('Game Stats'!$B28 = "Crixon", 'Game Stats'!Z28, "")</f>
        <v/>
      </c>
    </row>
    <row r="28" spans="1:21">
      <c r="A28" s="124" t="str">
        <f>IF('Game Stats'!$B159 = "Crixon", 'Game Stats'!D159, "")</f>
        <v/>
      </c>
      <c r="B28" s="124" t="str">
        <f>IF('Game Stats'!$B159 = "Crixon", 'Game Stats'!H159, "")</f>
        <v/>
      </c>
      <c r="C28" s="124" t="str">
        <f>IF('Game Stats'!$B159 = "Crixon", 'Game Stats'!I159, "")</f>
        <v/>
      </c>
      <c r="D28" s="124" t="str">
        <f>IF('Game Stats'!$B159 = "Crixon", 'Game Stats'!J159, "")</f>
        <v/>
      </c>
      <c r="E28" s="124" t="str">
        <f>IF('Game Stats'!$B159 = "Crixon", 'Game Stats'!K159, "")</f>
        <v/>
      </c>
      <c r="F28" s="124" t="str">
        <f>IF('Game Stats'!$B159 = "Crixon", 'Game Stats'!L159, "")</f>
        <v/>
      </c>
      <c r="G28" s="124" t="str">
        <f>IF('Game Stats'!$B159 = "Crixon", 'Game Stats'!M159, "")</f>
        <v/>
      </c>
      <c r="H28" s="124" t="str">
        <f>IF('Game Stats'!$B159 = "Crixon", 'Game Stats'!N159, "")</f>
        <v/>
      </c>
      <c r="I28" s="124" t="str">
        <f>IF('Game Stats'!$B159 = "Crixon", 'Game Stats'!O159, "")</f>
        <v/>
      </c>
      <c r="J28" s="124" t="str">
        <f>IF('Game Stats'!$B159 = "Crixon", 'Game Stats'!P159, "")</f>
        <v/>
      </c>
      <c r="K28" s="124" t="str">
        <f>IF('Game Stats'!$B159 = "Crixon", 'Game Stats'!Q159, "")</f>
        <v/>
      </c>
      <c r="L28" s="124" t="str">
        <f>IF('Game Stats'!$B159 = "Crixon", 'Game Stats'!R159, "")</f>
        <v/>
      </c>
      <c r="M28" s="124" t="str">
        <f>IF('Game Stats'!$B159 = "Crixon", 'Game Stats'!S159, "")</f>
        <v/>
      </c>
      <c r="N28" s="124" t="str">
        <f>IF('Game Stats'!$B159 = "Crixon", 'Game Stats'!T159, "")</f>
        <v/>
      </c>
      <c r="O28" s="120" t="str">
        <f>IF('Game Stats'!$B159 = "Crixon", SUM('Game Stats'!I159:I163), "")</f>
        <v/>
      </c>
      <c r="P28" s="120" t="str">
        <f>IF('Game Stats'!$B159 = "Crixon", 'Game Stats'!U159, "")</f>
        <v/>
      </c>
      <c r="Q28" s="120" t="str">
        <f>IF('Game Stats'!$B159 = "Crixon", 'Game Stats'!V159, "")</f>
        <v/>
      </c>
      <c r="R28" s="124" t="str">
        <f>IF('Game Stats'!$B29 = "Crixon", 'Game Stats'!W29, "")</f>
        <v/>
      </c>
      <c r="S28" s="124" t="str">
        <f>IF('Game Stats'!$B29 = "Crixon", 'Game Stats'!X29, "")</f>
        <v/>
      </c>
      <c r="T28" s="124" t="str">
        <f>IF('Game Stats'!$B29 = "Crixon", 'Game Stats'!Y29, "")</f>
        <v/>
      </c>
      <c r="U28" s="124" t="str">
        <f>IF('Game Stats'!$B29 = "Crixon", 'Game Stats'!Z29, "")</f>
        <v/>
      </c>
    </row>
    <row r="29" spans="1:21">
      <c r="A29" s="127" t="str">
        <f>IF('Game Stats'!$B165 = "Crixon", 'Game Stats'!D165, "")</f>
        <v/>
      </c>
      <c r="B29" s="127" t="str">
        <f>IF('Game Stats'!$B165 = "Crixon", 'Game Stats'!H165, "")</f>
        <v/>
      </c>
      <c r="C29" s="127" t="str">
        <f>IF('Game Stats'!$B165 = "Crixon", 'Game Stats'!I165, "")</f>
        <v/>
      </c>
      <c r="D29" s="127" t="str">
        <f>IF('Game Stats'!$B165 = "Crixon", 'Game Stats'!J165, "")</f>
        <v/>
      </c>
      <c r="E29" s="127" t="str">
        <f>IF('Game Stats'!$B165 = "Crixon", 'Game Stats'!K165, "")</f>
        <v/>
      </c>
      <c r="F29" s="127" t="str">
        <f>IF('Game Stats'!$B165 = "Crixon", 'Game Stats'!L165, "")</f>
        <v/>
      </c>
      <c r="G29" s="127" t="str">
        <f>IF('Game Stats'!$B165 = "Crixon", 'Game Stats'!M165, "")</f>
        <v/>
      </c>
      <c r="H29" s="127" t="str">
        <f>IF('Game Stats'!$B165 = "Crixon", 'Game Stats'!N165, "")</f>
        <v/>
      </c>
      <c r="I29" s="127" t="str">
        <f>IF('Game Stats'!$B165 = "Crixon", 'Game Stats'!O165, "")</f>
        <v/>
      </c>
      <c r="J29" s="127" t="str">
        <f>IF('Game Stats'!$B165 = "Crixon", 'Game Stats'!P165, "")</f>
        <v/>
      </c>
      <c r="K29" s="127" t="str">
        <f>IF('Game Stats'!$B165 = "Crixon", 'Game Stats'!Q165, "")</f>
        <v/>
      </c>
      <c r="L29" s="127" t="str">
        <f>IF('Game Stats'!$B165 = "Crixon", 'Game Stats'!R165, "")</f>
        <v/>
      </c>
      <c r="M29" s="127" t="str">
        <f>IF('Game Stats'!$B165 = "Crixon", 'Game Stats'!S165, "")</f>
        <v/>
      </c>
      <c r="N29" s="127" t="str">
        <f>IF('Game Stats'!$B165 = "Crixon", 'Game Stats'!T165, "")</f>
        <v/>
      </c>
      <c r="O29" s="120" t="str">
        <f>IF('Game Stats'!$B165 = "Crixon", SUM('Game Stats'!I165:I169), "")</f>
        <v/>
      </c>
      <c r="P29" s="120" t="str">
        <f>IF('Game Stats'!$B165 = "Crixon", 'Game Stats'!U165, "")</f>
        <v/>
      </c>
      <c r="Q29" s="120" t="str">
        <f>IF('Game Stats'!$B165 = "Crixon", 'Game Stats'!V165, "")</f>
        <v/>
      </c>
      <c r="R29" s="124" t="str">
        <f>IF('Game Stats'!$B30 = "Crixon", 'Game Stats'!W30, "")</f>
        <v/>
      </c>
      <c r="S29" s="124" t="str">
        <f>IF('Game Stats'!$B30 = "Crixon", 'Game Stats'!X30, "")</f>
        <v/>
      </c>
      <c r="T29" s="124" t="str">
        <f>IF('Game Stats'!$B30 = "Crixon", 'Game Stats'!Y30, "")</f>
        <v/>
      </c>
      <c r="U29" s="124" t="str">
        <f>IF('Game Stats'!$B30 = "Crixon", 'Game Stats'!Z30, "")</f>
        <v/>
      </c>
    </row>
    <row r="30" spans="1:21">
      <c r="A30" s="124" t="str">
        <f>IF('Game Stats'!$B171 = "Crixon", 'Game Stats'!D171, "")</f>
        <v/>
      </c>
      <c r="B30" s="124" t="str">
        <f>IF('Game Stats'!$B171 = "Crixon", 'Game Stats'!H171, "")</f>
        <v/>
      </c>
      <c r="C30" s="124" t="str">
        <f>IF('Game Stats'!$B171 = "Crixon", 'Game Stats'!I171, "")</f>
        <v/>
      </c>
      <c r="D30" s="124" t="str">
        <f>IF('Game Stats'!$B171 = "Crixon", 'Game Stats'!J171, "")</f>
        <v/>
      </c>
      <c r="E30" s="124" t="str">
        <f>IF('Game Stats'!$B171 = "Crixon", 'Game Stats'!K171, "")</f>
        <v/>
      </c>
      <c r="F30" s="124" t="str">
        <f>IF('Game Stats'!$B171 = "Crixon", 'Game Stats'!L171, "")</f>
        <v/>
      </c>
      <c r="G30" s="124" t="str">
        <f>IF('Game Stats'!$B171 = "Crixon", 'Game Stats'!M171, "")</f>
        <v/>
      </c>
      <c r="H30" s="124" t="str">
        <f>IF('Game Stats'!$B171 = "Crixon", 'Game Stats'!N171, "")</f>
        <v/>
      </c>
      <c r="I30" s="124" t="str">
        <f>IF('Game Stats'!$B171 = "Crixon", 'Game Stats'!O171, "")</f>
        <v/>
      </c>
      <c r="J30" s="124" t="str">
        <f>IF('Game Stats'!$B171 = "Crixon", 'Game Stats'!P171, "")</f>
        <v/>
      </c>
      <c r="K30" s="124" t="str">
        <f>IF('Game Stats'!$B171 = "Crixon", 'Game Stats'!Q171, "")</f>
        <v/>
      </c>
      <c r="L30" s="124" t="str">
        <f>IF('Game Stats'!$B171 = "Crixon", 'Game Stats'!R171, "")</f>
        <v/>
      </c>
      <c r="M30" s="124" t="str">
        <f>IF('Game Stats'!$B171 = "Crixon", 'Game Stats'!S171, "")</f>
        <v/>
      </c>
      <c r="N30" s="124" t="str">
        <f>IF('Game Stats'!$B171 = "Crixon", 'Game Stats'!T171, "")</f>
        <v/>
      </c>
      <c r="O30" s="120" t="str">
        <f>IF('Game Stats'!$B171 = "Crixon", SUM('Game Stats'!I171:I175), "")</f>
        <v/>
      </c>
      <c r="P30" s="120" t="str">
        <f>IF('Game Stats'!$B171 = "Crixon", 'Game Stats'!U171, "")</f>
        <v/>
      </c>
      <c r="Q30" s="120" t="str">
        <f>IF('Game Stats'!$B171 = "Crixon", 'Game Stats'!V171, "")</f>
        <v/>
      </c>
      <c r="R30" s="124" t="str">
        <f>IF('Game Stats'!$B31 = "Crixon", 'Game Stats'!W31, "")</f>
        <v/>
      </c>
      <c r="S30" s="124" t="str">
        <f>IF('Game Stats'!$B31 = "Crixon", 'Game Stats'!X31, "")</f>
        <v/>
      </c>
      <c r="T30" s="124" t="str">
        <f>IF('Game Stats'!$B31 = "Crixon", 'Game Stats'!Y31, "")</f>
        <v/>
      </c>
      <c r="U30" s="124" t="str">
        <f>IF('Game Stats'!$B31 = "Crixon", 'Game Stats'!Z31, "")</f>
        <v/>
      </c>
    </row>
    <row r="31" spans="1:21">
      <c r="A31" s="127" t="str">
        <f>IF('Game Stats'!$B177 = "Crixon", 'Game Stats'!D177, "")</f>
        <v/>
      </c>
      <c r="B31" s="124" t="str">
        <f>IF('Game Stats'!$B171 = "Crixon", 'Game Stats'!H177, "")</f>
        <v/>
      </c>
      <c r="C31" s="127" t="str">
        <f>IF('Game Stats'!$B177 = "Crixon", 'Game Stats'!I177, "")</f>
        <v/>
      </c>
      <c r="D31" s="127" t="str">
        <f>IF('Game Stats'!$B177 = "Crixon", 'Game Stats'!J177, "")</f>
        <v/>
      </c>
      <c r="E31" s="127" t="str">
        <f>IF('Game Stats'!$B177 = "Crixon", 'Game Stats'!K177, "")</f>
        <v/>
      </c>
      <c r="F31" s="127" t="str">
        <f>IF('Game Stats'!$B177 = "Crixon", 'Game Stats'!L177, "")</f>
        <v/>
      </c>
      <c r="G31" s="127" t="str">
        <f>IF('Game Stats'!$B177 = "Crixon", 'Game Stats'!M177, "")</f>
        <v/>
      </c>
      <c r="H31" s="127" t="str">
        <f>IF('Game Stats'!$B177 = "Crixon", 'Game Stats'!N177, "")</f>
        <v/>
      </c>
      <c r="I31" s="127" t="str">
        <f>IF('Game Stats'!$B177 = "Crixon", 'Game Stats'!O177, "")</f>
        <v/>
      </c>
      <c r="J31" s="127" t="str">
        <f>IF('Game Stats'!$B177 = "Crixon", 'Game Stats'!P177, "")</f>
        <v/>
      </c>
      <c r="K31" s="127" t="str">
        <f>IF('Game Stats'!$B177 = "Crixon", 'Game Stats'!Q177, "")</f>
        <v/>
      </c>
      <c r="L31" s="127" t="str">
        <f>IF('Game Stats'!$B177 = "Crixon", 'Game Stats'!R177, "")</f>
        <v/>
      </c>
      <c r="M31" s="127" t="str">
        <f>IF('Game Stats'!$B177 = "Crixon", 'Game Stats'!S177, "")</f>
        <v/>
      </c>
      <c r="N31" s="127" t="str">
        <f>IF('Game Stats'!$B177 = "Crixon", 'Game Stats'!T177, "")</f>
        <v/>
      </c>
      <c r="O31" s="120" t="str">
        <f>IF('Game Stats'!$B177 = "Crixon", SUM('Game Stats'!I177:I181), "")</f>
        <v/>
      </c>
      <c r="P31" s="120" t="str">
        <f>IF('Game Stats'!$B177 = "Crixon", 'Game Stats'!U177, "")</f>
        <v/>
      </c>
      <c r="Q31" s="120" t="str">
        <f>IF('Game Stats'!$B177 = "Crixon", 'Game Stats'!V177, "")</f>
        <v/>
      </c>
      <c r="R31" s="124" t="str">
        <f>IF('Game Stats'!$B32 = "Crixon", 'Game Stats'!W32, "")</f>
        <v/>
      </c>
      <c r="S31" s="124" t="str">
        <f>IF('Game Stats'!$B32 = "Crixon", 'Game Stats'!X32, "")</f>
        <v/>
      </c>
      <c r="T31" s="124" t="str">
        <f>IF('Game Stats'!$B32 = "Crixon", 'Game Stats'!Y32, "")</f>
        <v/>
      </c>
      <c r="U31" s="124" t="str">
        <f>IF('Game Stats'!$B32 = "Crixon", 'Game Stats'!Z32, "")</f>
        <v/>
      </c>
    </row>
    <row r="32" spans="1:21">
      <c r="A32" s="124" t="str">
        <f>IF('Game Stats'!$B183 = "Crixon", 'Game Stats'!D183, "")</f>
        <v/>
      </c>
      <c r="B32" s="124" t="str">
        <f>IF('Game Stats'!$B183 = "Crixon", 'Game Stats'!H183, "")</f>
        <v/>
      </c>
      <c r="C32" s="124" t="str">
        <f>IF('Game Stats'!$B183 = "Crixon", 'Game Stats'!I183, "")</f>
        <v/>
      </c>
      <c r="D32" s="124" t="str">
        <f>IF('Game Stats'!$B183 = "Crixon", 'Game Stats'!J183, "")</f>
        <v/>
      </c>
      <c r="E32" s="124" t="str">
        <f>IF('Game Stats'!$B183 = "Crixon", 'Game Stats'!K183, "")</f>
        <v/>
      </c>
      <c r="F32" s="124" t="str">
        <f>IF('Game Stats'!$B183 = "Crixon", 'Game Stats'!L183, "")</f>
        <v/>
      </c>
      <c r="G32" s="124" t="str">
        <f>IF('Game Stats'!$B183 = "Crixon", 'Game Stats'!M183, "")</f>
        <v/>
      </c>
      <c r="H32" s="124" t="str">
        <f>IF('Game Stats'!$B183 = "Crixon", 'Game Stats'!N183, "")</f>
        <v/>
      </c>
      <c r="I32" s="124" t="str">
        <f>IF('Game Stats'!$B183 = "Crixon", 'Game Stats'!O183, "")</f>
        <v/>
      </c>
      <c r="J32" s="124" t="str">
        <f>IF('Game Stats'!$B183 = "Crixon", 'Game Stats'!P183, "")</f>
        <v/>
      </c>
      <c r="K32" s="124" t="str">
        <f>IF('Game Stats'!$B183 = "Crixon", 'Game Stats'!Q183, "")</f>
        <v/>
      </c>
      <c r="L32" s="124" t="str">
        <f>IF('Game Stats'!$B183 = "Crixon", 'Game Stats'!R183, "")</f>
        <v/>
      </c>
      <c r="M32" s="124" t="str">
        <f>IF('Game Stats'!$B183 = "Crixon", 'Game Stats'!S183, "")</f>
        <v/>
      </c>
      <c r="N32" s="124" t="str">
        <f>IF('Game Stats'!$B183 = "Crixon", 'Game Stats'!T183, "")</f>
        <v/>
      </c>
      <c r="O32" s="120" t="str">
        <f>IF('Game Stats'!$B183 = "Crixon", SUM('Game Stats'!I183:I187), "")</f>
        <v/>
      </c>
      <c r="P32" s="120" t="str">
        <f>IF('Game Stats'!$B183 = "Crixon", 'Game Stats'!U183, "")</f>
        <v/>
      </c>
      <c r="Q32" s="120" t="str">
        <f>IF('Game Stats'!$B183 = "Crixon", 'Game Stats'!V183, "")</f>
        <v/>
      </c>
      <c r="R32" s="124">
        <f>IF('Game Stats'!$B33 = "Crixon", 'Game Stats'!W33, "")</f>
        <v>6.2</v>
      </c>
      <c r="S32" s="124">
        <f>IF('Game Stats'!$B33 = "Crixon", 'Game Stats'!X33, "")</f>
        <v>1638</v>
      </c>
      <c r="T32" s="124">
        <f>IF('Game Stats'!$B33 = "Crixon", 'Game Stats'!Y33, "")</f>
        <v>75</v>
      </c>
      <c r="U32" s="124">
        <f>IF('Game Stats'!$B33 = "Crixon", 'Game Stats'!Z33, "")</f>
        <v>0</v>
      </c>
    </row>
    <row r="33" spans="1:21">
      <c r="A33" s="127" t="str">
        <f>IF('Game Stats'!$B189 = "Crixon", 'Game Stats'!D189, "")</f>
        <v/>
      </c>
      <c r="B33" s="127" t="str">
        <f>IF('Game Stats'!$B189 = "Crixon", 'Game Stats'!H189, "")</f>
        <v/>
      </c>
      <c r="C33" s="127" t="str">
        <f>IF('Game Stats'!$B189 = "Crixon", 'Game Stats'!I189, "")</f>
        <v/>
      </c>
      <c r="D33" s="127" t="str">
        <f>IF('Game Stats'!$B189 = "Crixon", 'Game Stats'!J189, "")</f>
        <v/>
      </c>
      <c r="E33" s="127" t="str">
        <f>IF('Game Stats'!$B189 = "Crixon", 'Game Stats'!K189, "")</f>
        <v/>
      </c>
      <c r="F33" s="127" t="str">
        <f>IF('Game Stats'!$B189 = "Crixon", 'Game Stats'!L189, "")</f>
        <v/>
      </c>
      <c r="G33" s="127" t="str">
        <f>IF('Game Stats'!$B189 = "Crixon", 'Game Stats'!M189, "")</f>
        <v/>
      </c>
      <c r="H33" s="127" t="str">
        <f>IF('Game Stats'!$B189 = "Crixon", 'Game Stats'!N189, "")</f>
        <v/>
      </c>
      <c r="I33" s="127" t="str">
        <f>IF('Game Stats'!$B189 = "Crixon", 'Game Stats'!O189, "")</f>
        <v/>
      </c>
      <c r="J33" s="127" t="str">
        <f>IF('Game Stats'!$B189 = "Crixon", 'Game Stats'!P189, "")</f>
        <v/>
      </c>
      <c r="K33" s="127" t="str">
        <f>IF('Game Stats'!$B189 = "Crixon", 'Game Stats'!Q189, "")</f>
        <v/>
      </c>
      <c r="L33" s="127" t="str">
        <f>IF('Game Stats'!$B189 = "Crixon", 'Game Stats'!R189, "")</f>
        <v/>
      </c>
      <c r="M33" s="127" t="str">
        <f>IF('Game Stats'!$B189 = "Crixon", 'Game Stats'!S189, "")</f>
        <v/>
      </c>
      <c r="N33" s="127" t="str">
        <f>IF('Game Stats'!$B189 = "Crixon", 'Game Stats'!T189, "")</f>
        <v/>
      </c>
      <c r="O33" s="120" t="str">
        <f>IF('Game Stats'!$B189 = "Crixon", SUM('Game Stats'!I189:I193), "")</f>
        <v/>
      </c>
      <c r="P33" s="120" t="str">
        <f>IF('Game Stats'!$B189 = "Crixon", 'Game Stats'!U189, "")</f>
        <v/>
      </c>
      <c r="Q33" s="120" t="str">
        <f>IF('Game Stats'!$B189 = "Crixon", 'Game Stats'!V189, "")</f>
        <v/>
      </c>
      <c r="R33" s="124" t="str">
        <f>IF('Game Stats'!$B34 = "Crixon", 'Game Stats'!W34, "")</f>
        <v/>
      </c>
      <c r="S33" s="124" t="str">
        <f>IF('Game Stats'!$B34 = "Crixon", 'Game Stats'!X34, "")</f>
        <v/>
      </c>
      <c r="T33" s="124" t="str">
        <f>IF('Game Stats'!$B34 = "Crixon", 'Game Stats'!Y34, "")</f>
        <v/>
      </c>
      <c r="U33" s="124" t="str">
        <f>IF('Game Stats'!$B34 = "Crixon", 'Game Stats'!Z34, "")</f>
        <v/>
      </c>
    </row>
    <row r="34" spans="1:21">
      <c r="A34" s="124" t="str">
        <f>IF('Game Stats'!$B195 = "Crixon", 'Game Stats'!D195, "")</f>
        <v/>
      </c>
      <c r="B34" s="124" t="str">
        <f>IF('Game Stats'!$B195 = "Crixon", 'Game Stats'!H195, "")</f>
        <v/>
      </c>
      <c r="C34" s="124" t="str">
        <f>IF('Game Stats'!$B195 = "Crixon", 'Game Stats'!I195, "")</f>
        <v/>
      </c>
      <c r="D34" s="124" t="str">
        <f>IF('Game Stats'!$B195 = "Crixon", 'Game Stats'!J195, "")</f>
        <v/>
      </c>
      <c r="E34" s="124" t="str">
        <f>IF('Game Stats'!$B195 = "Crixon", 'Game Stats'!K195, "")</f>
        <v/>
      </c>
      <c r="F34" s="124" t="str">
        <f>IF('Game Stats'!$B195 = "Crixon", 'Game Stats'!L195, "")</f>
        <v/>
      </c>
      <c r="G34" s="124" t="str">
        <f>IF('Game Stats'!$B195 = "Crixon", 'Game Stats'!M195, "")</f>
        <v/>
      </c>
      <c r="H34" s="124" t="str">
        <f>IF('Game Stats'!$B195 = "Crixon", 'Game Stats'!N195, "")</f>
        <v/>
      </c>
      <c r="I34" s="124" t="str">
        <f>IF('Game Stats'!$B195 = "Crixon", 'Game Stats'!O195, "")</f>
        <v/>
      </c>
      <c r="J34" s="124" t="str">
        <f>IF('Game Stats'!$B195 = "Crixon", 'Game Stats'!P195, "")</f>
        <v/>
      </c>
      <c r="K34" s="124" t="str">
        <f>IF('Game Stats'!$B195 = "Crixon", 'Game Stats'!Q195, "")</f>
        <v/>
      </c>
      <c r="L34" s="124" t="str">
        <f>IF('Game Stats'!$B195 = "Crixon", 'Game Stats'!R195, "")</f>
        <v/>
      </c>
      <c r="M34" s="124" t="str">
        <f>IF('Game Stats'!$B195 = "Crixon", 'Game Stats'!S195, "")</f>
        <v/>
      </c>
      <c r="N34" s="124" t="str">
        <f>IF('Game Stats'!$B195 = "Crixon", 'Game Stats'!T195, "")</f>
        <v/>
      </c>
      <c r="O34" s="120" t="str">
        <f>IF('Game Stats'!$B195 = "Crixon", SUM('Game Stats'!I195:I199), "")</f>
        <v/>
      </c>
      <c r="P34" s="120" t="str">
        <f>IF('Game Stats'!$B195 = "Crixon", 'Game Stats'!U195, "")</f>
        <v/>
      </c>
      <c r="Q34" s="120" t="str">
        <f>IF('Game Stats'!$B195 = "Crixon", 'Game Stats'!V195, "")</f>
        <v/>
      </c>
      <c r="R34" s="124" t="str">
        <f>IF('Game Stats'!$B35 = "Crixon", 'Game Stats'!W35, "")</f>
        <v/>
      </c>
      <c r="S34" s="124" t="str">
        <f>IF('Game Stats'!$B35 = "Crixon", 'Game Stats'!X35, "")</f>
        <v/>
      </c>
      <c r="T34" s="124" t="str">
        <f>IF('Game Stats'!$B35 = "Crixon", 'Game Stats'!Y35, "")</f>
        <v/>
      </c>
      <c r="U34" s="124" t="str">
        <f>IF('Game Stats'!$B35 = "Crixon", 'Game Stats'!Z35, "")</f>
        <v/>
      </c>
    </row>
    <row r="35" spans="1:21">
      <c r="A35" s="127" t="str">
        <f>IF('Game Stats'!$B201 = "Crixon", 'Game Stats'!D201, "")</f>
        <v/>
      </c>
      <c r="B35" s="127" t="str">
        <f>IF('Game Stats'!$B201 = "Crixon", 'Game Stats'!H201, "")</f>
        <v/>
      </c>
      <c r="C35" s="127" t="str">
        <f>IF('Game Stats'!$B201 = "Crixon", 'Game Stats'!I201, "")</f>
        <v/>
      </c>
      <c r="D35" s="127" t="str">
        <f>IF('Game Stats'!$B201 = "Crixon", 'Game Stats'!J201, "")</f>
        <v/>
      </c>
      <c r="E35" s="127" t="str">
        <f>IF('Game Stats'!$B201 = "Crixon", 'Game Stats'!K201, "")</f>
        <v/>
      </c>
      <c r="F35" s="127" t="str">
        <f>IF('Game Stats'!$B201 = "Crixon", 'Game Stats'!L201, "")</f>
        <v/>
      </c>
      <c r="G35" s="127" t="str">
        <f>IF('Game Stats'!$B201 = "Crixon", 'Game Stats'!M201, "")</f>
        <v/>
      </c>
      <c r="H35" s="127" t="str">
        <f>IF('Game Stats'!$B201 = "Crixon", 'Game Stats'!N201, "")</f>
        <v/>
      </c>
      <c r="I35" s="127" t="str">
        <f>IF('Game Stats'!$B201 = "Crixon", 'Game Stats'!O201, "")</f>
        <v/>
      </c>
      <c r="J35" s="127" t="str">
        <f>IF('Game Stats'!$B201 = "Crixon", 'Game Stats'!P201, "")</f>
        <v/>
      </c>
      <c r="K35" s="127" t="str">
        <f>IF('Game Stats'!$B201 = "Crixon", 'Game Stats'!Q201, "")</f>
        <v/>
      </c>
      <c r="L35" s="127" t="str">
        <f>IF('Game Stats'!$B201 = "Crixon", 'Game Stats'!R201, "")</f>
        <v/>
      </c>
      <c r="M35" s="127" t="str">
        <f>IF('Game Stats'!$B201 = "Crixon", 'Game Stats'!S201, "")</f>
        <v/>
      </c>
      <c r="N35" s="127" t="str">
        <f>IF('Game Stats'!$B201 = "Crixon", 'Game Stats'!T201, "")</f>
        <v/>
      </c>
      <c r="O35" s="120" t="str">
        <f>IF('Game Stats'!$B201 = "Crixon", SUM('Game Stats'!I201:I205), "")</f>
        <v/>
      </c>
      <c r="P35" s="120" t="str">
        <f>IF('Game Stats'!$B201 = "Crixon", 'Game Stats'!U201, "")</f>
        <v/>
      </c>
      <c r="Q35" s="120" t="str">
        <f>IF('Game Stats'!$B201 = "Crixon", 'Game Stats'!V201, "")</f>
        <v/>
      </c>
      <c r="R35" s="124" t="str">
        <f>IF('Game Stats'!$B36 = "Crixon", 'Game Stats'!W36, "")</f>
        <v/>
      </c>
      <c r="S35" s="124" t="str">
        <f>IF('Game Stats'!$B36 = "Crixon", 'Game Stats'!X36, "")</f>
        <v/>
      </c>
      <c r="T35" s="124" t="str">
        <f>IF('Game Stats'!$B36 = "Crixon", 'Game Stats'!Y36, "")</f>
        <v/>
      </c>
      <c r="U35" s="124" t="str">
        <f>IF('Game Stats'!$B36 = "Crixon", 'Game Stats'!Z36, "")</f>
        <v/>
      </c>
    </row>
    <row r="36" spans="1:21">
      <c r="A36" s="124" t="str">
        <f>IF('Game Stats'!$B207 = "Crixon", 'Game Stats'!D207, "")</f>
        <v/>
      </c>
      <c r="B36" s="124" t="str">
        <f>IF('Game Stats'!$B207 = "Crixon", 'Game Stats'!H207, "")</f>
        <v/>
      </c>
      <c r="C36" s="124" t="str">
        <f>IF('Game Stats'!$B207 = "Crixon", 'Game Stats'!I207, "")</f>
        <v/>
      </c>
      <c r="D36" s="124" t="str">
        <f>IF('Game Stats'!$B207 = "Crixon", 'Game Stats'!J207, "")</f>
        <v/>
      </c>
      <c r="E36" s="124" t="str">
        <f>IF('Game Stats'!$B207 = "Crixon", 'Game Stats'!K207, "")</f>
        <v/>
      </c>
      <c r="F36" s="124" t="str">
        <f>IF('Game Stats'!$B207 = "Crixon", 'Game Stats'!L207, "")</f>
        <v/>
      </c>
      <c r="G36" s="124" t="str">
        <f>IF('Game Stats'!$B207 = "Crixon", 'Game Stats'!M207, "")</f>
        <v/>
      </c>
      <c r="H36" s="124" t="str">
        <f>IF('Game Stats'!$B207 = "Crixon", 'Game Stats'!N207, "")</f>
        <v/>
      </c>
      <c r="I36" s="124" t="str">
        <f>IF('Game Stats'!$B207 = "Crixon", 'Game Stats'!O207, "")</f>
        <v/>
      </c>
      <c r="J36" s="124" t="str">
        <f>IF('Game Stats'!$B207 = "Crixon", 'Game Stats'!P207, "")</f>
        <v/>
      </c>
      <c r="K36" s="124" t="str">
        <f>IF('Game Stats'!$B207 = "Crixon", 'Game Stats'!Q207, "")</f>
        <v/>
      </c>
      <c r="L36" s="124" t="str">
        <f>IF('Game Stats'!$B207 = "Crixon", 'Game Stats'!R207, "")</f>
        <v/>
      </c>
      <c r="M36" s="124" t="str">
        <f>IF('Game Stats'!$B207 = "Crixon", 'Game Stats'!S207, "")</f>
        <v/>
      </c>
      <c r="N36" s="124" t="str">
        <f>IF('Game Stats'!$B207 = "Crixon", 'Game Stats'!T207, "")</f>
        <v/>
      </c>
      <c r="O36" s="120" t="str">
        <f>IF('Game Stats'!$B207 = "Crixon", SUM('Game Stats'!I207:I211), "")</f>
        <v/>
      </c>
      <c r="P36" s="120" t="str">
        <f>IF('Game Stats'!$B207 = "Crixon", 'Game Stats'!U207, "")</f>
        <v/>
      </c>
      <c r="Q36" s="120" t="str">
        <f>IF('Game Stats'!$B207 = "Crixon", 'Game Stats'!V207, "")</f>
        <v/>
      </c>
      <c r="R36" s="124" t="str">
        <f>IF('Game Stats'!$B37 = "Crixon", 'Game Stats'!W37, "")</f>
        <v/>
      </c>
      <c r="S36" s="124" t="str">
        <f>IF('Game Stats'!$B37 = "Crixon", 'Game Stats'!X37, "")</f>
        <v/>
      </c>
      <c r="T36" s="124" t="str">
        <f>IF('Game Stats'!$B37 = "Crixon", 'Game Stats'!Y37, "")</f>
        <v/>
      </c>
      <c r="U36" s="124" t="str">
        <f>IF('Game Stats'!$B37 = "Crixon", 'Game Stats'!Z37, "")</f>
        <v/>
      </c>
    </row>
    <row r="37" spans="1:21">
      <c r="A37" s="127" t="str">
        <f>IF('Game Stats'!$B213 = "Crixon", 'Game Stats'!D213, "")</f>
        <v/>
      </c>
      <c r="B37" s="127" t="str">
        <f>IF('Game Stats'!$B213 = "Crixon", 'Game Stats'!H213, "")</f>
        <v/>
      </c>
      <c r="C37" s="127" t="str">
        <f>IF('Game Stats'!$B213 = "Crixon", 'Game Stats'!I213, "")</f>
        <v/>
      </c>
      <c r="D37" s="127" t="str">
        <f>IF('Game Stats'!$B213 = "Crixon", 'Game Stats'!J213, "")</f>
        <v/>
      </c>
      <c r="E37" s="127" t="str">
        <f>IF('Game Stats'!$B213 = "Crixon", 'Game Stats'!K213, "")</f>
        <v/>
      </c>
      <c r="F37" s="127" t="str">
        <f>IF('Game Stats'!$B213 = "Crixon", 'Game Stats'!L213, "")</f>
        <v/>
      </c>
      <c r="G37" s="127" t="str">
        <f>IF('Game Stats'!$B213 = "Crixon", 'Game Stats'!M213, "")</f>
        <v/>
      </c>
      <c r="H37" s="127" t="str">
        <f>IF('Game Stats'!$B213 = "Crixon", 'Game Stats'!N213, "")</f>
        <v/>
      </c>
      <c r="I37" s="127" t="str">
        <f>IF('Game Stats'!$B213 = "Crixon", 'Game Stats'!O213, "")</f>
        <v/>
      </c>
      <c r="J37" s="127" t="str">
        <f>IF('Game Stats'!$B213 = "Crixon", 'Game Stats'!P213, "")</f>
        <v/>
      </c>
      <c r="K37" s="127" t="str">
        <f>IF('Game Stats'!$B213 = "Crixon", 'Game Stats'!Q213, "")</f>
        <v/>
      </c>
      <c r="L37" s="127" t="str">
        <f>IF('Game Stats'!$B213 = "Crixon", 'Game Stats'!R213, "")</f>
        <v/>
      </c>
      <c r="M37" s="127" t="str">
        <f>IF('Game Stats'!$B213 = "Crixon", 'Game Stats'!S213, "")</f>
        <v/>
      </c>
      <c r="N37" s="127" t="str">
        <f>IF('Game Stats'!$B213 = "Crixon", 'Game Stats'!T213, "")</f>
        <v/>
      </c>
      <c r="O37" s="120" t="str">
        <f>IF('Game Stats'!$B213 = "Crixon", SUM('Game Stats'!I213:I217), "")</f>
        <v/>
      </c>
      <c r="P37" s="120" t="str">
        <f>IF('Game Stats'!$B213 = "Crixon", 'Game Stats'!U213, "")</f>
        <v/>
      </c>
      <c r="Q37" s="120" t="str">
        <f>IF('Game Stats'!$B213 = "Crixon", 'Game Stats'!V213, "")</f>
        <v/>
      </c>
      <c r="R37" s="124" t="str">
        <f>IF('Game Stats'!$B38 = "Crixon", 'Game Stats'!W38, "")</f>
        <v/>
      </c>
      <c r="S37" s="124" t="str">
        <f>IF('Game Stats'!$B38 = "Crixon", 'Game Stats'!X38, "")</f>
        <v/>
      </c>
      <c r="T37" s="124" t="str">
        <f>IF('Game Stats'!$B38 = "Crixon", 'Game Stats'!Y38, "")</f>
        <v/>
      </c>
      <c r="U37" s="124" t="str">
        <f>IF('Game Stats'!$B38 = "Crixon", 'Game Stats'!Z38, "")</f>
        <v/>
      </c>
    </row>
    <row r="38" spans="1:21">
      <c r="A38" s="124" t="str">
        <f>IF('Game Stats'!$B219 = "Crixon", 'Game Stats'!D219, "")</f>
        <v/>
      </c>
      <c r="B38" s="124" t="str">
        <f>IF('Game Stats'!$B219 = "Crixon", 'Game Stats'!H219, "")</f>
        <v/>
      </c>
      <c r="C38" s="124" t="str">
        <f>IF('Game Stats'!$B219 = "Crixon", 'Game Stats'!I219, "")</f>
        <v/>
      </c>
      <c r="D38" s="124" t="str">
        <f>IF('Game Stats'!$B219 = "Crixon", 'Game Stats'!J219, "")</f>
        <v/>
      </c>
      <c r="E38" s="124" t="str">
        <f>IF('Game Stats'!$B219 = "Crixon", 'Game Stats'!K219, "")</f>
        <v/>
      </c>
      <c r="F38" s="124" t="str">
        <f>IF('Game Stats'!$B219 = "Crixon", 'Game Stats'!L219, "")</f>
        <v/>
      </c>
      <c r="G38" s="124" t="str">
        <f>IF('Game Stats'!$B219 = "Crixon", 'Game Stats'!M219, "")</f>
        <v/>
      </c>
      <c r="H38" s="124" t="str">
        <f>IF('Game Stats'!$B219 = "Crixon", 'Game Stats'!N219, "")</f>
        <v/>
      </c>
      <c r="I38" s="124" t="str">
        <f>IF('Game Stats'!$B219 = "Crixon", 'Game Stats'!O219, "")</f>
        <v/>
      </c>
      <c r="J38" s="124" t="str">
        <f>IF('Game Stats'!$B219 = "Crixon", 'Game Stats'!P219, "")</f>
        <v/>
      </c>
      <c r="K38" s="124" t="str">
        <f>IF('Game Stats'!$B219 = "Crixon", 'Game Stats'!Q219, "")</f>
        <v/>
      </c>
      <c r="L38" s="124" t="str">
        <f>IF('Game Stats'!$B219 = "Crixon", 'Game Stats'!R219, "")</f>
        <v/>
      </c>
      <c r="M38" s="124" t="str">
        <f>IF('Game Stats'!$B219 = "Crixon", 'Game Stats'!S219, "")</f>
        <v/>
      </c>
      <c r="N38" s="124" t="str">
        <f>IF('Game Stats'!$B219 = "Crixon", 'Game Stats'!T219, "")</f>
        <v/>
      </c>
      <c r="O38" s="120" t="str">
        <f>IF('Game Stats'!$B219 = "Crixon", SUM('Game Stats'!I219:I223), "")</f>
        <v/>
      </c>
      <c r="P38" s="120" t="str">
        <f>IF('Game Stats'!$B219 = "Crixon", 'Game Stats'!U219, "")</f>
        <v/>
      </c>
      <c r="Q38" s="120" t="str">
        <f>IF('Game Stats'!$B219 = "Crixon", 'Game Stats'!V219, "")</f>
        <v/>
      </c>
      <c r="R38" s="124">
        <f>IF('Game Stats'!$B39 = "Crixon", 'Game Stats'!W39, "")</f>
        <v>5.8</v>
      </c>
      <c r="S38" s="124">
        <f>IF('Game Stats'!$B39 = "Crixon", 'Game Stats'!X39, "")</f>
        <v>2398</v>
      </c>
      <c r="T38" s="124">
        <f>IF('Game Stats'!$B39 = "Crixon", 'Game Stats'!Y39, "")</f>
        <v>50</v>
      </c>
      <c r="U38" s="124">
        <f>IF('Game Stats'!$B39 = "Crixon", 'Game Stats'!Z39, "")</f>
        <v>7</v>
      </c>
    </row>
    <row r="39" spans="1:21">
      <c r="A39" s="127" t="str">
        <f>IF('Game Stats'!$B225 = "Crixon", 'Game Stats'!D225, "")</f>
        <v/>
      </c>
      <c r="B39" s="127" t="str">
        <f>IF('Game Stats'!$B225 = "Crixon", 'Game Stats'!H225, "")</f>
        <v/>
      </c>
      <c r="C39" s="127" t="str">
        <f>IF('Game Stats'!$B225 = "Crixon", 'Game Stats'!I225, "")</f>
        <v/>
      </c>
      <c r="D39" s="127" t="str">
        <f>IF('Game Stats'!$B225 = "Crixon", 'Game Stats'!J225, "")</f>
        <v/>
      </c>
      <c r="E39" s="127" t="str">
        <f>IF('Game Stats'!$B225 = "Crixon", 'Game Stats'!K225, "")</f>
        <v/>
      </c>
      <c r="F39" s="127" t="str">
        <f>IF('Game Stats'!$B225 = "Crixon", 'Game Stats'!L225, "")</f>
        <v/>
      </c>
      <c r="G39" s="127" t="str">
        <f>IF('Game Stats'!$B225 = "Crixon", 'Game Stats'!M225, "")</f>
        <v/>
      </c>
      <c r="H39" s="127" t="str">
        <f>IF('Game Stats'!$B225 = "Crixon", 'Game Stats'!N225, "")</f>
        <v/>
      </c>
      <c r="I39" s="127" t="str">
        <f>IF('Game Stats'!$B225 = "Crixon", 'Game Stats'!O225, "")</f>
        <v/>
      </c>
      <c r="J39" s="127" t="str">
        <f>IF('Game Stats'!$B225 = "Crixon", 'Game Stats'!P225, "")</f>
        <v/>
      </c>
      <c r="K39" s="127" t="str">
        <f>IF('Game Stats'!$B225 = "Crixon", 'Game Stats'!Q225, "")</f>
        <v/>
      </c>
      <c r="L39" s="127" t="str">
        <f>IF('Game Stats'!$B225 = "Crixon", 'Game Stats'!R225, "")</f>
        <v/>
      </c>
      <c r="M39" s="127" t="str">
        <f>IF('Game Stats'!$B225 = "Crixon", 'Game Stats'!S225, "")</f>
        <v/>
      </c>
      <c r="N39" s="127" t="str">
        <f>IF('Game Stats'!$B225 = "Crixon", 'Game Stats'!T225, "")</f>
        <v/>
      </c>
      <c r="O39" s="120" t="str">
        <f>IF('Game Stats'!$B225 = "Crixon", SUM('Game Stats'!I225:I229), "")</f>
        <v/>
      </c>
      <c r="P39" s="120" t="str">
        <f>IF('Game Stats'!$B225 = "Crixon", 'Game Stats'!U225, "")</f>
        <v/>
      </c>
      <c r="Q39" s="120" t="str">
        <f>IF('Game Stats'!$B225 = "Crixon", 'Game Stats'!V225, "")</f>
        <v/>
      </c>
      <c r="R39" s="124" t="str">
        <f>IF('Game Stats'!$B40 = "Crixon", 'Game Stats'!W40, "")</f>
        <v/>
      </c>
      <c r="S39" s="124" t="str">
        <f>IF('Game Stats'!$B40 = "Crixon", 'Game Stats'!X40, "")</f>
        <v/>
      </c>
      <c r="T39" s="124" t="str">
        <f>IF('Game Stats'!$B40 = "Crixon", 'Game Stats'!Y40, "")</f>
        <v/>
      </c>
      <c r="U39" s="124" t="str">
        <f>IF('Game Stats'!$B40 = "Crixon", 'Game Stats'!Z40, "")</f>
        <v/>
      </c>
    </row>
    <row r="40" spans="1:21">
      <c r="A40" s="124" t="str">
        <f>IF('Game Stats'!$B231 = "Crixon", 'Game Stats'!D231, "")</f>
        <v/>
      </c>
      <c r="B40" s="124" t="str">
        <f>IF('Game Stats'!$B231 = "Crixon", 'Game Stats'!H231, "")</f>
        <v/>
      </c>
      <c r="C40" s="124" t="str">
        <f>IF('Game Stats'!$B231 = "Crixon", 'Game Stats'!I231, "")</f>
        <v/>
      </c>
      <c r="D40" s="124" t="str">
        <f>IF('Game Stats'!$B231 = "Crixon", 'Game Stats'!J231, "")</f>
        <v/>
      </c>
      <c r="E40" s="124" t="str">
        <f>IF('Game Stats'!$B231 = "Crixon", 'Game Stats'!K231, "")</f>
        <v/>
      </c>
      <c r="F40" s="124" t="str">
        <f>IF('Game Stats'!$B231 = "Crixon", 'Game Stats'!L231, "")</f>
        <v/>
      </c>
      <c r="G40" s="124" t="str">
        <f>IF('Game Stats'!$B231 = "Crixon", 'Game Stats'!M231, "")</f>
        <v/>
      </c>
      <c r="H40" s="124" t="str">
        <f>IF('Game Stats'!$B231 = "Crixon", 'Game Stats'!N231, "")</f>
        <v/>
      </c>
      <c r="I40" s="124" t="str">
        <f>IF('Game Stats'!$B231 = "Crixon", 'Game Stats'!O231, "")</f>
        <v/>
      </c>
      <c r="J40" s="124" t="str">
        <f>IF('Game Stats'!$B231 = "Crixon", 'Game Stats'!P231, "")</f>
        <v/>
      </c>
      <c r="K40" s="124" t="str">
        <f>IF('Game Stats'!$B231 = "Crixon", 'Game Stats'!Q231, "")</f>
        <v/>
      </c>
      <c r="L40" s="124" t="str">
        <f>IF('Game Stats'!$B231 = "Crixon", 'Game Stats'!R231, "")</f>
        <v/>
      </c>
      <c r="M40" s="124" t="str">
        <f>IF('Game Stats'!$B231 = "Crixon", 'Game Stats'!S231, "")</f>
        <v/>
      </c>
      <c r="N40" s="124" t="str">
        <f>IF('Game Stats'!$B231 = "Crixon", 'Game Stats'!T231, "")</f>
        <v/>
      </c>
      <c r="O40" s="120" t="str">
        <f>IF('Game Stats'!$B231 = "Crixon", SUM('Game Stats'!I231:I235), "")</f>
        <v/>
      </c>
      <c r="P40" s="120" t="str">
        <f>IF('Game Stats'!$B231 = "Crixon", 'Game Stats'!U231, "")</f>
        <v/>
      </c>
      <c r="Q40" s="120" t="str">
        <f>IF('Game Stats'!$B231 = "Crixon", 'Game Stats'!V231, "")</f>
        <v/>
      </c>
      <c r="R40" s="124" t="str">
        <f>IF('Game Stats'!$B41 = "Crixon", 'Game Stats'!W41, "")</f>
        <v/>
      </c>
      <c r="S40" s="124" t="str">
        <f>IF('Game Stats'!$B41 = "Crixon", 'Game Stats'!X41, "")</f>
        <v/>
      </c>
      <c r="T40" s="124" t="str">
        <f>IF('Game Stats'!$B41 = "Crixon", 'Game Stats'!Y41, "")</f>
        <v/>
      </c>
      <c r="U40" s="124" t="str">
        <f>IF('Game Stats'!$B41 = "Crixon", 'Game Stats'!Z41, "")</f>
        <v/>
      </c>
    </row>
    <row r="41" spans="1:21">
      <c r="A41" s="127" t="str">
        <f>IF('Game Stats'!$B237 = "Crixon", 'Game Stats'!D237, "")</f>
        <v/>
      </c>
      <c r="B41" s="127" t="str">
        <f>IF('Game Stats'!$B237 = "Crixon", 'Game Stats'!H237, "")</f>
        <v/>
      </c>
      <c r="C41" s="127" t="str">
        <f>IF('Game Stats'!$B237 = "Crixon", 'Game Stats'!I237, "")</f>
        <v/>
      </c>
      <c r="D41" s="127" t="str">
        <f>IF('Game Stats'!$B237 = "Crixon", 'Game Stats'!J237, "")</f>
        <v/>
      </c>
      <c r="E41" s="127" t="str">
        <f>IF('Game Stats'!$B237 = "Crixon", 'Game Stats'!K237, "")</f>
        <v/>
      </c>
      <c r="F41" s="127" t="str">
        <f>IF('Game Stats'!$B237 = "Crixon", 'Game Stats'!L237, "")</f>
        <v/>
      </c>
      <c r="G41" s="127" t="str">
        <f>IF('Game Stats'!$B237 = "Crixon", 'Game Stats'!M237, "")</f>
        <v/>
      </c>
      <c r="H41" s="127" t="str">
        <f>IF('Game Stats'!$B237 = "Crixon", 'Game Stats'!N237, "")</f>
        <v/>
      </c>
      <c r="I41" s="127" t="str">
        <f>IF('Game Stats'!$B237 = "Crixon", 'Game Stats'!O237, "")</f>
        <v/>
      </c>
      <c r="J41" s="127" t="str">
        <f>IF('Game Stats'!$B237 = "Crixon", 'Game Stats'!P237, "")</f>
        <v/>
      </c>
      <c r="K41" s="127" t="str">
        <f>IF('Game Stats'!$B237 = "Crixon", 'Game Stats'!Q237, "")</f>
        <v/>
      </c>
      <c r="L41" s="127" t="str">
        <f>IF('Game Stats'!$B237 = "Crixon", 'Game Stats'!R237, "")</f>
        <v/>
      </c>
      <c r="M41" s="127" t="str">
        <f>IF('Game Stats'!$B237 = "Crixon", 'Game Stats'!S237, "")</f>
        <v/>
      </c>
      <c r="N41" s="127" t="str">
        <f>IF('Game Stats'!$B237 = "Crixon", 'Game Stats'!T237, "")</f>
        <v/>
      </c>
      <c r="O41" s="120" t="str">
        <f>IF('Game Stats'!$B237 = "Crixon", SUM('Game Stats'!I237:I241), "")</f>
        <v/>
      </c>
      <c r="P41" s="120" t="str">
        <f>IF('Game Stats'!$B237 = "Crixon", 'Game Stats'!U237, "")</f>
        <v/>
      </c>
      <c r="Q41" s="120" t="str">
        <f>IF('Game Stats'!$B237 = "Crixon", 'Game Stats'!V237, "")</f>
        <v/>
      </c>
      <c r="R41" s="124" t="str">
        <f>IF('Game Stats'!$B42 = "Crixon", 'Game Stats'!W42, "")</f>
        <v/>
      </c>
      <c r="S41" s="124" t="str">
        <f>IF('Game Stats'!$B42 = "Crixon", 'Game Stats'!X42, "")</f>
        <v/>
      </c>
      <c r="T41" s="124" t="str">
        <f>IF('Game Stats'!$B42 = "Crixon", 'Game Stats'!Y42, "")</f>
        <v/>
      </c>
      <c r="U41" s="124" t="str">
        <f>IF('Game Stats'!$B42 = "Crixon", 'Game Stats'!Z42, "")</f>
        <v/>
      </c>
    </row>
    <row r="42" spans="1:21">
      <c r="A42" s="124" t="str">
        <f>IF('Game Stats'!$B243 = "Crixon", 'Game Stats'!D243, "")</f>
        <v/>
      </c>
      <c r="B42" s="124" t="str">
        <f>IF('Game Stats'!$B243 = "Crixon", 'Game Stats'!H243, "")</f>
        <v/>
      </c>
      <c r="C42" s="124" t="str">
        <f>IF('Game Stats'!$B243 = "Crixon", 'Game Stats'!I243, "")</f>
        <v/>
      </c>
      <c r="D42" s="124" t="str">
        <f>IF('Game Stats'!$B243 = "Crixon", 'Game Stats'!J243, "")</f>
        <v/>
      </c>
      <c r="E42" s="124" t="str">
        <f>IF('Game Stats'!$B243 = "Crixon", 'Game Stats'!K243, "")</f>
        <v/>
      </c>
      <c r="F42" s="124" t="str">
        <f>IF('Game Stats'!$B243 = "Crixon", 'Game Stats'!L243, "")</f>
        <v/>
      </c>
      <c r="G42" s="124" t="str">
        <f>IF('Game Stats'!$B243 = "Crixon", 'Game Stats'!M243, "")</f>
        <v/>
      </c>
      <c r="H42" s="124" t="str">
        <f>IF('Game Stats'!$B243 = "Crixon", 'Game Stats'!N243, "")</f>
        <v/>
      </c>
      <c r="I42" s="124" t="str">
        <f>IF('Game Stats'!$B243 = "Crixon", 'Game Stats'!O243, "")</f>
        <v/>
      </c>
      <c r="J42" s="124" t="str">
        <f>IF('Game Stats'!$B243 = "Crixon", 'Game Stats'!P243, "")</f>
        <v/>
      </c>
      <c r="K42" s="124" t="str">
        <f>IF('Game Stats'!$B243 = "Crixon", 'Game Stats'!Q243, "")</f>
        <v/>
      </c>
      <c r="L42" s="124" t="str">
        <f>IF('Game Stats'!$B243 = "Crixon", 'Game Stats'!R243, "")</f>
        <v/>
      </c>
      <c r="M42" s="124" t="str">
        <f>IF('Game Stats'!$B243 = "Crixon", 'Game Stats'!S243, "")</f>
        <v/>
      </c>
      <c r="N42" s="124" t="str">
        <f>IF('Game Stats'!$B243 = "Crixon", 'Game Stats'!T243, "")</f>
        <v/>
      </c>
      <c r="O42" s="120" t="str">
        <f>IF('Game Stats'!$B243 = "Crixon", SUM('Game Stats'!I243:I247), "")</f>
        <v/>
      </c>
      <c r="P42" s="120" t="str">
        <f>IF('Game Stats'!$B243 = "Crixon", 'Game Stats'!U243, "")</f>
        <v/>
      </c>
      <c r="Q42" s="120" t="str">
        <f>IF('Game Stats'!$B243 = "Crixon", 'Game Stats'!V243, "")</f>
        <v/>
      </c>
      <c r="R42" s="124" t="str">
        <f>IF('Game Stats'!$B43 = "Crixon", 'Game Stats'!W43, "")</f>
        <v/>
      </c>
      <c r="S42" s="124" t="str">
        <f>IF('Game Stats'!$B43 = "Crixon", 'Game Stats'!X43, "")</f>
        <v/>
      </c>
      <c r="T42" s="124" t="str">
        <f>IF('Game Stats'!$B43 = "Crixon", 'Game Stats'!Y43, "")</f>
        <v/>
      </c>
      <c r="U42" s="124" t="str">
        <f>IF('Game Stats'!$B43 = "Crixon", 'Game Stats'!Z43, "")</f>
        <v/>
      </c>
    </row>
    <row r="43" spans="1:21">
      <c r="A43" s="127" t="str">
        <f>IF('Game Stats'!$B249 = "Crixon", 'Game Stats'!D249, "")</f>
        <v/>
      </c>
      <c r="B43" s="127" t="str">
        <f>IF('Game Stats'!$B249 = "Crixon", 'Game Stats'!H249, "")</f>
        <v/>
      </c>
      <c r="C43" s="127" t="str">
        <f>IF('Game Stats'!$B249 = "Crixon", 'Game Stats'!I249, "")</f>
        <v/>
      </c>
      <c r="D43" s="127" t="str">
        <f>IF('Game Stats'!$B249 = "Crixon", 'Game Stats'!J249, "")</f>
        <v/>
      </c>
      <c r="E43" s="127" t="str">
        <f>IF('Game Stats'!$B249 = "Crixon", 'Game Stats'!K249, "")</f>
        <v/>
      </c>
      <c r="F43" s="127" t="str">
        <f>IF('Game Stats'!$B249 = "Crixon", 'Game Stats'!L249, "")</f>
        <v/>
      </c>
      <c r="G43" s="127" t="str">
        <f>IF('Game Stats'!$B249 = "Crixon", 'Game Stats'!M249, "")</f>
        <v/>
      </c>
      <c r="H43" s="127" t="str">
        <f>IF('Game Stats'!$B249 = "Crixon", 'Game Stats'!N249, "")</f>
        <v/>
      </c>
      <c r="I43" s="127" t="str">
        <f>IF('Game Stats'!$B249 = "Crixon", 'Game Stats'!O249, "")</f>
        <v/>
      </c>
      <c r="J43" s="127" t="str">
        <f>IF('Game Stats'!$B249 = "Crixon", 'Game Stats'!P249, "")</f>
        <v/>
      </c>
      <c r="K43" s="127" t="str">
        <f>IF('Game Stats'!$B249 = "Crixon", 'Game Stats'!Q249, "")</f>
        <v/>
      </c>
      <c r="L43" s="127" t="str">
        <f>IF('Game Stats'!$B249 = "Crixon", 'Game Stats'!R249, "")</f>
        <v/>
      </c>
      <c r="M43" s="127" t="str">
        <f>IF('Game Stats'!$B249 = "Crixon", 'Game Stats'!S249, "")</f>
        <v/>
      </c>
      <c r="N43" s="127" t="str">
        <f>IF('Game Stats'!$B249 = "Crixon", 'Game Stats'!T249, "")</f>
        <v/>
      </c>
      <c r="O43" s="120" t="str">
        <f>IF('Game Stats'!$B249 = "Crixon", SUM('Game Stats'!I249:I253), "")</f>
        <v/>
      </c>
      <c r="P43" s="120" t="str">
        <f>IF('Game Stats'!$B249 = "Crixon", 'Game Stats'!U249, "")</f>
        <v/>
      </c>
      <c r="Q43" s="120" t="str">
        <f>IF('Game Stats'!$B249 = "Crixon", 'Game Stats'!V249, "")</f>
        <v/>
      </c>
      <c r="R43" s="124" t="str">
        <f>IF('Game Stats'!$B44 = "Crixon", 'Game Stats'!W44, "")</f>
        <v/>
      </c>
      <c r="S43" s="124" t="str">
        <f>IF('Game Stats'!$B44 = "Crixon", 'Game Stats'!X44, "")</f>
        <v/>
      </c>
      <c r="T43" s="124" t="str">
        <f>IF('Game Stats'!$B44 = "Crixon", 'Game Stats'!Y44, "")</f>
        <v/>
      </c>
      <c r="U43" s="124" t="str">
        <f>IF('Game Stats'!$B44 = "Crixon", 'Game Stats'!Z44, "")</f>
        <v/>
      </c>
    </row>
    <row r="44" spans="1:21">
      <c r="A44" s="124" t="str">
        <f>IF('Game Stats'!$B255 = "Crixon", 'Game Stats'!D255, "")</f>
        <v/>
      </c>
      <c r="B44" s="124" t="str">
        <f>IF('Game Stats'!$B255 = "Crixon", 'Game Stats'!H255, "")</f>
        <v/>
      </c>
      <c r="C44" s="124" t="str">
        <f>IF('Game Stats'!$B255 = "Crixon", 'Game Stats'!I255, "")</f>
        <v/>
      </c>
      <c r="D44" s="124" t="str">
        <f>IF('Game Stats'!$B255 = "Crixon", 'Game Stats'!J255, "")</f>
        <v/>
      </c>
      <c r="E44" s="124" t="str">
        <f>IF('Game Stats'!$B255 = "Crixon", 'Game Stats'!K255, "")</f>
        <v/>
      </c>
      <c r="F44" s="124" t="str">
        <f>IF('Game Stats'!$B255 = "Crixon", 'Game Stats'!L255, "")</f>
        <v/>
      </c>
      <c r="G44" s="124" t="str">
        <f>IF('Game Stats'!$B255 = "Crixon", 'Game Stats'!M255, "")</f>
        <v/>
      </c>
      <c r="H44" s="124" t="str">
        <f>IF('Game Stats'!$B255 = "Crixon", 'Game Stats'!N255, "")</f>
        <v/>
      </c>
      <c r="I44" s="124" t="str">
        <f>IF('Game Stats'!$B255 = "Crixon", 'Game Stats'!O255, "")</f>
        <v/>
      </c>
      <c r="J44" s="124" t="str">
        <f>IF('Game Stats'!$B255 = "Crixon", 'Game Stats'!P255, "")</f>
        <v/>
      </c>
      <c r="K44" s="124" t="str">
        <f>IF('Game Stats'!$B255 = "Crixon", 'Game Stats'!Q255, "")</f>
        <v/>
      </c>
      <c r="L44" s="124" t="str">
        <f>IF('Game Stats'!$B255 = "Crixon", 'Game Stats'!R255, "")</f>
        <v/>
      </c>
      <c r="M44" s="124" t="str">
        <f>IF('Game Stats'!$B255 = "Crixon", 'Game Stats'!S255, "")</f>
        <v/>
      </c>
      <c r="N44" s="124" t="str">
        <f>IF('Game Stats'!$B255 = "Crixon", 'Game Stats'!T255, "")</f>
        <v/>
      </c>
      <c r="O44" s="120" t="str">
        <f>IF('Game Stats'!$B255 = "Crixon", SUM('Game Stats'!I255:I259), "")</f>
        <v/>
      </c>
      <c r="P44" s="120" t="str">
        <f>IF('Game Stats'!$B255 = "Crixon", 'Game Stats'!U255, "")</f>
        <v/>
      </c>
      <c r="Q44" s="120" t="str">
        <f>IF('Game Stats'!$B255 = "Crixon", 'Game Stats'!V255, "")</f>
        <v/>
      </c>
      <c r="R44" s="124">
        <f>IF('Game Stats'!$B45 = "Crixon", 'Game Stats'!W45, "")</f>
        <v>0</v>
      </c>
      <c r="S44" s="124">
        <f>IF('Game Stats'!$B45 = "Crixon", 'Game Stats'!X45, "")</f>
        <v>0</v>
      </c>
      <c r="T44" s="124">
        <f>IF('Game Stats'!$B45 = "Crixon", 'Game Stats'!Y45, "")</f>
        <v>0</v>
      </c>
      <c r="U44" s="124">
        <f>IF('Game Stats'!$B45 = "Crixon", 'Game Stats'!Z45, "")</f>
        <v>4</v>
      </c>
    </row>
    <row r="45" spans="1:21">
      <c r="A45" s="127" t="str">
        <f>IF('Game Stats'!$B261 = "Crixon", 'Game Stats'!D261, "")</f>
        <v/>
      </c>
      <c r="B45" s="127" t="str">
        <f>IF('Game Stats'!$B261 = "Crixon", 'Game Stats'!H261, "")</f>
        <v/>
      </c>
      <c r="C45" s="127" t="str">
        <f>IF('Game Stats'!$B261 = "Crixon", 'Game Stats'!I261, "")</f>
        <v/>
      </c>
      <c r="D45" s="127" t="str">
        <f>IF('Game Stats'!$B261 = "Crixon", 'Game Stats'!J261, "")</f>
        <v/>
      </c>
      <c r="E45" s="127" t="str">
        <f>IF('Game Stats'!$B261 = "Crixon", 'Game Stats'!K261, "")</f>
        <v/>
      </c>
      <c r="F45" s="127" t="str">
        <f>IF('Game Stats'!$B261 = "Crixon", 'Game Stats'!L261, "")</f>
        <v/>
      </c>
      <c r="G45" s="127" t="str">
        <f>IF('Game Stats'!$B261 = "Crixon", 'Game Stats'!M261, "")</f>
        <v/>
      </c>
      <c r="H45" s="127" t="str">
        <f>IF('Game Stats'!$B261 = "Crixon", 'Game Stats'!N261, "")</f>
        <v/>
      </c>
      <c r="I45" s="127" t="str">
        <f>IF('Game Stats'!$B261 = "Crixon", 'Game Stats'!O261, "")</f>
        <v/>
      </c>
      <c r="J45" s="127" t="str">
        <f>IF('Game Stats'!$B261 = "Crixon", 'Game Stats'!P261, "")</f>
        <v/>
      </c>
      <c r="K45" s="127" t="str">
        <f>IF('Game Stats'!$B261 = "Crixon", 'Game Stats'!Q261, "")</f>
        <v/>
      </c>
      <c r="L45" s="127" t="str">
        <f>IF('Game Stats'!$B261 = "Crixon", 'Game Stats'!R261, "")</f>
        <v/>
      </c>
      <c r="M45" s="127" t="str">
        <f>IF('Game Stats'!$B261 = "Crixon", 'Game Stats'!S261, "")</f>
        <v/>
      </c>
      <c r="N45" s="127" t="str">
        <f>IF('Game Stats'!$B261 = "Crixon", 'Game Stats'!T261, "")</f>
        <v/>
      </c>
      <c r="O45" s="120" t="str">
        <f>IF('Game Stats'!$B261 = "Crixon", SUM('Game Stats'!I261:I265), "")</f>
        <v/>
      </c>
      <c r="P45" s="120" t="str">
        <f>IF('Game Stats'!$B261 = "Crixon", 'Game Stats'!U261, "")</f>
        <v/>
      </c>
      <c r="Q45" s="120" t="str">
        <f>IF('Game Stats'!$B261 = "Crixon", 'Game Stats'!V261, "")</f>
        <v/>
      </c>
      <c r="R45" s="124" t="str">
        <f>IF('Game Stats'!$B46 = "Crixon", 'Game Stats'!W46, "")</f>
        <v/>
      </c>
      <c r="S45" s="124" t="str">
        <f>IF('Game Stats'!$B46 = "Crixon", 'Game Stats'!X46, "")</f>
        <v/>
      </c>
      <c r="T45" s="124" t="str">
        <f>IF('Game Stats'!$B46 = "Crixon", 'Game Stats'!Y46, "")</f>
        <v/>
      </c>
      <c r="U45" s="124" t="str">
        <f>IF('Game Stats'!$B46 = "Crixon", 'Game Stats'!Z46, "")</f>
        <v/>
      </c>
    </row>
    <row r="46" spans="1:21">
      <c r="A46" s="124" t="str">
        <f>IF('Game Stats'!$B267 = "Crixon", 'Game Stats'!D267, "")</f>
        <v/>
      </c>
      <c r="B46" s="124" t="str">
        <f>IF('Game Stats'!$B267 = "Crixon", 'Game Stats'!H267, "")</f>
        <v/>
      </c>
      <c r="C46" s="124" t="str">
        <f>IF('Game Stats'!$B267 = "Crixon", 'Game Stats'!I267, "")</f>
        <v/>
      </c>
      <c r="D46" s="124" t="str">
        <f>IF('Game Stats'!$B267 = "Crixon", 'Game Stats'!J267, "")</f>
        <v/>
      </c>
      <c r="E46" s="124" t="str">
        <f>IF('Game Stats'!$B267 = "Crixon", 'Game Stats'!K267, "")</f>
        <v/>
      </c>
      <c r="F46" s="124" t="str">
        <f>IF('Game Stats'!$B267 = "Crixon", 'Game Stats'!L267, "")</f>
        <v/>
      </c>
      <c r="G46" s="124" t="str">
        <f>IF('Game Stats'!$B267 = "Crixon", 'Game Stats'!M267, "")</f>
        <v/>
      </c>
      <c r="H46" s="124" t="str">
        <f>IF('Game Stats'!$B267 = "Crixon", 'Game Stats'!N267, "")</f>
        <v/>
      </c>
      <c r="I46" s="124" t="str">
        <f>IF('Game Stats'!$B267 = "Crixon", 'Game Stats'!O267, "")</f>
        <v/>
      </c>
      <c r="J46" s="124" t="str">
        <f>IF('Game Stats'!$B267 = "Crixon", 'Game Stats'!P267, "")</f>
        <v/>
      </c>
      <c r="K46" s="124" t="str">
        <f>IF('Game Stats'!$B267 = "Crixon", 'Game Stats'!Q267, "")</f>
        <v/>
      </c>
      <c r="L46" s="124" t="str">
        <f>IF('Game Stats'!$B267 = "Crixon", 'Game Stats'!R267, "")</f>
        <v/>
      </c>
      <c r="M46" s="124" t="str">
        <f>IF('Game Stats'!$B267 = "Crixon", 'Game Stats'!S267, "")</f>
        <v/>
      </c>
      <c r="N46" s="124" t="str">
        <f>IF('Game Stats'!$B267 = "Crixon", 'Game Stats'!T267, "")</f>
        <v/>
      </c>
      <c r="O46" s="120" t="str">
        <f>IF('Game Stats'!$B267 = "Crixon", SUM('Game Stats'!I267:I271), "")</f>
        <v/>
      </c>
      <c r="P46" s="120" t="str">
        <f>IF('Game Stats'!$B267 = "Crixon", 'Game Stats'!U267, "")</f>
        <v/>
      </c>
      <c r="Q46" s="120" t="str">
        <f>IF('Game Stats'!$B267 = "Crixon", 'Game Stats'!V267, "")</f>
        <v/>
      </c>
      <c r="R46" s="124" t="str">
        <f>IF('Game Stats'!$B47 = "Crixon", 'Game Stats'!W47, "")</f>
        <v/>
      </c>
      <c r="S46" s="124" t="str">
        <f>IF('Game Stats'!$B47 = "Crixon", 'Game Stats'!X47, "")</f>
        <v/>
      </c>
      <c r="T46" s="124" t="str">
        <f>IF('Game Stats'!$B47 = "Crixon", 'Game Stats'!Y47, "")</f>
        <v/>
      </c>
      <c r="U46" s="124" t="str">
        <f>IF('Game Stats'!$B47 = "Crixon", 'Game Stats'!Z47, 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46"/>
  <sheetViews>
    <sheetView workbookViewId="0"/>
  </sheetViews>
  <sheetFormatPr baseColWidth="10" defaultColWidth="14.5" defaultRowHeight="15" customHeight="1"/>
  <sheetData>
    <row r="1" spans="1:21">
      <c r="A1" s="123" t="s">
        <v>203</v>
      </c>
      <c r="B1" s="123" t="s">
        <v>194</v>
      </c>
      <c r="C1" s="124">
        <f>COUNTIF(B2:B46, "&gt;0")</f>
        <v>4</v>
      </c>
    </row>
    <row r="2" spans="1:21">
      <c r="A2" s="124" t="str">
        <f>IF('Game Stats'!$B4 = "Entropy", 'Game Stats'!D4, "")</f>
        <v/>
      </c>
      <c r="B2" s="124" t="str">
        <f>IF('Game Stats'!$B4 = "Entropy", 'Game Stats'!H4, "")</f>
        <v/>
      </c>
      <c r="C2" s="124" t="str">
        <f>IF('Game Stats'!$B4 = "Entropy", 'Game Stats'!I4, "")</f>
        <v/>
      </c>
      <c r="D2" s="124" t="str">
        <f>IF('Game Stats'!$B4 = "Entropy", 'Game Stats'!J4, "")</f>
        <v/>
      </c>
      <c r="E2" s="124" t="str">
        <f>IF('Game Stats'!$B4 = "Entropy", 'Game Stats'!K4, "")</f>
        <v/>
      </c>
      <c r="F2" s="124" t="str">
        <f>IF('Game Stats'!$B4 = "Entropy", 'Game Stats'!L4, "")</f>
        <v/>
      </c>
      <c r="G2" s="124" t="str">
        <f>IF('Game Stats'!$B4 = "Entropy", 'Game Stats'!M4, "")</f>
        <v/>
      </c>
      <c r="H2" s="124" t="str">
        <f>IF('Game Stats'!$B4 = "Entropy", 'Game Stats'!N4, "")</f>
        <v/>
      </c>
      <c r="I2" s="124" t="str">
        <f>IF('Game Stats'!$B4 = "Entropy", 'Game Stats'!O4, "")</f>
        <v/>
      </c>
      <c r="J2" s="124" t="str">
        <f>IF('Game Stats'!$B4 = "Entropy", 'Game Stats'!P4, "")</f>
        <v/>
      </c>
      <c r="K2" s="124" t="str">
        <f>IF('Game Stats'!$B4 = "Entropy", 'Game Stats'!Q4, "")</f>
        <v/>
      </c>
      <c r="L2" s="124" t="str">
        <f>IF('Game Stats'!$B4 = "Entropy", 'Game Stats'!R4, "")</f>
        <v/>
      </c>
      <c r="M2" s="124" t="str">
        <f>IF('Game Stats'!$B4 = "Entropy", 'Game Stats'!S4, "")</f>
        <v/>
      </c>
      <c r="N2" s="124" t="str">
        <f>IF('Game Stats'!$B4 = "Entropy", 'Game Stats'!T4, "")</f>
        <v/>
      </c>
      <c r="O2" s="124" t="str">
        <f>IF('Game Stats'!$B4 = "Entropy", SUM('Game Stats'!I3:I7), "")</f>
        <v/>
      </c>
      <c r="P2" s="124" t="str">
        <f>IF('Game Stats'!$B4 = "Entropy", 'Game Stats'!U4, "")</f>
        <v/>
      </c>
      <c r="Q2" s="124" t="str">
        <f>IF('Game Stats'!$B4 = "Entropy", 'Game Stats'!V4, "")</f>
        <v/>
      </c>
      <c r="R2" s="124" t="str">
        <f>IF('Game Stats'!$B4 = "Entropy", 'Game Stats'!W4, "")</f>
        <v/>
      </c>
      <c r="S2" s="124" t="str">
        <f>IF('Game Stats'!$B4 = "Entropy", 'Game Stats'!X4, "")</f>
        <v/>
      </c>
      <c r="T2" s="124" t="str">
        <f>IF('Game Stats'!$B4 = "Entropy", 'Game Stats'!Y4, "")</f>
        <v/>
      </c>
      <c r="U2" s="124" t="str">
        <f>IF('Game Stats'!$B4 = "Entropy", 'Game Stats'!Z4, "")</f>
        <v/>
      </c>
    </row>
    <row r="3" spans="1:21">
      <c r="A3" s="124" t="str">
        <f>IF('Game Stats'!$B10 = "Entropy", 'Game Stats'!D10, "")</f>
        <v/>
      </c>
      <c r="B3" s="124" t="str">
        <f>IF('Game Stats'!$B10 = "Entropy", 'Game Stats'!H10, "")</f>
        <v/>
      </c>
      <c r="C3" s="124" t="str">
        <f>IF('Game Stats'!$B10 = "Entropy", 'Game Stats'!I10, "")</f>
        <v/>
      </c>
      <c r="D3" s="124" t="str">
        <f>IF('Game Stats'!$B10 = "Entropy", 'Game Stats'!J10, "")</f>
        <v/>
      </c>
      <c r="E3" s="124" t="str">
        <f>IF('Game Stats'!$B10 = "Entropy", 'Game Stats'!K10, "")</f>
        <v/>
      </c>
      <c r="F3" s="124" t="str">
        <f>IF('Game Stats'!$B10 = "Entropy", 'Game Stats'!L10, "")</f>
        <v/>
      </c>
      <c r="G3" s="124" t="str">
        <f>IF('Game Stats'!$B10 = "Entropy", 'Game Stats'!M10, "")</f>
        <v/>
      </c>
      <c r="H3" s="124" t="str">
        <f>IF('Game Stats'!$B10 = "Entropy", 'Game Stats'!N10, "")</f>
        <v/>
      </c>
      <c r="I3" s="124" t="str">
        <f>IF('Game Stats'!$B10 = "Entropy", 'Game Stats'!O10, "")</f>
        <v/>
      </c>
      <c r="J3" s="124" t="str">
        <f>IF('Game Stats'!$B10 = "Entropy", 'Game Stats'!P10, "")</f>
        <v/>
      </c>
      <c r="K3" s="124" t="str">
        <f>IF('Game Stats'!$B10 = "Entropy", 'Game Stats'!Q10, "")</f>
        <v/>
      </c>
      <c r="L3" s="124" t="str">
        <f>IF('Game Stats'!$B10 = "Entropy", 'Game Stats'!R10, "")</f>
        <v/>
      </c>
      <c r="M3" s="124" t="str">
        <f>IF('Game Stats'!$B10 = "Entropy", 'Game Stats'!S10, "")</f>
        <v/>
      </c>
      <c r="N3" s="124" t="str">
        <f>IF('Game Stats'!$B10 = "Entropy", 'Game Stats'!T10, "")</f>
        <v/>
      </c>
      <c r="O3" s="124" t="str">
        <f>IF('Game Stats'!$B10 = "Entropy", SUM('Game Stats'!I9:I13), "")</f>
        <v/>
      </c>
      <c r="P3" s="124" t="str">
        <f>IF('Game Stats'!$B10 = "Entropy", 'Game Stats'!U10, "")</f>
        <v/>
      </c>
      <c r="Q3" s="124" t="str">
        <f>IF('Game Stats'!$B10 = "Entropy", 'Game Stats'!V10, "")</f>
        <v/>
      </c>
      <c r="R3" s="124" t="str">
        <f>IF('Game Stats'!$B10 = "Entropy", 'Game Stats'!W10, "")</f>
        <v/>
      </c>
      <c r="S3" s="124" t="str">
        <f>IF('Game Stats'!$B10 = "Entropy", 'Game Stats'!X10, "")</f>
        <v/>
      </c>
      <c r="T3" s="124" t="str">
        <f>IF('Game Stats'!$B10 = "Entropy", 'Game Stats'!Y10, "")</f>
        <v/>
      </c>
      <c r="U3" s="124" t="str">
        <f>IF('Game Stats'!$B10 = "Entropy", 'Game Stats'!Z10, "")</f>
        <v/>
      </c>
    </row>
    <row r="4" spans="1:21">
      <c r="A4" s="124" t="str">
        <f>IF('Game Stats'!$B16 = "Entropy", 'Game Stats'!D16, "")</f>
        <v/>
      </c>
      <c r="B4" s="124" t="str">
        <f>IF('Game Stats'!$B16 = "Entropy", 'Game Stats'!H16, "")</f>
        <v/>
      </c>
      <c r="C4" s="124" t="str">
        <f>IF('Game Stats'!$B16 = "Entropy", 'Game Stats'!I16, "")</f>
        <v/>
      </c>
      <c r="D4" s="124" t="str">
        <f>IF('Game Stats'!$B16 = "Entropy", 'Game Stats'!J16, "")</f>
        <v/>
      </c>
      <c r="E4" s="124" t="str">
        <f>IF('Game Stats'!$B16 = "Entropy", 'Game Stats'!K16, "")</f>
        <v/>
      </c>
      <c r="F4" s="124" t="str">
        <f>IF('Game Stats'!$B16 = "Entropy", 'Game Stats'!L16, "")</f>
        <v/>
      </c>
      <c r="G4" s="124" t="str">
        <f>IF('Game Stats'!$B16 = "Entropy", 'Game Stats'!M16, "")</f>
        <v/>
      </c>
      <c r="H4" s="124" t="str">
        <f>IF('Game Stats'!$B16 = "Entropy", 'Game Stats'!N16, "")</f>
        <v/>
      </c>
      <c r="I4" s="124" t="str">
        <f>IF('Game Stats'!$B16 = "Entropy", 'Game Stats'!O16, "")</f>
        <v/>
      </c>
      <c r="J4" s="124" t="str">
        <f>IF('Game Stats'!$B16 = "Entropy", 'Game Stats'!P16, "")</f>
        <v/>
      </c>
      <c r="K4" s="124" t="str">
        <f>IF('Game Stats'!$B16 = "Entropy", 'Game Stats'!Q16, "")</f>
        <v/>
      </c>
      <c r="L4" s="124" t="str">
        <f>IF('Game Stats'!$B16 = "Entropy", 'Game Stats'!R16, "")</f>
        <v/>
      </c>
      <c r="M4" s="124" t="str">
        <f>IF('Game Stats'!$B16 = "Entropy", 'Game Stats'!S16, "")</f>
        <v/>
      </c>
      <c r="N4" s="124" t="str">
        <f>IF('Game Stats'!$B16 = "Entropy", 'Game Stats'!T16, "")</f>
        <v/>
      </c>
      <c r="O4" s="124" t="str">
        <f>IF('Game Stats'!$B16 = "Entropy", SUM('Game Stats'!I15:I19), "")</f>
        <v/>
      </c>
      <c r="P4" s="124" t="str">
        <f>IF('Game Stats'!$B16 = "Entropy", 'Game Stats'!U16, "")</f>
        <v/>
      </c>
      <c r="Q4" s="124" t="str">
        <f>IF('Game Stats'!$B16 = "Entropy", 'Game Stats'!V16, "")</f>
        <v/>
      </c>
      <c r="R4" s="124" t="str">
        <f>IF('Game Stats'!$B16 = "Entropy", 'Game Stats'!W16, "")</f>
        <v/>
      </c>
      <c r="S4" s="124" t="str">
        <f>IF('Game Stats'!$B16 = "Entropy", 'Game Stats'!X16, "")</f>
        <v/>
      </c>
      <c r="T4" s="124" t="str">
        <f>IF('Game Stats'!$B16 = "Entropy", 'Game Stats'!Y16, "")</f>
        <v/>
      </c>
      <c r="U4" s="124" t="str">
        <f>IF('Game Stats'!$B16 = "Entropy", 'Game Stats'!Z16, "")</f>
        <v/>
      </c>
    </row>
    <row r="5" spans="1:21">
      <c r="A5" s="124" t="str">
        <f>IF('Game Stats'!$B22 = "Entropy", 'Game Stats'!D22, "")</f>
        <v/>
      </c>
      <c r="B5" s="124" t="str">
        <f>IF('Game Stats'!$B22 = "Entropy", 'Game Stats'!H22, "")</f>
        <v/>
      </c>
      <c r="C5" s="124" t="str">
        <f>IF('Game Stats'!$B22 = "Entropy", 'Game Stats'!I22, "")</f>
        <v/>
      </c>
      <c r="D5" s="124" t="str">
        <f>IF('Game Stats'!$B22 = "Entropy", 'Game Stats'!J22, "")</f>
        <v/>
      </c>
      <c r="E5" s="124" t="str">
        <f>IF('Game Stats'!$B22 = "Entropy", 'Game Stats'!K22, "")</f>
        <v/>
      </c>
      <c r="F5" s="124" t="str">
        <f>IF('Game Stats'!$B22 = "Entropy", 'Game Stats'!L22, "")</f>
        <v/>
      </c>
      <c r="G5" s="124" t="str">
        <f>IF('Game Stats'!$B22 = "Entropy", 'Game Stats'!M22, "")</f>
        <v/>
      </c>
      <c r="H5" s="124" t="str">
        <f>IF('Game Stats'!$B22 = "Entropy", 'Game Stats'!N22, "")</f>
        <v/>
      </c>
      <c r="I5" s="124" t="str">
        <f>IF('Game Stats'!$B22 = "Entropy", 'Game Stats'!O22, "")</f>
        <v/>
      </c>
      <c r="J5" s="124" t="str">
        <f>IF('Game Stats'!$B22 = "Entropy", 'Game Stats'!P22, "")</f>
        <v/>
      </c>
      <c r="K5" s="124" t="str">
        <f>IF('Game Stats'!$B22 = "Entropy", 'Game Stats'!Q22, "")</f>
        <v/>
      </c>
      <c r="L5" s="124" t="str">
        <f>IF('Game Stats'!$B22 = "Entropy", 'Game Stats'!R22, "")</f>
        <v/>
      </c>
      <c r="M5" s="124" t="str">
        <f>IF('Game Stats'!$B22 = "Entropy", 'Game Stats'!S22, "")</f>
        <v/>
      </c>
      <c r="N5" s="124" t="str">
        <f>IF('Game Stats'!$B22 = "Entropy", 'Game Stats'!T22, "")</f>
        <v/>
      </c>
      <c r="O5" s="124" t="str">
        <f>IF('Game Stats'!$B22 = "Entropy", SUM('Game Stats'!I21:I25), "")</f>
        <v/>
      </c>
      <c r="P5" s="124" t="str">
        <f>IF('Game Stats'!$B22 = "Entropy", 'Game Stats'!U22, "")</f>
        <v/>
      </c>
      <c r="Q5" s="124" t="str">
        <f>IF('Game Stats'!$B22 = "Entropy", 'Game Stats'!V22, "")</f>
        <v/>
      </c>
      <c r="R5" s="124" t="str">
        <f>IF('Game Stats'!$B22 = "Entropy", 'Game Stats'!W22, "")</f>
        <v/>
      </c>
      <c r="S5" s="124" t="str">
        <f>IF('Game Stats'!$B22 = "Entropy", 'Game Stats'!X22, "")</f>
        <v/>
      </c>
      <c r="T5" s="124" t="str">
        <f>IF('Game Stats'!$B22 = "Entropy", 'Game Stats'!Y22, "")</f>
        <v/>
      </c>
      <c r="U5" s="124" t="str">
        <f>IF('Game Stats'!$B22 = "Entropy", 'Game Stats'!Z22, "")</f>
        <v/>
      </c>
    </row>
    <row r="6" spans="1:21">
      <c r="A6" s="124" t="str">
        <f>IF('Game Stats'!$B28 = "Entropy", 'Game Stats'!D28, "")</f>
        <v>Udyr</v>
      </c>
      <c r="B6" s="121">
        <f>IF('Game Stats'!$B28 = "Entropy", 'Game Stats'!H28, "")</f>
        <v>26.43</v>
      </c>
      <c r="C6" s="124">
        <f>IF('Game Stats'!$B28 = "Entropy", 'Game Stats'!I28, "")</f>
        <v>2</v>
      </c>
      <c r="D6" s="124">
        <f>IF('Game Stats'!$B28 = "Entropy", 'Game Stats'!J28, "")</f>
        <v>3</v>
      </c>
      <c r="E6" s="124">
        <f>IF('Game Stats'!$B28 = "Entropy", 'Game Stats'!K28, "")</f>
        <v>12</v>
      </c>
      <c r="F6" s="122">
        <f>IF('Game Stats'!$B28 = "Entropy", 'Game Stats'!L28, "")</f>
        <v>9.8000000000000007</v>
      </c>
      <c r="G6" s="124">
        <f>IF('Game Stats'!$B28 = "Entropy", 'Game Stats'!M28, "")</f>
        <v>173</v>
      </c>
      <c r="H6" s="122">
        <f>IF('Game Stats'!$B28 = "Entropy", 'Game Stats'!N28, "")</f>
        <v>10.199999999999999</v>
      </c>
      <c r="I6" s="124">
        <f>IF('Game Stats'!$B28 = "Entropy", 'Game Stats'!O28, "")</f>
        <v>0</v>
      </c>
      <c r="J6" s="124">
        <f>IF('Game Stats'!$B28 = "Entropy", 'Game Stats'!P28, "")</f>
        <v>0</v>
      </c>
      <c r="K6" s="124">
        <f>IF('Game Stats'!$B28 = "Entropy", 'Game Stats'!Q28, "")</f>
        <v>0</v>
      </c>
      <c r="L6" s="124">
        <f>IF('Game Stats'!$B28 = "Entropy", 'Game Stats'!R28, "")</f>
        <v>0</v>
      </c>
      <c r="M6" s="124">
        <f>IF('Game Stats'!$B28 = "Entropy", 'Game Stats'!S28, "")</f>
        <v>10</v>
      </c>
      <c r="N6" s="124">
        <f>IF('Game Stats'!$B28 = "Entropy", 'Game Stats'!T28, "")</f>
        <v>25</v>
      </c>
      <c r="O6" s="124">
        <f>IF('Game Stats'!$B28 = "Entropy", SUM('Game Stats'!I27:I31), "")</f>
        <v>21</v>
      </c>
      <c r="P6" s="124">
        <f>IF('Game Stats'!$B28 = "Entropy", 'Game Stats'!U28, "")</f>
        <v>93</v>
      </c>
      <c r="Q6" s="124">
        <f>IF('Game Stats'!$B28 = "Entropy", 'Game Stats'!V28, "")</f>
        <v>3</v>
      </c>
      <c r="R6" s="124">
        <f>IF('Game Stats'!$B28 = "Entropy", 'Game Stats'!W28, "")</f>
        <v>4.8</v>
      </c>
      <c r="S6" s="124">
        <f>IF('Game Stats'!$B28 = "Entropy", 'Game Stats'!X28, "")</f>
        <v>268</v>
      </c>
      <c r="T6" s="124">
        <f>IF('Game Stats'!$B28 = "Entropy", 'Game Stats'!Y28, "")</f>
        <v>50</v>
      </c>
      <c r="U6" s="124">
        <f>IF('Game Stats'!$B28 = "Entropy", 'Game Stats'!Z28, "")</f>
        <v>3</v>
      </c>
    </row>
    <row r="7" spans="1:21">
      <c r="A7" s="124" t="str">
        <f>IF('Game Stats'!$B34 = "Entropy", 'Game Stats'!D34, "")</f>
        <v>Hecarim</v>
      </c>
      <c r="B7" s="121">
        <f>IF('Game Stats'!$B34 = "Entropy", 'Game Stats'!H34, "")</f>
        <v>26.4</v>
      </c>
      <c r="C7" s="124">
        <f>IF('Game Stats'!$B34 = "Entropy", 'Game Stats'!I34, "")</f>
        <v>5</v>
      </c>
      <c r="D7" s="124">
        <f>IF('Game Stats'!$B34 = "Entropy", 'Game Stats'!J34, "")</f>
        <v>2</v>
      </c>
      <c r="E7" s="124">
        <f>IF('Game Stats'!$B34 = "Entropy", 'Game Stats'!K34, "")</f>
        <v>11</v>
      </c>
      <c r="F7" s="122">
        <f>IF('Game Stats'!$B34 = "Entropy", 'Game Stats'!L34, "")</f>
        <v>10.7</v>
      </c>
      <c r="G7" s="124">
        <f>IF('Game Stats'!$B34 = "Entropy", 'Game Stats'!M34, "")</f>
        <v>177</v>
      </c>
      <c r="H7" s="122">
        <f>IF('Game Stats'!$B34 = "Entropy", 'Game Stats'!N34, "")</f>
        <v>11.1</v>
      </c>
      <c r="I7" s="124">
        <f>IF('Game Stats'!$B34 = "Entropy", 'Game Stats'!O34, "")</f>
        <v>0</v>
      </c>
      <c r="J7" s="124">
        <f>IF('Game Stats'!$B34 = "Entropy", 'Game Stats'!P34, "")</f>
        <v>0</v>
      </c>
      <c r="K7" s="124">
        <f>IF('Game Stats'!$B34 = "Entropy", 'Game Stats'!Q34, "")</f>
        <v>0</v>
      </c>
      <c r="L7" s="124">
        <f>IF('Game Stats'!$B34 = "Entropy", 'Game Stats'!R34, "")</f>
        <v>0</v>
      </c>
      <c r="M7" s="124">
        <f>IF('Game Stats'!$B34 = "Entropy", 'Game Stats'!S34, "")</f>
        <v>9</v>
      </c>
      <c r="N7" s="124">
        <f>IF('Game Stats'!$B34 = "Entropy", 'Game Stats'!T34, "")</f>
        <v>26</v>
      </c>
      <c r="O7" s="124">
        <f>IF('Game Stats'!$B34 = "Entropy", SUM('Game Stats'!I33:I37), "")</f>
        <v>25</v>
      </c>
      <c r="P7" s="124">
        <f>IF('Game Stats'!$B34 = "Entropy", 'Game Stats'!U34, "")</f>
        <v>107</v>
      </c>
      <c r="Q7" s="124">
        <f>IF('Game Stats'!$B34 = "Entropy", 'Game Stats'!V34, "")</f>
        <v>18</v>
      </c>
      <c r="R7" s="124" t="str">
        <f>IF('Game Stats'!$B8 = "Entropy", 'Game Stats'!W8, "")</f>
        <v/>
      </c>
      <c r="S7" s="124" t="str">
        <f>IF('Game Stats'!$B8 = "Entropy", 'Game Stats'!X8, "")</f>
        <v/>
      </c>
      <c r="T7" s="124" t="str">
        <f>IF('Game Stats'!$B8 = "Entropy", 'Game Stats'!Y8, "")</f>
        <v/>
      </c>
      <c r="U7" s="124" t="str">
        <f>IF('Game Stats'!$B8 = "Entropy", 'Game Stats'!Z8, "")</f>
        <v/>
      </c>
    </row>
    <row r="8" spans="1:21">
      <c r="A8" s="124" t="str">
        <f>IF('Game Stats'!$B40 = "Entropy", 'Game Stats'!D40, "")</f>
        <v>Ekko</v>
      </c>
      <c r="B8" s="121">
        <f>IF('Game Stats'!$B40 = "Entropy", 'Game Stats'!H40, "")</f>
        <v>37.299999999999997</v>
      </c>
      <c r="C8" s="124">
        <f>IF('Game Stats'!$B40 = "Entropy", 'Game Stats'!I40, "")</f>
        <v>4</v>
      </c>
      <c r="D8" s="124">
        <f>IF('Game Stats'!$B40 = "Entropy", 'Game Stats'!J40, "")</f>
        <v>8</v>
      </c>
      <c r="E8" s="124">
        <f>IF('Game Stats'!$B40 = "Entropy", 'Game Stats'!K40, "")</f>
        <v>5</v>
      </c>
      <c r="F8" s="122">
        <f>IF('Game Stats'!$B40 = "Entropy", 'Game Stats'!L40, "")</f>
        <v>19.5</v>
      </c>
      <c r="G8" s="124">
        <f>IF('Game Stats'!$B40 = "Entropy", 'Game Stats'!M40, "")</f>
        <v>202</v>
      </c>
      <c r="H8" s="122">
        <f>IF('Game Stats'!$B40 = "Entropy", 'Game Stats'!N40, "")</f>
        <v>11.6</v>
      </c>
      <c r="I8" s="124">
        <f>IF('Game Stats'!$B40 = "Entropy", 'Game Stats'!O40, "")</f>
        <v>0</v>
      </c>
      <c r="J8" s="124">
        <f>IF('Game Stats'!$B40 = "Entropy", 'Game Stats'!P40, "")</f>
        <v>0</v>
      </c>
      <c r="K8" s="124">
        <f>IF('Game Stats'!$B40 = "Entropy", 'Game Stats'!Q40, "")</f>
        <v>0</v>
      </c>
      <c r="L8" s="124">
        <f>IF('Game Stats'!$B40 = "Entropy", 'Game Stats'!R40, "")</f>
        <v>0</v>
      </c>
      <c r="M8" s="124">
        <f>IF('Game Stats'!$B40 = "Entropy", 'Game Stats'!S40, "")</f>
        <v>11</v>
      </c>
      <c r="N8" s="124">
        <f>IF('Game Stats'!$B40 = "Entropy", 'Game Stats'!T40, "")</f>
        <v>35</v>
      </c>
      <c r="O8" s="124">
        <f>IF('Game Stats'!$B40 = "Entropy", SUM('Game Stats'!I39:I43), "")</f>
        <v>19</v>
      </c>
      <c r="P8" s="124">
        <f>IF('Game Stats'!$B40 = "Entropy", 'Game Stats'!U40, "")</f>
        <v>87</v>
      </c>
      <c r="Q8" s="124">
        <f>IF('Game Stats'!$B40 = "Entropy", 'Game Stats'!V40, "")</f>
        <v>-3</v>
      </c>
      <c r="R8" s="124" t="str">
        <f>IF('Game Stats'!$B9 = "Entropy", 'Game Stats'!W9, "")</f>
        <v/>
      </c>
      <c r="S8" s="124" t="str">
        <f>IF('Game Stats'!$B9 = "Entropy", 'Game Stats'!X9, "")</f>
        <v/>
      </c>
      <c r="T8" s="124" t="str">
        <f>IF('Game Stats'!$B9 = "Entropy", 'Game Stats'!Y9, "")</f>
        <v/>
      </c>
      <c r="U8" s="124" t="str">
        <f>IF('Game Stats'!$B9 = "Entropy", 'Game Stats'!Z9, "")</f>
        <v/>
      </c>
    </row>
    <row r="9" spans="1:21">
      <c r="A9" s="124" t="str">
        <f>IF('Game Stats'!$B46 = "Entropy", 'Game Stats'!D46, "")</f>
        <v>Olaf</v>
      </c>
      <c r="B9" s="121">
        <f>IF('Game Stats'!$B46 = "Entropy", 'Game Stats'!H46, "")</f>
        <v>35.56</v>
      </c>
      <c r="C9" s="124">
        <f>IF('Game Stats'!$B46 = "Entropy", 'Game Stats'!I46, "")</f>
        <v>5</v>
      </c>
      <c r="D9" s="124">
        <f>IF('Game Stats'!$B46 = "Entropy", 'Game Stats'!J46, "")</f>
        <v>7</v>
      </c>
      <c r="E9" s="124">
        <f>IF('Game Stats'!$B46 = "Entropy", 'Game Stats'!K46, "")</f>
        <v>7</v>
      </c>
      <c r="F9" s="122">
        <f>IF('Game Stats'!$B46 = "Entropy", 'Game Stats'!L46, "")</f>
        <v>16.5</v>
      </c>
      <c r="G9" s="124">
        <f>IF('Game Stats'!$B46 = "Entropy", 'Game Stats'!M46, "")</f>
        <v>186</v>
      </c>
      <c r="H9" s="122">
        <f>IF('Game Stats'!$B46 = "Entropy", 'Game Stats'!N46, "")</f>
        <v>12.9</v>
      </c>
      <c r="I9" s="124">
        <f>IF('Game Stats'!$B46 = "Entropy", 'Game Stats'!O46, "")</f>
        <v>0</v>
      </c>
      <c r="J9" s="124">
        <f>IF('Game Stats'!$B46 = "Entropy", 'Game Stats'!P46, "")</f>
        <v>0</v>
      </c>
      <c r="K9" s="124">
        <f>IF('Game Stats'!$B46 = "Entropy", 'Game Stats'!Q46, "")</f>
        <v>0</v>
      </c>
      <c r="L9" s="124">
        <f>IF('Game Stats'!$B46 = "Entropy", 'Game Stats'!R46, "")</f>
        <v>0</v>
      </c>
      <c r="M9" s="124">
        <f>IF('Game Stats'!$B46 = "Entropy", 'Game Stats'!S46, "")</f>
        <v>9</v>
      </c>
      <c r="N9" s="124">
        <f>IF('Game Stats'!$B46 = "Entropy", 'Game Stats'!T46, "")</f>
        <v>21</v>
      </c>
      <c r="O9" s="124">
        <f>IF('Game Stats'!$B46 = "Entropy", SUM('Game Stats'!I45:I49), "")</f>
        <v>16</v>
      </c>
      <c r="P9" s="124">
        <f>IF('Game Stats'!$B46 = "Entropy", 'Game Stats'!U46, "")</f>
        <v>98</v>
      </c>
      <c r="Q9" s="124">
        <f>IF('Game Stats'!$B46 = "Entropy", 'Game Stats'!V46, "")</f>
        <v>10</v>
      </c>
    </row>
    <row r="10" spans="1:21">
      <c r="A10" s="124" t="str">
        <f>IF('Game Stats'!$B52 = "Entropy", 'Game Stats'!D52, "")</f>
        <v>Hecarim</v>
      </c>
      <c r="B10" s="121">
        <f>IF('Game Stats'!$B52 = "Entropy", 'Game Stats'!H52, "")</f>
        <v>0</v>
      </c>
      <c r="C10" s="124">
        <f>IF('Game Stats'!$B52 = "Entropy", 'Game Stats'!I52, "")</f>
        <v>0</v>
      </c>
      <c r="D10" s="124">
        <f>IF('Game Stats'!$B52 = "Entropy", 'Game Stats'!J52, "")</f>
        <v>0</v>
      </c>
      <c r="E10" s="124">
        <f>IF('Game Stats'!$B52 = "Entropy", 'Game Stats'!K52, "")</f>
        <v>0</v>
      </c>
      <c r="F10" s="122">
        <f>IF('Game Stats'!$B52 = "Entropy", 'Game Stats'!L52, "")</f>
        <v>0</v>
      </c>
      <c r="G10" s="124">
        <f>IF('Game Stats'!$B52 = "Entropy", 'Game Stats'!M52, "")</f>
        <v>0</v>
      </c>
      <c r="H10" s="122">
        <f>IF('Game Stats'!$B52 = "Entropy", 'Game Stats'!N52, "")</f>
        <v>0</v>
      </c>
      <c r="I10" s="124">
        <f>IF('Game Stats'!$B52 = "Entropy", 'Game Stats'!O52, "")</f>
        <v>0</v>
      </c>
      <c r="J10" s="124">
        <f>IF('Game Stats'!$B52 = "Entropy", 'Game Stats'!P52, "")</f>
        <v>0</v>
      </c>
      <c r="K10" s="124">
        <f>IF('Game Stats'!$B52 = "Entropy", 'Game Stats'!Q52, "")</f>
        <v>0</v>
      </c>
      <c r="L10" s="124">
        <f>IF('Game Stats'!$B52 = "Entropy", 'Game Stats'!R52, "")</f>
        <v>0</v>
      </c>
      <c r="M10" s="124">
        <f>IF('Game Stats'!$B52 = "Entropy", 'Game Stats'!S52, "")</f>
        <v>0</v>
      </c>
      <c r="N10" s="124">
        <f>IF('Game Stats'!$B52 = "Entropy", 'Game Stats'!T52, "")</f>
        <v>0</v>
      </c>
      <c r="O10" s="124">
        <f>IF('Game Stats'!$B52 = "Entropy", SUM('Game Stats'!I51:I55), "")</f>
        <v>0</v>
      </c>
      <c r="P10" s="124">
        <f>IF('Game Stats'!$B52 = "Entropy", 'Game Stats'!U52, "")</f>
        <v>0</v>
      </c>
      <c r="Q10" s="124">
        <f>IF('Game Stats'!$B52 = "Entropy", 'Game Stats'!V52, "")</f>
        <v>0</v>
      </c>
      <c r="R10" s="124" t="str">
        <f>IF('Game Stats'!$B11 = "Entropy", 'Game Stats'!W11, "")</f>
        <v/>
      </c>
      <c r="S10" s="124" t="str">
        <f>IF('Game Stats'!$B11 = "Entropy", 'Game Stats'!X11, "")</f>
        <v/>
      </c>
      <c r="T10" s="124" t="str">
        <f>IF('Game Stats'!$B11 = "Entropy", 'Game Stats'!Y11, "")</f>
        <v/>
      </c>
      <c r="U10" s="124" t="str">
        <f>IF('Game Stats'!$B11 = "Entropy", 'Game Stats'!Z11, "")</f>
        <v/>
      </c>
    </row>
    <row r="11" spans="1:21">
      <c r="A11" s="124" t="str">
        <f>IF('Game Stats'!$B58 = "Entropy", 'Game Stats'!D58, "")</f>
        <v/>
      </c>
      <c r="B11" s="124" t="str">
        <f>IF('Game Stats'!$B58 = "Entropy", 'Game Stats'!H58, "")</f>
        <v/>
      </c>
      <c r="C11" s="124" t="str">
        <f>IF('Game Stats'!$B58 = "Entropy", 'Game Stats'!I58, "")</f>
        <v/>
      </c>
      <c r="D11" s="124" t="str">
        <f>IF('Game Stats'!$B58 = "Entropy", 'Game Stats'!J58, "")</f>
        <v/>
      </c>
      <c r="E11" s="124" t="str">
        <f>IF('Game Stats'!$B58 = "Entropy", 'Game Stats'!K58, "")</f>
        <v/>
      </c>
      <c r="F11" s="124" t="str">
        <f>IF('Game Stats'!$B58 = "Entropy", 'Game Stats'!L58, "")</f>
        <v/>
      </c>
      <c r="G11" s="124" t="str">
        <f>IF('Game Stats'!$B58 = "Entropy", 'Game Stats'!M58, "")</f>
        <v/>
      </c>
      <c r="H11" s="124" t="str">
        <f>IF('Game Stats'!$B58 = "Entropy", 'Game Stats'!N58, "")</f>
        <v/>
      </c>
      <c r="I11" s="124" t="str">
        <f>IF('Game Stats'!$B58 = "Entropy", 'Game Stats'!O58, "")</f>
        <v/>
      </c>
      <c r="J11" s="124" t="str">
        <f>IF('Game Stats'!$B58 = "Entropy", 'Game Stats'!P58, "")</f>
        <v/>
      </c>
      <c r="K11" s="124" t="str">
        <f>IF('Game Stats'!$B58 = "Entropy", 'Game Stats'!Q58, "")</f>
        <v/>
      </c>
      <c r="L11" s="124" t="str">
        <f>IF('Game Stats'!$B58 = "Entropy", 'Game Stats'!R58, "")</f>
        <v/>
      </c>
      <c r="M11" s="124" t="str">
        <f>IF('Game Stats'!$B58 = "Entropy", 'Game Stats'!S58, "")</f>
        <v/>
      </c>
      <c r="N11" s="124" t="str">
        <f>IF('Game Stats'!$B58 = "Entropy", 'Game Stats'!T58, "")</f>
        <v/>
      </c>
      <c r="O11" s="124" t="str">
        <f>IF('Game Stats'!$B58 = "Entropy", SUM('Game Stats'!I57:I61), "")</f>
        <v/>
      </c>
      <c r="P11" s="124" t="str">
        <f>IF('Game Stats'!$B58 = "Entropy", 'Game Stats'!U58, "")</f>
        <v/>
      </c>
      <c r="Q11" s="124" t="str">
        <f>IF('Game Stats'!$B58 = "Entropy", 'Game Stats'!V58, "")</f>
        <v/>
      </c>
      <c r="R11" s="124" t="str">
        <f>IF('Game Stats'!$B12 = "Entropy", 'Game Stats'!W12, "")</f>
        <v/>
      </c>
      <c r="S11" s="124" t="str">
        <f>IF('Game Stats'!$B12 = "Entropy", 'Game Stats'!X12, "")</f>
        <v/>
      </c>
      <c r="T11" s="124" t="str">
        <f>IF('Game Stats'!$B12 = "Entropy", 'Game Stats'!Y12, "")</f>
        <v/>
      </c>
      <c r="U11" s="124" t="str">
        <f>IF('Game Stats'!$B12 = "Entropy", 'Game Stats'!Z12, "")</f>
        <v/>
      </c>
    </row>
    <row r="12" spans="1:21">
      <c r="A12" s="124" t="str">
        <f>IF('Game Stats'!$B64 = "Entropy", 'Game Stats'!D64, "")</f>
        <v/>
      </c>
      <c r="B12" s="124" t="str">
        <f>IF('Game Stats'!$B64 = "Entropy", 'Game Stats'!H64, "")</f>
        <v/>
      </c>
      <c r="C12" s="124" t="str">
        <f>IF('Game Stats'!$B64 = "Entropy", 'Game Stats'!I64, "")</f>
        <v/>
      </c>
      <c r="D12" s="124" t="str">
        <f>IF('Game Stats'!$B64 = "Entropy", 'Game Stats'!J64, "")</f>
        <v/>
      </c>
      <c r="E12" s="124" t="str">
        <f>IF('Game Stats'!$B64 = "Entropy", 'Game Stats'!K64, "")</f>
        <v/>
      </c>
      <c r="F12" s="124" t="str">
        <f>IF('Game Stats'!$B64 = "Entropy", 'Game Stats'!L64, "")</f>
        <v/>
      </c>
      <c r="G12" s="124" t="str">
        <f>IF('Game Stats'!$B64 = "Entropy", 'Game Stats'!M64, "")</f>
        <v/>
      </c>
      <c r="H12" s="124" t="str">
        <f>IF('Game Stats'!$B64 = "Entropy", 'Game Stats'!N64, "")</f>
        <v/>
      </c>
      <c r="I12" s="124" t="str">
        <f>IF('Game Stats'!$B64 = "Entropy", 'Game Stats'!O64, "")</f>
        <v/>
      </c>
      <c r="J12" s="124" t="str">
        <f>IF('Game Stats'!$B64 = "Entropy", 'Game Stats'!P64, "")</f>
        <v/>
      </c>
      <c r="K12" s="124" t="str">
        <f>IF('Game Stats'!$B64 = "Entropy", 'Game Stats'!Q64, "")</f>
        <v/>
      </c>
      <c r="L12" s="124" t="str">
        <f>IF('Game Stats'!$B64 = "Entropy", 'Game Stats'!R64, "")</f>
        <v/>
      </c>
      <c r="M12" s="124" t="str">
        <f>IF('Game Stats'!$B64 = "Entropy", 'Game Stats'!S64, "")</f>
        <v/>
      </c>
      <c r="N12" s="124" t="str">
        <f>IF('Game Stats'!$B64 = "Entropy", 'Game Stats'!T64, "")</f>
        <v/>
      </c>
      <c r="O12" s="124" t="str">
        <f>IF('Game Stats'!$B64 = "Entropy", SUM('Game Stats'!I63:I67), "")</f>
        <v/>
      </c>
      <c r="P12" s="124" t="str">
        <f>IF('Game Stats'!$B64 = "Entropy", 'Game Stats'!U64, "")</f>
        <v/>
      </c>
      <c r="Q12" s="124" t="str">
        <f>IF('Game Stats'!$B64 = "Entropy", 'Game Stats'!V64, "")</f>
        <v/>
      </c>
      <c r="R12" s="124" t="str">
        <f>IF('Game Stats'!$B13 = "Entropy", 'Game Stats'!W13, "")</f>
        <v/>
      </c>
      <c r="S12" s="124" t="str">
        <f>IF('Game Stats'!$B13 = "Entropy", 'Game Stats'!X13, "")</f>
        <v/>
      </c>
      <c r="T12" s="124" t="str">
        <f>IF('Game Stats'!$B13 = "Entropy", 'Game Stats'!Y13, "")</f>
        <v/>
      </c>
      <c r="U12" s="124" t="str">
        <f>IF('Game Stats'!$B13 = "Entropy", 'Game Stats'!Z13, "")</f>
        <v/>
      </c>
    </row>
    <row r="13" spans="1:21">
      <c r="A13" s="124" t="str">
        <f>IF('Game Stats'!$B70 = "Entropy", 'Game Stats'!D70, "")</f>
        <v/>
      </c>
      <c r="B13" s="124" t="str">
        <f>IF('Game Stats'!$B70 = "Entropy", 'Game Stats'!H70, "")</f>
        <v/>
      </c>
      <c r="C13" s="124" t="str">
        <f>IF('Game Stats'!$B70 = "Entropy", 'Game Stats'!I70, "")</f>
        <v/>
      </c>
      <c r="D13" s="124" t="str">
        <f>IF('Game Stats'!$B70 = "Entropy", 'Game Stats'!J70, "")</f>
        <v/>
      </c>
      <c r="E13" s="124" t="str">
        <f>IF('Game Stats'!$B70 = "Entropy", 'Game Stats'!K70, "")</f>
        <v/>
      </c>
      <c r="F13" s="124" t="str">
        <f>IF('Game Stats'!$B70 = "Entropy", 'Game Stats'!L70, "")</f>
        <v/>
      </c>
      <c r="G13" s="124" t="str">
        <f>IF('Game Stats'!$B70 = "Entropy", 'Game Stats'!M70, "")</f>
        <v/>
      </c>
      <c r="H13" s="124" t="str">
        <f>IF('Game Stats'!$B70 = "Entropy", 'Game Stats'!N70, "")</f>
        <v/>
      </c>
      <c r="I13" s="124" t="str">
        <f>IF('Game Stats'!$B70 = "Entropy", 'Game Stats'!O70, "")</f>
        <v/>
      </c>
      <c r="J13" s="124" t="str">
        <f>IF('Game Stats'!$B70 = "Entropy", 'Game Stats'!P70, "")</f>
        <v/>
      </c>
      <c r="K13" s="124" t="str">
        <f>IF('Game Stats'!$B70 = "Entropy", 'Game Stats'!Q70, "")</f>
        <v/>
      </c>
      <c r="L13" s="124" t="str">
        <f>IF('Game Stats'!$B70 = "Entropy", 'Game Stats'!R70, "")</f>
        <v/>
      </c>
      <c r="M13" s="124" t="str">
        <f>IF('Game Stats'!$B70 = "Entropy", 'Game Stats'!S70, "")</f>
        <v/>
      </c>
      <c r="N13" s="124" t="str">
        <f>IF('Game Stats'!$B70 = "Entropy", 'Game Stats'!T70, "")</f>
        <v/>
      </c>
      <c r="O13" s="124" t="str">
        <f>IF('Game Stats'!$B70 = "Entropy", SUM('Game Stats'!I69:I73), "")</f>
        <v/>
      </c>
      <c r="P13" s="124" t="str">
        <f>IF('Game Stats'!$B70 = "Entropy", 'Game Stats'!U70, "")</f>
        <v/>
      </c>
      <c r="Q13" s="124" t="str">
        <f>IF('Game Stats'!$B70 = "Entropy", 'Game Stats'!V70, "")</f>
        <v/>
      </c>
      <c r="R13" s="124" t="str">
        <f>IF('Game Stats'!$B14 = "Entropy", 'Game Stats'!W14, "")</f>
        <v/>
      </c>
      <c r="S13" s="124" t="str">
        <f>IF('Game Stats'!$B14 = "Entropy", 'Game Stats'!X14, "")</f>
        <v/>
      </c>
      <c r="T13" s="124" t="str">
        <f>IF('Game Stats'!$B14 = "Entropy", 'Game Stats'!Y14, "")</f>
        <v/>
      </c>
      <c r="U13" s="124" t="str">
        <f>IF('Game Stats'!$B14 = "Entropy", 'Game Stats'!Z14, "")</f>
        <v/>
      </c>
    </row>
    <row r="14" spans="1:21">
      <c r="A14" s="124" t="str">
        <f>IF('Game Stats'!$B76 = "Entropy", 'Game Stats'!D76, "")</f>
        <v/>
      </c>
      <c r="B14" s="124" t="str">
        <f>IF('Game Stats'!$B76 = "Entropy", 'Game Stats'!H76, "")</f>
        <v/>
      </c>
      <c r="C14" s="124" t="str">
        <f>IF('Game Stats'!$B76 = "Entropy", 'Game Stats'!I76, "")</f>
        <v/>
      </c>
      <c r="D14" s="124" t="str">
        <f>IF('Game Stats'!$B76 = "Entropy", 'Game Stats'!J76, "")</f>
        <v/>
      </c>
      <c r="E14" s="124" t="str">
        <f>IF('Game Stats'!$B76 = "Entropy", 'Game Stats'!K76, "")</f>
        <v/>
      </c>
      <c r="F14" s="124" t="str">
        <f>IF('Game Stats'!$B76 = "Entropy", 'Game Stats'!L76, "")</f>
        <v/>
      </c>
      <c r="G14" s="124" t="str">
        <f>IF('Game Stats'!$B76 = "Entropy", 'Game Stats'!M76, "")</f>
        <v/>
      </c>
      <c r="H14" s="124" t="str">
        <f>IF('Game Stats'!$B76 = "Entropy", 'Game Stats'!N76, "")</f>
        <v/>
      </c>
      <c r="I14" s="124" t="str">
        <f>IF('Game Stats'!$B76 = "Entropy", 'Game Stats'!O76, "")</f>
        <v/>
      </c>
      <c r="J14" s="124" t="str">
        <f>IF('Game Stats'!$B76 = "Entropy", 'Game Stats'!P76, "")</f>
        <v/>
      </c>
      <c r="K14" s="124" t="str">
        <f>IF('Game Stats'!$B76 = "Entropy", 'Game Stats'!Q76, "")</f>
        <v/>
      </c>
      <c r="L14" s="124" t="str">
        <f>IF('Game Stats'!$B76 = "Entropy", 'Game Stats'!R76, "")</f>
        <v/>
      </c>
      <c r="M14" s="124" t="str">
        <f>IF('Game Stats'!$B76 = "Entropy", 'Game Stats'!S76, "")</f>
        <v/>
      </c>
      <c r="N14" s="124" t="str">
        <f>IF('Game Stats'!$B76 = "Entropy", 'Game Stats'!T76, "")</f>
        <v/>
      </c>
      <c r="O14" s="124" t="str">
        <f>IF('Game Stats'!$B76 = "Entropy", SUM('Game Stats'!I75:I79), "")</f>
        <v/>
      </c>
      <c r="P14" s="124" t="str">
        <f>IF('Game Stats'!$B76 = "Entropy", 'Game Stats'!U76, "")</f>
        <v/>
      </c>
      <c r="Q14" s="124" t="str">
        <f>IF('Game Stats'!$B76 = "Entropy", 'Game Stats'!V76, "")</f>
        <v/>
      </c>
      <c r="R14" s="124" t="str">
        <f>IF('Game Stats'!$B15 = "Entropy", 'Game Stats'!W21, "")</f>
        <v/>
      </c>
      <c r="S14" s="124" t="str">
        <f>IF('Game Stats'!$B15 = "Entropy", 'Game Stats'!X21, "")</f>
        <v/>
      </c>
      <c r="T14" s="124" t="str">
        <f>IF('Game Stats'!$B15 = "Entropy", 'Game Stats'!Y21, "")</f>
        <v/>
      </c>
      <c r="U14" s="124" t="str">
        <f>IF('Game Stats'!$B15 = "Entropy", 'Game Stats'!Z21, "")</f>
        <v/>
      </c>
    </row>
    <row r="15" spans="1:21">
      <c r="A15" s="124" t="str">
        <f>IF('Game Stats'!$B82 = "Entropy", 'Game Stats'!D82, "")</f>
        <v/>
      </c>
      <c r="B15" s="124" t="str">
        <f>IF('Game Stats'!$B82 = "Entropy", 'Game Stats'!H82, "")</f>
        <v/>
      </c>
      <c r="C15" s="124" t="str">
        <f>IF('Game Stats'!$B82 = "Entropy", 'Game Stats'!I82, "")</f>
        <v/>
      </c>
      <c r="D15" s="124" t="str">
        <f>IF('Game Stats'!$B82 = "Entropy", 'Game Stats'!J82, "")</f>
        <v/>
      </c>
      <c r="E15" s="124" t="str">
        <f>IF('Game Stats'!$B82 = "Entropy", 'Game Stats'!K82, "")</f>
        <v/>
      </c>
      <c r="F15" s="124" t="str">
        <f>IF('Game Stats'!$B82 = "Entropy", 'Game Stats'!L82, "")</f>
        <v/>
      </c>
      <c r="G15" s="124" t="str">
        <f>IF('Game Stats'!$B82 = "Entropy", 'Game Stats'!M82, "")</f>
        <v/>
      </c>
      <c r="H15" s="124" t="str">
        <f>IF('Game Stats'!$B82 = "Entropy", 'Game Stats'!N82, "")</f>
        <v/>
      </c>
      <c r="I15" s="124" t="str">
        <f>IF('Game Stats'!$B82 = "Entropy", 'Game Stats'!O82, "")</f>
        <v/>
      </c>
      <c r="J15" s="124" t="str">
        <f>IF('Game Stats'!$B82 = "Entropy", 'Game Stats'!P82, "")</f>
        <v/>
      </c>
      <c r="K15" s="124" t="str">
        <f>IF('Game Stats'!$B82 = "Entropy", 'Game Stats'!Q82, "")</f>
        <v/>
      </c>
      <c r="L15" s="124" t="str">
        <f>IF('Game Stats'!$B82 = "Entropy", 'Game Stats'!R82, "")</f>
        <v/>
      </c>
      <c r="M15" s="124" t="str">
        <f>IF('Game Stats'!$B82 = "Entropy", 'Game Stats'!S82, "")</f>
        <v/>
      </c>
      <c r="N15" s="124" t="str">
        <f>IF('Game Stats'!$B82 = "Entropy", 'Game Stats'!T82, "")</f>
        <v/>
      </c>
      <c r="O15" s="124" t="str">
        <f>IF('Game Stats'!$B82 = "Entropy", SUM('Game Stats'!I81:I85), "")</f>
        <v/>
      </c>
      <c r="P15" s="124" t="str">
        <f>IF('Game Stats'!$B82 = "Entropy", 'Game Stats'!U82, "")</f>
        <v/>
      </c>
      <c r="Q15" s="124" t="str">
        <f>IF('Game Stats'!$B82 = "Entropy", 'Game Stats'!V82, "")</f>
        <v/>
      </c>
    </row>
    <row r="16" spans="1:21">
      <c r="A16" s="124" t="str">
        <f>IF('Game Stats'!$B88 = "Entropy", 'Game Stats'!D88, "")</f>
        <v/>
      </c>
      <c r="B16" s="124" t="str">
        <f>IF('Game Stats'!$B88 = "Entropy", 'Game Stats'!H88, "")</f>
        <v/>
      </c>
      <c r="C16" s="124" t="str">
        <f>IF('Game Stats'!$B88 = "Entropy", 'Game Stats'!I88, "")</f>
        <v/>
      </c>
      <c r="D16" s="124" t="str">
        <f>IF('Game Stats'!$B88 = "Entropy", 'Game Stats'!J88, "")</f>
        <v/>
      </c>
      <c r="E16" s="124" t="str">
        <f>IF('Game Stats'!$B88 = "Entropy", 'Game Stats'!K88, "")</f>
        <v/>
      </c>
      <c r="F16" s="124" t="str">
        <f>IF('Game Stats'!$B88 = "Entropy", 'Game Stats'!L88, "")</f>
        <v/>
      </c>
      <c r="G16" s="124" t="str">
        <f>IF('Game Stats'!$B88 = "Entropy", 'Game Stats'!M88, "")</f>
        <v/>
      </c>
      <c r="H16" s="124" t="str">
        <f>IF('Game Stats'!$B88 = "Entropy", 'Game Stats'!N88, "")</f>
        <v/>
      </c>
      <c r="I16" s="124" t="str">
        <f>IF('Game Stats'!$B88 = "Entropy", 'Game Stats'!O88, "")</f>
        <v/>
      </c>
      <c r="J16" s="124" t="str">
        <f>IF('Game Stats'!$B88 = "Entropy", 'Game Stats'!P88, "")</f>
        <v/>
      </c>
      <c r="K16" s="124" t="str">
        <f>IF('Game Stats'!$B88 = "Entropy", 'Game Stats'!Q88, "")</f>
        <v/>
      </c>
      <c r="L16" s="124" t="str">
        <f>IF('Game Stats'!$B88 = "Entropy", 'Game Stats'!R88, "")</f>
        <v/>
      </c>
      <c r="M16" s="124" t="str">
        <f>IF('Game Stats'!$B88 = "Entropy", 'Game Stats'!S88, "")</f>
        <v/>
      </c>
      <c r="N16" s="124" t="str">
        <f>IF('Game Stats'!$B88 = "Entropy", 'Game Stats'!T88, "")</f>
        <v/>
      </c>
      <c r="O16" s="124" t="str">
        <f>IF('Game Stats'!$B88 = "Entropy", SUM('Game Stats'!I87:I91), "")</f>
        <v/>
      </c>
      <c r="P16" s="124" t="str">
        <f>IF('Game Stats'!$B88 = "Entropy", 'Game Stats'!U88, "")</f>
        <v/>
      </c>
      <c r="Q16" s="124" t="str">
        <f>IF('Game Stats'!$B88 = "Entropy", 'Game Stats'!V88, "")</f>
        <v/>
      </c>
      <c r="R16" s="124" t="str">
        <f>IF('Game Stats'!$B17 = "Entropy", 'Game Stats'!W23, "")</f>
        <v/>
      </c>
      <c r="S16" s="124" t="str">
        <f>IF('Game Stats'!$B17 = "Entropy", 'Game Stats'!X23, "")</f>
        <v/>
      </c>
      <c r="T16" s="124" t="str">
        <f>IF('Game Stats'!$B17 = "Entropy", 'Game Stats'!Y23, "")</f>
        <v/>
      </c>
      <c r="U16" s="124" t="str">
        <f>IF('Game Stats'!$B17 = "Entropy", 'Game Stats'!Z23, "")</f>
        <v/>
      </c>
    </row>
    <row r="17" spans="1:21">
      <c r="A17" s="124" t="str">
        <f>IF('Game Stats'!$B94 = "Entropy", 'Game Stats'!D94, "")</f>
        <v/>
      </c>
      <c r="B17" s="124" t="str">
        <f>IF('Game Stats'!$B94 = "Entropy", 'Game Stats'!H94, "")</f>
        <v/>
      </c>
      <c r="C17" s="124" t="str">
        <f>IF('Game Stats'!$B94 = "Entropy", 'Game Stats'!I94, "")</f>
        <v/>
      </c>
      <c r="D17" s="124" t="str">
        <f>IF('Game Stats'!$B94 = "Entropy", 'Game Stats'!J94, "")</f>
        <v/>
      </c>
      <c r="E17" s="124" t="str">
        <f>IF('Game Stats'!$B94 = "Entropy", 'Game Stats'!K94, "")</f>
        <v/>
      </c>
      <c r="F17" s="124" t="str">
        <f>IF('Game Stats'!$B94 = "Entropy", 'Game Stats'!L94, "")</f>
        <v/>
      </c>
      <c r="G17" s="124" t="str">
        <f>IF('Game Stats'!$B94 = "Entropy", 'Game Stats'!M94, "")</f>
        <v/>
      </c>
      <c r="H17" s="124" t="str">
        <f>IF('Game Stats'!$B94 = "Entropy", 'Game Stats'!N94, "")</f>
        <v/>
      </c>
      <c r="I17" s="124" t="str">
        <f>IF('Game Stats'!$B94 = "Entropy", 'Game Stats'!O94, "")</f>
        <v/>
      </c>
      <c r="J17" s="124" t="str">
        <f>IF('Game Stats'!$B94 = "Entropy", 'Game Stats'!P94, "")</f>
        <v/>
      </c>
      <c r="K17" s="124" t="str">
        <f>IF('Game Stats'!$B94 = "Entropy", 'Game Stats'!Q94, "")</f>
        <v/>
      </c>
      <c r="L17" s="124" t="str">
        <f>IF('Game Stats'!$B94 = "Entropy", 'Game Stats'!R94, "")</f>
        <v/>
      </c>
      <c r="M17" s="124" t="str">
        <f>IF('Game Stats'!$B94 = "Entropy", 'Game Stats'!S94, "")</f>
        <v/>
      </c>
      <c r="N17" s="124" t="str">
        <f>IF('Game Stats'!$B94 = "Entropy", 'Game Stats'!T94, "")</f>
        <v/>
      </c>
      <c r="O17" s="124" t="str">
        <f>IF('Game Stats'!$B94 = "Entropy", SUM('Game Stats'!I93:I97), "")</f>
        <v/>
      </c>
      <c r="P17" s="124" t="str">
        <f>IF('Game Stats'!$B94 = "Entropy", 'Game Stats'!U94, "")</f>
        <v/>
      </c>
      <c r="Q17" s="124" t="str">
        <f>IF('Game Stats'!$B94 = "Entropy", 'Game Stats'!V94, "")</f>
        <v/>
      </c>
      <c r="R17" s="124" t="str">
        <f>IF('Game Stats'!$B18 = "Entropy", 'Game Stats'!W24, "")</f>
        <v/>
      </c>
      <c r="S17" s="124" t="str">
        <f>IF('Game Stats'!$B18 = "Entropy", 'Game Stats'!X24, "")</f>
        <v/>
      </c>
      <c r="T17" s="124" t="str">
        <f>IF('Game Stats'!$B18 = "Entropy", 'Game Stats'!Y24, "")</f>
        <v/>
      </c>
      <c r="U17" s="124" t="str">
        <f>IF('Game Stats'!$B18 = "Entropy", 'Game Stats'!Z24, "")</f>
        <v/>
      </c>
    </row>
    <row r="18" spans="1:21">
      <c r="A18" s="124" t="str">
        <f>IF('Game Stats'!$B100 = "Entropy", 'Game Stats'!D100, "")</f>
        <v/>
      </c>
      <c r="B18" s="124" t="str">
        <f>IF('Game Stats'!$B100 = "Entropy", 'Game Stats'!H100, "")</f>
        <v/>
      </c>
      <c r="C18" s="124" t="str">
        <f>IF('Game Stats'!$B100 = "Entropy", 'Game Stats'!I100, "")</f>
        <v/>
      </c>
      <c r="D18" s="124" t="str">
        <f>IF('Game Stats'!$B100 = "Entropy", 'Game Stats'!J100, "")</f>
        <v/>
      </c>
      <c r="E18" s="124" t="str">
        <f>IF('Game Stats'!$B100 = "Entropy", 'Game Stats'!K100, "")</f>
        <v/>
      </c>
      <c r="F18" s="124" t="str">
        <f>IF('Game Stats'!$B100 = "Entropy", 'Game Stats'!L100, "")</f>
        <v/>
      </c>
      <c r="G18" s="124" t="str">
        <f>IF('Game Stats'!$B100 = "Entropy", 'Game Stats'!M100, "")</f>
        <v/>
      </c>
      <c r="H18" s="124" t="str">
        <f>IF('Game Stats'!$B100 = "Entropy", 'Game Stats'!N100, "")</f>
        <v/>
      </c>
      <c r="I18" s="124" t="str">
        <f>IF('Game Stats'!$B100 = "Entropy", 'Game Stats'!O100, "")</f>
        <v/>
      </c>
      <c r="J18" s="124" t="str">
        <f>IF('Game Stats'!$B100 = "Entropy", 'Game Stats'!P100, "")</f>
        <v/>
      </c>
      <c r="K18" s="124" t="str">
        <f>IF('Game Stats'!$B100 = "Entropy", 'Game Stats'!Q100, "")</f>
        <v/>
      </c>
      <c r="L18" s="124" t="str">
        <f>IF('Game Stats'!$B100 = "Entropy", 'Game Stats'!R100, "")</f>
        <v/>
      </c>
      <c r="M18" s="124" t="str">
        <f>IF('Game Stats'!$B100 = "Entropy", 'Game Stats'!S100, "")</f>
        <v/>
      </c>
      <c r="N18" s="124" t="str">
        <f>IF('Game Stats'!$B100 = "Entropy", 'Game Stats'!T100, "")</f>
        <v/>
      </c>
      <c r="O18" s="124" t="str">
        <f>IF('Game Stats'!$B100 = "Entropy", SUM('Game Stats'!I99:I103), "")</f>
        <v/>
      </c>
      <c r="P18" s="124" t="str">
        <f>IF('Game Stats'!$B100 = "Entropy", 'Game Stats'!U100, "")</f>
        <v/>
      </c>
      <c r="Q18" s="124" t="str">
        <f>IF('Game Stats'!$B100 = "Entropy", 'Game Stats'!V100, "")</f>
        <v/>
      </c>
      <c r="R18" s="124" t="str">
        <f>IF('Game Stats'!$B19 = "Entropy", 'Game Stats'!W25, "")</f>
        <v/>
      </c>
      <c r="S18" s="124" t="str">
        <f>IF('Game Stats'!$B19 = "Entropy", 'Game Stats'!X25, "")</f>
        <v/>
      </c>
      <c r="T18" s="124" t="str">
        <f>IF('Game Stats'!$B19 = "Entropy", 'Game Stats'!Y25, "")</f>
        <v/>
      </c>
      <c r="U18" s="124" t="str">
        <f>IF('Game Stats'!$B19 = "Entropy", 'Game Stats'!Z25, "")</f>
        <v/>
      </c>
    </row>
    <row r="19" spans="1:21">
      <c r="A19" s="124" t="str">
        <f>IF('Game Stats'!$B106 = "Entropy", 'Game Stats'!D106, "")</f>
        <v/>
      </c>
      <c r="B19" s="124" t="str">
        <f>IF('Game Stats'!$B106 = "Entropy", 'Game Stats'!H106, "")</f>
        <v/>
      </c>
      <c r="C19" s="124" t="str">
        <f>IF('Game Stats'!$B106 = "Entropy", 'Game Stats'!I106, "")</f>
        <v/>
      </c>
      <c r="D19" s="124" t="str">
        <f>IF('Game Stats'!$B106 = "Entropy", 'Game Stats'!J106, "")</f>
        <v/>
      </c>
      <c r="E19" s="124" t="str">
        <f>IF('Game Stats'!$B106 = "Entropy", 'Game Stats'!K106, "")</f>
        <v/>
      </c>
      <c r="F19" s="124" t="str">
        <f>IF('Game Stats'!$B106 = "Entropy", 'Game Stats'!L106, "")</f>
        <v/>
      </c>
      <c r="G19" s="124" t="str">
        <f>IF('Game Stats'!$B106 = "Entropy", 'Game Stats'!M106, "")</f>
        <v/>
      </c>
      <c r="H19" s="124" t="str">
        <f>IF('Game Stats'!$B106 = "Entropy", 'Game Stats'!N106, "")</f>
        <v/>
      </c>
      <c r="I19" s="124" t="str">
        <f>IF('Game Stats'!$B106 = "Entropy", 'Game Stats'!O106, "")</f>
        <v/>
      </c>
      <c r="J19" s="124" t="str">
        <f>IF('Game Stats'!$B106 = "Entropy", 'Game Stats'!P106, "")</f>
        <v/>
      </c>
      <c r="K19" s="124" t="str">
        <f>IF('Game Stats'!$B106 = "Entropy", 'Game Stats'!Q106, "")</f>
        <v/>
      </c>
      <c r="L19" s="124" t="str">
        <f>IF('Game Stats'!$B106 = "Entropy", 'Game Stats'!R106, "")</f>
        <v/>
      </c>
      <c r="M19" s="124" t="str">
        <f>IF('Game Stats'!$B106 = "Entropy", 'Game Stats'!S106, "")</f>
        <v/>
      </c>
      <c r="N19" s="124" t="str">
        <f>IF('Game Stats'!$B106 = "Entropy", 'Game Stats'!T106, "")</f>
        <v/>
      </c>
      <c r="O19" s="124" t="str">
        <f>IF('Game Stats'!$B106 = "Entropy", SUM('Game Stats'!I105:I109), "")</f>
        <v/>
      </c>
      <c r="P19" s="124" t="str">
        <f>IF('Game Stats'!$B106 = "Entropy", 'Game Stats'!U106, "")</f>
        <v/>
      </c>
      <c r="Q19" s="124" t="str">
        <f>IF('Game Stats'!$B106 = "Entropy", 'Game Stats'!V106, "")</f>
        <v/>
      </c>
      <c r="R19" s="124" t="str">
        <f>IF('Game Stats'!$B20 = "Entropy", 'Game Stats'!W20, "")</f>
        <v/>
      </c>
      <c r="S19" s="124" t="str">
        <f>IF('Game Stats'!$B20 = "Entropy", 'Game Stats'!X20, "")</f>
        <v/>
      </c>
      <c r="T19" s="124" t="str">
        <f>IF('Game Stats'!$B20 = "Entropy", 'Game Stats'!Y20, "")</f>
        <v/>
      </c>
      <c r="U19" s="124" t="str">
        <f>IF('Game Stats'!$B20 = "Entropy", 'Game Stats'!Z20, "")</f>
        <v/>
      </c>
    </row>
    <row r="20" spans="1:21">
      <c r="A20" s="124" t="str">
        <f>IF('Game Stats'!$B112 = "Entropy", 'Game Stats'!D112, "")</f>
        <v/>
      </c>
      <c r="B20" s="124" t="str">
        <f>IF('Game Stats'!$B112 = "Entropy", 'Game Stats'!H112, "")</f>
        <v/>
      </c>
      <c r="C20" s="124" t="str">
        <f>IF('Game Stats'!$B112 = "Entropy", 'Game Stats'!I112, "")</f>
        <v/>
      </c>
      <c r="D20" s="124" t="str">
        <f>IF('Game Stats'!$B112 = "Entropy", 'Game Stats'!J112, "")</f>
        <v/>
      </c>
      <c r="E20" s="124" t="str">
        <f>IF('Game Stats'!$B112 = "Entropy", 'Game Stats'!K112, "")</f>
        <v/>
      </c>
      <c r="F20" s="124" t="str">
        <f>IF('Game Stats'!$B112 = "Entropy", 'Game Stats'!L112, "")</f>
        <v/>
      </c>
      <c r="G20" s="124" t="str">
        <f>IF('Game Stats'!$B112 = "Entropy", 'Game Stats'!M112, "")</f>
        <v/>
      </c>
      <c r="H20" s="124" t="str">
        <f>IF('Game Stats'!$B112 = "Entropy", 'Game Stats'!N112, "")</f>
        <v/>
      </c>
      <c r="I20" s="124" t="str">
        <f>IF('Game Stats'!$B112 = "Entropy", 'Game Stats'!O112, "")</f>
        <v/>
      </c>
      <c r="J20" s="124" t="str">
        <f>IF('Game Stats'!$B112 = "Entropy", 'Game Stats'!P112, "")</f>
        <v/>
      </c>
      <c r="K20" s="124" t="str">
        <f>IF('Game Stats'!$B112 = "Entropy", 'Game Stats'!Q112, "")</f>
        <v/>
      </c>
      <c r="L20" s="124" t="str">
        <f>IF('Game Stats'!$B112 = "Entropy", 'Game Stats'!R112, "")</f>
        <v/>
      </c>
      <c r="M20" s="124" t="str">
        <f>IF('Game Stats'!$B112 = "Entropy", 'Game Stats'!S112, "")</f>
        <v/>
      </c>
      <c r="N20" s="124" t="str">
        <f>IF('Game Stats'!$B112 = "Entropy", 'Game Stats'!T112, "")</f>
        <v/>
      </c>
      <c r="O20" s="124" t="str">
        <f>IF('Game Stats'!$B112 = "Entropy", SUM('Game Stats'!I111:I115), "")</f>
        <v/>
      </c>
      <c r="P20" s="124" t="str">
        <f>IF('Game Stats'!$B112 = "Entropy", 'Game Stats'!U112, "")</f>
        <v/>
      </c>
      <c r="Q20" s="124" t="str">
        <f>IF('Game Stats'!$B112 = "Entropy", 'Game Stats'!V112, "")</f>
        <v/>
      </c>
      <c r="R20" s="124" t="str">
        <f>IF('Game Stats'!$B21 = "Entropy",#REF!, "")</f>
        <v/>
      </c>
      <c r="S20" s="124" t="str">
        <f>IF('Game Stats'!$B21 = "Entropy",#REF!, "")</f>
        <v/>
      </c>
      <c r="T20" s="124" t="str">
        <f>IF('Game Stats'!$B21 = "Entropy",#REF!, "")</f>
        <v/>
      </c>
      <c r="U20" s="124" t="str">
        <f>IF('Game Stats'!$B21 = "Entropy",#REF!, "")</f>
        <v/>
      </c>
    </row>
    <row r="21" spans="1:21">
      <c r="A21" s="124" t="str">
        <f>IF('Game Stats'!$B118 = "Entropy", 'Game Stats'!D118, "")</f>
        <v/>
      </c>
      <c r="B21" s="124" t="str">
        <f>IF('Game Stats'!$B118 = "Entropy", 'Game Stats'!H118, "")</f>
        <v/>
      </c>
      <c r="C21" s="124" t="str">
        <f>IF('Game Stats'!$B118 = "Entropy", 'Game Stats'!I118, "")</f>
        <v/>
      </c>
      <c r="D21" s="124" t="str">
        <f>IF('Game Stats'!$B118 = "Entropy", 'Game Stats'!J118, "")</f>
        <v/>
      </c>
      <c r="E21" s="124" t="str">
        <f>IF('Game Stats'!$B118 = "Entropy", 'Game Stats'!K118, "")</f>
        <v/>
      </c>
      <c r="F21" s="124" t="str">
        <f>IF('Game Stats'!$B118 = "Entropy", 'Game Stats'!L118, "")</f>
        <v/>
      </c>
      <c r="G21" s="124" t="str">
        <f>IF('Game Stats'!$B118 = "Entropy", 'Game Stats'!M118, "")</f>
        <v/>
      </c>
      <c r="H21" s="124" t="str">
        <f>IF('Game Stats'!$B118 = "Entropy", 'Game Stats'!N118, "")</f>
        <v/>
      </c>
      <c r="I21" s="124" t="str">
        <f>IF('Game Stats'!$B118 = "Entropy", 'Game Stats'!O118, "")</f>
        <v/>
      </c>
      <c r="J21" s="124" t="str">
        <f>IF('Game Stats'!$B118 = "Entropy", 'Game Stats'!P118, "")</f>
        <v/>
      </c>
      <c r="K21" s="124" t="str">
        <f>IF('Game Stats'!$B118 = "Entropy", 'Game Stats'!Q118, "")</f>
        <v/>
      </c>
      <c r="L21" s="124" t="str">
        <f>IF('Game Stats'!$B118 = "Entropy", 'Game Stats'!R118, "")</f>
        <v/>
      </c>
      <c r="M21" s="124" t="str">
        <f>IF('Game Stats'!$B118 = "Entropy", 'Game Stats'!S118, "")</f>
        <v/>
      </c>
      <c r="N21" s="124" t="str">
        <f>IF('Game Stats'!$B118 = "Entropy", 'Game Stats'!T118, "")</f>
        <v/>
      </c>
      <c r="O21" s="124" t="str">
        <f>IF('Game Stats'!$B118 = "Entropy", SUM('Game Stats'!I117:I121), "")</f>
        <v/>
      </c>
      <c r="P21" s="120" t="str">
        <f>IF('Game Stats'!$B118 = "Entropy", 'Game Stats'!U118, "")</f>
        <v/>
      </c>
      <c r="Q21" s="120" t="str">
        <f>IF('Game Stats'!$B118 = "Entropy", 'Game Stats'!V118, "")</f>
        <v/>
      </c>
    </row>
    <row r="22" spans="1:21">
      <c r="A22" s="124" t="str">
        <f>IF('Game Stats'!$B124 = "Entropy", 'Game Stats'!D124, "")</f>
        <v/>
      </c>
      <c r="B22" s="124" t="str">
        <f>IF('Game Stats'!$B124 = "Entropy", 'Game Stats'!H124, "")</f>
        <v/>
      </c>
      <c r="C22" s="124" t="str">
        <f>IF('Game Stats'!$B124 = "Entropy", 'Game Stats'!I124, "")</f>
        <v/>
      </c>
      <c r="D22" s="124" t="str">
        <f>IF('Game Stats'!$B124 = "Entropy", 'Game Stats'!J124, "")</f>
        <v/>
      </c>
      <c r="E22" s="124" t="str">
        <f>IF('Game Stats'!$B124 = "Entropy", 'Game Stats'!K124, "")</f>
        <v/>
      </c>
      <c r="F22" s="124" t="str">
        <f>IF('Game Stats'!$B124 = "Entropy", 'Game Stats'!L124, "")</f>
        <v/>
      </c>
      <c r="G22" s="124" t="str">
        <f>IF('Game Stats'!$B124 = "Entropy", 'Game Stats'!M124, "")</f>
        <v/>
      </c>
      <c r="H22" s="124" t="str">
        <f>IF('Game Stats'!$B124 = "Entropy", 'Game Stats'!N124, "")</f>
        <v/>
      </c>
      <c r="I22" s="124" t="str">
        <f>IF('Game Stats'!$B124 = "Entropy", 'Game Stats'!O124, "")</f>
        <v/>
      </c>
      <c r="J22" s="124" t="str">
        <f>IF('Game Stats'!$B124 = "Entropy", 'Game Stats'!P124, "")</f>
        <v/>
      </c>
      <c r="K22" s="124" t="str">
        <f>IF('Game Stats'!$B124 = "Entropy", 'Game Stats'!Q124, "")</f>
        <v/>
      </c>
      <c r="L22" s="124" t="str">
        <f>IF('Game Stats'!$B124 = "Entropy", 'Game Stats'!R124, "")</f>
        <v/>
      </c>
      <c r="M22" s="124" t="str">
        <f>IF('Game Stats'!$B124 = "Entropy", 'Game Stats'!S124, "")</f>
        <v/>
      </c>
      <c r="N22" s="124" t="str">
        <f>IF('Game Stats'!$B124 = "Entropy", 'Game Stats'!T124, "")</f>
        <v/>
      </c>
      <c r="O22" s="124" t="str">
        <f>IF('Game Stats'!$B124 = "Entropy", SUM('Game Stats'!I123:I127), "")</f>
        <v/>
      </c>
      <c r="P22" s="128" t="str">
        <f>IF('Game Stats'!$B124 = "Entropy", 'Game Stats'!U124, "")</f>
        <v/>
      </c>
      <c r="Q22" s="128" t="str">
        <f>IF('Game Stats'!$B124 = "Entropy", 'Game Stats'!V124, "")</f>
        <v/>
      </c>
      <c r="R22" s="124" t="str">
        <f>IF('Game Stats'!$B23 = "Entropy",#REF!, "")</f>
        <v/>
      </c>
      <c r="S22" s="124" t="str">
        <f>IF('Game Stats'!$B23 = "Entropy",#REF!, "")</f>
        <v/>
      </c>
      <c r="T22" s="124" t="str">
        <f>IF('Game Stats'!$B23 = "Entropy",#REF!, "")</f>
        <v/>
      </c>
      <c r="U22" s="124" t="str">
        <f>IF('Game Stats'!$B23 = "Entropy",#REF!, "")</f>
        <v/>
      </c>
    </row>
    <row r="23" spans="1:21">
      <c r="A23" s="124" t="str">
        <f>IF('Game Stats'!$B130 = "Entropy", 'Game Stats'!D130, "")</f>
        <v/>
      </c>
      <c r="B23" s="124" t="str">
        <f>IF('Game Stats'!$B130 = "Entropy", 'Game Stats'!H130, "")</f>
        <v/>
      </c>
      <c r="C23" s="124" t="str">
        <f>IF('Game Stats'!$B130 = "Entropy", 'Game Stats'!I130, "")</f>
        <v/>
      </c>
      <c r="D23" s="124" t="str">
        <f>IF('Game Stats'!$B130 = "Entropy", 'Game Stats'!J130, "")</f>
        <v/>
      </c>
      <c r="E23" s="124" t="str">
        <f>IF('Game Stats'!$B130 = "Entropy", 'Game Stats'!K130, "")</f>
        <v/>
      </c>
      <c r="F23" s="124" t="str">
        <f>IF('Game Stats'!$B130 = "Entropy", 'Game Stats'!L130, "")</f>
        <v/>
      </c>
      <c r="G23" s="124" t="str">
        <f>IF('Game Stats'!$B130 = "Entropy", 'Game Stats'!M130, "")</f>
        <v/>
      </c>
      <c r="H23" s="124" t="str">
        <f>IF('Game Stats'!$B130 = "Entropy", 'Game Stats'!N130, "")</f>
        <v/>
      </c>
      <c r="I23" s="124" t="str">
        <f>IF('Game Stats'!$B130 = "Entropy", 'Game Stats'!O130, "")</f>
        <v/>
      </c>
      <c r="J23" s="124" t="str">
        <f>IF('Game Stats'!$B130 = "Entropy", 'Game Stats'!P130, "")</f>
        <v/>
      </c>
      <c r="K23" s="124" t="str">
        <f>IF('Game Stats'!$B130 = "Entropy", 'Game Stats'!Q130, "")</f>
        <v/>
      </c>
      <c r="L23" s="124" t="str">
        <f>IF('Game Stats'!$B130 = "Entropy", 'Game Stats'!R130, "")</f>
        <v/>
      </c>
      <c r="M23" s="124" t="str">
        <f>IF('Game Stats'!$B130 = "Entropy", 'Game Stats'!S130, "")</f>
        <v/>
      </c>
      <c r="N23" s="124" t="str">
        <f>IF('Game Stats'!$B130 = "Entropy", 'Game Stats'!T130, "")</f>
        <v/>
      </c>
      <c r="O23" s="124" t="str">
        <f>IF('Game Stats'!$B130 = "Entropy", SUM('Game Stats'!I129:I133), "")</f>
        <v/>
      </c>
      <c r="P23" s="120" t="str">
        <f>IF('Game Stats'!$B130 = "Entropy", 'Game Stats'!U130, "")</f>
        <v/>
      </c>
      <c r="Q23" s="120" t="str">
        <f>IF('Game Stats'!$B130 = "Entropy", 'Game Stats'!V130, "")</f>
        <v/>
      </c>
      <c r="R23" s="124" t="str">
        <f>IF('Game Stats'!$B24 = "Entropy",#REF!, "")</f>
        <v/>
      </c>
      <c r="S23" s="124" t="str">
        <f>IF('Game Stats'!$B24 = "Entropy",#REF!, "")</f>
        <v/>
      </c>
      <c r="T23" s="124" t="str">
        <f>IF('Game Stats'!$B24 = "Entropy",#REF!, "")</f>
        <v/>
      </c>
      <c r="U23" s="124" t="str">
        <f>IF('Game Stats'!$B24 = "Entropy",#REF!, "")</f>
        <v/>
      </c>
    </row>
    <row r="24" spans="1:21">
      <c r="A24" s="124" t="str">
        <f>IF('Game Stats'!$B136 = "Entropy", 'Game Stats'!D136, "")</f>
        <v/>
      </c>
      <c r="B24" s="124" t="str">
        <f>IF('Game Stats'!$B136 = "Entropy", 'Game Stats'!H136, "")</f>
        <v/>
      </c>
      <c r="C24" s="124" t="str">
        <f>IF('Game Stats'!$B136 = "Entropy", 'Game Stats'!I136, "")</f>
        <v/>
      </c>
      <c r="D24" s="124" t="str">
        <f>IF('Game Stats'!$B136 = "Entropy", 'Game Stats'!J136, "")</f>
        <v/>
      </c>
      <c r="E24" s="124" t="str">
        <f>IF('Game Stats'!$B136 = "Entropy", 'Game Stats'!K136, "")</f>
        <v/>
      </c>
      <c r="F24" s="124" t="str">
        <f>IF('Game Stats'!$B136 = "Entropy", 'Game Stats'!L136, "")</f>
        <v/>
      </c>
      <c r="G24" s="124" t="str">
        <f>IF('Game Stats'!$B136 = "Entropy", 'Game Stats'!M136, "")</f>
        <v/>
      </c>
      <c r="H24" s="124" t="str">
        <f>IF('Game Stats'!$B136 = "Entropy", 'Game Stats'!N136, "")</f>
        <v/>
      </c>
      <c r="I24" s="124" t="str">
        <f>IF('Game Stats'!$B136 = "Entropy", 'Game Stats'!O136, "")</f>
        <v/>
      </c>
      <c r="J24" s="124" t="str">
        <f>IF('Game Stats'!$B136 = "Entropy", 'Game Stats'!P136, "")</f>
        <v/>
      </c>
      <c r="K24" s="124" t="str">
        <f>IF('Game Stats'!$B136 = "Entropy", 'Game Stats'!Q136, "")</f>
        <v/>
      </c>
      <c r="L24" s="124" t="str">
        <f>IF('Game Stats'!$B136 = "Entropy", 'Game Stats'!R136, "")</f>
        <v/>
      </c>
      <c r="M24" s="124" t="str">
        <f>IF('Game Stats'!$B136 = "Entropy", 'Game Stats'!S136, "")</f>
        <v/>
      </c>
      <c r="N24" s="124" t="str">
        <f>IF('Game Stats'!$B136 = "Entropy", 'Game Stats'!T136, "")</f>
        <v/>
      </c>
      <c r="O24" s="124" t="str">
        <f>IF('Game Stats'!$B136 = "Entropy", SUM('Game Stats'!I135:I139), "")</f>
        <v/>
      </c>
      <c r="P24" s="120" t="str">
        <f>IF('Game Stats'!$B136 = "Entropy", 'Game Stats'!U136, "")</f>
        <v/>
      </c>
      <c r="Q24" s="120" t="str">
        <f>IF('Game Stats'!$B136 = "Entropy", 'Game Stats'!V136, "")</f>
        <v/>
      </c>
      <c r="R24" s="124" t="str">
        <f>IF('Game Stats'!$B25 = "Entropy",#REF!, "")</f>
        <v/>
      </c>
      <c r="S24" s="124" t="str">
        <f>IF('Game Stats'!$B25 = "Entropy",#REF!, "")</f>
        <v/>
      </c>
      <c r="T24" s="124" t="str">
        <f>IF('Game Stats'!$B25 = "Entropy",#REF!, "")</f>
        <v/>
      </c>
      <c r="U24" s="124" t="str">
        <f>IF('Game Stats'!$B25 = "Entropy",#REF!, "")</f>
        <v/>
      </c>
    </row>
    <row r="25" spans="1:21">
      <c r="A25" s="124" t="str">
        <f>IF('Game Stats'!$B142 = "Entropy", 'Game Stats'!D142, "")</f>
        <v/>
      </c>
      <c r="B25" s="124" t="str">
        <f>IF('Game Stats'!$B142 = "Entropy", 'Game Stats'!H142, "")</f>
        <v/>
      </c>
      <c r="C25" s="124" t="str">
        <f>IF('Game Stats'!$B142 = "Entropy", 'Game Stats'!I142, "")</f>
        <v/>
      </c>
      <c r="D25" s="124" t="str">
        <f>IF('Game Stats'!$B142 = "Entropy", 'Game Stats'!J142, "")</f>
        <v/>
      </c>
      <c r="E25" s="124" t="str">
        <f>IF('Game Stats'!$B142 = "Entropy", 'Game Stats'!K142, "")</f>
        <v/>
      </c>
      <c r="F25" s="124" t="str">
        <f>IF('Game Stats'!$B142 = "Entropy", 'Game Stats'!L142, "")</f>
        <v/>
      </c>
      <c r="G25" s="124" t="str">
        <f>IF('Game Stats'!$B142 = "Entropy", 'Game Stats'!M142, "")</f>
        <v/>
      </c>
      <c r="H25" s="124" t="str">
        <f>IF('Game Stats'!$B142 = "Entropy", 'Game Stats'!N142, "")</f>
        <v/>
      </c>
      <c r="I25" s="124" t="str">
        <f>IF('Game Stats'!$B142 = "Entropy", 'Game Stats'!O142, "")</f>
        <v/>
      </c>
      <c r="J25" s="124" t="str">
        <f>IF('Game Stats'!$B142 = "Entropy", 'Game Stats'!P142, "")</f>
        <v/>
      </c>
      <c r="K25" s="124" t="str">
        <f>IF('Game Stats'!$B142 = "Entropy", 'Game Stats'!Q142, "")</f>
        <v/>
      </c>
      <c r="L25" s="124" t="str">
        <f>IF('Game Stats'!$B142 = "Entropy", 'Game Stats'!R142, "")</f>
        <v/>
      </c>
      <c r="M25" s="124" t="str">
        <f>IF('Game Stats'!$B142 = "Entropy", 'Game Stats'!S142, "")</f>
        <v/>
      </c>
      <c r="N25" s="124" t="str">
        <f>IF('Game Stats'!$B142 = "Entropy", 'Game Stats'!T142, "")</f>
        <v/>
      </c>
      <c r="O25" s="124" t="str">
        <f>IF('Game Stats'!$B142 = "Entropy", SUM('Game Stats'!I141:I145), "")</f>
        <v/>
      </c>
      <c r="P25" s="120" t="str">
        <f>IF('Game Stats'!$B142 = "Entropy", 'Game Stats'!U142, "")</f>
        <v/>
      </c>
      <c r="Q25" s="120" t="str">
        <f>IF('Game Stats'!$B142 = "Entropy", 'Game Stats'!V142, "")</f>
        <v/>
      </c>
      <c r="R25" s="124" t="str">
        <f>IF('Game Stats'!$B26 = "Entropy", 'Game Stats'!W26, "")</f>
        <v/>
      </c>
      <c r="S25" s="124" t="str">
        <f>IF('Game Stats'!$B26 = "Entropy", 'Game Stats'!X26, "")</f>
        <v/>
      </c>
      <c r="T25" s="124" t="str">
        <f>IF('Game Stats'!$B26 = "Entropy", 'Game Stats'!Y26, "")</f>
        <v/>
      </c>
      <c r="U25" s="124" t="str">
        <f>IF('Game Stats'!$B26 = "Entropy", 'Game Stats'!Z26, "")</f>
        <v/>
      </c>
    </row>
    <row r="26" spans="1:21">
      <c r="A26" s="124" t="str">
        <f>IF('Game Stats'!$B148 = "Entropy", 'Game Stats'!D148, "")</f>
        <v/>
      </c>
      <c r="B26" s="124" t="str">
        <f>IF('Game Stats'!$B148 = "Entropy", 'Game Stats'!H148, "")</f>
        <v/>
      </c>
      <c r="C26" s="124" t="str">
        <f>IF('Game Stats'!$B148 = "Entropy", 'Game Stats'!I148, "")</f>
        <v/>
      </c>
      <c r="D26" s="124" t="str">
        <f>IF('Game Stats'!$B148 = "Entropy", 'Game Stats'!J148, "")</f>
        <v/>
      </c>
      <c r="E26" s="124" t="str">
        <f>IF('Game Stats'!$B148 = "Entropy", 'Game Stats'!K148, "")</f>
        <v/>
      </c>
      <c r="F26" s="124" t="str">
        <f>IF('Game Stats'!$B148 = "Entropy", 'Game Stats'!L148, "")</f>
        <v/>
      </c>
      <c r="G26" s="124" t="str">
        <f>IF('Game Stats'!$B148 = "Entropy", 'Game Stats'!M148, "")</f>
        <v/>
      </c>
      <c r="H26" s="124" t="str">
        <f>IF('Game Stats'!$B148 = "Entropy", 'Game Stats'!N148, "")</f>
        <v/>
      </c>
      <c r="I26" s="124" t="str">
        <f>IF('Game Stats'!$B148 = "Entropy", 'Game Stats'!O148, "")</f>
        <v/>
      </c>
      <c r="J26" s="124" t="str">
        <f>IF('Game Stats'!$B148 = "Entropy", 'Game Stats'!P148, "")</f>
        <v/>
      </c>
      <c r="K26" s="124" t="str">
        <f>IF('Game Stats'!$B148 = "Entropy", 'Game Stats'!Q148, "")</f>
        <v/>
      </c>
      <c r="L26" s="124" t="str">
        <f>IF('Game Stats'!$B148 = "Entropy", 'Game Stats'!R148, "")</f>
        <v/>
      </c>
      <c r="M26" s="124" t="str">
        <f>IF('Game Stats'!$B148 = "Entropy", 'Game Stats'!S148, "")</f>
        <v/>
      </c>
      <c r="N26" s="124" t="str">
        <f>IF('Game Stats'!$B148 = "Entropy", 'Game Stats'!T148, "")</f>
        <v/>
      </c>
      <c r="O26" s="124" t="str">
        <f>IF('Game Stats'!$B148 = "Entropy", SUM('Game Stats'!I147:I151), "")</f>
        <v/>
      </c>
      <c r="P26" s="120" t="str">
        <f>IF('Game Stats'!$B148 = "Entropy", 'Game Stats'!U148, "")</f>
        <v/>
      </c>
      <c r="Q26" s="120" t="str">
        <f>IF('Game Stats'!$B148 = "Entropy", 'Game Stats'!V148, "")</f>
        <v/>
      </c>
      <c r="R26" s="124" t="str">
        <f>IF('Game Stats'!$B27 = "Entropy", 'Game Stats'!W27, "")</f>
        <v/>
      </c>
      <c r="S26" s="124" t="str">
        <f>IF('Game Stats'!$B27 = "Entropy", 'Game Stats'!X27, "")</f>
        <v/>
      </c>
      <c r="T26" s="124" t="str">
        <f>IF('Game Stats'!$B27 = "Entropy", 'Game Stats'!Y27, "")</f>
        <v/>
      </c>
      <c r="U26" s="124" t="str">
        <f>IF('Game Stats'!$B27 = "Entropy", 'Game Stats'!Z27, "")</f>
        <v/>
      </c>
    </row>
    <row r="27" spans="1:21">
      <c r="A27" s="124" t="str">
        <f>IF('Game Stats'!$B154 = "Entropy", 'Game Stats'!D154, "")</f>
        <v/>
      </c>
      <c r="B27" s="124" t="str">
        <f>IF('Game Stats'!$B154 = "Entropy", 'Game Stats'!H154, "")</f>
        <v/>
      </c>
      <c r="C27" s="124" t="str">
        <f>IF('Game Stats'!$B154 = "Entropy", 'Game Stats'!I154, "")</f>
        <v/>
      </c>
      <c r="D27" s="124" t="str">
        <f>IF('Game Stats'!$B154 = "Entropy", 'Game Stats'!J154, "")</f>
        <v/>
      </c>
      <c r="E27" s="124" t="str">
        <f>IF('Game Stats'!$B154 = "Entropy", 'Game Stats'!K154, "")</f>
        <v/>
      </c>
      <c r="F27" s="124" t="str">
        <f>IF('Game Stats'!$B154 = "Entropy", 'Game Stats'!L154, "")</f>
        <v/>
      </c>
      <c r="G27" s="124" t="str">
        <f>IF('Game Stats'!$B154 = "Entropy", 'Game Stats'!M154, "")</f>
        <v/>
      </c>
      <c r="H27" s="124" t="str">
        <f>IF('Game Stats'!$B154 = "Entropy", 'Game Stats'!N154, "")</f>
        <v/>
      </c>
      <c r="I27" s="124" t="str">
        <f>IF('Game Stats'!$B154 = "Entropy", 'Game Stats'!O154, "")</f>
        <v/>
      </c>
      <c r="J27" s="124" t="str">
        <f>IF('Game Stats'!$B154 = "Entropy", 'Game Stats'!P154, "")</f>
        <v/>
      </c>
      <c r="K27" s="124" t="str">
        <f>IF('Game Stats'!$B154 = "Entropy", 'Game Stats'!Q154, "")</f>
        <v/>
      </c>
      <c r="L27" s="124" t="str">
        <f>IF('Game Stats'!$B154 = "Entropy", 'Game Stats'!R154, "")</f>
        <v/>
      </c>
      <c r="M27" s="124" t="str">
        <f>IF('Game Stats'!$B154 = "Entropy", 'Game Stats'!S154, "")</f>
        <v/>
      </c>
      <c r="N27" s="124" t="str">
        <f>IF('Game Stats'!$B154 = "Entropy", 'Game Stats'!T154, "")</f>
        <v/>
      </c>
      <c r="O27" s="124" t="str">
        <f>IF('Game Stats'!$B154 = "Entropy", SUM('Game Stats'!I153:I157), "")</f>
        <v/>
      </c>
      <c r="P27" s="120" t="str">
        <f>IF('Game Stats'!$B154 = "Entropy", 'Game Stats'!U154, "")</f>
        <v/>
      </c>
      <c r="Q27" s="120" t="str">
        <f>IF('Game Stats'!$B154 = "Entropy", 'Game Stats'!V154, "")</f>
        <v/>
      </c>
    </row>
    <row r="28" spans="1:21">
      <c r="A28" s="124" t="str">
        <f>IF('Game Stats'!$B160 = "Entropy", 'Game Stats'!D160, "")</f>
        <v/>
      </c>
      <c r="B28" s="124" t="str">
        <f>IF('Game Stats'!$B160 = "Entropy", 'Game Stats'!H160, "")</f>
        <v/>
      </c>
      <c r="C28" s="124" t="str">
        <f>IF('Game Stats'!$B160 = "Entropy", 'Game Stats'!I160, "")</f>
        <v/>
      </c>
      <c r="D28" s="124" t="str">
        <f>IF('Game Stats'!$B160 = "Entropy", 'Game Stats'!J160, "")</f>
        <v/>
      </c>
      <c r="E28" s="124" t="str">
        <f>IF('Game Stats'!$B160 = "Entropy", 'Game Stats'!K160, "")</f>
        <v/>
      </c>
      <c r="F28" s="124" t="str">
        <f>IF('Game Stats'!$B160 = "Entropy", 'Game Stats'!L160, "")</f>
        <v/>
      </c>
      <c r="G28" s="124" t="str">
        <f>IF('Game Stats'!$B160 = "Entropy", 'Game Stats'!M160, "")</f>
        <v/>
      </c>
      <c r="H28" s="124" t="str">
        <f>IF('Game Stats'!$B160 = "Entropy", 'Game Stats'!N160, "")</f>
        <v/>
      </c>
      <c r="I28" s="124" t="str">
        <f>IF('Game Stats'!$B160 = "Entropy", 'Game Stats'!O160, "")</f>
        <v/>
      </c>
      <c r="J28" s="124" t="str">
        <f>IF('Game Stats'!$B160 = "Entropy", 'Game Stats'!P160, "")</f>
        <v/>
      </c>
      <c r="K28" s="124" t="str">
        <f>IF('Game Stats'!$B160 = "Entropy", 'Game Stats'!Q160, "")</f>
        <v/>
      </c>
      <c r="L28" s="124" t="str">
        <f>IF('Game Stats'!$B160 = "Entropy", 'Game Stats'!R160, "")</f>
        <v/>
      </c>
      <c r="M28" s="124" t="str">
        <f>IF('Game Stats'!$B160 = "Entropy", 'Game Stats'!S160, "")</f>
        <v/>
      </c>
      <c r="N28" s="124" t="str">
        <f>IF('Game Stats'!$B160 = "Entropy", 'Game Stats'!T160, "")</f>
        <v/>
      </c>
      <c r="O28" s="124" t="str">
        <f>IF('Game Stats'!$B160 = "Entropy", SUM('Game Stats'!I159:I163), "")</f>
        <v/>
      </c>
      <c r="P28" s="120" t="str">
        <f>IF('Game Stats'!$B160 = "Entropy", 'Game Stats'!U160, "")</f>
        <v/>
      </c>
      <c r="Q28" s="120" t="str">
        <f>IF('Game Stats'!$B160 = "Entropy", 'Game Stats'!V160, "")</f>
        <v/>
      </c>
      <c r="R28" s="124" t="str">
        <f>IF('Game Stats'!$B29 = "Entropy", 'Game Stats'!W29, "")</f>
        <v/>
      </c>
      <c r="S28" s="124" t="str">
        <f>IF('Game Stats'!$B29 = "Entropy", 'Game Stats'!X29, "")</f>
        <v/>
      </c>
      <c r="T28" s="124" t="str">
        <f>IF('Game Stats'!$B29 = "Entropy", 'Game Stats'!Y29, "")</f>
        <v/>
      </c>
      <c r="U28" s="124" t="str">
        <f>IF('Game Stats'!$B29 = "Entropy", 'Game Stats'!Z29, "")</f>
        <v/>
      </c>
    </row>
    <row r="29" spans="1:21">
      <c r="A29" s="124" t="str">
        <f>IF('Game Stats'!$B166 = "Entropy", 'Game Stats'!D166, "")</f>
        <v/>
      </c>
      <c r="B29" s="124" t="str">
        <f>IF('Game Stats'!$B166 = "Entropy", 'Game Stats'!H166, "")</f>
        <v/>
      </c>
      <c r="C29" s="124" t="str">
        <f>IF('Game Stats'!$B166 = "Entropy", 'Game Stats'!I166, "")</f>
        <v/>
      </c>
      <c r="D29" s="124" t="str">
        <f>IF('Game Stats'!$B166 = "Entropy", 'Game Stats'!J166, "")</f>
        <v/>
      </c>
      <c r="E29" s="124" t="str">
        <f>IF('Game Stats'!$B166 = "Entropy", 'Game Stats'!K166, "")</f>
        <v/>
      </c>
      <c r="F29" s="124" t="str">
        <f>IF('Game Stats'!$B166 = "Entropy", 'Game Stats'!L166, "")</f>
        <v/>
      </c>
      <c r="G29" s="124" t="str">
        <f>IF('Game Stats'!$B166 = "Entropy", 'Game Stats'!M166, "")</f>
        <v/>
      </c>
      <c r="H29" s="124" t="str">
        <f>IF('Game Stats'!$B166 = "Entropy", 'Game Stats'!N166, "")</f>
        <v/>
      </c>
      <c r="I29" s="124" t="str">
        <f>IF('Game Stats'!$B166 = "Entropy", 'Game Stats'!O166, "")</f>
        <v/>
      </c>
      <c r="J29" s="124" t="str">
        <f>IF('Game Stats'!$B166 = "Entropy", 'Game Stats'!P166, "")</f>
        <v/>
      </c>
      <c r="K29" s="124" t="str">
        <f>IF('Game Stats'!$B166 = "Entropy", 'Game Stats'!Q166, "")</f>
        <v/>
      </c>
      <c r="L29" s="124" t="str">
        <f>IF('Game Stats'!$B166 = "Entropy", 'Game Stats'!R166, "")</f>
        <v/>
      </c>
      <c r="M29" s="124" t="str">
        <f>IF('Game Stats'!$B166 = "Entropy", 'Game Stats'!S166, "")</f>
        <v/>
      </c>
      <c r="N29" s="124" t="str">
        <f>IF('Game Stats'!$B166 = "Entropy", 'Game Stats'!T166, "")</f>
        <v/>
      </c>
      <c r="O29" s="124" t="str">
        <f>IF('Game Stats'!$B166 = "Entropy", SUM('Game Stats'!I165:I169), "")</f>
        <v/>
      </c>
      <c r="P29" s="120" t="str">
        <f>IF('Game Stats'!$B166 = "Entropy", 'Game Stats'!U166, "")</f>
        <v/>
      </c>
      <c r="Q29" s="120" t="str">
        <f>IF('Game Stats'!$B166 = "Entropy", 'Game Stats'!V166, "")</f>
        <v/>
      </c>
      <c r="R29" s="124" t="str">
        <f>IF('Game Stats'!$B30 = "Entropy", 'Game Stats'!W30, "")</f>
        <v/>
      </c>
      <c r="S29" s="124" t="str">
        <f>IF('Game Stats'!$B30 = "Entropy", 'Game Stats'!X30, "")</f>
        <v/>
      </c>
      <c r="T29" s="124" t="str">
        <f>IF('Game Stats'!$B30 = "Entropy", 'Game Stats'!Y30, "")</f>
        <v/>
      </c>
      <c r="U29" s="124" t="str">
        <f>IF('Game Stats'!$B30 = "Entropy", 'Game Stats'!Z30, "")</f>
        <v/>
      </c>
    </row>
    <row r="30" spans="1:21">
      <c r="A30" s="124" t="str">
        <f>IF('Game Stats'!$B172 = "Entropy", 'Game Stats'!D172, "")</f>
        <v/>
      </c>
      <c r="B30" s="124" t="str">
        <f>IF('Game Stats'!$B172 = "Entropy", 'Game Stats'!H172, "")</f>
        <v/>
      </c>
      <c r="C30" s="124" t="str">
        <f>IF('Game Stats'!$B172 = "Entropy", 'Game Stats'!I172, "")</f>
        <v/>
      </c>
      <c r="D30" s="124" t="str">
        <f>IF('Game Stats'!$B172 = "Entropy", 'Game Stats'!J172, "")</f>
        <v/>
      </c>
      <c r="E30" s="124" t="str">
        <f>IF('Game Stats'!$B172 = "Entropy", 'Game Stats'!K172, "")</f>
        <v/>
      </c>
      <c r="F30" s="124" t="str">
        <f>IF('Game Stats'!$B172 = "Entropy", 'Game Stats'!L172, "")</f>
        <v/>
      </c>
      <c r="G30" s="124" t="str">
        <f>IF('Game Stats'!$B172 = "Entropy", 'Game Stats'!M172, "")</f>
        <v/>
      </c>
      <c r="H30" s="124" t="str">
        <f>IF('Game Stats'!$B172 = "Entropy", 'Game Stats'!N172, "")</f>
        <v/>
      </c>
      <c r="I30" s="124" t="str">
        <f>IF('Game Stats'!$B172 = "Entropy", 'Game Stats'!O172, "")</f>
        <v/>
      </c>
      <c r="J30" s="124" t="str">
        <f>IF('Game Stats'!$B172 = "Entropy", 'Game Stats'!P172, "")</f>
        <v/>
      </c>
      <c r="K30" s="124" t="str">
        <f>IF('Game Stats'!$B172 = "Entropy", 'Game Stats'!Q172, "")</f>
        <v/>
      </c>
      <c r="L30" s="124" t="str">
        <f>IF('Game Stats'!$B172 = "Entropy", 'Game Stats'!R172, "")</f>
        <v/>
      </c>
      <c r="M30" s="124" t="str">
        <f>IF('Game Stats'!$B172 = "Entropy", 'Game Stats'!S172, "")</f>
        <v/>
      </c>
      <c r="N30" s="124" t="str">
        <f>IF('Game Stats'!$B172 = "Entropy", 'Game Stats'!T172, "")</f>
        <v/>
      </c>
      <c r="O30" s="124" t="str">
        <f>IF('Game Stats'!$B172 = "Entropy", SUM('Game Stats'!I171:I175), "")</f>
        <v/>
      </c>
      <c r="P30" s="120" t="str">
        <f>IF('Game Stats'!$B172 = "Entropy", 'Game Stats'!U172, "")</f>
        <v/>
      </c>
      <c r="Q30" s="120" t="str">
        <f>IF('Game Stats'!$B172 = "Entropy", 'Game Stats'!V172, "")</f>
        <v/>
      </c>
      <c r="R30" s="124" t="str">
        <f>IF('Game Stats'!$B31 = "Entropy", 'Game Stats'!W31, "")</f>
        <v/>
      </c>
      <c r="S30" s="124" t="str">
        <f>IF('Game Stats'!$B31 = "Entropy", 'Game Stats'!X31, "")</f>
        <v/>
      </c>
      <c r="T30" s="124" t="str">
        <f>IF('Game Stats'!$B31 = "Entropy", 'Game Stats'!Y31, "")</f>
        <v/>
      </c>
      <c r="U30" s="124" t="str">
        <f>IF('Game Stats'!$B31 = "Entropy", 'Game Stats'!Z31, "")</f>
        <v/>
      </c>
    </row>
    <row r="31" spans="1:21">
      <c r="A31" s="124" t="str">
        <f>IF('Game Stats'!$B178 = "Entropy", 'Game Stats'!D178, "")</f>
        <v/>
      </c>
      <c r="B31" s="124" t="str">
        <f>IF('Game Stats'!$B178 = "Entropy", 'Game Stats'!H178, "")</f>
        <v/>
      </c>
      <c r="C31" s="124" t="str">
        <f>IF('Game Stats'!$B178 = "Entropy", 'Game Stats'!I178, "")</f>
        <v/>
      </c>
      <c r="D31" s="124" t="str">
        <f>IF('Game Stats'!$B178 = "Entropy", 'Game Stats'!J178, "")</f>
        <v/>
      </c>
      <c r="E31" s="124" t="str">
        <f>IF('Game Stats'!$B178 = "Entropy", 'Game Stats'!K178, "")</f>
        <v/>
      </c>
      <c r="F31" s="124" t="str">
        <f>IF('Game Stats'!$B178 = "Entropy", 'Game Stats'!L178, "")</f>
        <v/>
      </c>
      <c r="G31" s="124" t="str">
        <f>IF('Game Stats'!$B178 = "Entropy", 'Game Stats'!M178, "")</f>
        <v/>
      </c>
      <c r="H31" s="124" t="str">
        <f>IF('Game Stats'!$B178 = "Entropy", 'Game Stats'!N178, "")</f>
        <v/>
      </c>
      <c r="I31" s="124" t="str">
        <f>IF('Game Stats'!$B178 = "Entropy", 'Game Stats'!O178, "")</f>
        <v/>
      </c>
      <c r="J31" s="124" t="str">
        <f>IF('Game Stats'!$B178 = "Entropy", 'Game Stats'!P178, "")</f>
        <v/>
      </c>
      <c r="K31" s="124" t="str">
        <f>IF('Game Stats'!$B178 = "Entropy", 'Game Stats'!Q178, "")</f>
        <v/>
      </c>
      <c r="L31" s="124" t="str">
        <f>IF('Game Stats'!$B178 = "Entropy", 'Game Stats'!R178, "")</f>
        <v/>
      </c>
      <c r="M31" s="124" t="str">
        <f>IF('Game Stats'!$B178 = "Entropy", 'Game Stats'!S178, "")</f>
        <v/>
      </c>
      <c r="N31" s="124" t="str">
        <f>IF('Game Stats'!$B178 = "Entropy", 'Game Stats'!T178, "")</f>
        <v/>
      </c>
      <c r="O31" s="124" t="str">
        <f>IF('Game Stats'!$B178 = "Entropy", SUM('Game Stats'!I177:I181), "")</f>
        <v/>
      </c>
      <c r="P31" s="120" t="str">
        <f>IF('Game Stats'!$B178 = "Entropy", 'Game Stats'!U178, "")</f>
        <v/>
      </c>
      <c r="Q31" s="120" t="str">
        <f>IF('Game Stats'!$B178 = "Entropy", 'Game Stats'!V178, "")</f>
        <v/>
      </c>
      <c r="R31" s="124" t="str">
        <f>IF('Game Stats'!$B32 = "Entropy", 'Game Stats'!W32, "")</f>
        <v/>
      </c>
      <c r="S31" s="124" t="str">
        <f>IF('Game Stats'!$B32 = "Entropy", 'Game Stats'!X32, "")</f>
        <v/>
      </c>
      <c r="T31" s="124" t="str">
        <f>IF('Game Stats'!$B32 = "Entropy", 'Game Stats'!Y32, "")</f>
        <v/>
      </c>
      <c r="U31" s="124" t="str">
        <f>IF('Game Stats'!$B32 = "Entropy", 'Game Stats'!Z32, "")</f>
        <v/>
      </c>
    </row>
    <row r="32" spans="1:21">
      <c r="A32" s="124" t="str">
        <f>IF('Game Stats'!$B184 = "Entropy", 'Game Stats'!D184, "")</f>
        <v/>
      </c>
      <c r="B32" s="124" t="str">
        <f>IF('Game Stats'!$B184 = "Entropy", 'Game Stats'!H184, "")</f>
        <v/>
      </c>
      <c r="C32" s="124" t="str">
        <f>IF('Game Stats'!$B184 = "Entropy", 'Game Stats'!I184, "")</f>
        <v/>
      </c>
      <c r="D32" s="124" t="str">
        <f>IF('Game Stats'!$B184 = "Entropy", 'Game Stats'!J184, "")</f>
        <v/>
      </c>
      <c r="E32" s="124" t="str">
        <f>IF('Game Stats'!$B184 = "Entropy", 'Game Stats'!K184, "")</f>
        <v/>
      </c>
      <c r="F32" s="124" t="str">
        <f>IF('Game Stats'!$B184 = "Entropy", 'Game Stats'!L184, "")</f>
        <v/>
      </c>
      <c r="G32" s="124" t="str">
        <f>IF('Game Stats'!$B184 = "Entropy", 'Game Stats'!M184, "")</f>
        <v/>
      </c>
      <c r="H32" s="124" t="str">
        <f>IF('Game Stats'!$B184 = "Entropy", 'Game Stats'!N184, "")</f>
        <v/>
      </c>
      <c r="I32" s="124" t="str">
        <f>IF('Game Stats'!$B184 = "Entropy", 'Game Stats'!O184, "")</f>
        <v/>
      </c>
      <c r="J32" s="124" t="str">
        <f>IF('Game Stats'!$B184 = "Entropy", 'Game Stats'!P184, "")</f>
        <v/>
      </c>
      <c r="K32" s="124" t="str">
        <f>IF('Game Stats'!$B184 = "Entropy", 'Game Stats'!Q184, "")</f>
        <v/>
      </c>
      <c r="L32" s="124" t="str">
        <f>IF('Game Stats'!$B184 = "Entropy", 'Game Stats'!R184, "")</f>
        <v/>
      </c>
      <c r="M32" s="124" t="str">
        <f>IF('Game Stats'!$B184 = "Entropy", 'Game Stats'!S184, "")</f>
        <v/>
      </c>
      <c r="N32" s="124" t="str">
        <f>IF('Game Stats'!$B184 = "Entropy", 'Game Stats'!T184, "")</f>
        <v/>
      </c>
      <c r="O32" s="124" t="str">
        <f>IF('Game Stats'!$B184 = "Entropy", SUM('Game Stats'!I183:I187), "")</f>
        <v/>
      </c>
      <c r="P32" s="120" t="str">
        <f>IF('Game Stats'!$B184 = "Entropy", 'Game Stats'!U184, "")</f>
        <v/>
      </c>
      <c r="Q32" s="120" t="str">
        <f>IF('Game Stats'!$B184 = "Entropy", 'Game Stats'!V184, "")</f>
        <v/>
      </c>
      <c r="R32" s="124" t="str">
        <f>IF('Game Stats'!$B33 = "Entropy", 'Game Stats'!W33, "")</f>
        <v/>
      </c>
      <c r="S32" s="124" t="str">
        <f>IF('Game Stats'!$B33 = "Entropy", 'Game Stats'!X33, "")</f>
        <v/>
      </c>
      <c r="T32" s="124" t="str">
        <f>IF('Game Stats'!$B33 = "Entropy", 'Game Stats'!Y33, "")</f>
        <v/>
      </c>
      <c r="U32" s="124" t="str">
        <f>IF('Game Stats'!$B33 = "Entropy", 'Game Stats'!Z33, "")</f>
        <v/>
      </c>
    </row>
    <row r="33" spans="1:21">
      <c r="A33" s="124" t="str">
        <f>IF('Game Stats'!$B190 = "Entropy", 'Game Stats'!D190, "")</f>
        <v/>
      </c>
      <c r="B33" s="124" t="str">
        <f>IF('Game Stats'!$B190 = "Entropy", 'Game Stats'!H190, "")</f>
        <v/>
      </c>
      <c r="C33" s="124" t="str">
        <f>IF('Game Stats'!$B190 = "Entropy", 'Game Stats'!I190, "")</f>
        <v/>
      </c>
      <c r="D33" s="124" t="str">
        <f>IF('Game Stats'!$B190 = "Entropy", 'Game Stats'!J190, "")</f>
        <v/>
      </c>
      <c r="E33" s="124" t="str">
        <f>IF('Game Stats'!$B190 = "Entropy", 'Game Stats'!K190, "")</f>
        <v/>
      </c>
      <c r="F33" s="124" t="str">
        <f>IF('Game Stats'!$B190 = "Entropy", 'Game Stats'!L190, "")</f>
        <v/>
      </c>
      <c r="G33" s="124" t="str">
        <f>IF('Game Stats'!$B190 = "Entropy", 'Game Stats'!M190, "")</f>
        <v/>
      </c>
      <c r="H33" s="124" t="str">
        <f>IF('Game Stats'!$B190 = "Entropy", 'Game Stats'!N190, "")</f>
        <v/>
      </c>
      <c r="I33" s="124" t="str">
        <f>IF('Game Stats'!$B190 = "Entropy", 'Game Stats'!O190, "")</f>
        <v/>
      </c>
      <c r="J33" s="124" t="str">
        <f>IF('Game Stats'!$B190 = "Entropy", 'Game Stats'!P190, "")</f>
        <v/>
      </c>
      <c r="K33" s="124" t="str">
        <f>IF('Game Stats'!$B190 = "Entropy", 'Game Stats'!Q190, "")</f>
        <v/>
      </c>
      <c r="L33" s="124" t="str">
        <f>IF('Game Stats'!$B190 = "Entropy", 'Game Stats'!R190, "")</f>
        <v/>
      </c>
      <c r="M33" s="124" t="str">
        <f>IF('Game Stats'!$B190 = "Entropy", 'Game Stats'!S190, "")</f>
        <v/>
      </c>
      <c r="N33" s="124" t="str">
        <f>IF('Game Stats'!$B190 = "Entropy", 'Game Stats'!T190, "")</f>
        <v/>
      </c>
      <c r="O33" s="124" t="str">
        <f>IF('Game Stats'!$B190 = "Entropy", SUM('Game Stats'!I189:I193), "")</f>
        <v/>
      </c>
      <c r="P33" s="120" t="str">
        <f>IF('Game Stats'!$B190 = "Entropy", 'Game Stats'!U190, "")</f>
        <v/>
      </c>
      <c r="Q33" s="120" t="str">
        <f>IF('Game Stats'!$B190 = "Entropy", 'Game Stats'!V190, "")</f>
        <v/>
      </c>
      <c r="R33" s="124">
        <f>IF('Game Stats'!$B34 = "Entropy", 'Game Stats'!W34, "")</f>
        <v>6</v>
      </c>
      <c r="S33" s="124">
        <f>IF('Game Stats'!$B34 = "Entropy", 'Game Stats'!X34, "")</f>
        <v>1417</v>
      </c>
      <c r="T33" s="124">
        <f>IF('Game Stats'!$B34 = "Entropy", 'Game Stats'!Y34, "")</f>
        <v>50</v>
      </c>
      <c r="U33" s="124">
        <f>IF('Game Stats'!$B34 = "Entropy", 'Game Stats'!Z34, "")</f>
        <v>5</v>
      </c>
    </row>
    <row r="34" spans="1:21">
      <c r="A34" s="124" t="str">
        <f>IF('Game Stats'!$B196 = "Entropy", 'Game Stats'!D196, "")</f>
        <v/>
      </c>
      <c r="B34" s="124" t="str">
        <f>IF('Game Stats'!$B196 = "Entropy", 'Game Stats'!H196, "")</f>
        <v/>
      </c>
      <c r="C34" s="124" t="str">
        <f>IF('Game Stats'!$B196 = "Entropy", 'Game Stats'!I196, "")</f>
        <v/>
      </c>
      <c r="D34" s="124" t="str">
        <f>IF('Game Stats'!$B196 = "Entropy", 'Game Stats'!J196, "")</f>
        <v/>
      </c>
      <c r="E34" s="124" t="str">
        <f>IF('Game Stats'!$B196 = "Entropy", 'Game Stats'!K196, "")</f>
        <v/>
      </c>
      <c r="F34" s="124" t="str">
        <f>IF('Game Stats'!$B196 = "Entropy", 'Game Stats'!L196, "")</f>
        <v/>
      </c>
      <c r="G34" s="124" t="str">
        <f>IF('Game Stats'!$B196 = "Entropy", 'Game Stats'!M196, "")</f>
        <v/>
      </c>
      <c r="H34" s="124" t="str">
        <f>IF('Game Stats'!$B196 = "Entropy", 'Game Stats'!N196, "")</f>
        <v/>
      </c>
      <c r="I34" s="124" t="str">
        <f>IF('Game Stats'!$B196 = "Entropy", 'Game Stats'!O196, "")</f>
        <v/>
      </c>
      <c r="J34" s="124" t="str">
        <f>IF('Game Stats'!$B196 = "Entropy", 'Game Stats'!P196, "")</f>
        <v/>
      </c>
      <c r="K34" s="124" t="str">
        <f>IF('Game Stats'!$B196 = "Entropy", 'Game Stats'!Q196, "")</f>
        <v/>
      </c>
      <c r="L34" s="124" t="str">
        <f>IF('Game Stats'!$B196 = "Entropy", 'Game Stats'!R196, "")</f>
        <v/>
      </c>
      <c r="M34" s="124" t="str">
        <f>IF('Game Stats'!$B196 = "Entropy", 'Game Stats'!S196, "")</f>
        <v/>
      </c>
      <c r="N34" s="124" t="str">
        <f>IF('Game Stats'!$B196 = "Entropy", 'Game Stats'!T196, "")</f>
        <v/>
      </c>
      <c r="O34" s="124" t="str">
        <f>IF('Game Stats'!$B196 = "Entropy", SUM('Game Stats'!I195:I199), "")</f>
        <v/>
      </c>
      <c r="P34" s="120" t="str">
        <f>IF('Game Stats'!$B196 = "Entropy", 'Game Stats'!U196, "")</f>
        <v/>
      </c>
      <c r="Q34" s="120" t="str">
        <f>IF('Game Stats'!$B196 = "Entropy", 'Game Stats'!V196, "")</f>
        <v/>
      </c>
      <c r="R34" s="124" t="str">
        <f>IF('Game Stats'!$B35 = "Entropy", 'Game Stats'!W35, "")</f>
        <v/>
      </c>
      <c r="S34" s="124" t="str">
        <f>IF('Game Stats'!$B35 = "Entropy", 'Game Stats'!X35, "")</f>
        <v/>
      </c>
      <c r="T34" s="124" t="str">
        <f>IF('Game Stats'!$B35 = "Entropy", 'Game Stats'!Y35, "")</f>
        <v/>
      </c>
      <c r="U34" s="124" t="str">
        <f>IF('Game Stats'!$B35 = "Entropy", 'Game Stats'!Z35, "")</f>
        <v/>
      </c>
    </row>
    <row r="35" spans="1:21">
      <c r="A35" s="124" t="str">
        <f>IF('Game Stats'!$B202 = "Entropy", 'Game Stats'!D202, "")</f>
        <v/>
      </c>
      <c r="B35" s="124" t="str">
        <f>IF('Game Stats'!$B202 = "Entropy", 'Game Stats'!H202, "")</f>
        <v/>
      </c>
      <c r="C35" s="124" t="str">
        <f>IF('Game Stats'!$B202 = "Entropy", 'Game Stats'!I202, "")</f>
        <v/>
      </c>
      <c r="D35" s="124" t="str">
        <f>IF('Game Stats'!$B202 = "Entropy", 'Game Stats'!J202, "")</f>
        <v/>
      </c>
      <c r="E35" s="124" t="str">
        <f>IF('Game Stats'!$B202 = "Entropy", 'Game Stats'!K202, "")</f>
        <v/>
      </c>
      <c r="F35" s="124" t="str">
        <f>IF('Game Stats'!$B202 = "Entropy", 'Game Stats'!L202, "")</f>
        <v/>
      </c>
      <c r="G35" s="124" t="str">
        <f>IF('Game Stats'!$B202 = "Entropy", 'Game Stats'!M202, "")</f>
        <v/>
      </c>
      <c r="H35" s="124" t="str">
        <f>IF('Game Stats'!$B202 = "Entropy", 'Game Stats'!N202, "")</f>
        <v/>
      </c>
      <c r="I35" s="124" t="str">
        <f>IF('Game Stats'!$B202 = "Entropy", 'Game Stats'!O202, "")</f>
        <v/>
      </c>
      <c r="J35" s="124" t="str">
        <f>IF('Game Stats'!$B202 = "Entropy", 'Game Stats'!P202, "")</f>
        <v/>
      </c>
      <c r="K35" s="124" t="str">
        <f>IF('Game Stats'!$B202 = "Entropy", 'Game Stats'!Q202, "")</f>
        <v/>
      </c>
      <c r="L35" s="124" t="str">
        <f>IF('Game Stats'!$B202 = "Entropy", 'Game Stats'!R202, "")</f>
        <v/>
      </c>
      <c r="M35" s="124" t="str">
        <f>IF('Game Stats'!$B202 = "Entropy", 'Game Stats'!S202, "")</f>
        <v/>
      </c>
      <c r="N35" s="124" t="str">
        <f>IF('Game Stats'!$B202 = "Entropy", 'Game Stats'!T202, "")</f>
        <v/>
      </c>
      <c r="O35" s="124" t="str">
        <f>IF('Game Stats'!$B202 = "Entropy", SUM('Game Stats'!I201:I205), "")</f>
        <v/>
      </c>
      <c r="P35" s="120" t="str">
        <f>IF('Game Stats'!$B202 = "Entropy", 'Game Stats'!U202, "")</f>
        <v/>
      </c>
      <c r="Q35" s="120" t="str">
        <f>IF('Game Stats'!$B202 = "Entropy", 'Game Stats'!V202, "")</f>
        <v/>
      </c>
      <c r="R35" s="124" t="str">
        <f>IF('Game Stats'!$B36 = "Entropy", 'Game Stats'!W36, "")</f>
        <v/>
      </c>
      <c r="S35" s="124" t="str">
        <f>IF('Game Stats'!$B36 = "Entropy", 'Game Stats'!X36, "")</f>
        <v/>
      </c>
      <c r="T35" s="124" t="str">
        <f>IF('Game Stats'!$B36 = "Entropy", 'Game Stats'!Y36, "")</f>
        <v/>
      </c>
      <c r="U35" s="124" t="str">
        <f>IF('Game Stats'!$B36 = "Entropy", 'Game Stats'!Z36, "")</f>
        <v/>
      </c>
    </row>
    <row r="36" spans="1:21">
      <c r="A36" s="124" t="str">
        <f>IF('Game Stats'!$B208 = "Entropy", 'Game Stats'!D208, "")</f>
        <v/>
      </c>
      <c r="B36" s="124" t="str">
        <f>IF('Game Stats'!$B208 = "Entropy", 'Game Stats'!H208, "")</f>
        <v/>
      </c>
      <c r="C36" s="124" t="str">
        <f>IF('Game Stats'!$B208 = "Entropy", 'Game Stats'!I208, "")</f>
        <v/>
      </c>
      <c r="D36" s="124" t="str">
        <f>IF('Game Stats'!$B208 = "Entropy", 'Game Stats'!J208, "")</f>
        <v/>
      </c>
      <c r="E36" s="124" t="str">
        <f>IF('Game Stats'!$B208 = "Entropy", 'Game Stats'!K208, "")</f>
        <v/>
      </c>
      <c r="F36" s="124" t="str">
        <f>IF('Game Stats'!$B208 = "Entropy", 'Game Stats'!L208, "")</f>
        <v/>
      </c>
      <c r="G36" s="124" t="str">
        <f>IF('Game Stats'!$B208 = "Entropy", 'Game Stats'!M208, "")</f>
        <v/>
      </c>
      <c r="H36" s="124" t="str">
        <f>IF('Game Stats'!$B208 = "Entropy", 'Game Stats'!N208, "")</f>
        <v/>
      </c>
      <c r="I36" s="124" t="str">
        <f>IF('Game Stats'!$B208 = "Entropy", 'Game Stats'!O208, "")</f>
        <v/>
      </c>
      <c r="J36" s="124" t="str">
        <f>IF('Game Stats'!$B208 = "Entropy", 'Game Stats'!P208, "")</f>
        <v/>
      </c>
      <c r="K36" s="124" t="str">
        <f>IF('Game Stats'!$B208 = "Entropy", 'Game Stats'!Q208, "")</f>
        <v/>
      </c>
      <c r="L36" s="124" t="str">
        <f>IF('Game Stats'!$B208 = "Entropy", 'Game Stats'!R208, "")</f>
        <v/>
      </c>
      <c r="M36" s="124" t="str">
        <f>IF('Game Stats'!$B208 = "Entropy", 'Game Stats'!S208, "")</f>
        <v/>
      </c>
      <c r="N36" s="124" t="str">
        <f>IF('Game Stats'!$B208 = "Entropy", 'Game Stats'!T208, "")</f>
        <v/>
      </c>
      <c r="O36" s="124" t="str">
        <f>IF('Game Stats'!$B208 = "Entropy", SUM('Game Stats'!I207:I211), "")</f>
        <v/>
      </c>
      <c r="P36" s="120" t="str">
        <f>IF('Game Stats'!$B208 = "Entropy", 'Game Stats'!U208, "")</f>
        <v/>
      </c>
      <c r="Q36" s="120" t="str">
        <f>IF('Game Stats'!$B208 = "Entropy", 'Game Stats'!V208, "")</f>
        <v/>
      </c>
      <c r="R36" s="124" t="str">
        <f>IF('Game Stats'!$B37 = "Entropy", 'Game Stats'!W37, "")</f>
        <v/>
      </c>
      <c r="S36" s="124" t="str">
        <f>IF('Game Stats'!$B37 = "Entropy", 'Game Stats'!X37, "")</f>
        <v/>
      </c>
      <c r="T36" s="124" t="str">
        <f>IF('Game Stats'!$B37 = "Entropy", 'Game Stats'!Y37, "")</f>
        <v/>
      </c>
      <c r="U36" s="124" t="str">
        <f>IF('Game Stats'!$B37 = "Entropy", 'Game Stats'!Z37, "")</f>
        <v/>
      </c>
    </row>
    <row r="37" spans="1:21">
      <c r="A37" s="124" t="str">
        <f>IF('Game Stats'!$B214 = "Entropy", 'Game Stats'!D214, "")</f>
        <v/>
      </c>
      <c r="B37" s="124" t="str">
        <f>IF('Game Stats'!$B214 = "Entropy", 'Game Stats'!H214, "")</f>
        <v/>
      </c>
      <c r="C37" s="124" t="str">
        <f>IF('Game Stats'!$B214 = "Entropy", 'Game Stats'!I214, "")</f>
        <v/>
      </c>
      <c r="D37" s="124" t="str">
        <f>IF('Game Stats'!$B214 = "Entropy", 'Game Stats'!J214, "")</f>
        <v/>
      </c>
      <c r="E37" s="124" t="str">
        <f>IF('Game Stats'!$B214 = "Entropy", 'Game Stats'!K214, "")</f>
        <v/>
      </c>
      <c r="F37" s="124" t="str">
        <f>IF('Game Stats'!$B214 = "Entropy", 'Game Stats'!L214, "")</f>
        <v/>
      </c>
      <c r="G37" s="124" t="str">
        <f>IF('Game Stats'!$B214 = "Entropy", 'Game Stats'!M214, "")</f>
        <v/>
      </c>
      <c r="H37" s="124" t="str">
        <f>IF('Game Stats'!$B214 = "Entropy", 'Game Stats'!N214, "")</f>
        <v/>
      </c>
      <c r="I37" s="124" t="str">
        <f>IF('Game Stats'!$B214 = "Entropy", 'Game Stats'!O214, "")</f>
        <v/>
      </c>
      <c r="J37" s="124" t="str">
        <f>IF('Game Stats'!$B214 = "Entropy", 'Game Stats'!P214, "")</f>
        <v/>
      </c>
      <c r="K37" s="124" t="str">
        <f>IF('Game Stats'!$B214 = "Entropy", 'Game Stats'!Q214, "")</f>
        <v/>
      </c>
      <c r="L37" s="124" t="str">
        <f>IF('Game Stats'!$B214 = "Entropy", 'Game Stats'!R214, "")</f>
        <v/>
      </c>
      <c r="M37" s="124" t="str">
        <f>IF('Game Stats'!$B214 = "Entropy", 'Game Stats'!S214, "")</f>
        <v/>
      </c>
      <c r="N37" s="124" t="str">
        <f>IF('Game Stats'!$B214 = "Entropy", 'Game Stats'!T214, "")</f>
        <v/>
      </c>
      <c r="O37" s="124" t="str">
        <f>IF('Game Stats'!$B214 = "Entropy", SUM('Game Stats'!I213:I217), "")</f>
        <v/>
      </c>
      <c r="P37" s="120" t="str">
        <f>IF('Game Stats'!$B214 = "Entropy", 'Game Stats'!U214, "")</f>
        <v/>
      </c>
      <c r="Q37" s="120" t="str">
        <f>IF('Game Stats'!$B214 = "Entropy", 'Game Stats'!V214, "")</f>
        <v/>
      </c>
      <c r="R37" s="124" t="str">
        <f>IF('Game Stats'!$B38 = "Entropy", 'Game Stats'!W38, "")</f>
        <v/>
      </c>
      <c r="S37" s="124" t="str">
        <f>IF('Game Stats'!$B38 = "Entropy", 'Game Stats'!X38, "")</f>
        <v/>
      </c>
      <c r="T37" s="124" t="str">
        <f>IF('Game Stats'!$B38 = "Entropy", 'Game Stats'!Y38, "")</f>
        <v/>
      </c>
      <c r="U37" s="124" t="str">
        <f>IF('Game Stats'!$B38 = "Entropy", 'Game Stats'!Z38, "")</f>
        <v/>
      </c>
    </row>
    <row r="38" spans="1:21">
      <c r="A38" s="124" t="str">
        <f>IF('Game Stats'!$B220 = "Entropy", 'Game Stats'!D220, "")</f>
        <v/>
      </c>
      <c r="B38" s="124" t="str">
        <f>IF('Game Stats'!$B220 = "Entropy", 'Game Stats'!H220, "")</f>
        <v/>
      </c>
      <c r="C38" s="124" t="str">
        <f>IF('Game Stats'!$B220 = "Entropy", 'Game Stats'!I220, "")</f>
        <v/>
      </c>
      <c r="D38" s="124" t="str">
        <f>IF('Game Stats'!$B220 = "Entropy", 'Game Stats'!J220, "")</f>
        <v/>
      </c>
      <c r="E38" s="124" t="str">
        <f>IF('Game Stats'!$B220 = "Entropy", 'Game Stats'!K220, "")</f>
        <v/>
      </c>
      <c r="F38" s="124" t="str">
        <f>IF('Game Stats'!$B220 = "Entropy", 'Game Stats'!L220, "")</f>
        <v/>
      </c>
      <c r="G38" s="124" t="str">
        <f>IF('Game Stats'!$B220 = "Entropy", 'Game Stats'!M220, "")</f>
        <v/>
      </c>
      <c r="H38" s="124" t="str">
        <f>IF('Game Stats'!$B220 = "Entropy", 'Game Stats'!N220, "")</f>
        <v/>
      </c>
      <c r="I38" s="124" t="str">
        <f>IF('Game Stats'!$B220 = "Entropy", 'Game Stats'!O220, "")</f>
        <v/>
      </c>
      <c r="J38" s="124" t="str">
        <f>IF('Game Stats'!$B220 = "Entropy", 'Game Stats'!P220, "")</f>
        <v/>
      </c>
      <c r="K38" s="124" t="str">
        <f>IF('Game Stats'!$B220 = "Entropy", 'Game Stats'!Q220, "")</f>
        <v/>
      </c>
      <c r="L38" s="124" t="str">
        <f>IF('Game Stats'!$B220 = "Entropy", 'Game Stats'!R220, "")</f>
        <v/>
      </c>
      <c r="M38" s="124" t="str">
        <f>IF('Game Stats'!$B220 = "Entropy", 'Game Stats'!S220, "")</f>
        <v/>
      </c>
      <c r="N38" s="124" t="str">
        <f>IF('Game Stats'!$B220 = "Entropy", 'Game Stats'!T220, "")</f>
        <v/>
      </c>
      <c r="O38" s="124" t="str">
        <f>IF('Game Stats'!$B220 = "Entropy", SUM('Game Stats'!I219:I223), "")</f>
        <v/>
      </c>
      <c r="P38" s="120" t="str">
        <f>IF('Game Stats'!$B220 = "Entropy", 'Game Stats'!U220, "")</f>
        <v/>
      </c>
      <c r="Q38" s="120" t="str">
        <f>IF('Game Stats'!$B220 = "Entropy", 'Game Stats'!V220, "")</f>
        <v/>
      </c>
      <c r="R38" s="124" t="str">
        <f>IF('Game Stats'!$B39 = "Entropy", 'Game Stats'!W39, "")</f>
        <v/>
      </c>
      <c r="S38" s="124" t="str">
        <f>IF('Game Stats'!$B39 = "Entropy", 'Game Stats'!X39, "")</f>
        <v/>
      </c>
      <c r="T38" s="124" t="str">
        <f>IF('Game Stats'!$B39 = "Entropy", 'Game Stats'!Y39, "")</f>
        <v/>
      </c>
      <c r="U38" s="124" t="str">
        <f>IF('Game Stats'!$B39 = "Entropy", 'Game Stats'!Z39, "")</f>
        <v/>
      </c>
    </row>
    <row r="39" spans="1:21">
      <c r="A39" s="124" t="str">
        <f>IF('Game Stats'!$B226 = "Entropy", 'Game Stats'!D226, "")</f>
        <v/>
      </c>
      <c r="B39" s="124" t="str">
        <f>IF('Game Stats'!$B226 = "Entropy", 'Game Stats'!H226, "")</f>
        <v/>
      </c>
      <c r="C39" s="124" t="str">
        <f>IF('Game Stats'!$B226 = "Entropy", 'Game Stats'!I226, "")</f>
        <v/>
      </c>
      <c r="D39" s="124" t="str">
        <f>IF('Game Stats'!$B226 = "Entropy", 'Game Stats'!J226, "")</f>
        <v/>
      </c>
      <c r="E39" s="124" t="str">
        <f>IF('Game Stats'!$B226 = "Entropy", 'Game Stats'!K226, "")</f>
        <v/>
      </c>
      <c r="F39" s="124" t="str">
        <f>IF('Game Stats'!$B226 = "Entropy", 'Game Stats'!L226, "")</f>
        <v/>
      </c>
      <c r="G39" s="124" t="str">
        <f>IF('Game Stats'!$B226 = "Entropy", 'Game Stats'!M226, "")</f>
        <v/>
      </c>
      <c r="H39" s="124" t="str">
        <f>IF('Game Stats'!$B226 = "Entropy", 'Game Stats'!N226, "")</f>
        <v/>
      </c>
      <c r="I39" s="124" t="str">
        <f>IF('Game Stats'!$B226 = "Entropy", 'Game Stats'!O226, "")</f>
        <v/>
      </c>
      <c r="J39" s="124" t="str">
        <f>IF('Game Stats'!$B226 = "Entropy", 'Game Stats'!P226, "")</f>
        <v/>
      </c>
      <c r="K39" s="124" t="str">
        <f>IF('Game Stats'!$B226 = "Entropy", 'Game Stats'!Q226, "")</f>
        <v/>
      </c>
      <c r="L39" s="124" t="str">
        <f>IF('Game Stats'!$B226 = "Entropy", 'Game Stats'!R226, "")</f>
        <v/>
      </c>
      <c r="M39" s="124" t="str">
        <f>IF('Game Stats'!$B226 = "Entropy", 'Game Stats'!S226, "")</f>
        <v/>
      </c>
      <c r="N39" s="124" t="str">
        <f>IF('Game Stats'!$B226 = "Entropy", 'Game Stats'!T226, "")</f>
        <v/>
      </c>
      <c r="O39" s="124" t="str">
        <f>IF('Game Stats'!$B226 = "Entropy", SUM('Game Stats'!I225:I229), "")</f>
        <v/>
      </c>
      <c r="P39" s="120" t="str">
        <f>IF('Game Stats'!$B226 = "Entropy", 'Game Stats'!U226, "")</f>
        <v/>
      </c>
      <c r="Q39" s="120" t="str">
        <f>IF('Game Stats'!$B226 = "Entropy", 'Game Stats'!V226, "")</f>
        <v/>
      </c>
      <c r="R39" s="124">
        <f>IF('Game Stats'!$B40 = "Entropy", 'Game Stats'!W40, "")</f>
        <v>4.5999999999999996</v>
      </c>
      <c r="S39" s="124">
        <f>IF('Game Stats'!$B40 = "Entropy", 'Game Stats'!X40, "")</f>
        <v>-442</v>
      </c>
      <c r="T39" s="124">
        <f>IF('Game Stats'!$B40 = "Entropy", 'Game Stats'!Y40, "")</f>
        <v>12.5</v>
      </c>
      <c r="U39" s="124">
        <f>IF('Game Stats'!$B40 = "Entropy", 'Game Stats'!Z40, "")</f>
        <v>3</v>
      </c>
    </row>
    <row r="40" spans="1:21">
      <c r="A40" s="124" t="str">
        <f>IF('Game Stats'!$B232 = "Entropy", 'Game Stats'!D232, "")</f>
        <v/>
      </c>
      <c r="B40" s="124" t="str">
        <f>IF('Game Stats'!$B232 = "Entropy", 'Game Stats'!H232, "")</f>
        <v/>
      </c>
      <c r="C40" s="124" t="str">
        <f>IF('Game Stats'!$B232 = "Entropy", 'Game Stats'!I232, "")</f>
        <v/>
      </c>
      <c r="D40" s="124" t="str">
        <f>IF('Game Stats'!$B232 = "Entropy", 'Game Stats'!J232, "")</f>
        <v/>
      </c>
      <c r="E40" s="124" t="str">
        <f>IF('Game Stats'!$B232 = "Entropy", 'Game Stats'!K232, "")</f>
        <v/>
      </c>
      <c r="F40" s="124" t="str">
        <f>IF('Game Stats'!$B232 = "Entropy", 'Game Stats'!L232, "")</f>
        <v/>
      </c>
      <c r="G40" s="124" t="str">
        <f>IF('Game Stats'!$B232 = "Entropy", 'Game Stats'!M232, "")</f>
        <v/>
      </c>
      <c r="H40" s="124" t="str">
        <f>IF('Game Stats'!$B232 = "Entropy", 'Game Stats'!N232, "")</f>
        <v/>
      </c>
      <c r="I40" s="124" t="str">
        <f>IF('Game Stats'!$B232 = "Entropy", 'Game Stats'!O232, "")</f>
        <v/>
      </c>
      <c r="J40" s="124" t="str">
        <f>IF('Game Stats'!$B232 = "Entropy", 'Game Stats'!P232, "")</f>
        <v/>
      </c>
      <c r="K40" s="124" t="str">
        <f>IF('Game Stats'!$B232 = "Entropy", 'Game Stats'!Q232, "")</f>
        <v/>
      </c>
      <c r="L40" s="124" t="str">
        <f>IF('Game Stats'!$B232 = "Entropy", 'Game Stats'!R232, "")</f>
        <v/>
      </c>
      <c r="M40" s="124" t="str">
        <f>IF('Game Stats'!$B232 = "Entropy", 'Game Stats'!S232, "")</f>
        <v/>
      </c>
      <c r="N40" s="124" t="str">
        <f>IF('Game Stats'!$B232 = "Entropy", 'Game Stats'!T232, "")</f>
        <v/>
      </c>
      <c r="O40" s="124" t="str">
        <f>IF('Game Stats'!$B232 = "Entropy", SUM('Game Stats'!I231:I235), "")</f>
        <v/>
      </c>
      <c r="P40" s="120" t="str">
        <f>IF('Game Stats'!$B232 = "Entropy", 'Game Stats'!U232, "")</f>
        <v/>
      </c>
      <c r="Q40" s="120" t="str">
        <f>IF('Game Stats'!$B232 = "Entropy", 'Game Stats'!V232, "")</f>
        <v/>
      </c>
      <c r="R40" s="124" t="str">
        <f>IF('Game Stats'!$B41 = "Entropy", 'Game Stats'!W41, "")</f>
        <v/>
      </c>
      <c r="S40" s="124" t="str">
        <f>IF('Game Stats'!$B41 = "Entropy", 'Game Stats'!X41, "")</f>
        <v/>
      </c>
      <c r="T40" s="124" t="str">
        <f>IF('Game Stats'!$B41 = "Entropy", 'Game Stats'!Y41, "")</f>
        <v/>
      </c>
      <c r="U40" s="124" t="str">
        <f>IF('Game Stats'!$B41 = "Entropy", 'Game Stats'!Z41, "")</f>
        <v/>
      </c>
    </row>
    <row r="41" spans="1:21">
      <c r="A41" s="124" t="str">
        <f>IF('Game Stats'!$B238 = "Entropy", 'Game Stats'!D238, "")</f>
        <v/>
      </c>
      <c r="B41" s="124" t="str">
        <f>IF('Game Stats'!$B238 = "Entropy", 'Game Stats'!H238, "")</f>
        <v/>
      </c>
      <c r="C41" s="124" t="str">
        <f>IF('Game Stats'!$B238 = "Entropy", 'Game Stats'!I238, "")</f>
        <v/>
      </c>
      <c r="D41" s="124" t="str">
        <f>IF('Game Stats'!$B238 = "Entropy", 'Game Stats'!J238, "")</f>
        <v/>
      </c>
      <c r="E41" s="124" t="str">
        <f>IF('Game Stats'!$B238 = "Entropy", 'Game Stats'!K238, "")</f>
        <v/>
      </c>
      <c r="F41" s="124" t="str">
        <f>IF('Game Stats'!$B238 = "Entropy", 'Game Stats'!L238, "")</f>
        <v/>
      </c>
      <c r="G41" s="124" t="str">
        <f>IF('Game Stats'!$B238 = "Entropy", 'Game Stats'!M238, "")</f>
        <v/>
      </c>
      <c r="H41" s="124" t="str">
        <f>IF('Game Stats'!$B238 = "Entropy", 'Game Stats'!N238, "")</f>
        <v/>
      </c>
      <c r="I41" s="124" t="str">
        <f>IF('Game Stats'!$B238 = "Entropy", 'Game Stats'!O238, "")</f>
        <v/>
      </c>
      <c r="J41" s="124" t="str">
        <f>IF('Game Stats'!$B238 = "Entropy", 'Game Stats'!P238, "")</f>
        <v/>
      </c>
      <c r="K41" s="124" t="str">
        <f>IF('Game Stats'!$B238 = "Entropy", 'Game Stats'!Q238, "")</f>
        <v/>
      </c>
      <c r="L41" s="124" t="str">
        <f>IF('Game Stats'!$B238 = "Entropy", 'Game Stats'!R238, "")</f>
        <v/>
      </c>
      <c r="M41" s="124" t="str">
        <f>IF('Game Stats'!$B238 = "Entropy", 'Game Stats'!S238, "")</f>
        <v/>
      </c>
      <c r="N41" s="124" t="str">
        <f>IF('Game Stats'!$B238 = "Entropy", 'Game Stats'!T238, "")</f>
        <v/>
      </c>
      <c r="O41" s="124" t="str">
        <f>IF('Game Stats'!$B238 = "Entropy", SUM('Game Stats'!I237:I241), "")</f>
        <v/>
      </c>
      <c r="P41" s="120" t="str">
        <f>IF('Game Stats'!$B238 = "Entropy", 'Game Stats'!U238, "")</f>
        <v/>
      </c>
      <c r="Q41" s="120" t="str">
        <f>IF('Game Stats'!$B238 = "Entropy", 'Game Stats'!V238, "")</f>
        <v/>
      </c>
      <c r="R41" s="124" t="str">
        <f>IF('Game Stats'!$B42 = "Entropy", 'Game Stats'!W42, "")</f>
        <v/>
      </c>
      <c r="S41" s="124" t="str">
        <f>IF('Game Stats'!$B42 = "Entropy", 'Game Stats'!X42, "")</f>
        <v/>
      </c>
      <c r="T41" s="124" t="str">
        <f>IF('Game Stats'!$B42 = "Entropy", 'Game Stats'!Y42, "")</f>
        <v/>
      </c>
      <c r="U41" s="124" t="str">
        <f>IF('Game Stats'!$B42 = "Entropy", 'Game Stats'!Z42, "")</f>
        <v/>
      </c>
    </row>
    <row r="42" spans="1:21">
      <c r="A42" s="124" t="str">
        <f>IF('Game Stats'!$B244 = "Entropy", 'Game Stats'!D244, "")</f>
        <v/>
      </c>
      <c r="B42" s="124" t="str">
        <f>IF('Game Stats'!$B244 = "Entropy", 'Game Stats'!H244, "")</f>
        <v/>
      </c>
      <c r="C42" s="124" t="str">
        <f>IF('Game Stats'!$B244 = "Entropy", 'Game Stats'!I244, "")</f>
        <v/>
      </c>
      <c r="D42" s="124" t="str">
        <f>IF('Game Stats'!$B244 = "Entropy", 'Game Stats'!J244, "")</f>
        <v/>
      </c>
      <c r="E42" s="124" t="str">
        <f>IF('Game Stats'!$B244 = "Entropy", 'Game Stats'!K244, "")</f>
        <v/>
      </c>
      <c r="F42" s="124" t="str">
        <f>IF('Game Stats'!$B244 = "Entropy", 'Game Stats'!L244, "")</f>
        <v/>
      </c>
      <c r="G42" s="124" t="str">
        <f>IF('Game Stats'!$B244 = "Entropy", 'Game Stats'!M244, "")</f>
        <v/>
      </c>
      <c r="H42" s="124" t="str">
        <f>IF('Game Stats'!$B244 = "Entropy", 'Game Stats'!N244, "")</f>
        <v/>
      </c>
      <c r="I42" s="124" t="str">
        <f>IF('Game Stats'!$B244 = "Entropy", 'Game Stats'!O244, "")</f>
        <v/>
      </c>
      <c r="J42" s="124" t="str">
        <f>IF('Game Stats'!$B244 = "Entropy", 'Game Stats'!P244, "")</f>
        <v/>
      </c>
      <c r="K42" s="124" t="str">
        <f>IF('Game Stats'!$B244 = "Entropy", 'Game Stats'!Q244, "")</f>
        <v/>
      </c>
      <c r="L42" s="124" t="str">
        <f>IF('Game Stats'!$B244 = "Entropy", 'Game Stats'!R244, "")</f>
        <v/>
      </c>
      <c r="M42" s="124" t="str">
        <f>IF('Game Stats'!$B244 = "Entropy", 'Game Stats'!S244, "")</f>
        <v/>
      </c>
      <c r="N42" s="124" t="str">
        <f>IF('Game Stats'!$B244 = "Entropy", 'Game Stats'!T244, "")</f>
        <v/>
      </c>
      <c r="O42" s="124" t="str">
        <f>IF('Game Stats'!$B244 = "Entropy", SUM('Game Stats'!I243:I247), "")</f>
        <v/>
      </c>
      <c r="P42" s="120" t="str">
        <f>IF('Game Stats'!$B244 = "Entropy", 'Game Stats'!U244, "")</f>
        <v/>
      </c>
      <c r="Q42" s="120" t="str">
        <f>IF('Game Stats'!$B244 = "Entropy", 'Game Stats'!V244, "")</f>
        <v/>
      </c>
      <c r="R42" s="124" t="str">
        <f>IF('Game Stats'!$B43 = "Entropy", 'Game Stats'!W43, "")</f>
        <v/>
      </c>
      <c r="S42" s="124" t="str">
        <f>IF('Game Stats'!$B43 = "Entropy", 'Game Stats'!X43, "")</f>
        <v/>
      </c>
      <c r="T42" s="124" t="str">
        <f>IF('Game Stats'!$B43 = "Entropy", 'Game Stats'!Y43, "")</f>
        <v/>
      </c>
      <c r="U42" s="124" t="str">
        <f>IF('Game Stats'!$B43 = "Entropy", 'Game Stats'!Z43, "")</f>
        <v/>
      </c>
    </row>
    <row r="43" spans="1:21">
      <c r="A43" s="124" t="str">
        <f>IF('Game Stats'!$B250 = "Entropy", 'Game Stats'!D250, "")</f>
        <v/>
      </c>
      <c r="B43" s="124" t="str">
        <f>IF('Game Stats'!$B250 = "Entropy", 'Game Stats'!H250, "")</f>
        <v/>
      </c>
      <c r="C43" s="124" t="str">
        <f>IF('Game Stats'!$B250 = "Entropy", 'Game Stats'!I250, "")</f>
        <v/>
      </c>
      <c r="D43" s="124" t="str">
        <f>IF('Game Stats'!$B250 = "Entropy", 'Game Stats'!J250, "")</f>
        <v/>
      </c>
      <c r="E43" s="124" t="str">
        <f>IF('Game Stats'!$B250 = "Entropy", 'Game Stats'!K250, "")</f>
        <v/>
      </c>
      <c r="F43" s="124" t="str">
        <f>IF('Game Stats'!$B250 = "Entropy", 'Game Stats'!L250, "")</f>
        <v/>
      </c>
      <c r="G43" s="124" t="str">
        <f>IF('Game Stats'!$B250 = "Entropy", 'Game Stats'!M250, "")</f>
        <v/>
      </c>
      <c r="H43" s="124" t="str">
        <f>IF('Game Stats'!$B250 = "Entropy", 'Game Stats'!N250, "")</f>
        <v/>
      </c>
      <c r="I43" s="124" t="str">
        <f>IF('Game Stats'!$B250 = "Entropy", 'Game Stats'!O250, "")</f>
        <v/>
      </c>
      <c r="J43" s="124" t="str">
        <f>IF('Game Stats'!$B250 = "Entropy", 'Game Stats'!P250, "")</f>
        <v/>
      </c>
      <c r="K43" s="124" t="str">
        <f>IF('Game Stats'!$B250 = "Entropy", 'Game Stats'!Q250, "")</f>
        <v/>
      </c>
      <c r="L43" s="124" t="str">
        <f>IF('Game Stats'!$B250 = "Entropy", 'Game Stats'!R250, "")</f>
        <v/>
      </c>
      <c r="M43" s="124" t="str">
        <f>IF('Game Stats'!$B250 = "Entropy", 'Game Stats'!S250, "")</f>
        <v/>
      </c>
      <c r="N43" s="124" t="str">
        <f>IF('Game Stats'!$B250 = "Entropy", 'Game Stats'!T250, "")</f>
        <v/>
      </c>
      <c r="O43" s="124" t="str">
        <f>IF('Game Stats'!$B250 = "Entropy", SUM('Game Stats'!I249:I253), "")</f>
        <v/>
      </c>
      <c r="P43" s="120" t="str">
        <f>IF('Game Stats'!$B250 = "Entropy", 'Game Stats'!U250, "")</f>
        <v/>
      </c>
      <c r="Q43" s="120" t="str">
        <f>IF('Game Stats'!$B250 = "Entropy", 'Game Stats'!V250, "")</f>
        <v/>
      </c>
      <c r="R43" s="124" t="str">
        <f>IF('Game Stats'!$B44 = "Entropy", 'Game Stats'!W44, "")</f>
        <v/>
      </c>
      <c r="S43" s="124" t="str">
        <f>IF('Game Stats'!$B44 = "Entropy", 'Game Stats'!X44, "")</f>
        <v/>
      </c>
      <c r="T43" s="124" t="str">
        <f>IF('Game Stats'!$B44 = "Entropy", 'Game Stats'!Y44, "")</f>
        <v/>
      </c>
      <c r="U43" s="124" t="str">
        <f>IF('Game Stats'!$B44 = "Entropy", 'Game Stats'!Z44, "")</f>
        <v/>
      </c>
    </row>
    <row r="44" spans="1:21">
      <c r="A44" s="124" t="str">
        <f>IF('Game Stats'!$B256 = "Entropy", 'Game Stats'!D256, "")</f>
        <v/>
      </c>
      <c r="B44" s="124" t="str">
        <f>IF('Game Stats'!$B256 = "Entropy", 'Game Stats'!H256, "")</f>
        <v/>
      </c>
      <c r="C44" s="124" t="str">
        <f>IF('Game Stats'!$B256 = "Entropy", 'Game Stats'!I256, "")</f>
        <v/>
      </c>
      <c r="D44" s="124" t="str">
        <f>IF('Game Stats'!$B256 = "Entropy", 'Game Stats'!J256, "")</f>
        <v/>
      </c>
      <c r="E44" s="124" t="str">
        <f>IF('Game Stats'!$B256 = "Entropy", 'Game Stats'!K256, "")</f>
        <v/>
      </c>
      <c r="F44" s="124" t="str">
        <f>IF('Game Stats'!$B256 = "Entropy", 'Game Stats'!L256, "")</f>
        <v/>
      </c>
      <c r="G44" s="124" t="str">
        <f>IF('Game Stats'!$B256 = "Entropy", 'Game Stats'!M256, "")</f>
        <v/>
      </c>
      <c r="H44" s="124" t="str">
        <f>IF('Game Stats'!$B256 = "Entropy", 'Game Stats'!N256, "")</f>
        <v/>
      </c>
      <c r="I44" s="124" t="str">
        <f>IF('Game Stats'!$B256 = "Entropy", 'Game Stats'!O256, "")</f>
        <v/>
      </c>
      <c r="J44" s="124" t="str">
        <f>IF('Game Stats'!$B256 = "Entropy", 'Game Stats'!P256, "")</f>
        <v/>
      </c>
      <c r="K44" s="124" t="str">
        <f>IF('Game Stats'!$B256 = "Entropy", 'Game Stats'!Q256, "")</f>
        <v/>
      </c>
      <c r="L44" s="124" t="str">
        <f>IF('Game Stats'!$B256 = "Entropy", 'Game Stats'!R256, "")</f>
        <v/>
      </c>
      <c r="M44" s="124" t="str">
        <f>IF('Game Stats'!$B256 = "Entropy", 'Game Stats'!S256, "")</f>
        <v/>
      </c>
      <c r="N44" s="124" t="str">
        <f>IF('Game Stats'!$B256 = "Entropy", 'Game Stats'!T256, "")</f>
        <v/>
      </c>
      <c r="O44" s="124" t="str">
        <f>IF('Game Stats'!$B256 = "Entropy", SUM('Game Stats'!I255:I259), "")</f>
        <v/>
      </c>
      <c r="P44" s="120" t="str">
        <f>IF('Game Stats'!$B256 = "Entropy", 'Game Stats'!U256, "")</f>
        <v/>
      </c>
      <c r="Q44" s="120" t="str">
        <f>IF('Game Stats'!$B256 = "Entropy", 'Game Stats'!V256, "")</f>
        <v/>
      </c>
      <c r="R44" s="124" t="str">
        <f>IF('Game Stats'!$B45 = "Entropy", 'Game Stats'!W45, "")</f>
        <v/>
      </c>
      <c r="S44" s="124" t="str">
        <f>IF('Game Stats'!$B45 = "Entropy", 'Game Stats'!X45, "")</f>
        <v/>
      </c>
      <c r="T44" s="124" t="str">
        <f>IF('Game Stats'!$B45 = "Entropy", 'Game Stats'!Y45, "")</f>
        <v/>
      </c>
      <c r="U44" s="124" t="str">
        <f>IF('Game Stats'!$B45 = "Entropy", 'Game Stats'!Z45, "")</f>
        <v/>
      </c>
    </row>
    <row r="45" spans="1:21">
      <c r="A45" s="124" t="str">
        <f>IF('Game Stats'!$B262 = "Entropy", 'Game Stats'!D262, "")</f>
        <v/>
      </c>
      <c r="B45" s="124" t="str">
        <f>IF('Game Stats'!$B262 = "Entropy", 'Game Stats'!H262, "")</f>
        <v/>
      </c>
      <c r="C45" s="124" t="str">
        <f>IF('Game Stats'!$B262 = "Entropy", 'Game Stats'!I262, "")</f>
        <v/>
      </c>
      <c r="D45" s="124" t="str">
        <f>IF('Game Stats'!$B262 = "Entropy", 'Game Stats'!J262, "")</f>
        <v/>
      </c>
      <c r="E45" s="124" t="str">
        <f>IF('Game Stats'!$B262 = "Entropy", 'Game Stats'!K262, "")</f>
        <v/>
      </c>
      <c r="F45" s="124" t="str">
        <f>IF('Game Stats'!$B262 = "Entropy", 'Game Stats'!L262, "")</f>
        <v/>
      </c>
      <c r="G45" s="124" t="str">
        <f>IF('Game Stats'!$B262 = "Entropy", 'Game Stats'!M262, "")</f>
        <v/>
      </c>
      <c r="H45" s="124" t="str">
        <f>IF('Game Stats'!$B262 = "Entropy", 'Game Stats'!N262, "")</f>
        <v/>
      </c>
      <c r="I45" s="124" t="str">
        <f>IF('Game Stats'!$B262 = "Entropy", 'Game Stats'!O262, "")</f>
        <v/>
      </c>
      <c r="J45" s="124" t="str">
        <f>IF('Game Stats'!$B262 = "Entropy", 'Game Stats'!P262, "")</f>
        <v/>
      </c>
      <c r="K45" s="124" t="str">
        <f>IF('Game Stats'!$B262 = "Entropy", 'Game Stats'!Q262, "")</f>
        <v/>
      </c>
      <c r="L45" s="124" t="str">
        <f>IF('Game Stats'!$B262 = "Entropy", 'Game Stats'!R262, "")</f>
        <v/>
      </c>
      <c r="M45" s="124" t="str">
        <f>IF('Game Stats'!$B262 = "Entropy", 'Game Stats'!S262, "")</f>
        <v/>
      </c>
      <c r="N45" s="124" t="str">
        <f>IF('Game Stats'!$B262 = "Entropy", 'Game Stats'!T262, "")</f>
        <v/>
      </c>
      <c r="O45" s="124" t="str">
        <f>IF('Game Stats'!$B262 = "Entropy", SUM('Game Stats'!I261:I265), "")</f>
        <v/>
      </c>
      <c r="P45" s="120" t="str">
        <f>IF('Game Stats'!$B262 = "Entropy", 'Game Stats'!U262, "")</f>
        <v/>
      </c>
      <c r="Q45" s="120" t="str">
        <f>IF('Game Stats'!$B262 = "Entropy", 'Game Stats'!V262, "")</f>
        <v/>
      </c>
      <c r="R45" s="124">
        <f>IF('Game Stats'!$B46 = "Entropy", 'Game Stats'!W46, "")</f>
        <v>0</v>
      </c>
      <c r="S45" s="124">
        <f>IF('Game Stats'!$B46 = "Entropy", 'Game Stats'!X46, "")</f>
        <v>0</v>
      </c>
      <c r="T45" s="124">
        <f>IF('Game Stats'!$B46 = "Entropy", 'Game Stats'!Y46, "")</f>
        <v>0</v>
      </c>
      <c r="U45" s="124">
        <f>IF('Game Stats'!$B46 = "Entropy", 'Game Stats'!Z46, "")</f>
        <v>4</v>
      </c>
    </row>
    <row r="46" spans="1:21">
      <c r="A46" s="124" t="str">
        <f>IF('Game Stats'!$B268 = "Entropy", 'Game Stats'!D268, "")</f>
        <v/>
      </c>
      <c r="B46" s="124" t="str">
        <f>IF('Game Stats'!$B268 = "Entropy", 'Game Stats'!H268, "")</f>
        <v/>
      </c>
      <c r="C46" s="124" t="str">
        <f>IF('Game Stats'!$B268 = "Entropy", 'Game Stats'!I268, "")</f>
        <v/>
      </c>
      <c r="D46" s="124" t="str">
        <f>IF('Game Stats'!$B268 = "Entropy", 'Game Stats'!J268, "")</f>
        <v/>
      </c>
      <c r="E46" s="124" t="str">
        <f>IF('Game Stats'!$B268 = "Entropy", 'Game Stats'!K268, "")</f>
        <v/>
      </c>
      <c r="F46" s="124" t="str">
        <f>IF('Game Stats'!$B268 = "Entropy", 'Game Stats'!L268, "")</f>
        <v/>
      </c>
      <c r="G46" s="124" t="str">
        <f>IF('Game Stats'!$B268 = "Entropy", 'Game Stats'!M268, "")</f>
        <v/>
      </c>
      <c r="H46" s="124" t="str">
        <f>IF('Game Stats'!$B268 = "Entropy", 'Game Stats'!N268, "")</f>
        <v/>
      </c>
      <c r="I46" s="124" t="str">
        <f>IF('Game Stats'!$B268 = "Entropy", 'Game Stats'!O268, "")</f>
        <v/>
      </c>
      <c r="J46" s="124" t="str">
        <f>IF('Game Stats'!$B268 = "Entropy", 'Game Stats'!P268, "")</f>
        <v/>
      </c>
      <c r="K46" s="124" t="str">
        <f>IF('Game Stats'!$B268 = "Entropy", 'Game Stats'!Q268, "")</f>
        <v/>
      </c>
      <c r="L46" s="124" t="str">
        <f>IF('Game Stats'!$B268 = "Entropy", 'Game Stats'!R268, "")</f>
        <v/>
      </c>
      <c r="M46" s="124" t="str">
        <f>IF('Game Stats'!$B268 = "Entropy", 'Game Stats'!S268, "")</f>
        <v/>
      </c>
      <c r="N46" s="124" t="str">
        <f>IF('Game Stats'!$B268 = "Entropy", 'Game Stats'!T268, "")</f>
        <v/>
      </c>
      <c r="O46" s="124" t="str">
        <f>IF('Game Stats'!$B268 = "Entropy", SUM('Game Stats'!I267:I271), "")</f>
        <v/>
      </c>
      <c r="P46" s="120" t="str">
        <f>IF('Game Stats'!$B268 = "Entropy", 'Game Stats'!U268, "")</f>
        <v/>
      </c>
      <c r="Q46" s="120" t="str">
        <f>IF('Game Stats'!$B268 = "Entropy", 'Game Stats'!V268, "")</f>
        <v/>
      </c>
      <c r="R46" s="124" t="str">
        <f>IF('Game Stats'!$B47 = "Entropy", 'Game Stats'!W47, "")</f>
        <v/>
      </c>
      <c r="S46" s="124" t="str">
        <f>IF('Game Stats'!$B47 = "Entropy", 'Game Stats'!X47, "")</f>
        <v/>
      </c>
      <c r="T46" s="124" t="str">
        <f>IF('Game Stats'!$B47 = "Entropy", 'Game Stats'!Y47, "")</f>
        <v/>
      </c>
      <c r="U46" s="124" t="str">
        <f>IF('Game Stats'!$B47 = "Entropy", 'Game Stats'!Z47,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 Stats</vt:lpstr>
      <vt:lpstr>Champ Pools</vt:lpstr>
      <vt:lpstr>Game Stats</vt:lpstr>
      <vt:lpstr>Team Stats Beta</vt:lpstr>
      <vt:lpstr>Game Stats Beta</vt:lpstr>
      <vt:lpstr>Travel Stats</vt:lpstr>
      <vt:lpstr>Champ Pool Stats</vt:lpstr>
      <vt:lpstr>Crixon Stats</vt:lpstr>
      <vt:lpstr>Entropy Stats</vt:lpstr>
      <vt:lpstr>Tyler Stats</vt:lpstr>
      <vt:lpstr>Semi Stats</vt:lpstr>
      <vt:lpstr>Niftyyy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2021-02-03T04:53:10Z</dcterms:modified>
</cp:coreProperties>
</file>