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EcoDistr\Modules\LCC\"/>
    </mc:Choice>
  </mc:AlternateContent>
  <bookViews>
    <workbookView xWindow="720" yWindow="525" windowWidth="20730" windowHeight="11760"/>
  </bookViews>
  <sheets>
    <sheet name="LCC-mall 2" sheetId="1" r:id="rId1"/>
  </sheets>
  <calcPr calcId="152511"/>
</workbook>
</file>

<file path=xl/calcChain.xml><?xml version="1.0" encoding="utf-8"?>
<calcChain xmlns="http://schemas.openxmlformats.org/spreadsheetml/2006/main">
  <c r="J4" i="1" l="1"/>
  <c r="D32" i="1"/>
  <c r="D30" i="1"/>
  <c r="D28" i="1"/>
  <c r="D25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4" i="1"/>
  <c r="K24" i="1"/>
  <c r="D34" i="1"/>
  <c r="D31" i="1"/>
  <c r="D29" i="1"/>
  <c r="D27" i="1"/>
  <c r="D26" i="1"/>
  <c r="D24" i="1"/>
  <c r="I25" i="1" l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4" i="1"/>
  <c r="C32" i="1" l="1"/>
  <c r="C30" i="1"/>
  <c r="C28" i="1"/>
  <c r="C26" i="1"/>
  <c r="C25" i="1"/>
  <c r="D33" i="1" l="1"/>
  <c r="F32" i="1"/>
  <c r="C33" i="1"/>
  <c r="F30" i="1" l="1"/>
  <c r="F28" i="1"/>
  <c r="F25" i="1" l="1"/>
  <c r="F33" i="1" l="1"/>
  <c r="C35" i="1" l="1"/>
  <c r="K20" i="1" l="1"/>
  <c r="L20" i="1"/>
  <c r="D35" i="1"/>
  <c r="H4" i="1" l="1"/>
</calcChain>
</file>

<file path=xl/comments1.xml><?xml version="1.0" encoding="utf-8"?>
<comments xmlns="http://schemas.openxmlformats.org/spreadsheetml/2006/main">
  <authors>
    <author>Per Berg</author>
    <author>Selim Stahl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Per Berg:</t>
        </r>
        <r>
          <rPr>
            <sz val="9"/>
            <color indexed="81"/>
            <rFont val="Tahoma"/>
            <family val="2"/>
          </rPr>
          <t xml:space="preserve">
Per district sätts bara en gång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Per Berg:</t>
        </r>
        <r>
          <rPr>
            <sz val="9"/>
            <color indexed="81"/>
            <rFont val="Tahoma"/>
            <family val="2"/>
          </rPr>
          <t xml:space="preserve">
Dessa värden är per byggnad</t>
        </r>
      </text>
    </comment>
    <comment ref="F24" authorId="1" shapeId="0">
      <text>
        <r>
          <rPr>
            <b/>
            <sz val="9"/>
            <color indexed="81"/>
            <rFont val="Tahoma"/>
            <family val="2"/>
          </rPr>
          <t>Selim Stahl:</t>
        </r>
        <r>
          <rPr>
            <sz val="9"/>
            <color indexed="81"/>
            <rFont val="Tahoma"/>
            <family val="2"/>
          </rPr>
          <t xml:space="preserve">
Extra fixed cost due to energy consumption of options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Per Berg:</t>
        </r>
        <r>
          <rPr>
            <sz val="9"/>
            <color indexed="81"/>
            <rFont val="Tahoma"/>
            <family val="2"/>
          </rPr>
          <t xml:space="preserve">
Skall bli en lista istället med upp till ca 250 alternativ. Sätts per byggnad. Kom ihåg att nollställa mellan byggnaderna.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Per Berg:</t>
        </r>
        <r>
          <rPr>
            <sz val="9"/>
            <color indexed="81"/>
            <rFont val="Tahoma"/>
            <family val="2"/>
          </rPr>
          <t xml:space="preserve">
Från demosim</t>
        </r>
      </text>
    </comment>
    <comment ref="F26" authorId="1" shapeId="0">
      <text>
        <r>
          <rPr>
            <b/>
            <sz val="9"/>
            <color indexed="81"/>
            <rFont val="Tahoma"/>
            <family val="2"/>
          </rPr>
          <t>Selim Stahl:</t>
        </r>
        <r>
          <rPr>
            <sz val="9"/>
            <color indexed="81"/>
            <rFont val="Tahoma"/>
            <family val="2"/>
          </rPr>
          <t xml:space="preserve">
Extra revenue from electricity selling from options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Selim Stahl:</t>
        </r>
        <r>
          <rPr>
            <sz val="9"/>
            <color indexed="81"/>
            <rFont val="Tahoma"/>
            <family val="2"/>
          </rPr>
          <t xml:space="preserve">
Extra fixed cost for distric heating due to options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Selim Stahl:</t>
        </r>
        <r>
          <rPr>
            <sz val="9"/>
            <color indexed="81"/>
            <rFont val="Tahoma"/>
            <family val="2"/>
          </rPr>
          <t xml:space="preserve">
Extra fixed cost for nat gas due to options</t>
        </r>
      </text>
    </comment>
    <comment ref="F34" authorId="1" shapeId="0">
      <text>
        <r>
          <rPr>
            <b/>
            <sz val="9"/>
            <color indexed="81"/>
            <rFont val="Tahoma"/>
            <family val="2"/>
          </rPr>
          <t>Selim Stahl:</t>
        </r>
        <r>
          <rPr>
            <sz val="9"/>
            <color indexed="81"/>
            <rFont val="Tahoma"/>
            <family val="2"/>
          </rPr>
          <t xml:space="preserve">
Extra O&amp;M cost due to options</t>
        </r>
      </text>
    </comment>
  </commentList>
</comments>
</file>

<file path=xl/sharedStrings.xml><?xml version="1.0" encoding="utf-8"?>
<sst xmlns="http://schemas.openxmlformats.org/spreadsheetml/2006/main" count="108" uniqueCount="90">
  <si>
    <t>Alternativ A:</t>
  </si>
  <si>
    <t>Life Cycle Costing (LCC)</t>
  </si>
  <si>
    <t>Discount rate (excl inflation):</t>
  </si>
  <si>
    <t>Energy price increase, el</t>
  </si>
  <si>
    <t>Energy price increase, district heating</t>
  </si>
  <si>
    <t>Calculation period (20-30 yr):</t>
  </si>
  <si>
    <t>*) Moving energy price increases beyond general / general inflation / cost increase</t>
  </si>
  <si>
    <t>To assess whether an investment is profitable or not you have to have at least one option in the form of a reference to compare the estimated costs.</t>
  </si>
  <si>
    <t>NOTE: Investments and costs which are the same for different choices need not be included.</t>
  </si>
  <si>
    <t>Estimated costs, Alternative A</t>
  </si>
  <si>
    <t>Year 1</t>
  </si>
  <si>
    <t xml:space="preserve"> Fixed cost for electricity in</t>
  </si>
  <si>
    <t>Variable cost of electricity in</t>
  </si>
  <si>
    <t>kEUR</t>
  </si>
  <si>
    <t>invest. (kEUR)</t>
  </si>
  <si>
    <t>year</t>
  </si>
  <si>
    <t xml:space="preserve"> - Revenues for Delivered electricity</t>
  </si>
  <si>
    <t>Fixed cost for district heating in</t>
  </si>
  <si>
    <t xml:space="preserve"> Variable cost of district heating in</t>
  </si>
  <si>
    <r>
      <rPr>
        <b/>
        <sz val="12"/>
        <color theme="1"/>
        <rFont val="Calibri"/>
        <family val="2"/>
        <scheme val="minor"/>
      </rPr>
      <t>LCC</t>
    </r>
    <r>
      <rPr>
        <sz val="12"/>
        <color theme="1"/>
        <rFont val="Calibri"/>
        <family val="2"/>
        <scheme val="minor"/>
      </rPr>
      <t xml:space="preserve"> (current value)</t>
    </r>
  </si>
  <si>
    <t>Current Sum</t>
  </si>
  <si>
    <t>Total energy costs</t>
  </si>
  <si>
    <t xml:space="preserve"> Operating and maintenance costs</t>
  </si>
  <si>
    <t>Total costs</t>
  </si>
  <si>
    <t>Investment options</t>
  </si>
  <si>
    <t>(during the calculation period)</t>
  </si>
  <si>
    <t>Time for first</t>
  </si>
  <si>
    <t>Current cost</t>
  </si>
  <si>
    <t>Estimated</t>
  </si>
  <si>
    <t>today              (kEUR)</t>
  </si>
  <si>
    <t>investment (year)</t>
  </si>
  <si>
    <t>lifetime (year)</t>
  </si>
  <si>
    <t>Present value</t>
  </si>
  <si>
    <t>Residual</t>
  </si>
  <si>
    <t>now      (kEUR)</t>
  </si>
  <si>
    <t>Rent increase</t>
  </si>
  <si>
    <t xml:space="preserve">Electricity price </t>
  </si>
  <si>
    <t>Natural gas price</t>
  </si>
  <si>
    <t>District heating price</t>
  </si>
  <si>
    <t>Investement</t>
  </si>
  <si>
    <t>Installation</t>
  </si>
  <si>
    <t>Rent incomes</t>
  </si>
  <si>
    <t>€ per kWh</t>
  </si>
  <si>
    <r>
      <rPr>
        <b/>
        <sz val="12"/>
        <color theme="1"/>
        <rFont val="Calibri"/>
        <family val="2"/>
        <scheme val="minor"/>
      </rPr>
      <t>LCC</t>
    </r>
    <r>
      <rPr>
        <sz val="12"/>
        <color theme="1"/>
        <rFont val="Calibri"/>
        <family val="2"/>
        <scheme val="minor"/>
      </rPr>
      <t xml:space="preserve"> (years to payback)</t>
    </r>
  </si>
  <si>
    <t>k€ per year</t>
  </si>
  <si>
    <t xml:space="preserve"> Fixed cost for nat gas in</t>
  </si>
  <si>
    <t>Energyprice increase, nat gas</t>
  </si>
  <si>
    <t>Variable cost of nat gas in</t>
  </si>
  <si>
    <t>Energy consumption</t>
  </si>
  <si>
    <t>Consumption x energy price</t>
  </si>
  <si>
    <t>kWhel per year</t>
  </si>
  <si>
    <t>kWhth per year</t>
  </si>
  <si>
    <t>kWhgas per year</t>
  </si>
  <si>
    <t>Other fuel price</t>
  </si>
  <si>
    <t>Energy price increase, other fuel</t>
  </si>
  <si>
    <t>Fixed cost for other fuel in</t>
  </si>
  <si>
    <t>Variable cost for other fuel in</t>
  </si>
  <si>
    <t>kWhfuel per year</t>
  </si>
  <si>
    <t>Consumption Year 1</t>
  </si>
  <si>
    <t>kWh</t>
  </si>
  <si>
    <t>Feed in tariff price</t>
  </si>
  <si>
    <t>feed in tariff price increase</t>
  </si>
  <si>
    <t>Energy production</t>
  </si>
  <si>
    <t>2. Bore Hole (for geothermal heat pump)</t>
  </si>
  <si>
    <t>12. Radiators</t>
  </si>
  <si>
    <t>13. Water Taps</t>
  </si>
  <si>
    <t>14. Piping System - Copper</t>
  </si>
  <si>
    <t>15. Piping System - PEX</t>
  </si>
  <si>
    <t>16. Piping System - PP</t>
  </si>
  <si>
    <t>17. Piping System - Cast Iron</t>
  </si>
  <si>
    <t>18. Piping System - Galvanised Steel</t>
  </si>
  <si>
    <t>19. Piping System - Relining</t>
  </si>
  <si>
    <t>20. Electrical Wiring</t>
  </si>
  <si>
    <t>21. Energy Production</t>
  </si>
  <si>
    <t>9. Ventilation System - Ventilation Ducts</t>
  </si>
  <si>
    <t>10. Ventilation System - Airflow Assembly</t>
  </si>
  <si>
    <t>11. Ventilation System - Distribution Housings</t>
  </si>
  <si>
    <t>3. Circulation Pump</t>
  </si>
  <si>
    <t>4. Building Shell - Insulation Material 1</t>
  </si>
  <si>
    <t>5. Building Shell - Insulation Material 2</t>
  </si>
  <si>
    <t>6. Building Shell - Facade System</t>
  </si>
  <si>
    <t>7. Building Shell - Windows</t>
  </si>
  <si>
    <t>8. Building Shell - Doors</t>
  </si>
  <si>
    <t>Summa</t>
  </si>
  <si>
    <t>2. Heating System (Heat Pump)</t>
  </si>
  <si>
    <t>1. Heating System (District heating)</t>
  </si>
  <si>
    <t>22.Condensing Boilers</t>
  </si>
  <si>
    <t>Mult Fact</t>
  </si>
  <si>
    <t>per year *</t>
  </si>
  <si>
    <t>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</si>
</sst>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9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0" fontId="3" fillId="0" borderId="0" xfId="0" applyFont="1" applyProtection="1"/>
    <xf numFmtId="0" fontId="4" fillId="0" borderId="0" xfId="0" applyFont="1" applyAlignment="1" applyProtection="1">
      <alignment horizontal="right"/>
    </xf>
    <xf numFmtId="2" fontId="4" fillId="0" borderId="0" xfId="0" applyNumberFormat="1" applyFont="1" applyBorder="1" applyAlignment="1" applyProtection="1">
      <alignment horizontal="left"/>
    </xf>
    <xf numFmtId="0" fontId="4" fillId="0" borderId="0" xfId="0" applyFont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4" xfId="0" applyBorder="1" applyAlignment="1" applyProtection="1">
      <alignment horizontal="left"/>
    </xf>
    <xf numFmtId="0" fontId="0" fillId="0" borderId="6" xfId="0" applyBorder="1" applyAlignment="1" applyProtection="1">
      <alignment horizontal="left"/>
    </xf>
    <xf numFmtId="0" fontId="1" fillId="3" borderId="8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Fill="1" applyBorder="1" applyAlignment="1" applyProtection="1">
      <alignment horizontal="left"/>
    </xf>
    <xf numFmtId="0" fontId="0" fillId="0" borderId="14" xfId="0" applyFill="1" applyBorder="1" applyAlignment="1" applyProtection="1">
      <alignment horizontal="left"/>
    </xf>
    <xf numFmtId="0" fontId="0" fillId="0" borderId="3" xfId="0" applyBorder="1" applyProtection="1"/>
    <xf numFmtId="0" fontId="0" fillId="0" borderId="20" xfId="0" applyBorder="1" applyProtection="1"/>
    <xf numFmtId="0" fontId="5" fillId="0" borderId="8" xfId="0" applyFont="1" applyBorder="1" applyProtection="1"/>
    <xf numFmtId="0" fontId="5" fillId="0" borderId="10" xfId="0" applyFont="1" applyBorder="1" applyProtection="1"/>
    <xf numFmtId="0" fontId="1" fillId="0" borderId="25" xfId="0" applyFont="1" applyBorder="1" applyProtection="1"/>
    <xf numFmtId="0" fontId="0" fillId="0" borderId="0" xfId="0" applyBorder="1" applyProtection="1"/>
    <xf numFmtId="0" fontId="0" fillId="0" borderId="0" xfId="0" applyFill="1" applyBorder="1" applyProtection="1"/>
    <xf numFmtId="0" fontId="1" fillId="0" borderId="0" xfId="0" applyFont="1" applyBorder="1" applyProtection="1"/>
    <xf numFmtId="0" fontId="0" fillId="0" borderId="0" xfId="0" applyBorder="1" applyAlignment="1" applyProtection="1">
      <alignment horizontal="center"/>
    </xf>
    <xf numFmtId="0" fontId="1" fillId="0" borderId="0" xfId="0" applyFont="1" applyProtection="1"/>
    <xf numFmtId="0" fontId="3" fillId="2" borderId="1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</xf>
    <xf numFmtId="164" fontId="3" fillId="2" borderId="15" xfId="0" applyNumberFormat="1" applyFont="1" applyFill="1" applyBorder="1" applyProtection="1">
      <protection locked="0"/>
    </xf>
    <xf numFmtId="164" fontId="3" fillId="0" borderId="2" xfId="0" applyNumberFormat="1" applyFont="1" applyBorder="1" applyProtection="1"/>
    <xf numFmtId="164" fontId="3" fillId="2" borderId="21" xfId="0" applyNumberFormat="1" applyFont="1" applyFill="1" applyBorder="1" applyProtection="1">
      <protection locked="0"/>
    </xf>
    <xf numFmtId="164" fontId="3" fillId="0" borderId="20" xfId="0" applyNumberFormat="1" applyFont="1" applyBorder="1" applyProtection="1"/>
    <xf numFmtId="164" fontId="3" fillId="0" borderId="23" xfId="0" applyNumberFormat="1" applyFont="1" applyBorder="1" applyProtection="1"/>
    <xf numFmtId="164" fontId="6" fillId="0" borderId="24" xfId="0" applyNumberFormat="1" applyFont="1" applyFill="1" applyBorder="1" applyProtection="1"/>
    <xf numFmtId="164" fontId="6" fillId="0" borderId="8" xfId="0" applyNumberFormat="1" applyFont="1" applyFill="1" applyBorder="1" applyProtection="1"/>
    <xf numFmtId="164" fontId="6" fillId="2" borderId="25" xfId="0" applyNumberFormat="1" applyFont="1" applyFill="1" applyBorder="1" applyProtection="1">
      <protection locked="0"/>
    </xf>
    <xf numFmtId="164" fontId="6" fillId="0" borderId="23" xfId="0" applyNumberFormat="1" applyFont="1" applyBorder="1" applyProtection="1"/>
    <xf numFmtId="164" fontId="4" fillId="0" borderId="25" xfId="0" applyNumberFormat="1" applyFont="1" applyFill="1" applyBorder="1" applyProtection="1"/>
    <xf numFmtId="164" fontId="4" fillId="0" borderId="28" xfId="0" applyNumberFormat="1" applyFont="1" applyBorder="1" applyProtection="1"/>
    <xf numFmtId="0" fontId="4" fillId="0" borderId="2" xfId="0" applyFont="1" applyBorder="1" applyProtection="1"/>
    <xf numFmtId="0" fontId="3" fillId="0" borderId="3" xfId="0" applyFont="1" applyBorder="1" applyAlignment="1" applyProtection="1">
      <alignment horizontal="center"/>
    </xf>
    <xf numFmtId="0" fontId="4" fillId="0" borderId="4" xfId="0" applyFont="1" applyBorder="1" applyProtection="1"/>
    <xf numFmtId="0" fontId="3" fillId="0" borderId="10" xfId="0" applyFont="1" applyBorder="1" applyProtection="1"/>
    <xf numFmtId="0" fontId="3" fillId="2" borderId="16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right"/>
      <protection locked="0"/>
    </xf>
    <xf numFmtId="164" fontId="3" fillId="0" borderId="18" xfId="0" applyNumberFormat="1" applyFont="1" applyBorder="1" applyProtection="1"/>
    <xf numFmtId="164" fontId="3" fillId="0" borderId="19" xfId="0" applyNumberFormat="1" applyFont="1" applyBorder="1" applyProtection="1"/>
    <xf numFmtId="164" fontId="3" fillId="0" borderId="16" xfId="0" applyNumberFormat="1" applyFont="1" applyBorder="1" applyProtection="1"/>
    <xf numFmtId="164" fontId="3" fillId="0" borderId="22" xfId="0" applyNumberFormat="1" applyFont="1" applyBorder="1" applyProtection="1"/>
    <xf numFmtId="164" fontId="3" fillId="0" borderId="26" xfId="0" applyNumberFormat="1" applyFont="1" applyBorder="1" applyProtection="1"/>
    <xf numFmtId="164" fontId="3" fillId="0" borderId="27" xfId="0" applyNumberFormat="1" applyFont="1" applyBorder="1" applyProtection="1"/>
    <xf numFmtId="0" fontId="3" fillId="0" borderId="0" xfId="0" applyFont="1" applyAlignment="1" applyProtection="1">
      <alignment horizontal="left"/>
    </xf>
    <xf numFmtId="164" fontId="3" fillId="0" borderId="0" xfId="0" applyNumberFormat="1" applyFont="1" applyBorder="1" applyProtection="1"/>
    <xf numFmtId="164" fontId="6" fillId="0" borderId="0" xfId="0" applyNumberFormat="1" applyFont="1" applyFill="1" applyBorder="1" applyProtection="1"/>
    <xf numFmtId="164" fontId="6" fillId="0" borderId="0" xfId="0" applyNumberFormat="1" applyFont="1" applyBorder="1" applyProtection="1"/>
    <xf numFmtId="164" fontId="4" fillId="0" borderId="0" xfId="0" applyNumberFormat="1" applyFont="1" applyBorder="1" applyProtection="1"/>
    <xf numFmtId="0" fontId="0" fillId="2" borderId="0" xfId="0" applyFill="1" applyProtection="1"/>
    <xf numFmtId="0" fontId="3" fillId="0" borderId="16" xfId="0" applyFont="1" applyFill="1" applyBorder="1" applyProtection="1">
      <protection locked="0"/>
    </xf>
    <xf numFmtId="0" fontId="3" fillId="0" borderId="26" xfId="0" applyFont="1" applyFill="1" applyBorder="1" applyProtection="1">
      <protection locked="0"/>
    </xf>
    <xf numFmtId="0" fontId="0" fillId="2" borderId="0" xfId="0" applyFill="1" applyBorder="1" applyProtection="1"/>
    <xf numFmtId="0" fontId="0" fillId="0" borderId="9" xfId="0" applyBorder="1" applyProtection="1"/>
    <xf numFmtId="164" fontId="3" fillId="2" borderId="29" xfId="0" applyNumberFormat="1" applyFont="1" applyFill="1" applyBorder="1" applyProtection="1">
      <protection locked="0"/>
    </xf>
    <xf numFmtId="164" fontId="3" fillId="0" borderId="9" xfId="0" applyNumberFormat="1" applyFont="1" applyBorder="1" applyProtection="1"/>
    <xf numFmtId="164" fontId="3" fillId="0" borderId="11" xfId="0" applyNumberFormat="1" applyFont="1" applyFill="1" applyBorder="1" applyAlignment="1" applyProtection="1">
      <alignment horizontal="right"/>
      <protection locked="0"/>
    </xf>
    <xf numFmtId="164" fontId="3" fillId="0" borderId="21" xfId="0" applyNumberFormat="1" applyFont="1" applyFill="1" applyBorder="1" applyProtection="1">
      <protection locked="0"/>
    </xf>
    <xf numFmtId="164" fontId="3" fillId="0" borderId="29" xfId="0" applyNumberFormat="1" applyFont="1" applyFill="1" applyBorder="1" applyProtection="1">
      <protection locked="0"/>
    </xf>
    <xf numFmtId="164" fontId="3" fillId="2" borderId="0" xfId="0" applyNumberFormat="1" applyFont="1" applyFill="1" applyBorder="1" applyProtection="1"/>
    <xf numFmtId="0" fontId="3" fillId="0" borderId="11" xfId="0" applyFont="1" applyFill="1" applyBorder="1" applyAlignment="1" applyProtection="1">
      <alignment horizontal="right"/>
      <protection locked="0"/>
    </xf>
    <xf numFmtId="164" fontId="4" fillId="0" borderId="0" xfId="0" applyNumberFormat="1" applyFont="1" applyFill="1" applyBorder="1" applyProtection="1"/>
    <xf numFmtId="0" fontId="3" fillId="2" borderId="27" xfId="0" applyFont="1" applyFill="1" applyBorder="1" applyAlignment="1" applyProtection="1">
      <alignment horizontal="right"/>
      <protection locked="0"/>
    </xf>
    <xf numFmtId="0" fontId="3" fillId="0" borderId="30" xfId="0" applyFont="1" applyFill="1" applyBorder="1" applyAlignment="1" applyProtection="1">
      <alignment horizontal="right"/>
      <protection locked="0"/>
    </xf>
    <xf numFmtId="0" fontId="3" fillId="0" borderId="31" xfId="0" applyFont="1" applyFill="1" applyBorder="1" applyProtection="1">
      <protection locked="0"/>
    </xf>
    <xf numFmtId="0" fontId="9" fillId="0" borderId="7" xfId="0" applyFont="1" applyFill="1" applyBorder="1" applyProtection="1">
      <protection locked="0"/>
    </xf>
    <xf numFmtId="164" fontId="4" fillId="0" borderId="32" xfId="0" applyNumberFormat="1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right"/>
    </xf>
    <xf numFmtId="164" fontId="4" fillId="0" borderId="0" xfId="0" applyNumberFormat="1" applyFont="1" applyBorder="1" applyAlignment="1" applyProtection="1">
      <alignment horizontal="center"/>
    </xf>
    <xf numFmtId="0" fontId="0" fillId="0" borderId="28" xfId="0" applyBorder="1" applyProtection="1"/>
    <xf numFmtId="164" fontId="0" fillId="0" borderId="28" xfId="0" applyNumberFormat="1" applyBorder="1" applyProtection="1"/>
    <xf numFmtId="9" fontId="3" fillId="2" borderId="1" xfId="1" applyFont="1" applyFill="1" applyBorder="1" applyAlignment="1" applyProtection="1">
      <alignment horizontal="center"/>
      <protection locked="0"/>
    </xf>
    <xf numFmtId="169" fontId="3" fillId="2" borderId="1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V54"/>
  <sheetViews>
    <sheetView tabSelected="1" zoomScale="95" zoomScaleNormal="95" workbookViewId="0">
      <selection activeCell="K31" sqref="K31"/>
    </sheetView>
  </sheetViews>
  <sheetFormatPr defaultRowHeight="15" x14ac:dyDescent="0.25"/>
  <cols>
    <col min="1" max="1" width="5.28515625" style="2" customWidth="1"/>
    <col min="2" max="2" width="37.85546875" style="2" customWidth="1"/>
    <col min="3" max="3" width="14.5703125" style="2" customWidth="1"/>
    <col min="4" max="4" width="15" style="2" customWidth="1"/>
    <col min="5" max="5" width="32" style="2" customWidth="1"/>
    <col min="6" max="6" width="34.7109375" style="2" hidden="1" customWidth="1"/>
    <col min="7" max="7" width="56.5703125" style="2" customWidth="1"/>
    <col min="8" max="8" width="22.7109375" style="2" customWidth="1"/>
    <col min="9" max="9" width="18" style="2" customWidth="1"/>
    <col min="10" max="10" width="23.85546875" style="2" customWidth="1"/>
    <col min="11" max="11" width="15.140625" style="2" customWidth="1"/>
    <col min="12" max="12" width="13.140625" style="2" customWidth="1"/>
    <col min="13" max="13" width="9.140625" style="2"/>
    <col min="14" max="14" width="16.42578125" style="2" customWidth="1"/>
    <col min="15" max="15" width="13.140625" style="2" customWidth="1"/>
    <col min="16" max="16" width="21.7109375" style="2" hidden="1" customWidth="1"/>
    <col min="17" max="17" width="23.140625" style="2" hidden="1" customWidth="1"/>
    <col min="18" max="18" width="19.5703125" style="2" hidden="1" customWidth="1"/>
    <col min="19" max="19" width="21.5703125" style="2" hidden="1" customWidth="1"/>
    <col min="20" max="20" width="19.5703125" style="2" hidden="1" customWidth="1"/>
    <col min="21" max="21" width="9.140625" style="2"/>
    <col min="22" max="22" width="9.140625" style="2" customWidth="1"/>
    <col min="23" max="16384" width="9.140625" style="2"/>
  </cols>
  <sheetData>
    <row r="2" spans="2:11" ht="26.25" x14ac:dyDescent="0.4">
      <c r="B2" s="1" t="s">
        <v>1</v>
      </c>
    </row>
    <row r="3" spans="2:11" ht="15.75" x14ac:dyDescent="0.25">
      <c r="G3" s="4"/>
      <c r="H3" s="4" t="s">
        <v>19</v>
      </c>
      <c r="I3" s="4"/>
      <c r="J3" s="4" t="s">
        <v>43</v>
      </c>
    </row>
    <row r="4" spans="2:11" ht="15.75" x14ac:dyDescent="0.25">
      <c r="B4" s="3" t="s">
        <v>2</v>
      </c>
      <c r="C4" s="80">
        <v>0.05</v>
      </c>
      <c r="G4" s="5" t="s">
        <v>0</v>
      </c>
      <c r="H4" s="75">
        <f>(D35+K20-L20)</f>
        <v>0</v>
      </c>
      <c r="I4" s="6" t="s">
        <v>13</v>
      </c>
      <c r="J4" s="2">
        <f>H4/((C17*C10)+0.5*C10*C11)</f>
        <v>0</v>
      </c>
      <c r="K4" s="2" t="s">
        <v>15</v>
      </c>
    </row>
    <row r="5" spans="2:11" ht="15.75" x14ac:dyDescent="0.25">
      <c r="B5" s="3" t="s">
        <v>3</v>
      </c>
      <c r="C5" s="80">
        <v>0.03</v>
      </c>
      <c r="D5" s="2" t="s">
        <v>88</v>
      </c>
      <c r="G5" s="76"/>
      <c r="H5" s="77"/>
      <c r="I5" s="6"/>
      <c r="J5" s="23"/>
      <c r="K5" s="23"/>
    </row>
    <row r="6" spans="2:11" ht="15.75" x14ac:dyDescent="0.25">
      <c r="B6" s="3" t="s">
        <v>4</v>
      </c>
      <c r="C6" s="80">
        <v>0.02</v>
      </c>
      <c r="D6" s="2" t="s">
        <v>88</v>
      </c>
      <c r="G6" s="76"/>
      <c r="H6" s="77"/>
      <c r="I6" s="6"/>
      <c r="J6" s="23"/>
      <c r="K6" s="23"/>
    </row>
    <row r="7" spans="2:11" ht="15.75" x14ac:dyDescent="0.25">
      <c r="B7" s="3" t="s">
        <v>46</v>
      </c>
      <c r="C7" s="80">
        <v>0.01</v>
      </c>
      <c r="D7" s="2" t="s">
        <v>88</v>
      </c>
    </row>
    <row r="8" spans="2:11" ht="15.75" x14ac:dyDescent="0.25">
      <c r="B8" s="3" t="s">
        <v>54</v>
      </c>
      <c r="C8" s="81">
        <v>5.0000000000000001E-3</v>
      </c>
      <c r="D8" s="24" t="s">
        <v>88</v>
      </c>
    </row>
    <row r="9" spans="2:11" ht="15.75" x14ac:dyDescent="0.25">
      <c r="B9" s="3" t="s">
        <v>61</v>
      </c>
      <c r="C9" s="80">
        <v>0.02</v>
      </c>
      <c r="D9" s="24" t="s">
        <v>88</v>
      </c>
    </row>
    <row r="10" spans="2:11" ht="15.75" x14ac:dyDescent="0.25">
      <c r="B10" s="3" t="s">
        <v>5</v>
      </c>
      <c r="C10" s="28">
        <v>30</v>
      </c>
      <c r="D10" s="2" t="s">
        <v>15</v>
      </c>
      <c r="G10" s="53" t="s">
        <v>6</v>
      </c>
    </row>
    <row r="11" spans="2:11" ht="15.75" x14ac:dyDescent="0.25">
      <c r="B11" s="3" t="s">
        <v>35</v>
      </c>
      <c r="C11" s="80">
        <v>0.01</v>
      </c>
      <c r="D11" s="2" t="s">
        <v>89</v>
      </c>
      <c r="G11" s="53"/>
    </row>
    <row r="12" spans="2:11" ht="15.75" x14ac:dyDescent="0.25">
      <c r="B12" s="3" t="s">
        <v>60</v>
      </c>
      <c r="C12" s="28">
        <v>1.3</v>
      </c>
      <c r="D12" s="2" t="s">
        <v>42</v>
      </c>
      <c r="G12" s="53"/>
    </row>
    <row r="13" spans="2:11" ht="15.75" x14ac:dyDescent="0.25">
      <c r="B13" s="3" t="s">
        <v>36</v>
      </c>
      <c r="C13" s="28">
        <v>0.9</v>
      </c>
      <c r="D13" s="2" t="s">
        <v>42</v>
      </c>
      <c r="G13" s="53"/>
    </row>
    <row r="14" spans="2:11" ht="15.75" x14ac:dyDescent="0.25">
      <c r="B14" s="3" t="s">
        <v>37</v>
      </c>
      <c r="C14" s="28">
        <v>2.2999999999999998</v>
      </c>
      <c r="D14" s="2" t="s">
        <v>42</v>
      </c>
      <c r="G14" s="53"/>
    </row>
    <row r="15" spans="2:11" ht="15.75" x14ac:dyDescent="0.25">
      <c r="B15" s="3" t="s">
        <v>38</v>
      </c>
      <c r="C15" s="28">
        <v>7.5</v>
      </c>
      <c r="D15" s="2" t="s">
        <v>42</v>
      </c>
      <c r="G15" s="53"/>
    </row>
    <row r="16" spans="2:11" ht="15.75" x14ac:dyDescent="0.25">
      <c r="B16" s="3" t="s">
        <v>53</v>
      </c>
      <c r="C16" s="28">
        <v>0.2</v>
      </c>
      <c r="D16" s="2" t="s">
        <v>42</v>
      </c>
      <c r="G16" s="53"/>
    </row>
    <row r="17" spans="2:22" ht="15.75" x14ac:dyDescent="0.25">
      <c r="B17" s="3" t="s">
        <v>41</v>
      </c>
      <c r="C17" s="28">
        <v>10</v>
      </c>
      <c r="D17" s="24" t="s">
        <v>44</v>
      </c>
      <c r="E17" s="24"/>
      <c r="G17" s="53"/>
    </row>
    <row r="19" spans="2:22" ht="16.5" thickBot="1" x14ac:dyDescent="0.3">
      <c r="B19" s="7" t="s">
        <v>7</v>
      </c>
    </row>
    <row r="20" spans="2:22" ht="16.5" thickBot="1" x14ac:dyDescent="0.3">
      <c r="B20" s="4" t="s">
        <v>8</v>
      </c>
      <c r="J20" s="78" t="s">
        <v>83</v>
      </c>
      <c r="K20" s="79">
        <f>SUM(K24:K46)</f>
        <v>0</v>
      </c>
      <c r="L20" s="79">
        <f>SUM(L24:L46)</f>
        <v>0</v>
      </c>
    </row>
    <row r="21" spans="2:22" ht="15.75" thickBot="1" x14ac:dyDescent="0.3"/>
    <row r="22" spans="2:22" ht="15.75" x14ac:dyDescent="0.25">
      <c r="B22" s="41" t="s">
        <v>9</v>
      </c>
      <c r="C22" s="29" t="s">
        <v>10</v>
      </c>
      <c r="D22" s="42" t="s">
        <v>20</v>
      </c>
      <c r="E22" s="42" t="s">
        <v>58</v>
      </c>
      <c r="F22" s="42" t="s">
        <v>49</v>
      </c>
      <c r="G22" s="43" t="s">
        <v>24</v>
      </c>
      <c r="H22" s="8" t="s">
        <v>26</v>
      </c>
      <c r="I22" s="8" t="s">
        <v>27</v>
      </c>
      <c r="J22" s="9" t="s">
        <v>28</v>
      </c>
      <c r="K22" s="10" t="s">
        <v>32</v>
      </c>
      <c r="L22" s="11" t="s">
        <v>33</v>
      </c>
      <c r="N22" s="8" t="s">
        <v>39</v>
      </c>
      <c r="O22" s="8" t="s">
        <v>40</v>
      </c>
      <c r="P22" s="8" t="s">
        <v>48</v>
      </c>
      <c r="Q22" s="8" t="s">
        <v>48</v>
      </c>
      <c r="R22" s="8" t="s">
        <v>48</v>
      </c>
      <c r="S22" s="8" t="s">
        <v>48</v>
      </c>
      <c r="T22" s="8" t="s">
        <v>62</v>
      </c>
    </row>
    <row r="23" spans="2:22" ht="16.5" thickBot="1" x14ac:dyDescent="0.3">
      <c r="B23" s="74"/>
      <c r="C23" s="12" t="s">
        <v>13</v>
      </c>
      <c r="D23" s="13" t="s">
        <v>13</v>
      </c>
      <c r="E23" s="13" t="s">
        <v>59</v>
      </c>
      <c r="F23" s="13" t="s">
        <v>13</v>
      </c>
      <c r="G23" s="44" t="s">
        <v>25</v>
      </c>
      <c r="H23" s="14" t="s">
        <v>30</v>
      </c>
      <c r="I23" s="14" t="s">
        <v>29</v>
      </c>
      <c r="J23" s="15" t="s">
        <v>31</v>
      </c>
      <c r="K23" s="16" t="s">
        <v>14</v>
      </c>
      <c r="L23" s="17" t="s">
        <v>34</v>
      </c>
      <c r="N23" s="24" t="s">
        <v>13</v>
      </c>
      <c r="O23" s="24" t="s">
        <v>13</v>
      </c>
      <c r="P23" s="24" t="s">
        <v>50</v>
      </c>
      <c r="Q23" s="24" t="s">
        <v>51</v>
      </c>
      <c r="R23" s="24" t="s">
        <v>52</v>
      </c>
      <c r="S23" s="24" t="s">
        <v>57</v>
      </c>
      <c r="T23" s="24" t="s">
        <v>50</v>
      </c>
      <c r="V23" s="2" t="s">
        <v>87</v>
      </c>
    </row>
    <row r="24" spans="2:22" ht="15.75" x14ac:dyDescent="0.25">
      <c r="B24" s="18" t="s">
        <v>11</v>
      </c>
      <c r="C24" s="30">
        <v>0</v>
      </c>
      <c r="D24" s="31">
        <f>C24*(1-(1+$C$4)^-$C$10)/($C$4)</f>
        <v>0</v>
      </c>
      <c r="E24" s="54"/>
      <c r="F24" s="45">
        <v>0</v>
      </c>
      <c r="G24" s="59" t="s">
        <v>85</v>
      </c>
      <c r="H24" s="69">
        <v>0</v>
      </c>
      <c r="I24" s="65">
        <f>(N24+O24)*V24</f>
        <v>0</v>
      </c>
      <c r="J24" s="46">
        <v>10</v>
      </c>
      <c r="K24" s="47">
        <f>IF(H24&lt;$C$10,I24*(1+$C$4)^-H24,0)+IF(H24+J24&lt;$C$10,I24*(1+$C$4)^-(H24+J24),0)+IF(H24+2*J24&lt;$C$10,I24*(1+$C$4)^-(H24+2*J24),0)+IF(H24+3*J24&lt;$C$10,I24*(1+$C$4)^-(H24+3*J24),0)+IF(H24+4*J24&lt;$C$10,I24*(1+$C$4)^-(H24+4*J24),0)+IF(H24+5*J24&lt;$C$10,I24*(1+$C$4)^-(H24+5*J24),0)+IF(H24+6*J24&lt;$C$10,I24*(1+$C$4)^-(H24+6*J24),0)+IF(H24+7*J24&lt;$C$10,I24*(1+$C$4)^-(H24+7*J24),0)+IF(H24+8*J24&lt;$C$10,I24*(1+$C$4)^-(H24+8*J24),0)+IF(H24+9*J24&lt;$C$10,I24*(1+$C$4)^-(H24+9*J24),0)+IF(H24+10*J24&lt;$C$10,I24*(1+$C$4)^-(H24+10*J24),0)+IF(H24+11*J24&lt;$C$10,I24*(1+$C$4)^-(H24+11*J24),0)+IF(H24+12*J24&lt;$C$10,I24*(1+$C$4)^-(H24+12*J24),0)+IF(H24+13*J24&lt;$C$10,I24*(1+$C$4)^-(H24+13*J24),0)+IF(H24+14*J24&lt;$C$10,I24*(1+$C$4)^-(H24+14*J24),0)+IF(H24+15*J24&lt;$C$10,I24*(1+$C$4)^-(H24+15*J24),0)</f>
        <v>0</v>
      </c>
      <c r="L24" s="48">
        <f>IF(H24+J24&lt;$C$10,IFERROR((I24-(I24/J24)*($C$10-J24*INT(($C$10-0.00001-H24)/J24)-H24))*(1+$C$4)^-$C$10,0),(I24-(I24/J24)*($C$10-H24))*(1+$C$4)^-$C$10)</f>
        <v>0</v>
      </c>
      <c r="N24" s="58">
        <v>0</v>
      </c>
      <c r="O24" s="58">
        <v>0</v>
      </c>
      <c r="P24" s="58">
        <v>5</v>
      </c>
      <c r="Q24" s="61">
        <v>0</v>
      </c>
      <c r="R24" s="61">
        <v>0</v>
      </c>
      <c r="S24" s="61">
        <v>0</v>
      </c>
      <c r="T24" s="58">
        <v>0</v>
      </c>
      <c r="V24" s="58">
        <v>1</v>
      </c>
    </row>
    <row r="25" spans="2:22" ht="15.75" x14ac:dyDescent="0.25">
      <c r="B25" s="19" t="s">
        <v>12</v>
      </c>
      <c r="C25" s="66">
        <f>E25*$C$13*0.001</f>
        <v>0</v>
      </c>
      <c r="D25" s="33">
        <f>IF($C$4=$C$5,C25*$C$10,C25/((((1+$C$4)/(1+$C$5))-1)/(1-((1+$C$4)/(1+$C$5))^-$C$10)))</f>
        <v>0</v>
      </c>
      <c r="E25" s="68">
        <v>0</v>
      </c>
      <c r="F25" s="2">
        <f>0.001*SUM(P24:P34)*C13</f>
        <v>5.5800000000000008E-3</v>
      </c>
      <c r="G25" s="59" t="s">
        <v>84</v>
      </c>
      <c r="H25" s="69">
        <v>0</v>
      </c>
      <c r="I25" s="65">
        <f t="shared" ref="I25:I46" si="0">(N25+O25)*V25</f>
        <v>0</v>
      </c>
      <c r="J25" s="46">
        <v>10</v>
      </c>
      <c r="K25" s="49">
        <f t="shared" ref="K25:K46" si="1">IF(H25&lt;$C$10,I25*(1+$C$4)^-H25,0)+IF(H25+J25&lt;$C$10,I25*(1+$C$4)^-(H25+J25),0)+IF(H25+2*J25&lt;$C$10,I25*(1+$C$4)^-(H25+2*J25),0)+IF(H25+3*J25&lt;$C$10,I25*(1+$C$4)^-(H25+3*J25),0)+IF(H25+4*J25&lt;$C$10,I25*(1+$C$4)^-(H25+4*J25),0)+IF(H25+5*J25&lt;$C$10,I25*(1+$C$4)^-(H25+5*J25),0)+IF(H25+6*J25&lt;$C$10,I25*(1+$C$4)^-(H25+6*J25),0)+IF(H25+7*J25&lt;$C$10,I25*(1+$C$4)^-(H25+7*J25),0)+IF(H25+8*J25&lt;$C$10,I25*(1+$C$4)^-(H25+8*J25),0)+IF(H25+9*J25&lt;$C$10,I25*(1+$C$4)^-(H25+9*J25),0)+IF(H25+10*J25&lt;$C$10,I25*(1+$C$4)^-(H25+10*J25),0)+IF(H25+11*J25&lt;$C$10,I25*(1+$C$4)^-(H25+11*J25),0)+IF(H25+12*J25&lt;$C$10,I25*(1+$C$4)^-(H25+12*J25),0)+IF(H25+13*J25&lt;$C$10,I25*(1+$C$4)^-(H25+13*J25),0)+IF(H25+14*J25&lt;$C$10,I25*(1+$C$4)^-(H25+14*J25),0)+IF(H25+15*J25&lt;$C$10,I25*(1+$C$4)^-(H25+15*J25),0)</f>
        <v>0</v>
      </c>
      <c r="L25" s="50">
        <f t="shared" ref="L25:L46" si="2">IF(H25+J25&lt;$C$10,IFERROR((I25-(I25/J25)*($C$10-J25*INT(($C$10-0.00001-H25)/J25)-H25))*(1+$C$4)^-$C$10,0),(I25-(I25/J25)*($C$10-H25))*(1+$C$4)^-$C$10)</f>
        <v>0</v>
      </c>
      <c r="N25" s="58">
        <v>0</v>
      </c>
      <c r="O25" s="58">
        <v>0</v>
      </c>
      <c r="P25" s="58">
        <v>0</v>
      </c>
      <c r="Q25" s="61">
        <v>0</v>
      </c>
      <c r="R25" s="61">
        <v>0</v>
      </c>
      <c r="S25" s="61">
        <v>0</v>
      </c>
      <c r="T25" s="58">
        <v>0</v>
      </c>
      <c r="V25" s="58">
        <v>1</v>
      </c>
    </row>
    <row r="26" spans="2:22" ht="15.75" x14ac:dyDescent="0.25">
      <c r="B26" s="19" t="s">
        <v>16</v>
      </c>
      <c r="C26" s="66">
        <f>-E26*$C$12*0.001</f>
        <v>0</v>
      </c>
      <c r="D26" s="33">
        <f>IF($C$4=$C$12,C26*$C$10,C26/((((1+$C$4)/(1+$C$12/100))-1)/(1-((1+$C$4)/(1+$C$12/100))^-$C$10)))</f>
        <v>0</v>
      </c>
      <c r="E26" s="68">
        <v>0</v>
      </c>
      <c r="F26" s="58">
        <v>-1</v>
      </c>
      <c r="G26" s="59" t="s">
        <v>63</v>
      </c>
      <c r="H26" s="69">
        <v>0</v>
      </c>
      <c r="I26" s="65">
        <f t="shared" si="0"/>
        <v>0</v>
      </c>
      <c r="J26" s="46">
        <v>10</v>
      </c>
      <c r="K26" s="49">
        <f t="shared" si="1"/>
        <v>0</v>
      </c>
      <c r="L26" s="50">
        <f t="shared" si="2"/>
        <v>0</v>
      </c>
      <c r="N26" s="58">
        <v>0</v>
      </c>
      <c r="O26" s="58">
        <v>0</v>
      </c>
      <c r="P26" s="58">
        <v>0</v>
      </c>
      <c r="Q26" s="61">
        <v>0</v>
      </c>
      <c r="R26" s="61">
        <v>0</v>
      </c>
      <c r="S26" s="61">
        <v>0</v>
      </c>
      <c r="T26" s="58">
        <v>0</v>
      </c>
      <c r="V26" s="58">
        <v>1</v>
      </c>
    </row>
    <row r="27" spans="2:22" ht="15.75" x14ac:dyDescent="0.25">
      <c r="B27" s="19" t="s">
        <v>17</v>
      </c>
      <c r="C27" s="32">
        <v>0</v>
      </c>
      <c r="D27" s="34">
        <f>C27*(1-(1+$C$4)^-$C$10)/($C$4)</f>
        <v>0</v>
      </c>
      <c r="E27" s="54"/>
      <c r="F27" s="58">
        <v>0</v>
      </c>
      <c r="G27" s="59" t="s">
        <v>77</v>
      </c>
      <c r="H27" s="69">
        <v>0</v>
      </c>
      <c r="I27" s="65">
        <f t="shared" si="0"/>
        <v>0</v>
      </c>
      <c r="J27" s="46">
        <v>10</v>
      </c>
      <c r="K27" s="49">
        <f t="shared" si="1"/>
        <v>0</v>
      </c>
      <c r="L27" s="50">
        <f t="shared" si="2"/>
        <v>0</v>
      </c>
      <c r="N27" s="58">
        <v>0</v>
      </c>
      <c r="O27" s="58">
        <v>0</v>
      </c>
      <c r="P27" s="58">
        <v>1</v>
      </c>
      <c r="Q27" s="61">
        <v>0</v>
      </c>
      <c r="R27" s="61">
        <v>0</v>
      </c>
      <c r="S27" s="61">
        <v>0</v>
      </c>
      <c r="T27" s="58">
        <v>0</v>
      </c>
      <c r="V27" s="58">
        <v>1</v>
      </c>
    </row>
    <row r="28" spans="2:22" ht="15.75" x14ac:dyDescent="0.25">
      <c r="B28" s="19" t="s">
        <v>18</v>
      </c>
      <c r="C28" s="66">
        <f>E28*$C$15*0.001</f>
        <v>0</v>
      </c>
      <c r="D28" s="33">
        <f>IF($C$4=$C$6,C28*$C$10,C28/((((1+$C$4)/(1+$C$6))-1)/(1-((1+$C$4)/(1+$C$6))^-$C$10)))</f>
        <v>0</v>
      </c>
      <c r="E28" s="68">
        <v>0</v>
      </c>
      <c r="F28" s="2">
        <f>0.001*SUM(Q24:Q34)*C15</f>
        <v>0</v>
      </c>
      <c r="G28" s="59" t="s">
        <v>78</v>
      </c>
      <c r="H28" s="69">
        <v>0</v>
      </c>
      <c r="I28" s="65">
        <f t="shared" si="0"/>
        <v>0</v>
      </c>
      <c r="J28" s="46">
        <v>10</v>
      </c>
      <c r="K28" s="49">
        <f t="shared" si="1"/>
        <v>0</v>
      </c>
      <c r="L28" s="50">
        <f t="shared" si="2"/>
        <v>0</v>
      </c>
      <c r="N28" s="61">
        <v>0</v>
      </c>
      <c r="O28" s="61">
        <v>0</v>
      </c>
      <c r="P28" s="58">
        <v>0</v>
      </c>
      <c r="Q28" s="61">
        <v>0</v>
      </c>
      <c r="R28" s="61">
        <v>0</v>
      </c>
      <c r="S28" s="61">
        <v>0</v>
      </c>
      <c r="T28" s="58">
        <v>0</v>
      </c>
      <c r="V28" s="58">
        <v>1</v>
      </c>
    </row>
    <row r="29" spans="2:22" ht="15.75" x14ac:dyDescent="0.25">
      <c r="B29" s="19" t="s">
        <v>45</v>
      </c>
      <c r="C29" s="32">
        <v>0</v>
      </c>
      <c r="D29" s="34">
        <f>C29*(1-(1+$C$4)^-$C$10)/($C$4)</f>
        <v>0</v>
      </c>
      <c r="E29" s="54"/>
      <c r="F29" s="58">
        <v>0</v>
      </c>
      <c r="G29" s="59" t="s">
        <v>79</v>
      </c>
      <c r="H29" s="69">
        <v>0</v>
      </c>
      <c r="I29" s="65">
        <f t="shared" si="0"/>
        <v>0</v>
      </c>
      <c r="J29" s="46">
        <v>10</v>
      </c>
      <c r="K29" s="49">
        <f t="shared" si="1"/>
        <v>0</v>
      </c>
      <c r="L29" s="50">
        <f t="shared" si="2"/>
        <v>0</v>
      </c>
      <c r="N29" s="61">
        <v>0</v>
      </c>
      <c r="O29" s="61">
        <v>0</v>
      </c>
      <c r="P29" s="58">
        <v>0.2</v>
      </c>
      <c r="Q29" s="61">
        <v>0</v>
      </c>
      <c r="R29" s="61">
        <v>0</v>
      </c>
      <c r="S29" s="61">
        <v>0</v>
      </c>
      <c r="T29" s="58">
        <v>15</v>
      </c>
      <c r="V29" s="58">
        <v>1</v>
      </c>
    </row>
    <row r="30" spans="2:22" ht="15.75" x14ac:dyDescent="0.25">
      <c r="B30" s="19" t="s">
        <v>47</v>
      </c>
      <c r="C30" s="66">
        <f>E30*$C$14*0.001</f>
        <v>0</v>
      </c>
      <c r="D30" s="33">
        <f>IF($C$4=$C$7,C30*$C$10,C30/((((1+$C$4)/(1+$C$7))-1)/(1-((1+$C$4)/(1+$C$7))^-$C$10)))</f>
        <v>0</v>
      </c>
      <c r="E30" s="68">
        <v>0</v>
      </c>
      <c r="F30" s="2">
        <f>0.001*SUM(R24:R34)*C14</f>
        <v>0</v>
      </c>
      <c r="G30" s="59" t="s">
        <v>80</v>
      </c>
      <c r="H30" s="69">
        <v>0</v>
      </c>
      <c r="I30" s="65">
        <f t="shared" si="0"/>
        <v>0</v>
      </c>
      <c r="J30" s="46">
        <v>10</v>
      </c>
      <c r="K30" s="49">
        <f t="shared" si="1"/>
        <v>0</v>
      </c>
      <c r="L30" s="50">
        <f t="shared" si="2"/>
        <v>0</v>
      </c>
      <c r="N30" s="61">
        <v>0</v>
      </c>
      <c r="O30" s="61">
        <v>0</v>
      </c>
      <c r="P30" s="58"/>
      <c r="Q30" s="61"/>
      <c r="R30" s="61"/>
      <c r="S30" s="61"/>
      <c r="T30" s="58"/>
      <c r="V30" s="58">
        <v>1</v>
      </c>
    </row>
    <row r="31" spans="2:22" ht="15.75" x14ac:dyDescent="0.25">
      <c r="B31" s="62" t="s">
        <v>55</v>
      </c>
      <c r="C31" s="63">
        <v>0</v>
      </c>
      <c r="D31" s="64">
        <f>C31*(1-(1+$C$4)^-$C$10)/($C$4)</f>
        <v>0</v>
      </c>
      <c r="E31" s="54"/>
      <c r="F31" s="58">
        <v>0</v>
      </c>
      <c r="G31" s="59" t="s">
        <v>81</v>
      </c>
      <c r="H31" s="69">
        <v>0</v>
      </c>
      <c r="I31" s="65">
        <f t="shared" si="0"/>
        <v>0</v>
      </c>
      <c r="J31" s="46">
        <v>10</v>
      </c>
      <c r="K31" s="49">
        <f t="shared" si="1"/>
        <v>0</v>
      </c>
      <c r="L31" s="50">
        <f t="shared" si="2"/>
        <v>0</v>
      </c>
      <c r="N31" s="61">
        <v>0</v>
      </c>
      <c r="O31" s="61">
        <v>0</v>
      </c>
      <c r="P31" s="58"/>
      <c r="Q31" s="61"/>
      <c r="R31" s="61"/>
      <c r="S31" s="61"/>
      <c r="T31" s="58"/>
      <c r="V31" s="58">
        <v>1</v>
      </c>
    </row>
    <row r="32" spans="2:22" ht="15.75" x14ac:dyDescent="0.25">
      <c r="B32" s="62" t="s">
        <v>56</v>
      </c>
      <c r="C32" s="67">
        <f>E32*$C$16*0.001</f>
        <v>0</v>
      </c>
      <c r="D32" s="64">
        <f>IF($C$4=$C$8,C32*$C$10,C32/((((1+$C$4)/(1+$C$8))-1)/(1-((1+$C$4)/(1+$C$8))^-$C$10)))</f>
        <v>0</v>
      </c>
      <c r="E32" s="68">
        <v>0</v>
      </c>
      <c r="F32" s="2">
        <f>0.001*SUM(S24:S34)*C16</f>
        <v>0</v>
      </c>
      <c r="G32" s="59" t="s">
        <v>82</v>
      </c>
      <c r="H32" s="69">
        <v>0</v>
      </c>
      <c r="I32" s="65">
        <f t="shared" si="0"/>
        <v>0</v>
      </c>
      <c r="J32" s="46">
        <v>10</v>
      </c>
      <c r="K32" s="49">
        <f t="shared" si="1"/>
        <v>0</v>
      </c>
      <c r="L32" s="50">
        <f t="shared" si="2"/>
        <v>0</v>
      </c>
      <c r="N32" s="61">
        <v>0</v>
      </c>
      <c r="O32" s="61">
        <v>0</v>
      </c>
      <c r="P32" s="58"/>
      <c r="Q32" s="61"/>
      <c r="R32" s="61"/>
      <c r="S32" s="61"/>
      <c r="T32" s="58"/>
      <c r="V32" s="58">
        <v>1</v>
      </c>
    </row>
    <row r="33" spans="1:22" ht="16.5" thickBot="1" x14ac:dyDescent="0.3">
      <c r="B33" s="20" t="s">
        <v>21</v>
      </c>
      <c r="C33" s="35">
        <f>SUM(C24:C32)</f>
        <v>0</v>
      </c>
      <c r="D33" s="36">
        <f>SUM(D24:D30)</f>
        <v>0</v>
      </c>
      <c r="E33" s="55"/>
      <c r="F33" s="2">
        <f>SUM(F25:F30)</f>
        <v>-0.99441999999999997</v>
      </c>
      <c r="G33" s="59" t="s">
        <v>74</v>
      </c>
      <c r="H33" s="69">
        <v>0</v>
      </c>
      <c r="I33" s="65">
        <f t="shared" si="0"/>
        <v>0</v>
      </c>
      <c r="J33" s="46">
        <v>10</v>
      </c>
      <c r="K33" s="49">
        <f t="shared" si="1"/>
        <v>0</v>
      </c>
      <c r="L33" s="50">
        <f t="shared" si="2"/>
        <v>0</v>
      </c>
      <c r="N33" s="61">
        <v>0</v>
      </c>
      <c r="O33" s="61">
        <v>0</v>
      </c>
      <c r="P33" s="58"/>
      <c r="Q33" s="61"/>
      <c r="R33" s="61"/>
      <c r="S33" s="61"/>
      <c r="T33" s="58"/>
      <c r="V33" s="58">
        <v>1</v>
      </c>
    </row>
    <row r="34" spans="1:22" ht="16.5" thickBot="1" x14ac:dyDescent="0.3">
      <c r="B34" s="21" t="s">
        <v>22</v>
      </c>
      <c r="C34" s="37">
        <v>0</v>
      </c>
      <c r="D34" s="38">
        <f>C34*(1-(1+$C$4)^-$C$10)/($C$4)</f>
        <v>0</v>
      </c>
      <c r="E34" s="56"/>
      <c r="F34" s="58">
        <v>1</v>
      </c>
      <c r="G34" s="59" t="s">
        <v>75</v>
      </c>
      <c r="H34" s="69">
        <v>0</v>
      </c>
      <c r="I34" s="65">
        <f t="shared" si="0"/>
        <v>0</v>
      </c>
      <c r="J34" s="46">
        <v>10</v>
      </c>
      <c r="K34" s="49">
        <f t="shared" si="1"/>
        <v>0</v>
      </c>
      <c r="L34" s="50">
        <f t="shared" si="2"/>
        <v>0</v>
      </c>
      <c r="N34" s="61">
        <v>0</v>
      </c>
      <c r="O34" s="61">
        <v>0</v>
      </c>
      <c r="P34" s="58"/>
      <c r="Q34" s="61"/>
      <c r="R34" s="61"/>
      <c r="S34" s="61"/>
      <c r="T34" s="58"/>
      <c r="V34" s="58">
        <v>1</v>
      </c>
    </row>
    <row r="35" spans="1:22" ht="16.5" thickBot="1" x14ac:dyDescent="0.3">
      <c r="B35" s="22" t="s">
        <v>23</v>
      </c>
      <c r="C35" s="39">
        <f>C33+C34</f>
        <v>0</v>
      </c>
      <c r="D35" s="40">
        <f>D33+D34</f>
        <v>0</v>
      </c>
      <c r="E35" s="57"/>
      <c r="G35" s="59" t="s">
        <v>76</v>
      </c>
      <c r="H35" s="69">
        <v>0</v>
      </c>
      <c r="I35" s="65">
        <f t="shared" si="0"/>
        <v>0</v>
      </c>
      <c r="J35" s="46">
        <v>10</v>
      </c>
      <c r="K35" s="49">
        <f t="shared" si="1"/>
        <v>0</v>
      </c>
      <c r="L35" s="50">
        <f t="shared" si="2"/>
        <v>0</v>
      </c>
      <c r="N35" s="61">
        <v>0</v>
      </c>
      <c r="O35" s="61">
        <v>0</v>
      </c>
      <c r="V35" s="58">
        <v>1</v>
      </c>
    </row>
    <row r="36" spans="1:22" ht="15.75" x14ac:dyDescent="0.25">
      <c r="B36" s="25"/>
      <c r="C36" s="70"/>
      <c r="D36" s="57"/>
      <c r="E36" s="57"/>
      <c r="G36" s="59" t="s">
        <v>64</v>
      </c>
      <c r="H36" s="69">
        <v>0</v>
      </c>
      <c r="I36" s="65">
        <f t="shared" si="0"/>
        <v>0</v>
      </c>
      <c r="J36" s="46">
        <v>10</v>
      </c>
      <c r="K36" s="49">
        <f t="shared" si="1"/>
        <v>0</v>
      </c>
      <c r="L36" s="50">
        <f t="shared" si="2"/>
        <v>0</v>
      </c>
      <c r="N36" s="61">
        <v>0</v>
      </c>
      <c r="O36" s="61">
        <v>0</v>
      </c>
      <c r="V36" s="58">
        <v>1</v>
      </c>
    </row>
    <row r="37" spans="1:22" ht="15.75" x14ac:dyDescent="0.25">
      <c r="B37" s="25"/>
      <c r="C37" s="70"/>
      <c r="D37" s="57"/>
      <c r="E37" s="57"/>
      <c r="G37" s="59" t="s">
        <v>65</v>
      </c>
      <c r="H37" s="69">
        <v>0</v>
      </c>
      <c r="I37" s="65">
        <f t="shared" si="0"/>
        <v>0</v>
      </c>
      <c r="J37" s="46">
        <v>10</v>
      </c>
      <c r="K37" s="49">
        <f t="shared" si="1"/>
        <v>0</v>
      </c>
      <c r="L37" s="50">
        <f t="shared" si="2"/>
        <v>0</v>
      </c>
      <c r="N37" s="61">
        <v>0</v>
      </c>
      <c r="O37" s="61">
        <v>0</v>
      </c>
      <c r="V37" s="58">
        <v>1</v>
      </c>
    </row>
    <row r="38" spans="1:22" ht="15.75" x14ac:dyDescent="0.25">
      <c r="B38" s="25"/>
      <c r="C38" s="70"/>
      <c r="D38" s="57"/>
      <c r="E38" s="57"/>
      <c r="G38" s="73" t="s">
        <v>66</v>
      </c>
      <c r="H38" s="69">
        <v>0</v>
      </c>
      <c r="I38" s="65">
        <f t="shared" si="0"/>
        <v>0</v>
      </c>
      <c r="J38" s="46">
        <v>10</v>
      </c>
      <c r="K38" s="49">
        <f t="shared" si="1"/>
        <v>0</v>
      </c>
      <c r="L38" s="50">
        <f t="shared" si="2"/>
        <v>0</v>
      </c>
      <c r="N38" s="61">
        <v>0</v>
      </c>
      <c r="O38" s="61">
        <v>0</v>
      </c>
      <c r="V38" s="58">
        <v>1</v>
      </c>
    </row>
    <row r="39" spans="1:22" ht="15.75" x14ac:dyDescent="0.25">
      <c r="B39" s="25"/>
      <c r="C39" s="70"/>
      <c r="D39" s="57"/>
      <c r="E39" s="57"/>
      <c r="G39" s="73" t="s">
        <v>67</v>
      </c>
      <c r="H39" s="69">
        <v>0</v>
      </c>
      <c r="I39" s="65">
        <f t="shared" si="0"/>
        <v>0</v>
      </c>
      <c r="J39" s="46">
        <v>10</v>
      </c>
      <c r="K39" s="49">
        <f t="shared" si="1"/>
        <v>0</v>
      </c>
      <c r="L39" s="50">
        <f t="shared" si="2"/>
        <v>0</v>
      </c>
      <c r="N39" s="61">
        <v>0</v>
      </c>
      <c r="O39" s="61">
        <v>0</v>
      </c>
      <c r="V39" s="58">
        <v>1</v>
      </c>
    </row>
    <row r="40" spans="1:22" ht="15.75" x14ac:dyDescent="0.25">
      <c r="B40" s="25"/>
      <c r="C40" s="70"/>
      <c r="D40" s="57"/>
      <c r="E40" s="57"/>
      <c r="G40" s="73" t="s">
        <v>68</v>
      </c>
      <c r="H40" s="69">
        <v>0</v>
      </c>
      <c r="I40" s="65">
        <f t="shared" si="0"/>
        <v>0</v>
      </c>
      <c r="J40" s="46">
        <v>10</v>
      </c>
      <c r="K40" s="49">
        <f t="shared" si="1"/>
        <v>0</v>
      </c>
      <c r="L40" s="50">
        <f t="shared" si="2"/>
        <v>0</v>
      </c>
      <c r="N40" s="61">
        <v>0</v>
      </c>
      <c r="O40" s="61">
        <v>0</v>
      </c>
      <c r="V40" s="58">
        <v>1</v>
      </c>
    </row>
    <row r="41" spans="1:22" ht="15.75" x14ac:dyDescent="0.25">
      <c r="B41" s="25"/>
      <c r="C41" s="70"/>
      <c r="D41" s="57"/>
      <c r="E41" s="57"/>
      <c r="G41" s="73" t="s">
        <v>69</v>
      </c>
      <c r="H41" s="69">
        <v>0</v>
      </c>
      <c r="I41" s="65">
        <f t="shared" si="0"/>
        <v>0</v>
      </c>
      <c r="J41" s="46">
        <v>10</v>
      </c>
      <c r="K41" s="49">
        <f t="shared" si="1"/>
        <v>0</v>
      </c>
      <c r="L41" s="50">
        <f t="shared" si="2"/>
        <v>0</v>
      </c>
      <c r="N41" s="61">
        <v>0</v>
      </c>
      <c r="O41" s="61">
        <v>0</v>
      </c>
      <c r="V41" s="58">
        <v>1</v>
      </c>
    </row>
    <row r="42" spans="1:22" ht="15.75" x14ac:dyDescent="0.25">
      <c r="B42" s="25"/>
      <c r="C42" s="70"/>
      <c r="D42" s="57"/>
      <c r="E42" s="57"/>
      <c r="G42" s="73" t="s">
        <v>70</v>
      </c>
      <c r="H42" s="69">
        <v>0</v>
      </c>
      <c r="I42" s="65">
        <f t="shared" si="0"/>
        <v>0</v>
      </c>
      <c r="J42" s="46">
        <v>10</v>
      </c>
      <c r="K42" s="49">
        <f t="shared" si="1"/>
        <v>0</v>
      </c>
      <c r="L42" s="50">
        <f t="shared" si="2"/>
        <v>0</v>
      </c>
      <c r="N42" s="61">
        <v>0</v>
      </c>
      <c r="O42" s="61">
        <v>0</v>
      </c>
      <c r="V42" s="58">
        <v>1</v>
      </c>
    </row>
    <row r="43" spans="1:22" ht="15.75" x14ac:dyDescent="0.25">
      <c r="B43" s="25"/>
      <c r="C43" s="70"/>
      <c r="D43" s="57"/>
      <c r="E43" s="57"/>
      <c r="G43" s="73" t="s">
        <v>71</v>
      </c>
      <c r="H43" s="69">
        <v>0</v>
      </c>
      <c r="I43" s="65">
        <f t="shared" si="0"/>
        <v>0</v>
      </c>
      <c r="J43" s="46">
        <v>10</v>
      </c>
      <c r="K43" s="49">
        <f t="shared" si="1"/>
        <v>0</v>
      </c>
      <c r="L43" s="50">
        <f t="shared" si="2"/>
        <v>0</v>
      </c>
      <c r="N43" s="61">
        <v>0</v>
      </c>
      <c r="O43" s="61">
        <v>0</v>
      </c>
      <c r="V43" s="58">
        <v>1</v>
      </c>
    </row>
    <row r="44" spans="1:22" ht="15.75" x14ac:dyDescent="0.25">
      <c r="B44" s="25"/>
      <c r="C44" s="70"/>
      <c r="D44" s="57"/>
      <c r="E44" s="57"/>
      <c r="G44" s="73" t="s">
        <v>72</v>
      </c>
      <c r="H44" s="69">
        <v>0</v>
      </c>
      <c r="I44" s="65">
        <f t="shared" si="0"/>
        <v>0</v>
      </c>
      <c r="J44" s="46">
        <v>10</v>
      </c>
      <c r="K44" s="49">
        <f t="shared" si="1"/>
        <v>0</v>
      </c>
      <c r="L44" s="50">
        <f t="shared" si="2"/>
        <v>0</v>
      </c>
      <c r="N44" s="61">
        <v>0</v>
      </c>
      <c r="O44" s="61">
        <v>0</v>
      </c>
      <c r="V44" s="58">
        <v>1</v>
      </c>
    </row>
    <row r="45" spans="1:22" ht="15.75" x14ac:dyDescent="0.25">
      <c r="B45" s="23"/>
      <c r="C45" s="24"/>
      <c r="G45" s="73" t="s">
        <v>73</v>
      </c>
      <c r="H45" s="69">
        <v>0</v>
      </c>
      <c r="I45" s="65">
        <f t="shared" si="0"/>
        <v>0</v>
      </c>
      <c r="J45" s="46">
        <v>10</v>
      </c>
      <c r="K45" s="49">
        <f t="shared" si="1"/>
        <v>0</v>
      </c>
      <c r="L45" s="50">
        <f t="shared" si="2"/>
        <v>0</v>
      </c>
      <c r="N45" s="61">
        <v>0</v>
      </c>
      <c r="O45" s="61">
        <v>0</v>
      </c>
      <c r="V45" s="58">
        <v>1</v>
      </c>
    </row>
    <row r="46" spans="1:22" ht="16.5" thickBot="1" x14ac:dyDescent="0.3">
      <c r="A46" s="26"/>
      <c r="G46" s="60" t="s">
        <v>86</v>
      </c>
      <c r="H46" s="72">
        <v>0</v>
      </c>
      <c r="I46" s="65">
        <f t="shared" si="0"/>
        <v>0</v>
      </c>
      <c r="J46" s="71">
        <v>10</v>
      </c>
      <c r="K46" s="51">
        <f t="shared" si="1"/>
        <v>0</v>
      </c>
      <c r="L46" s="52">
        <f t="shared" si="2"/>
        <v>0</v>
      </c>
      <c r="N46" s="61">
        <v>0</v>
      </c>
      <c r="O46" s="61">
        <v>0</v>
      </c>
      <c r="V46" s="58">
        <v>1</v>
      </c>
    </row>
    <row r="47" spans="1:22" x14ac:dyDescent="0.25">
      <c r="A47" s="26"/>
    </row>
    <row r="48" spans="1:22" x14ac:dyDescent="0.25">
      <c r="A48" s="26"/>
    </row>
    <row r="49" spans="1:2" x14ac:dyDescent="0.25">
      <c r="A49" s="26"/>
    </row>
    <row r="50" spans="1:2" x14ac:dyDescent="0.25">
      <c r="A50" s="26"/>
    </row>
    <row r="51" spans="1:2" x14ac:dyDescent="0.25">
      <c r="A51" s="26"/>
    </row>
    <row r="52" spans="1:2" x14ac:dyDescent="0.25">
      <c r="A52" s="26"/>
    </row>
    <row r="54" spans="1:2" x14ac:dyDescent="0.25">
      <c r="B54" s="27"/>
    </row>
  </sheetData>
  <protectedRanges>
    <protectedRange sqref="C34 C24:C32 F24 G24:J46" name="Område1"/>
  </protectedRanges>
  <pageMargins left="0.7" right="0.7" top="0.75" bottom="0.75" header="0.3" footer="0.3"/>
  <pageSetup paperSize="9" scale="47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LCC-mall 2</vt:lpstr>
    </vt:vector>
  </TitlesOfParts>
  <Company>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Svein Ruud</dc:creator>
  <cp:lastModifiedBy>Per Berg</cp:lastModifiedBy>
  <dcterms:created xsi:type="dcterms:W3CDTF">2013-05-20T07:58:43Z</dcterms:created>
  <dcterms:modified xsi:type="dcterms:W3CDTF">2016-10-10T08:54:52Z</dcterms:modified>
</cp:coreProperties>
</file>