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https://mmambiente-my.sharepoint.com/personal/huellachile_mma_gob_cl/Documents/07 Factores de emisión/Actualización 2026/00 Publicación/"/>
    </mc:Choice>
  </mc:AlternateContent>
  <xr:revisionPtr revIDLastSave="6261" documentId="11_31F7F7A8A638EA306BA8296B995670EC86217BA9" xr6:coauthVersionLast="47" xr6:coauthVersionMax="47" xr10:uidLastSave="{281885EF-8D6A-41A5-A87E-73AE6CE0F835}"/>
  <bookViews>
    <workbookView xWindow="-120" yWindow="-16320" windowWidth="29040" windowHeight="15720" xr2:uid="{933DFF6C-A640-4E9B-8837-1DCE768E06B0}"/>
  </bookViews>
  <sheets>
    <sheet name="INICIO" sheetId="55" r:id="rId1"/>
    <sheet name="RESUMEN" sheetId="57" r:id="rId2"/>
    <sheet name="CONTROL DE CAMBIOS" sheetId="58" r:id="rId3"/>
    <sheet name="1.1 Combustión estacionaria" sheetId="2" r:id="rId4"/>
    <sheet name="V2 CH2 T2.2" sheetId="8" state="hidden" r:id="rId5"/>
    <sheet name="V2 CH2 T2.3" sheetId="9" state="hidden" r:id="rId6"/>
    <sheet name="1.2 Combustión móvil" sheetId="6" r:id="rId7"/>
    <sheet name="1.1 V2 CH2 T2.4" sheetId="4" r:id="rId8"/>
    <sheet name="1.2 V2 CH3 T3.2.1" sheetId="11" r:id="rId9"/>
    <sheet name="1.2 V2 CH3 T3.2.2" sheetId="12" r:id="rId10"/>
    <sheet name="1.1 y 1.2CUADROA1 - BNE 2024" sheetId="5" r:id="rId11"/>
    <sheet name="V2 CH3 T3.3.1" sheetId="13" state="hidden" r:id="rId12"/>
    <sheet name="V2 CH3 T3.4.1" sheetId="14" state="hidden" r:id="rId13"/>
    <sheet name="V2 CH3 T3.5.2" sheetId="15" state="hidden" r:id="rId14"/>
    <sheet name="V2 CH3 T3.5.3" sheetId="16" state="hidden" r:id="rId15"/>
    <sheet name="V2 CH3 T3.6.4" sheetId="17" state="hidden" r:id="rId16"/>
    <sheet name="V2 CH3 T3.6.5" sheetId="18" state="hidden" r:id="rId17"/>
    <sheet name="1.3 Procesos industriales" sheetId="21" r:id="rId18"/>
    <sheet name="1.3 P.I. Cemento" sheetId="25" r:id="rId19"/>
    <sheet name="1.3 P.I. Cal" sheetId="26" r:id="rId20"/>
    <sheet name="1.3 P.I. Vidrio" sheetId="28" r:id="rId21"/>
    <sheet name="1.3 P.I. Hierro, Acero y Coque" sheetId="47" r:id="rId22"/>
    <sheet name="1.3 P.I. Ácido Nítrico" sheetId="48" r:id="rId23"/>
    <sheet name="1.4 Emisiones fugitivas" sheetId="22" r:id="rId24"/>
    <sheet name="1.4 AR5 CH8  T8.A.1" sheetId="24" r:id="rId25"/>
    <sheet name="1.4 V3 CH7 T7.8" sheetId="23" r:id="rId26"/>
    <sheet name="2.1 Electricidad" sheetId="10" r:id="rId27"/>
    <sheet name="2.2 Perdidas por T&amp;D" sheetId="46" r:id="rId28"/>
    <sheet name="2.3 Adq. de otras energías" sheetId="7" r:id="rId29"/>
    <sheet name="2.3 V2 CH2 T2.2" sheetId="51" r:id="rId30"/>
    <sheet name="3.1 Adq. Bienes y servicios" sheetId="29" r:id="rId31"/>
    <sheet name="3.1 Fertilizantes" sheetId="52" r:id="rId32"/>
    <sheet name="3.1 Material use" sheetId="30" r:id="rId33"/>
    <sheet name="3.1 WTT- fuels" sheetId="31" r:id="rId34"/>
    <sheet name="3.1 WTT- bioenergy" sheetId="32" r:id="rId35"/>
    <sheet name="3.1 Water treatment" sheetId="34" r:id="rId36"/>
    <sheet name="3.1 Water supply" sheetId="33" r:id="rId37"/>
    <sheet name="3.1 Hotel stay" sheetId="53" r:id="rId38"/>
    <sheet name="3.1 Homeworking" sheetId="54" r:id="rId39"/>
    <sheet name="3.2 Transporte de personas" sheetId="35" r:id="rId40"/>
    <sheet name="3.2 Business travel- air" sheetId="38" r:id="rId41"/>
    <sheet name="3.2 Business travel- land" sheetId="37" r:id="rId42"/>
    <sheet name="3.2 Passenger vehicles" sheetId="36" r:id="rId43"/>
    <sheet name="3.3 Transporte de carga" sheetId="40" r:id="rId44"/>
    <sheet name="3.3 Freighting goods" sheetId="44" r:id="rId45"/>
    <sheet name="3.4 Transporte de residuos" sheetId="41" r:id="rId46"/>
    <sheet name="3.5 Uso de productos" sheetId="42" r:id="rId47"/>
    <sheet name="3.6 Trat. yo disp. de residuos" sheetId="43" r:id="rId48"/>
    <sheet name="3.6 Waste disposal" sheetId="45" r:id="rId49"/>
  </sheets>
  <externalReferences>
    <externalReference r:id="rId50"/>
  </externalReferences>
  <definedNames>
    <definedName name="\a" localSheetId="19">#REF!</definedName>
    <definedName name="\a">#REF!</definedName>
    <definedName name="\b" localSheetId="19">#REF!</definedName>
    <definedName name="\b">#REF!</definedName>
    <definedName name="\c" localSheetId="19">#REF!</definedName>
    <definedName name="\c">#REF!</definedName>
    <definedName name="\d" localSheetId="19">#REF!</definedName>
    <definedName name="\d">#REF!</definedName>
    <definedName name="\e" localSheetId="19">#REF!</definedName>
    <definedName name="\e">#REF!</definedName>
    <definedName name="\f" localSheetId="19">#REF!</definedName>
    <definedName name="\f">#REF!</definedName>
    <definedName name="_xlnm._FilterDatabase" localSheetId="3" hidden="1">'1.1 Combustión estacionaria'!$B$15:$AF$48</definedName>
    <definedName name="_xlnm._FilterDatabase" localSheetId="6" hidden="1">'1.2 Combustión móvil'!$B$15:$AF$24</definedName>
    <definedName name="_xlnm._FilterDatabase" localSheetId="17" hidden="1">'1.3 Procesos industriales'!$B$11:$V$11</definedName>
    <definedName name="_xlnm._FilterDatabase" localSheetId="24" hidden="1">'1.4 AR5 CH8  T8.A.1'!$A$3:$N$217</definedName>
    <definedName name="_xlnm._FilterDatabase" localSheetId="23" hidden="1">'1.4 Emisiones fugitivas'!$B$6:$I$6</definedName>
    <definedName name="_xlnm._FilterDatabase" localSheetId="26" hidden="1">'2.1 Electricidad'!$B$9:$G$150</definedName>
    <definedName name="_xlnm._FilterDatabase" localSheetId="27" hidden="1">'2.2 Perdidas por T&amp;D'!$B$11:$G$149</definedName>
    <definedName name="_xlnm._FilterDatabase" localSheetId="28" hidden="1">'2.3 Adq. de otras energías'!$B$15:$AF$24</definedName>
    <definedName name="_xlnm._FilterDatabase" localSheetId="30" hidden="1">'3.1 Adq. Bienes y servicios'!$A$6:$K$54</definedName>
    <definedName name="_xlnm._FilterDatabase" localSheetId="39" hidden="1">'3.2 Transporte de personas'!$B$6:$I$6</definedName>
    <definedName name="_xlnm._FilterDatabase" localSheetId="46" hidden="1">'3.5 Uso de productos'!$B$15:$AF$48</definedName>
    <definedName name="_xlnm._FilterDatabase" localSheetId="47" hidden="1">'3.6 Trat. yo disp. de residuos'!$B$6:$H$78</definedName>
    <definedName name="_xlnm._FilterDatabase" localSheetId="1" hidden="1">RESUMEN!$B$8:$L$704</definedName>
    <definedName name="a" localSheetId="19">#REF!</definedName>
    <definedName name="a">#REF!</definedName>
    <definedName name="Banco_dados_IM" localSheetId="19">#REF!</definedName>
    <definedName name="Banco_dados_IM">#REF!</definedName>
    <definedName name="_xlnm.Database" localSheetId="19">#REF!</definedName>
    <definedName name="_xlnm.Database">#REF!</definedName>
    <definedName name="dd">#REF!</definedName>
    <definedName name="GWP.CH4">[1]FE_HuellaChile_2017!$B$6</definedName>
    <definedName name="GWP.CO2">[1]FE_HuellaChile_2017!$B$5</definedName>
    <definedName name="GWP.N2O">[1]FE_HuellaChile_2017!$B$7</definedName>
    <definedName name="Impact_flag">#N/A</definedName>
    <definedName name="Index">#N/A</definedName>
    <definedName name="IndexArray">#N/A</definedName>
    <definedName name="j">#REF!</definedName>
    <definedName name="kcal.a.kJ">[1]FE_HuellaChile_2017!$B$8</definedName>
    <definedName name="LatestChange">#N/A</definedName>
    <definedName name="LatestPerson">#N/A</definedName>
    <definedName name="LatestVersion">#N/A</definedName>
    <definedName name="Macro_status">#N/A</definedName>
    <definedName name="ModelName">#N/A</definedName>
    <definedName name="ºººº" localSheetId="19">#REF!</definedName>
    <definedName name="ºººº">#REF!</definedName>
    <definedName name="PC_G">[1]FE_HuellaChile_2017!$B$13</definedName>
    <definedName name="PC_SyL">[1]FE_HuellaChile_2017!$B$12</definedName>
    <definedName name="Q" localSheetId="19">#REF!</definedName>
    <definedName name="Q">#REF!</definedName>
    <definedName name="Quality_flag">#N/A</definedName>
    <definedName name="Risk_flag">#N/A</definedName>
    <definedName name="s" localSheetId="19">#REF!</definedName>
    <definedName name="s">#REF!</definedName>
    <definedName name="SECR_Cars_MarketSegment_Column">#N/A</definedName>
    <definedName name="SECR_Cars_MarketSegment_RANGE">#N/A</definedName>
    <definedName name="SECR_Cars_MarketSegment_Row">#N/A</definedName>
    <definedName name="Status_Checking">#N/A</definedName>
    <definedName name="Status_Overall">#N/A</definedName>
    <definedName name="Status_Update">#N/A</definedName>
    <definedName name="t_Bioenergy">#N/A</definedName>
    <definedName name="t_Bioenergy_LY">#N/A</definedName>
    <definedName name="t_Business_travel_air">#N/A</definedName>
    <definedName name="t_Business_travel_air_LY">#N/A</definedName>
    <definedName name="t_Business_travel_land">#N/A</definedName>
    <definedName name="t_business_travel_land_LY">#N/A</definedName>
    <definedName name="t_Business_travel_sea">#N/A</definedName>
    <definedName name="t_business_travel_sea_LY">#N/A</definedName>
    <definedName name="t_Conversions">#N/A</definedName>
    <definedName name="t_Conversions_LY">#N/A</definedName>
    <definedName name="t_Delivery_vehicles">#N/A</definedName>
    <definedName name="t_Delivery_vehicles_LY">#N/A</definedName>
    <definedName name="t_Freighting_goods">#N/A</definedName>
    <definedName name="t_Freighting_goods_LY">#N/A</definedName>
    <definedName name="t_Fuel_properties">#N/A</definedName>
    <definedName name="t_Fuel_properties_LY">#N/A</definedName>
    <definedName name="t_Fuels">#N/A</definedName>
    <definedName name="t_Fuels_LY">#N/A</definedName>
    <definedName name="t_Heat_and_steam">#N/A</definedName>
    <definedName name="t_Heat_and_steam_LY">#N/A</definedName>
    <definedName name="t_Homeworking">#N/A</definedName>
    <definedName name="t_Homeworking_LY">#N/A</definedName>
    <definedName name="t_Hotel_Stay">#N/A</definedName>
    <definedName name="t_Hotel_Stay_LY">#N/A</definedName>
    <definedName name="t_Managed_assets_electricity">#N/A</definedName>
    <definedName name="t_Managed_assets_electricity_LY">#N/A</definedName>
    <definedName name="t_Managed_assets_vehicles">#N/A</definedName>
    <definedName name="t_Managed_assets_vehicles_LY">#N/A</definedName>
    <definedName name="t_Material_use">#N/A</definedName>
    <definedName name="t_Material_use_LY">#N/A</definedName>
    <definedName name="t_Outside_of_scopes">#N/A</definedName>
    <definedName name="t_Outside_of_scopes_LY">#N/A</definedName>
    <definedName name="t_Passenger_vehicles">#N/A</definedName>
    <definedName name="t_Passenger_vehicles_LY">#N/A</definedName>
    <definedName name="t_Refrigerant">#N/A</definedName>
    <definedName name="t_Refrigerant_LY">#N/A</definedName>
    <definedName name="t_SECR_kWh_pass_delivery_vehs">#N/A</definedName>
    <definedName name="t_SECR_kWh_pass_delivery_vehs_LY">#N/A</definedName>
    <definedName name="t_SECR_kWh_UK_electricity_EVs">#N/A</definedName>
    <definedName name="t_SECR_kWh_UK_electricity_EVs_LY">#N/A</definedName>
    <definedName name="t_UK_electricity">#N/A</definedName>
    <definedName name="t_UK_electricity_EVs">#N/A</definedName>
    <definedName name="t_UK_electricity_EVs_LY">#N/A</definedName>
    <definedName name="t_UK_electricity_LY">#N/A</definedName>
    <definedName name="t_UK_TD">#N/A</definedName>
    <definedName name="t_UK_TD_EVs">#N/A</definedName>
    <definedName name="t_UK_TD_EVs_LY">#N/A</definedName>
    <definedName name="t_UK_TD_LY">#N/A</definedName>
    <definedName name="t_Waste_disposal">#N/A</definedName>
    <definedName name="t_Waste_disposal_LY">#N/A</definedName>
    <definedName name="t_Water_supply">#N/A</definedName>
    <definedName name="t_Water_supply_LY">#N/A</definedName>
    <definedName name="t_Water_treatment">#N/A</definedName>
    <definedName name="t_Water_treatment_LY">#N/A</definedName>
    <definedName name="t_WTT_bioenergy">#N/A</definedName>
    <definedName name="t_WTT_bioenergy_LY">#N/A</definedName>
    <definedName name="t_WTT_business_travel_air">#N/A</definedName>
    <definedName name="t_WTT_business_travel_air_LY">#N/A</definedName>
    <definedName name="t_WTT_business_travel_sea">#N/A</definedName>
    <definedName name="t_WTT_business_travel_sea_LY">#N/A</definedName>
    <definedName name="t_WTT_delivery_freight">#N/A</definedName>
    <definedName name="t_WTT_delivery_freight_LY">#N/A</definedName>
    <definedName name="t_WTT_electricity">#N/A</definedName>
    <definedName name="t_WTT_fuels">#N/A</definedName>
    <definedName name="t_WTT_fuels_LY">#N/A</definedName>
    <definedName name="t_WTT_heat_and_steam">#N/A</definedName>
    <definedName name="t_WTT_heat_and_steam_LY">#N/A</definedName>
    <definedName name="t_WTT_passenger_travel_land">#N/A</definedName>
    <definedName name="t_WTT_passenger_travel_land_LY">#N/A</definedName>
    <definedName name="Team">#N/A</definedName>
    <definedName name="UpdateYear">#N/A</definedName>
    <definedName name="YesNo">#N/A</definedName>
  </definedNames>
  <calcPr calcId="191028" calcMode="manual"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34" i="57" l="1" a="1"/>
  <c r="K534" i="57" s="1"/>
  <c r="K530" i="57" a="1"/>
  <c r="K530" i="57" s="1"/>
  <c r="K516" i="57" a="1"/>
  <c r="K516" i="57" s="1"/>
  <c r="K513" i="57" a="1"/>
  <c r="K513" i="57" s="1"/>
  <c r="K499" i="57" a="1"/>
  <c r="K499" i="57" s="1"/>
  <c r="J530" i="57" a="1"/>
  <c r="J530" i="57" s="1"/>
  <c r="J534" i="57" a="1"/>
  <c r="J534" i="57"/>
  <c r="J516" i="57" a="1"/>
  <c r="J516" i="57" s="1"/>
  <c r="J513" i="57" a="1"/>
  <c r="J513" i="57"/>
  <c r="J499" i="57" a="1"/>
  <c r="J499" i="57"/>
  <c r="H534" i="57" a="1"/>
  <c r="H534" i="57"/>
  <c r="H530" i="57" a="1"/>
  <c r="H530" i="57"/>
  <c r="H516" i="57" a="1"/>
  <c r="H516" i="57"/>
  <c r="H513" i="57" a="1"/>
  <c r="H513" i="57"/>
  <c r="H499" i="57" a="1"/>
  <c r="H499" i="57"/>
  <c r="G67" i="35"/>
  <c r="G63" i="35"/>
  <c r="G40" i="35"/>
  <c r="G43" i="35"/>
  <c r="I54" i="29"/>
  <c r="I53" i="29"/>
  <c r="I52" i="29"/>
  <c r="AC34" i="2"/>
  <c r="AC33" i="2"/>
  <c r="N34" i="2"/>
  <c r="P34" i="2" s="1"/>
  <c r="N33" i="2"/>
  <c r="P33" i="2" s="1"/>
  <c r="F39" i="35"/>
  <c r="J394" i="57" a="1"/>
  <c r="J394" i="57" s="1"/>
  <c r="J395" i="57" a="1"/>
  <c r="J395" i="57" s="1"/>
  <c r="J396" i="57" a="1"/>
  <c r="J396" i="57" s="1"/>
  <c r="J427" i="57" a="1"/>
  <c r="J427" i="57" s="1"/>
  <c r="I428" i="57" a="1"/>
  <c r="I428" i="57" s="1"/>
  <c r="F152" i="46"/>
  <c r="F151" i="46"/>
  <c r="F150" i="46"/>
  <c r="J290" i="57" a="1"/>
  <c r="J290" i="57" s="1"/>
  <c r="J291" i="57" a="1"/>
  <c r="J291" i="57" s="1"/>
  <c r="J292" i="57" a="1"/>
  <c r="J292" i="57" s="1"/>
  <c r="J293" i="57" a="1"/>
  <c r="J293" i="57" s="1"/>
  <c r="J294" i="57" a="1"/>
  <c r="J294" i="57" s="1"/>
  <c r="J295" i="57" a="1"/>
  <c r="J295" i="57" s="1"/>
  <c r="J296" i="57" a="1"/>
  <c r="J296" i="57" s="1"/>
  <c r="J297" i="57" a="1"/>
  <c r="J297" i="57" s="1"/>
  <c r="J298" i="57" a="1"/>
  <c r="J298" i="57" s="1"/>
  <c r="J299" i="57" a="1"/>
  <c r="J299" i="57" s="1"/>
  <c r="J300" i="57" a="1"/>
  <c r="J300" i="57" s="1"/>
  <c r="J301" i="57" a="1"/>
  <c r="J301" i="57" s="1"/>
  <c r="J302" i="57" a="1"/>
  <c r="J302" i="57" s="1"/>
  <c r="J303" i="57" a="1"/>
  <c r="J303" i="57" s="1"/>
  <c r="J304" i="57" a="1"/>
  <c r="J304" i="57" s="1"/>
  <c r="J305" i="57" a="1"/>
  <c r="J305" i="57" s="1"/>
  <c r="J306" i="57" a="1"/>
  <c r="J306" i="57" s="1"/>
  <c r="J307" i="57" a="1"/>
  <c r="J307" i="57" s="1"/>
  <c r="J308" i="57" a="1"/>
  <c r="J308" i="57" s="1"/>
  <c r="J309" i="57" a="1"/>
  <c r="J309" i="57" s="1"/>
  <c r="J310" i="57" a="1"/>
  <c r="J310" i="57" s="1"/>
  <c r="J311" i="57" a="1"/>
  <c r="J311" i="57" s="1"/>
  <c r="J312" i="57" a="1"/>
  <c r="J312" i="57" s="1"/>
  <c r="J313" i="57" a="1"/>
  <c r="J313" i="57" s="1"/>
  <c r="J314" i="57" a="1"/>
  <c r="J314" i="57" s="1"/>
  <c r="J315" i="57" a="1"/>
  <c r="J315" i="57" s="1"/>
  <c r="J316" i="57" a="1"/>
  <c r="J316" i="57" s="1"/>
  <c r="J317" i="57" a="1"/>
  <c r="J317" i="57" s="1"/>
  <c r="J318" i="57" a="1"/>
  <c r="J318" i="57" s="1"/>
  <c r="J319" i="57" a="1"/>
  <c r="J319" i="57" s="1"/>
  <c r="J320" i="57" a="1"/>
  <c r="J320" i="57" s="1"/>
  <c r="J321" i="57" a="1"/>
  <c r="J321" i="57" s="1"/>
  <c r="J322" i="57" a="1"/>
  <c r="J322" i="57" s="1"/>
  <c r="J323" i="57" a="1"/>
  <c r="J323" i="57" s="1"/>
  <c r="J324" i="57" a="1"/>
  <c r="J324" i="57" s="1"/>
  <c r="J325" i="57" a="1"/>
  <c r="J325" i="57" s="1"/>
  <c r="J326" i="57" a="1"/>
  <c r="J326" i="57" s="1"/>
  <c r="J327" i="57" a="1"/>
  <c r="J327" i="57" s="1"/>
  <c r="J328" i="57" a="1"/>
  <c r="J328" i="57" s="1"/>
  <c r="J329" i="57" a="1"/>
  <c r="J329" i="57" s="1"/>
  <c r="J330" i="57" a="1"/>
  <c r="J330" i="57" s="1"/>
  <c r="J331" i="57" a="1"/>
  <c r="J331" i="57" s="1"/>
  <c r="J332" i="57" a="1"/>
  <c r="J332" i="57" s="1"/>
  <c r="J333" i="57" a="1"/>
  <c r="J333" i="57" s="1"/>
  <c r="J334" i="57" a="1"/>
  <c r="J334" i="57" s="1"/>
  <c r="J335" i="57" a="1"/>
  <c r="J335" i="57" s="1"/>
  <c r="J336" i="57" a="1"/>
  <c r="J336" i="57" s="1"/>
  <c r="J337" i="57" a="1"/>
  <c r="J337" i="57" s="1"/>
  <c r="J338" i="57" a="1"/>
  <c r="J338" i="57" s="1"/>
  <c r="J339" i="57" a="1"/>
  <c r="J339" i="57" s="1"/>
  <c r="J340" i="57" a="1"/>
  <c r="J340" i="57" s="1"/>
  <c r="J341" i="57" a="1"/>
  <c r="J341" i="57" s="1"/>
  <c r="J342" i="57" a="1"/>
  <c r="J342" i="57" s="1"/>
  <c r="J343" i="57" a="1"/>
  <c r="J343" i="57" s="1"/>
  <c r="J344" i="57" a="1"/>
  <c r="J344" i="57" s="1"/>
  <c r="J345" i="57" a="1"/>
  <c r="J345" i="57" s="1"/>
  <c r="J346" i="57" a="1"/>
  <c r="J346" i="57" s="1"/>
  <c r="J347" i="57" a="1"/>
  <c r="J347" i="57" s="1"/>
  <c r="J348" i="57" a="1"/>
  <c r="J348" i="57" s="1"/>
  <c r="J349" i="57" a="1"/>
  <c r="J349" i="57" s="1"/>
  <c r="J350" i="57" a="1"/>
  <c r="J350" i="57" s="1"/>
  <c r="J351" i="57" a="1"/>
  <c r="J351" i="57" s="1"/>
  <c r="J352" i="57" a="1"/>
  <c r="J352" i="57" s="1"/>
  <c r="J353" i="57" a="1"/>
  <c r="J353" i="57" s="1"/>
  <c r="J354" i="57" a="1"/>
  <c r="J354" i="57" s="1"/>
  <c r="J355" i="57" a="1"/>
  <c r="J355" i="57" s="1"/>
  <c r="J356" i="57" a="1"/>
  <c r="J356" i="57" s="1"/>
  <c r="J357" i="57" a="1"/>
  <c r="J357" i="57" s="1"/>
  <c r="J358" i="57" a="1"/>
  <c r="J358" i="57" s="1"/>
  <c r="J359" i="57" a="1"/>
  <c r="J359" i="57" s="1"/>
  <c r="J360" i="57" a="1"/>
  <c r="J360" i="57" s="1"/>
  <c r="J361" i="57" a="1"/>
  <c r="J361" i="57" s="1"/>
  <c r="J362" i="57" a="1"/>
  <c r="J362" i="57" s="1"/>
  <c r="J363" i="57" a="1"/>
  <c r="J363" i="57" s="1"/>
  <c r="J364" i="57" a="1"/>
  <c r="J364" i="57" s="1"/>
  <c r="J365" i="57" a="1"/>
  <c r="J365" i="57" s="1"/>
  <c r="J366" i="57" a="1"/>
  <c r="J366" i="57" s="1"/>
  <c r="J367" i="57" a="1"/>
  <c r="J367" i="57" s="1"/>
  <c r="J368" i="57" a="1"/>
  <c r="J368" i="57" s="1"/>
  <c r="J369" i="57" a="1"/>
  <c r="J369" i="57" s="1"/>
  <c r="J370" i="57" a="1"/>
  <c r="J370" i="57" s="1"/>
  <c r="J371" i="57" a="1"/>
  <c r="J371" i="57" s="1"/>
  <c r="J372" i="57" a="1"/>
  <c r="J372" i="57" s="1"/>
  <c r="J373" i="57" a="1"/>
  <c r="J373" i="57" s="1"/>
  <c r="J374" i="57" a="1"/>
  <c r="J374" i="57" s="1"/>
  <c r="J375" i="57" a="1"/>
  <c r="J375" i="57" s="1"/>
  <c r="J376" i="57" a="1"/>
  <c r="J376" i="57" s="1"/>
  <c r="J377" i="57" a="1"/>
  <c r="J377" i="57" s="1"/>
  <c r="J378" i="57" a="1"/>
  <c r="J378" i="57" s="1"/>
  <c r="J379" i="57" a="1"/>
  <c r="J379" i="57" s="1"/>
  <c r="J380" i="57" a="1"/>
  <c r="J380" i="57" s="1"/>
  <c r="J381" i="57" a="1"/>
  <c r="J381" i="57" s="1"/>
  <c r="J382" i="57" a="1"/>
  <c r="J382" i="57" s="1"/>
  <c r="J383" i="57" a="1"/>
  <c r="J383" i="57" s="1"/>
  <c r="J384" i="57" a="1"/>
  <c r="J384" i="57" s="1"/>
  <c r="J385" i="57" a="1"/>
  <c r="J385" i="57" s="1"/>
  <c r="J386" i="57" a="1"/>
  <c r="J386" i="57" s="1"/>
  <c r="J387" i="57" a="1"/>
  <c r="J387" i="57" s="1"/>
  <c r="J388" i="57" a="1"/>
  <c r="J388" i="57" s="1"/>
  <c r="J389" i="57" a="1"/>
  <c r="J389" i="57" s="1"/>
  <c r="J390" i="57" a="1"/>
  <c r="J390" i="57" s="1"/>
  <c r="J391" i="57" a="1"/>
  <c r="J391" i="57" s="1"/>
  <c r="J392" i="57" a="1"/>
  <c r="J392" i="57" s="1"/>
  <c r="J393" i="57" a="1"/>
  <c r="J393" i="57" s="1"/>
  <c r="J397" i="57" a="1"/>
  <c r="J397" i="57" s="1"/>
  <c r="J398" i="57" a="1"/>
  <c r="J398" i="57" s="1"/>
  <c r="J399" i="57" a="1"/>
  <c r="J399" i="57" s="1"/>
  <c r="J400" i="57" a="1"/>
  <c r="J400" i="57" s="1"/>
  <c r="J401" i="57" a="1"/>
  <c r="J401" i="57" s="1"/>
  <c r="J402" i="57" a="1"/>
  <c r="J402" i="57" s="1"/>
  <c r="J403" i="57" a="1"/>
  <c r="J403" i="57" s="1"/>
  <c r="J404" i="57" a="1"/>
  <c r="J404" i="57" s="1"/>
  <c r="J405" i="57" a="1"/>
  <c r="J405" i="57" s="1"/>
  <c r="J406" i="57" a="1"/>
  <c r="J406" i="57" s="1"/>
  <c r="J407" i="57" a="1"/>
  <c r="J407" i="57" s="1"/>
  <c r="J408" i="57" a="1"/>
  <c r="J408" i="57" s="1"/>
  <c r="J409" i="57" a="1"/>
  <c r="J409" i="57" s="1"/>
  <c r="J410" i="57" a="1"/>
  <c r="J410" i="57" s="1"/>
  <c r="J411" i="57" a="1"/>
  <c r="J411" i="57" s="1"/>
  <c r="J412" i="57" a="1"/>
  <c r="J412" i="57" s="1"/>
  <c r="J413" i="57" a="1"/>
  <c r="J413" i="57" s="1"/>
  <c r="J414" i="57" a="1"/>
  <c r="J414" i="57" s="1"/>
  <c r="J415" i="57" a="1"/>
  <c r="J415" i="57" s="1"/>
  <c r="J416" i="57" a="1"/>
  <c r="J416" i="57" s="1"/>
  <c r="J417" i="57" a="1"/>
  <c r="J417" i="57" s="1"/>
  <c r="J418" i="57" a="1"/>
  <c r="J418" i="57" s="1"/>
  <c r="J419" i="57" a="1"/>
  <c r="J419" i="57" s="1"/>
  <c r="J420" i="57" a="1"/>
  <c r="J420" i="57" s="1"/>
  <c r="J421" i="57" a="1"/>
  <c r="J421" i="57" s="1"/>
  <c r="J422" i="57" a="1"/>
  <c r="J422" i="57" s="1"/>
  <c r="J423" i="57" a="1"/>
  <c r="J423" i="57" s="1"/>
  <c r="J424" i="57" a="1"/>
  <c r="J424" i="57" s="1"/>
  <c r="J425" i="57" a="1"/>
  <c r="J425" i="57" s="1"/>
  <c r="J426" i="57" a="1"/>
  <c r="J426" i="57" s="1"/>
  <c r="I427" i="57" a="1"/>
  <c r="I427" i="57" s="1"/>
  <c r="J428" i="57" a="1"/>
  <c r="J428" i="57" s="1"/>
  <c r="I429" i="57" a="1"/>
  <c r="I429" i="57" s="1"/>
  <c r="J429" i="57" a="1"/>
  <c r="J429" i="57" s="1"/>
  <c r="J289" i="57" a="1"/>
  <c r="J289" i="57" s="1"/>
  <c r="S34" i="2" l="1"/>
  <c r="AA34" i="2" s="1"/>
  <c r="S33" i="2"/>
  <c r="AA33" i="2" s="1"/>
  <c r="J149" i="57" a="1"/>
  <c r="J149" i="57" s="1"/>
  <c r="J150" i="57" a="1"/>
  <c r="J150" i="57" s="1"/>
  <c r="H151" i="57" a="1"/>
  <c r="H151" i="57" s="1"/>
  <c r="J151" i="57" a="1"/>
  <c r="J151" i="57" s="1"/>
  <c r="J152" i="57" a="1"/>
  <c r="J152" i="57" s="1"/>
  <c r="J153" i="57" a="1"/>
  <c r="J153" i="57" s="1"/>
  <c r="H154" i="57" a="1"/>
  <c r="H154" i="57" s="1"/>
  <c r="J154" i="57" a="1"/>
  <c r="J154" i="57" s="1"/>
  <c r="J155" i="57" a="1"/>
  <c r="J155" i="57" s="1"/>
  <c r="J156" i="57" a="1"/>
  <c r="J156" i="57" s="1"/>
  <c r="H157" i="57" a="1"/>
  <c r="H157" i="57" s="1"/>
  <c r="J157" i="57" a="1"/>
  <c r="J157" i="57" s="1"/>
  <c r="J158" i="57" a="1"/>
  <c r="J158" i="57" s="1"/>
  <c r="J159" i="57" a="1"/>
  <c r="J159" i="57" s="1"/>
  <c r="H160" i="57" a="1"/>
  <c r="H160" i="57" s="1"/>
  <c r="J160" i="57" a="1"/>
  <c r="J160" i="57" s="1"/>
  <c r="J161" i="57" a="1"/>
  <c r="J161" i="57" s="1"/>
  <c r="J162" i="57" a="1"/>
  <c r="J162" i="57" s="1"/>
  <c r="H163" i="57" a="1"/>
  <c r="H163" i="57" s="1"/>
  <c r="J163" i="57" a="1"/>
  <c r="J163" i="57" s="1"/>
  <c r="J164" i="57" a="1"/>
  <c r="J164" i="57" s="1"/>
  <c r="J165" i="57" a="1"/>
  <c r="J165" i="57" s="1"/>
  <c r="H166" i="57" a="1"/>
  <c r="H166" i="57" s="1"/>
  <c r="J166" i="57" a="1"/>
  <c r="J166" i="57" s="1"/>
  <c r="J167" i="57" a="1"/>
  <c r="J167" i="57" s="1"/>
  <c r="J168" i="57" a="1"/>
  <c r="J168" i="57" s="1"/>
  <c r="H169" i="57" a="1"/>
  <c r="H169" i="57" s="1"/>
  <c r="J169" i="57" a="1"/>
  <c r="J169" i="57" s="1"/>
  <c r="J170" i="57" a="1"/>
  <c r="J170" i="57" s="1"/>
  <c r="J171" i="57" a="1"/>
  <c r="J171" i="57" s="1"/>
  <c r="H172" i="57" a="1"/>
  <c r="H172" i="57" s="1"/>
  <c r="J172" i="57" a="1"/>
  <c r="J172" i="57" s="1"/>
  <c r="J173" i="57" a="1"/>
  <c r="J173" i="57" s="1"/>
  <c r="J174" i="57" a="1"/>
  <c r="J174" i="57" s="1"/>
  <c r="H175" i="57" a="1"/>
  <c r="H175" i="57" s="1"/>
  <c r="J175" i="57" a="1"/>
  <c r="J175" i="57" s="1"/>
  <c r="J176" i="57" a="1"/>
  <c r="J176" i="57" s="1"/>
  <c r="J177" i="57" a="1"/>
  <c r="J177" i="57" s="1"/>
  <c r="H178" i="57" a="1"/>
  <c r="H178" i="57" s="1"/>
  <c r="J178" i="57" a="1"/>
  <c r="J178" i="57" s="1"/>
  <c r="J179" i="57" a="1"/>
  <c r="J179" i="57" s="1"/>
  <c r="J180" i="57" a="1"/>
  <c r="J180" i="57" s="1"/>
  <c r="H181" i="57" a="1"/>
  <c r="H181" i="57" s="1"/>
  <c r="J181" i="57" a="1"/>
  <c r="J181" i="57" s="1"/>
  <c r="J182" i="57" a="1"/>
  <c r="J182" i="57" s="1"/>
  <c r="J183" i="57" a="1"/>
  <c r="J183" i="57" s="1"/>
  <c r="H184" i="57" a="1"/>
  <c r="H184" i="57" s="1"/>
  <c r="J184" i="57" a="1"/>
  <c r="J184" i="57" s="1"/>
  <c r="J185" i="57" a="1"/>
  <c r="J185" i="57" s="1"/>
  <c r="J186" i="57" a="1"/>
  <c r="J186" i="57" s="1"/>
  <c r="H187" i="57" a="1"/>
  <c r="H187" i="57" s="1"/>
  <c r="J187" i="57" a="1"/>
  <c r="J187" i="57" s="1"/>
  <c r="J188" i="57" a="1"/>
  <c r="J188" i="57" s="1"/>
  <c r="J189" i="57" a="1"/>
  <c r="J189" i="57" s="1"/>
  <c r="H190" i="57" a="1"/>
  <c r="H190" i="57" s="1"/>
  <c r="J190" i="57" a="1"/>
  <c r="J190" i="57" s="1"/>
  <c r="J191" i="57" a="1"/>
  <c r="J191" i="57" s="1"/>
  <c r="J192" i="57" a="1"/>
  <c r="J192" i="57" s="1"/>
  <c r="H193" i="57" a="1"/>
  <c r="H193" i="57" s="1"/>
  <c r="J193" i="57" a="1"/>
  <c r="J193" i="57" s="1"/>
  <c r="J194" i="57" a="1"/>
  <c r="J194" i="57" s="1"/>
  <c r="J195" i="57" a="1"/>
  <c r="J195" i="57" s="1"/>
  <c r="H196" i="57" a="1"/>
  <c r="H196" i="57" s="1"/>
  <c r="J196" i="57" a="1"/>
  <c r="J196" i="57" s="1"/>
  <c r="J197" i="57" a="1"/>
  <c r="J197" i="57" s="1"/>
  <c r="J198" i="57" a="1"/>
  <c r="J198" i="57" s="1"/>
  <c r="H199" i="57" a="1"/>
  <c r="H199" i="57" s="1"/>
  <c r="J199" i="57" a="1"/>
  <c r="J199" i="57" s="1"/>
  <c r="J200" i="57" a="1"/>
  <c r="J200" i="57" s="1"/>
  <c r="J201" i="57" a="1"/>
  <c r="J201" i="57" s="1"/>
  <c r="H202" i="57" a="1"/>
  <c r="H202" i="57" s="1"/>
  <c r="J202" i="57" a="1"/>
  <c r="J202" i="57" s="1"/>
  <c r="J203" i="57" a="1"/>
  <c r="J203" i="57" s="1"/>
  <c r="J204" i="57" a="1"/>
  <c r="J204" i="57" s="1"/>
  <c r="H205" i="57" a="1"/>
  <c r="H205" i="57" s="1"/>
  <c r="J205" i="57" a="1"/>
  <c r="J205" i="57" s="1"/>
  <c r="J206" i="57" a="1"/>
  <c r="J206" i="57" s="1"/>
  <c r="J207" i="57" a="1"/>
  <c r="J207" i="57" s="1"/>
  <c r="H208" i="57" a="1"/>
  <c r="H208" i="57" s="1"/>
  <c r="J208" i="57" a="1"/>
  <c r="J208" i="57" s="1"/>
  <c r="J209" i="57" a="1"/>
  <c r="J209" i="57" s="1"/>
  <c r="J210" i="57" a="1"/>
  <c r="J210" i="57" s="1"/>
  <c r="H211" i="57" a="1"/>
  <c r="H211" i="57" s="1"/>
  <c r="J211" i="57" a="1"/>
  <c r="J211" i="57" s="1"/>
  <c r="J212" i="57" a="1"/>
  <c r="J212" i="57" s="1"/>
  <c r="J213" i="57" a="1"/>
  <c r="J213" i="57" s="1"/>
  <c r="H214" i="57" a="1"/>
  <c r="H214" i="57" s="1"/>
  <c r="J214" i="57" a="1"/>
  <c r="J214" i="57" s="1"/>
  <c r="J215" i="57" a="1"/>
  <c r="J215" i="57" s="1"/>
  <c r="J216" i="57" a="1"/>
  <c r="J216" i="57" s="1"/>
  <c r="H217" i="57" a="1"/>
  <c r="H217" i="57" s="1"/>
  <c r="J217" i="57" a="1"/>
  <c r="J217" i="57" s="1"/>
  <c r="J218" i="57" a="1"/>
  <c r="J218" i="57" s="1"/>
  <c r="J219" i="57" a="1"/>
  <c r="J219" i="57" s="1"/>
  <c r="H220" i="57" a="1"/>
  <c r="H220" i="57" s="1"/>
  <c r="J220" i="57" a="1"/>
  <c r="J220" i="57" s="1"/>
  <c r="H221" i="57" a="1"/>
  <c r="H221" i="57" s="1"/>
  <c r="J221" i="57" a="1"/>
  <c r="J221" i="57" s="1"/>
  <c r="H222" i="57" a="1"/>
  <c r="H222" i="57" s="1"/>
  <c r="J222" i="57" a="1"/>
  <c r="J222" i="57" s="1"/>
  <c r="H223" i="57" a="1"/>
  <c r="H223" i="57" s="1"/>
  <c r="J223" i="57" a="1"/>
  <c r="J223" i="57" s="1"/>
  <c r="J224" i="57" a="1"/>
  <c r="J224" i="57" s="1"/>
  <c r="J225" i="57" a="1"/>
  <c r="J225" i="57" s="1"/>
  <c r="H226" i="57" a="1"/>
  <c r="H226" i="57" s="1"/>
  <c r="J226" i="57" a="1"/>
  <c r="J226" i="57" s="1"/>
  <c r="J227" i="57" a="1"/>
  <c r="J227" i="57" s="1"/>
  <c r="J228" i="57" a="1"/>
  <c r="J228" i="57" s="1"/>
  <c r="H229" i="57" a="1"/>
  <c r="H229" i="57" s="1"/>
  <c r="J229" i="57" a="1"/>
  <c r="J229" i="57" s="1"/>
  <c r="J230" i="57" a="1"/>
  <c r="J230" i="57" s="1"/>
  <c r="J231" i="57" a="1"/>
  <c r="J231" i="57" s="1"/>
  <c r="H232" i="57" a="1"/>
  <c r="H232" i="57" s="1"/>
  <c r="J232" i="57" a="1"/>
  <c r="J232" i="57" s="1"/>
  <c r="J233" i="57" a="1"/>
  <c r="J233" i="57" s="1"/>
  <c r="J234" i="57" a="1"/>
  <c r="J234" i="57" s="1"/>
  <c r="H235" i="57" a="1"/>
  <c r="H235" i="57" s="1"/>
  <c r="J235" i="57" a="1"/>
  <c r="J235" i="57" s="1"/>
  <c r="J236" i="57" a="1"/>
  <c r="J236" i="57" s="1"/>
  <c r="J237" i="57" a="1"/>
  <c r="J237" i="57" s="1"/>
  <c r="H238" i="57" a="1"/>
  <c r="H238" i="57" s="1"/>
  <c r="J238" i="57" a="1"/>
  <c r="J238" i="57" s="1"/>
  <c r="J239" i="57" a="1"/>
  <c r="J239" i="57" s="1"/>
  <c r="J240" i="57" a="1"/>
  <c r="J240" i="57" s="1"/>
  <c r="H241" i="57" a="1"/>
  <c r="H241" i="57" s="1"/>
  <c r="J241" i="57" a="1"/>
  <c r="J241" i="57" s="1"/>
  <c r="J242" i="57" a="1"/>
  <c r="J242" i="57" s="1"/>
  <c r="J243" i="57" a="1"/>
  <c r="J243" i="57" s="1"/>
  <c r="H244" i="57" a="1"/>
  <c r="H244" i="57" s="1"/>
  <c r="J244" i="57" a="1"/>
  <c r="J244" i="57" s="1"/>
  <c r="J245" i="57" a="1"/>
  <c r="J245" i="57" s="1"/>
  <c r="J246" i="57" a="1"/>
  <c r="J246" i="57" s="1"/>
  <c r="H247" i="57" a="1"/>
  <c r="H247" i="57" s="1"/>
  <c r="J247" i="57" a="1"/>
  <c r="J247" i="57" s="1"/>
  <c r="J248" i="57" a="1"/>
  <c r="J248" i="57" s="1"/>
  <c r="J249" i="57" a="1"/>
  <c r="J249" i="57" s="1"/>
  <c r="H250" i="57" a="1"/>
  <c r="H250" i="57" s="1"/>
  <c r="J250" i="57" a="1"/>
  <c r="J250" i="57" s="1"/>
  <c r="J251" i="57" a="1"/>
  <c r="J251" i="57" s="1"/>
  <c r="J252" i="57" a="1"/>
  <c r="J252" i="57" s="1"/>
  <c r="H253" i="57" a="1"/>
  <c r="H253" i="57" s="1"/>
  <c r="J253" i="57" a="1"/>
  <c r="J253" i="57" s="1"/>
  <c r="H254" i="57" a="1"/>
  <c r="H254" i="57" s="1"/>
  <c r="J254" i="57" a="1"/>
  <c r="J254" i="57" s="1"/>
  <c r="H255" i="57" a="1"/>
  <c r="H255" i="57" s="1"/>
  <c r="J255" i="57" a="1"/>
  <c r="J255" i="57" s="1"/>
  <c r="H256" i="57" a="1"/>
  <c r="H256" i="57" s="1"/>
  <c r="J256" i="57" a="1"/>
  <c r="J256" i="57" s="1"/>
  <c r="J257" i="57" a="1"/>
  <c r="J257" i="57" s="1"/>
  <c r="J258" i="57" a="1"/>
  <c r="J258" i="57" s="1"/>
  <c r="H259" i="57" a="1"/>
  <c r="H259" i="57" s="1"/>
  <c r="J259" i="57" a="1"/>
  <c r="J259" i="57" s="1"/>
  <c r="J260" i="57" a="1"/>
  <c r="J260" i="57" s="1"/>
  <c r="J261" i="57" a="1"/>
  <c r="J261" i="57" s="1"/>
  <c r="H262" i="57" a="1"/>
  <c r="H262" i="57" s="1"/>
  <c r="J262" i="57" a="1"/>
  <c r="J262" i="57" s="1"/>
  <c r="J263" i="57" a="1"/>
  <c r="J263" i="57" s="1"/>
  <c r="J264" i="57" a="1"/>
  <c r="J264" i="57" s="1"/>
  <c r="H265" i="57" a="1"/>
  <c r="H265" i="57" s="1"/>
  <c r="J265" i="57" a="1"/>
  <c r="J265" i="57" s="1"/>
  <c r="J266" i="57" a="1"/>
  <c r="J266" i="57" s="1"/>
  <c r="J267" i="57" a="1"/>
  <c r="J267" i="57" s="1"/>
  <c r="H268" i="57" a="1"/>
  <c r="H268" i="57" s="1"/>
  <c r="J268" i="57" a="1"/>
  <c r="J268" i="57" s="1"/>
  <c r="J269" i="57" a="1"/>
  <c r="J269" i="57" s="1"/>
  <c r="J270" i="57" a="1"/>
  <c r="J270" i="57" s="1"/>
  <c r="H271" i="57" a="1"/>
  <c r="H271" i="57" s="1"/>
  <c r="J271" i="57" a="1"/>
  <c r="J271" i="57" s="1"/>
  <c r="J272" i="57" a="1"/>
  <c r="J272" i="57" s="1"/>
  <c r="J273" i="57" a="1"/>
  <c r="J273" i="57" s="1"/>
  <c r="H274" i="57" a="1"/>
  <c r="H274" i="57" s="1"/>
  <c r="J274" i="57" a="1"/>
  <c r="J274" i="57" s="1"/>
  <c r="J275" i="57" a="1"/>
  <c r="J275" i="57" s="1"/>
  <c r="J276" i="57" a="1"/>
  <c r="J276" i="57" s="1"/>
  <c r="H277" i="57" a="1"/>
  <c r="H277" i="57" s="1"/>
  <c r="J277" i="57" a="1"/>
  <c r="J277" i="57" s="1"/>
  <c r="J278" i="57" a="1"/>
  <c r="J278" i="57" s="1"/>
  <c r="J279" i="57" a="1"/>
  <c r="J279" i="57" s="1"/>
  <c r="H280" i="57" a="1"/>
  <c r="H280" i="57" s="1"/>
  <c r="J280" i="57" a="1"/>
  <c r="J280" i="57" s="1"/>
  <c r="J281" i="57" a="1"/>
  <c r="J281" i="57" s="1"/>
  <c r="J282" i="57" a="1"/>
  <c r="J282" i="57" s="1"/>
  <c r="H283" i="57" a="1"/>
  <c r="H283" i="57" s="1"/>
  <c r="J283" i="57" a="1"/>
  <c r="J283" i="57" s="1"/>
  <c r="J284" i="57" a="1"/>
  <c r="J284" i="57" s="1"/>
  <c r="J285" i="57" a="1"/>
  <c r="J285" i="57" s="1"/>
  <c r="H286" i="57" a="1"/>
  <c r="H286" i="57" s="1"/>
  <c r="J286" i="57" a="1"/>
  <c r="J286" i="57" s="1"/>
  <c r="H287" i="57" a="1"/>
  <c r="H287" i="57" s="1"/>
  <c r="J287" i="57" a="1"/>
  <c r="J287" i="57" s="1"/>
  <c r="H288" i="57" a="1"/>
  <c r="H288" i="57" s="1"/>
  <c r="J288" i="57" a="1"/>
  <c r="J288" i="57" s="1"/>
  <c r="J148" i="57" a="1"/>
  <c r="J148" i="57" s="1"/>
  <c r="H148" i="57" a="1"/>
  <c r="H148" i="57" s="1"/>
  <c r="G59" i="35"/>
  <c r="G36" i="35"/>
  <c r="K20" i="7"/>
  <c r="M42" i="42"/>
  <c r="M41" i="42"/>
  <c r="M40" i="42"/>
  <c r="M34" i="42"/>
  <c r="M33" i="42"/>
  <c r="M19" i="42"/>
  <c r="M20" i="42"/>
  <c r="M21" i="42"/>
  <c r="M22" i="42"/>
  <c r="M23" i="42"/>
  <c r="M18" i="42"/>
  <c r="K37" i="42"/>
  <c r="K32" i="42"/>
  <c r="K31" i="42"/>
  <c r="K30" i="42"/>
  <c r="K37" i="2"/>
  <c r="K32" i="2"/>
  <c r="K31" i="2"/>
  <c r="K30" i="2"/>
  <c r="F76" i="43"/>
  <c r="F78" i="43" s="1"/>
  <c r="F73" i="43"/>
  <c r="F75" i="43" s="1"/>
  <c r="F70" i="43"/>
  <c r="F72" i="43" s="1"/>
  <c r="F67" i="43"/>
  <c r="F68" i="43" s="1"/>
  <c r="F64" i="43"/>
  <c r="F65" i="43" s="1"/>
  <c r="F61" i="43"/>
  <c r="F62" i="43" s="1"/>
  <c r="F58" i="43"/>
  <c r="F60" i="43" s="1"/>
  <c r="F55" i="43"/>
  <c r="F56" i="43" s="1"/>
  <c r="F52" i="43"/>
  <c r="F54" i="43" s="1"/>
  <c r="F49" i="43"/>
  <c r="F51" i="43" s="1"/>
  <c r="F46" i="43"/>
  <c r="F47" i="43" s="1"/>
  <c r="F43" i="43"/>
  <c r="F44" i="43" s="1"/>
  <c r="F40" i="43"/>
  <c r="F42" i="43" s="1"/>
  <c r="F37" i="43"/>
  <c r="F39" i="43" s="1"/>
  <c r="F34" i="43"/>
  <c r="F36" i="43" s="1"/>
  <c r="F31" i="43"/>
  <c r="F33" i="43" s="1"/>
  <c r="F28" i="43"/>
  <c r="F30" i="43" s="1"/>
  <c r="F25" i="43"/>
  <c r="F27" i="43" s="1"/>
  <c r="F22" i="43"/>
  <c r="F24" i="43" s="1"/>
  <c r="F19" i="43"/>
  <c r="F21" i="43" s="1"/>
  <c r="F16" i="43"/>
  <c r="F18" i="43" s="1"/>
  <c r="F13" i="43"/>
  <c r="F15" i="43" s="1"/>
  <c r="F10" i="43"/>
  <c r="F12" i="43" s="1"/>
  <c r="F7" i="43"/>
  <c r="F9" i="43" s="1"/>
  <c r="F62" i="35"/>
  <c r="F27" i="35"/>
  <c r="F47" i="29"/>
  <c r="F37" i="29"/>
  <c r="F48" i="43" l="1"/>
  <c r="F77" i="43"/>
  <c r="F63" i="43"/>
  <c r="F45" i="43"/>
  <c r="F29" i="43"/>
  <c r="F32" i="43"/>
  <c r="F50" i="43"/>
  <c r="F35" i="43"/>
  <c r="F69" i="43"/>
  <c r="F23" i="43"/>
  <c r="F71" i="43"/>
  <c r="F41" i="43"/>
  <c r="F57" i="43"/>
  <c r="F53" i="43"/>
  <c r="F38" i="43"/>
  <c r="F74" i="43"/>
  <c r="F26" i="43"/>
  <c r="F59" i="43"/>
  <c r="F66" i="43"/>
  <c r="F14" i="43"/>
  <c r="F11" i="43"/>
  <c r="F17" i="43"/>
  <c r="F8" i="43"/>
  <c r="F20" i="43"/>
  <c r="M41" i="2"/>
  <c r="M42" i="2"/>
  <c r="M40" i="2"/>
  <c r="M34" i="2"/>
  <c r="M33" i="2"/>
  <c r="M23" i="2"/>
  <c r="M19" i="2"/>
  <c r="M20" i="2"/>
  <c r="M21" i="2"/>
  <c r="M22" i="2"/>
  <c r="M18" i="2" l="1"/>
  <c r="K16" i="2"/>
  <c r="F117" i="46"/>
  <c r="I394" i="57" s="1" a="1"/>
  <c r="I394" i="57" s="1"/>
  <c r="F118" i="46"/>
  <c r="I395" i="57" s="1" a="1"/>
  <c r="I395" i="57" s="1"/>
  <c r="F119" i="46"/>
  <c r="I396" i="57" s="1" a="1"/>
  <c r="I396" i="57" s="1"/>
  <c r="E119" i="46" a="1"/>
  <c r="E119" i="46" s="1"/>
  <c r="H396" i="57" s="1" a="1"/>
  <c r="H396" i="57" s="1"/>
  <c r="E118" i="46" a="1"/>
  <c r="E118" i="46" s="1"/>
  <c r="H395" i="57" s="1" a="1"/>
  <c r="H395" i="57" s="1"/>
  <c r="E117" i="46" a="1"/>
  <c r="E117" i="46" s="1"/>
  <c r="H394" i="57" s="1" a="1"/>
  <c r="H394" i="57" s="1"/>
  <c r="E152" i="46" a="1"/>
  <c r="E152" i="46" s="1"/>
  <c r="H429" i="57" s="1" a="1"/>
  <c r="H429" i="57" s="1"/>
  <c r="E151" i="46" a="1"/>
  <c r="E151" i="46" s="1"/>
  <c r="H428" i="57" s="1" a="1"/>
  <c r="H428" i="57" s="1"/>
  <c r="E150" i="46" a="1"/>
  <c r="E150" i="46" s="1"/>
  <c r="H427" i="57" s="1" a="1"/>
  <c r="H427" i="57" s="1"/>
  <c r="F84" i="46"/>
  <c r="I361" i="57" s="1" a="1"/>
  <c r="I361" i="57" s="1"/>
  <c r="F85" i="46"/>
  <c r="I362" i="57" s="1" a="1"/>
  <c r="I362" i="57" s="1"/>
  <c r="F86" i="46"/>
  <c r="I363" i="57" s="1" a="1"/>
  <c r="I363" i="57" s="1"/>
  <c r="E86" i="46" a="1"/>
  <c r="E86" i="46" s="1"/>
  <c r="H363" i="57" s="1" a="1"/>
  <c r="H363" i="57" s="1"/>
  <c r="E85" i="46" a="1"/>
  <c r="E85" i="46" s="1"/>
  <c r="H362" i="57" s="1" a="1"/>
  <c r="H362" i="57" s="1"/>
  <c r="E84" i="46" a="1"/>
  <c r="E84" i="46" s="1"/>
  <c r="H361" i="57" s="1" a="1"/>
  <c r="H361" i="57" s="1"/>
  <c r="F150" i="10"/>
  <c r="I288" i="57" s="1" a="1"/>
  <c r="I288" i="57" s="1"/>
  <c r="F149" i="10"/>
  <c r="I287" i="57" s="1" a="1"/>
  <c r="I287" i="57" s="1"/>
  <c r="F148" i="10"/>
  <c r="I286" i="57" s="1" a="1"/>
  <c r="I286" i="57" s="1"/>
  <c r="F115" i="10"/>
  <c r="I253" i="57" s="1" a="1"/>
  <c r="I253" i="57" s="1"/>
  <c r="F116" i="10"/>
  <c r="I254" i="57" s="1" a="1"/>
  <c r="I254" i="57" s="1"/>
  <c r="F117" i="10"/>
  <c r="I255" i="57" s="1" a="1"/>
  <c r="I255" i="57" s="1"/>
  <c r="F82" i="10"/>
  <c r="I220" i="57" s="1" a="1"/>
  <c r="I220" i="57" s="1"/>
  <c r="F83" i="10"/>
  <c r="I221" i="57" s="1" a="1"/>
  <c r="I221" i="57" s="1"/>
  <c r="F84" i="10"/>
  <c r="I222" i="57" s="1" a="1"/>
  <c r="I222" i="57" s="1"/>
  <c r="E81" i="10"/>
  <c r="H219" i="57" s="1" a="1"/>
  <c r="H219" i="57" s="1"/>
  <c r="E80" i="10"/>
  <c r="H218" i="57" s="1" a="1"/>
  <c r="H218" i="57" s="1"/>
  <c r="F51" i="46" l="1"/>
  <c r="I328" i="57" s="1" a="1"/>
  <c r="I328" i="57" s="1"/>
  <c r="F52" i="46"/>
  <c r="I329" i="57" s="1" a="1"/>
  <c r="I329" i="57" s="1"/>
  <c r="F53" i="46"/>
  <c r="I330" i="57" s="1" a="1"/>
  <c r="I330" i="57" s="1"/>
  <c r="E51" i="46" a="1"/>
  <c r="E51" i="46" s="1"/>
  <c r="H328" i="57" s="1" a="1"/>
  <c r="H328" i="57" s="1"/>
  <c r="E147" i="10"/>
  <c r="H285" i="57" s="1" a="1"/>
  <c r="H285" i="57" s="1"/>
  <c r="E146" i="10"/>
  <c r="H284" i="57" s="1" a="1"/>
  <c r="H284" i="57" s="1"/>
  <c r="E144" i="10"/>
  <c r="H282" i="57" s="1" a="1"/>
  <c r="H282" i="57" s="1"/>
  <c r="E143" i="10"/>
  <c r="H281" i="57" s="1" a="1"/>
  <c r="H281" i="57" s="1"/>
  <c r="E141" i="10"/>
  <c r="H279" i="57" s="1" a="1"/>
  <c r="H279" i="57" s="1"/>
  <c r="E140" i="10"/>
  <c r="H278" i="57" s="1" a="1"/>
  <c r="H278" i="57" s="1"/>
  <c r="E138" i="10"/>
  <c r="H276" i="57" s="1" a="1"/>
  <c r="H276" i="57" s="1"/>
  <c r="E137" i="10"/>
  <c r="H275" i="57" s="1" a="1"/>
  <c r="H275" i="57" s="1"/>
  <c r="E135" i="10"/>
  <c r="H273" i="57" s="1" a="1"/>
  <c r="H273" i="57" s="1"/>
  <c r="E134" i="10"/>
  <c r="H272" i="57" s="1" a="1"/>
  <c r="H272" i="57" s="1"/>
  <c r="E132" i="10"/>
  <c r="H270" i="57" s="1" a="1"/>
  <c r="H270" i="57" s="1"/>
  <c r="E131" i="10"/>
  <c r="H269" i="57" s="1" a="1"/>
  <c r="H269" i="57" s="1"/>
  <c r="E129" i="10"/>
  <c r="H267" i="57" s="1" a="1"/>
  <c r="H267" i="57" s="1"/>
  <c r="E128" i="10"/>
  <c r="H266" i="57" s="1" a="1"/>
  <c r="H266" i="57" s="1"/>
  <c r="E126" i="10"/>
  <c r="H264" i="57" s="1" a="1"/>
  <c r="H264" i="57" s="1"/>
  <c r="E125" i="10"/>
  <c r="H263" i="57" s="1" a="1"/>
  <c r="H263" i="57" s="1"/>
  <c r="E123" i="10"/>
  <c r="H261" i="57" s="1" a="1"/>
  <c r="H261" i="57" s="1"/>
  <c r="E122" i="10"/>
  <c r="H260" i="57" s="1" a="1"/>
  <c r="H260" i="57" s="1"/>
  <c r="E120" i="10"/>
  <c r="H258" i="57" s="1" a="1"/>
  <c r="H258" i="57" s="1"/>
  <c r="E119" i="10"/>
  <c r="H257" i="57" s="1" a="1"/>
  <c r="H257" i="57" s="1"/>
  <c r="E114" i="10"/>
  <c r="H252" i="57" s="1" a="1"/>
  <c r="H252" i="57" s="1"/>
  <c r="E113" i="10"/>
  <c r="H251" i="57" s="1" a="1"/>
  <c r="H251" i="57" s="1"/>
  <c r="E111" i="10"/>
  <c r="H249" i="57" s="1" a="1"/>
  <c r="H249" i="57" s="1"/>
  <c r="E110" i="10"/>
  <c r="H248" i="57" s="1" a="1"/>
  <c r="H248" i="57" s="1"/>
  <c r="E108" i="10"/>
  <c r="H246" i="57" s="1" a="1"/>
  <c r="H246" i="57" s="1"/>
  <c r="E107" i="10"/>
  <c r="H245" i="57" s="1" a="1"/>
  <c r="H245" i="57" s="1"/>
  <c r="E105" i="10"/>
  <c r="H243" i="57" s="1" a="1"/>
  <c r="H243" i="57" s="1"/>
  <c r="E104" i="10"/>
  <c r="H242" i="57" s="1" a="1"/>
  <c r="H242" i="57" s="1"/>
  <c r="E102" i="10"/>
  <c r="H240" i="57" s="1" a="1"/>
  <c r="H240" i="57" s="1"/>
  <c r="E101" i="10"/>
  <c r="H239" i="57" s="1" a="1"/>
  <c r="H239" i="57" s="1"/>
  <c r="E99" i="10"/>
  <c r="H237" i="57" s="1" a="1"/>
  <c r="H237" i="57" s="1"/>
  <c r="E98" i="10"/>
  <c r="H236" i="57" s="1" a="1"/>
  <c r="H236" i="57" s="1"/>
  <c r="E96" i="10"/>
  <c r="H234" i="57" s="1" a="1"/>
  <c r="H234" i="57" s="1"/>
  <c r="E95" i="10"/>
  <c r="H233" i="57" s="1" a="1"/>
  <c r="H233" i="57" s="1"/>
  <c r="E93" i="10"/>
  <c r="H231" i="57" s="1" a="1"/>
  <c r="H231" i="57" s="1"/>
  <c r="E92" i="10"/>
  <c r="H230" i="57" s="1" a="1"/>
  <c r="H230" i="57" s="1"/>
  <c r="E90" i="10"/>
  <c r="H228" i="57" s="1" a="1"/>
  <c r="H228" i="57" s="1"/>
  <c r="E89" i="10"/>
  <c r="H227" i="57" s="1" a="1"/>
  <c r="H227" i="57" s="1"/>
  <c r="E87" i="10"/>
  <c r="H225" i="57" s="1" a="1"/>
  <c r="H225" i="57" s="1"/>
  <c r="E86" i="10"/>
  <c r="H224" i="57" s="1" a="1"/>
  <c r="H224" i="57" s="1"/>
  <c r="E78" i="10"/>
  <c r="H216" i="57" s="1" a="1"/>
  <c r="H216" i="57" s="1"/>
  <c r="E77" i="10"/>
  <c r="H215" i="57" s="1" a="1"/>
  <c r="H215" i="57" s="1"/>
  <c r="E75" i="10"/>
  <c r="H213" i="57" s="1" a="1"/>
  <c r="H213" i="57" s="1"/>
  <c r="E74" i="10"/>
  <c r="H212" i="57" s="1" a="1"/>
  <c r="H212" i="57" s="1"/>
  <c r="E72" i="10"/>
  <c r="H210" i="57" s="1" a="1"/>
  <c r="H210" i="57" s="1"/>
  <c r="E71" i="10"/>
  <c r="H209" i="57" s="1" a="1"/>
  <c r="H209" i="57" s="1"/>
  <c r="E69" i="10"/>
  <c r="H207" i="57" s="1" a="1"/>
  <c r="H207" i="57" s="1"/>
  <c r="E68" i="10"/>
  <c r="H206" i="57" s="1" a="1"/>
  <c r="H206" i="57" s="1"/>
  <c r="E66" i="10"/>
  <c r="H204" i="57" s="1" a="1"/>
  <c r="H204" i="57" s="1"/>
  <c r="E65" i="10"/>
  <c r="H203" i="57" s="1" a="1"/>
  <c r="H203" i="57" s="1"/>
  <c r="E63" i="10"/>
  <c r="H201" i="57" s="1" a="1"/>
  <c r="H201" i="57" s="1"/>
  <c r="E62" i="10"/>
  <c r="H200" i="57" s="1" a="1"/>
  <c r="H200" i="57" s="1"/>
  <c r="E60" i="10"/>
  <c r="H198" i="57" s="1" a="1"/>
  <c r="H198" i="57" s="1"/>
  <c r="E59" i="10"/>
  <c r="H197" i="57" s="1" a="1"/>
  <c r="H197" i="57" s="1"/>
  <c r="E57" i="10"/>
  <c r="H195" i="57" s="1" a="1"/>
  <c r="H195" i="57" s="1"/>
  <c r="E56" i="10"/>
  <c r="H194" i="57" s="1" a="1"/>
  <c r="H194" i="57" s="1"/>
  <c r="E54" i="10"/>
  <c r="H192" i="57" s="1" a="1"/>
  <c r="H192" i="57" s="1"/>
  <c r="E53" i="10"/>
  <c r="H191" i="57" s="1" a="1"/>
  <c r="H191" i="57" s="1"/>
  <c r="E51" i="10" l="1"/>
  <c r="H189" i="57" s="1" a="1"/>
  <c r="H189" i="57" s="1"/>
  <c r="E50" i="10"/>
  <c r="H188" i="57" s="1" a="1"/>
  <c r="H188" i="57" s="1"/>
  <c r="E48" i="10"/>
  <c r="H186" i="57" s="1" a="1"/>
  <c r="H186" i="57" s="1"/>
  <c r="E47" i="10"/>
  <c r="H185" i="57" s="1" a="1"/>
  <c r="H185" i="57" s="1"/>
  <c r="E45" i="10"/>
  <c r="H183" i="57" s="1" a="1"/>
  <c r="H183" i="57" s="1"/>
  <c r="E44" i="10"/>
  <c r="H182" i="57" s="1" a="1"/>
  <c r="H182" i="57" s="1"/>
  <c r="E42" i="10"/>
  <c r="H180" i="57" s="1" a="1"/>
  <c r="H180" i="57" s="1"/>
  <c r="E41" i="10"/>
  <c r="H179" i="57" s="1" a="1"/>
  <c r="H179" i="57" s="1"/>
  <c r="E39" i="10"/>
  <c r="H177" i="57" s="1" a="1"/>
  <c r="H177" i="57" s="1"/>
  <c r="E38" i="10"/>
  <c r="H176" i="57" s="1" a="1"/>
  <c r="H176" i="57" s="1"/>
  <c r="E36" i="10"/>
  <c r="H174" i="57" s="1" a="1"/>
  <c r="H174" i="57" s="1"/>
  <c r="E35" i="10"/>
  <c r="H173" i="57" s="1" a="1"/>
  <c r="H173" i="57" s="1"/>
  <c r="E33" i="10"/>
  <c r="H171" i="57" s="1" a="1"/>
  <c r="H171" i="57" s="1"/>
  <c r="E32" i="10"/>
  <c r="H170" i="57" s="1" a="1"/>
  <c r="H170" i="57" s="1"/>
  <c r="E30" i="10"/>
  <c r="H168" i="57" s="1" a="1"/>
  <c r="H168" i="57" s="1"/>
  <c r="E29" i="10"/>
  <c r="H167" i="57" s="1" a="1"/>
  <c r="H167" i="57" s="1"/>
  <c r="E27" i="10"/>
  <c r="H165" i="57" s="1" a="1"/>
  <c r="H165" i="57" s="1"/>
  <c r="E26" i="10"/>
  <c r="H164" i="57" s="1" a="1"/>
  <c r="H164" i="57" s="1"/>
  <c r="E24" i="10"/>
  <c r="H162" i="57" s="1" a="1"/>
  <c r="H162" i="57" s="1"/>
  <c r="E23" i="10"/>
  <c r="H161" i="57" s="1" a="1"/>
  <c r="H161" i="57" s="1"/>
  <c r="E21" i="10"/>
  <c r="H159" i="57" s="1" a="1"/>
  <c r="H159" i="57" s="1"/>
  <c r="E20" i="10"/>
  <c r="H158" i="57" s="1" a="1"/>
  <c r="H158" i="57" s="1"/>
  <c r="E18" i="10"/>
  <c r="H156" i="57" s="1" a="1"/>
  <c r="H156" i="57" s="1"/>
  <c r="E17" i="10"/>
  <c r="H155" i="57" s="1" a="1"/>
  <c r="H155" i="57" s="1"/>
  <c r="E15" i="10"/>
  <c r="H153" i="57" s="1" a="1"/>
  <c r="H153" i="57" s="1"/>
  <c r="E14" i="10"/>
  <c r="H152" i="57" s="1" a="1"/>
  <c r="H152" i="57" s="1"/>
  <c r="E12" i="10"/>
  <c r="H150" i="57" s="1" a="1"/>
  <c r="H150" i="57" s="1"/>
  <c r="E11" i="10"/>
  <c r="H149" i="57" s="1" a="1"/>
  <c r="H149" i="57" s="1"/>
  <c r="E52" i="46" l="1" a="1"/>
  <c r="E52" i="46" s="1"/>
  <c r="H329" i="57" s="1" a="1"/>
  <c r="H329" i="57" s="1"/>
  <c r="E53" i="46" a="1"/>
  <c r="E53" i="46" s="1"/>
  <c r="H330" i="57" s="1" a="1"/>
  <c r="H330" i="57" s="1"/>
  <c r="F49" i="10"/>
  <c r="I187" i="57" s="1" a="1"/>
  <c r="I187" i="57" s="1"/>
  <c r="F50" i="10"/>
  <c r="I188" i="57" s="1" a="1"/>
  <c r="I188" i="57" s="1"/>
  <c r="F51" i="10"/>
  <c r="I189" i="57" s="1" a="1"/>
  <c r="I189" i="57" s="1"/>
  <c r="K475" i="57" a="1"/>
  <c r="K475" i="57" s="1"/>
  <c r="K474" i="57" a="1"/>
  <c r="K474" i="57" s="1"/>
  <c r="J475" i="57" a="1"/>
  <c r="J475" i="57" s="1"/>
  <c r="J474" i="57" a="1"/>
  <c r="J474" i="57" s="1"/>
  <c r="I42" i="29"/>
  <c r="I474" i="57" s="1" a="1"/>
  <c r="I474" i="57" s="1"/>
  <c r="I43" i="29"/>
  <c r="I475" i="57" s="1" a="1"/>
  <c r="I475" i="57" s="1"/>
  <c r="H43" i="29"/>
  <c r="H475" i="57" s="1" a="1"/>
  <c r="H475" i="57" s="1"/>
  <c r="H42" i="29"/>
  <c r="H474" i="57" s="1" a="1"/>
  <c r="H474" i="57" s="1"/>
  <c r="H41" i="29"/>
  <c r="H473" i="57" s="1" a="1"/>
  <c r="H473" i="57" s="1"/>
  <c r="AC17" i="7"/>
  <c r="I431" i="57" s="1" a="1"/>
  <c r="I431" i="57" s="1"/>
  <c r="AC18" i="7"/>
  <c r="AC19" i="7"/>
  <c r="I433" i="57" s="1" a="1"/>
  <c r="I433" i="57" s="1"/>
  <c r="AC20" i="7"/>
  <c r="AC21" i="7"/>
  <c r="AC22" i="7"/>
  <c r="I436" i="57" s="1" a="1"/>
  <c r="I436" i="57" s="1"/>
  <c r="AC23" i="7"/>
  <c r="AC24" i="7"/>
  <c r="I438" i="57" s="1" a="1"/>
  <c r="I438" i="57" s="1"/>
  <c r="AC16" i="7"/>
  <c r="F13" i="46"/>
  <c r="I290" i="57" s="1" a="1"/>
  <c r="I290" i="57" s="1"/>
  <c r="F14" i="46"/>
  <c r="I291" i="57" s="1" a="1"/>
  <c r="I291" i="57" s="1"/>
  <c r="F15" i="46"/>
  <c r="I292" i="57" s="1" a="1"/>
  <c r="I292" i="57" s="1"/>
  <c r="F16" i="46"/>
  <c r="I293" i="57" s="1" a="1"/>
  <c r="I293" i="57" s="1"/>
  <c r="F17" i="46"/>
  <c r="I294" i="57" s="1" a="1"/>
  <c r="I294" i="57" s="1"/>
  <c r="F18" i="46"/>
  <c r="I295" i="57" s="1" a="1"/>
  <c r="I295" i="57" s="1"/>
  <c r="F19" i="46"/>
  <c r="I296" i="57" s="1" a="1"/>
  <c r="I296" i="57" s="1"/>
  <c r="F20" i="46"/>
  <c r="I297" i="57" s="1" a="1"/>
  <c r="I297" i="57" s="1"/>
  <c r="F21" i="46"/>
  <c r="I298" i="57" s="1" a="1"/>
  <c r="I298" i="57" s="1"/>
  <c r="F22" i="46"/>
  <c r="I299" i="57" s="1" a="1"/>
  <c r="I299" i="57" s="1"/>
  <c r="F23" i="46"/>
  <c r="I300" i="57" s="1" a="1"/>
  <c r="I300" i="57" s="1"/>
  <c r="F24" i="46"/>
  <c r="I301" i="57" s="1" a="1"/>
  <c r="I301" i="57" s="1"/>
  <c r="F25" i="46"/>
  <c r="I302" i="57" s="1" a="1"/>
  <c r="I302" i="57" s="1"/>
  <c r="F26" i="46"/>
  <c r="I303" i="57" s="1" a="1"/>
  <c r="I303" i="57" s="1"/>
  <c r="F27" i="46"/>
  <c r="I304" i="57" s="1" a="1"/>
  <c r="I304" i="57" s="1"/>
  <c r="F28" i="46"/>
  <c r="I305" i="57" s="1" a="1"/>
  <c r="I305" i="57" s="1"/>
  <c r="F29" i="46"/>
  <c r="I306" i="57" s="1" a="1"/>
  <c r="I306" i="57" s="1"/>
  <c r="F30" i="46"/>
  <c r="I307" i="57" s="1" a="1"/>
  <c r="I307" i="57" s="1"/>
  <c r="F31" i="46"/>
  <c r="I308" i="57" s="1" a="1"/>
  <c r="I308" i="57" s="1"/>
  <c r="F32" i="46"/>
  <c r="I309" i="57" s="1" a="1"/>
  <c r="I309" i="57" s="1"/>
  <c r="F33" i="46"/>
  <c r="I310" i="57" s="1" a="1"/>
  <c r="I310" i="57" s="1"/>
  <c r="F34" i="46"/>
  <c r="I311" i="57" s="1" a="1"/>
  <c r="I311" i="57" s="1"/>
  <c r="F35" i="46"/>
  <c r="I312" i="57" s="1" a="1"/>
  <c r="I312" i="57" s="1"/>
  <c r="F36" i="46"/>
  <c r="I313" i="57" s="1" a="1"/>
  <c r="I313" i="57" s="1"/>
  <c r="F37" i="46"/>
  <c r="I314" i="57" s="1" a="1"/>
  <c r="I314" i="57" s="1"/>
  <c r="F38" i="46"/>
  <c r="I315" i="57" s="1" a="1"/>
  <c r="I315" i="57" s="1"/>
  <c r="F39" i="46"/>
  <c r="I316" i="57" s="1" a="1"/>
  <c r="I316" i="57" s="1"/>
  <c r="F40" i="46"/>
  <c r="I317" i="57" s="1" a="1"/>
  <c r="I317" i="57" s="1"/>
  <c r="F41" i="46"/>
  <c r="I318" i="57" s="1" a="1"/>
  <c r="I318" i="57" s="1"/>
  <c r="F42" i="46"/>
  <c r="I319" i="57" s="1" a="1"/>
  <c r="I319" i="57" s="1"/>
  <c r="F43" i="46"/>
  <c r="I320" i="57" s="1" a="1"/>
  <c r="I320" i="57" s="1"/>
  <c r="F44" i="46"/>
  <c r="I321" i="57" s="1" a="1"/>
  <c r="I321" i="57" s="1"/>
  <c r="F45" i="46"/>
  <c r="I322" i="57" s="1" a="1"/>
  <c r="I322" i="57" s="1"/>
  <c r="F46" i="46"/>
  <c r="I323" i="57" s="1" a="1"/>
  <c r="I323" i="57" s="1"/>
  <c r="F47" i="46"/>
  <c r="I324" i="57" s="1" a="1"/>
  <c r="I324" i="57" s="1"/>
  <c r="F48" i="46"/>
  <c r="I325" i="57" s="1" a="1"/>
  <c r="I325" i="57" s="1"/>
  <c r="F49" i="46"/>
  <c r="I326" i="57" s="1" a="1"/>
  <c r="I326" i="57" s="1"/>
  <c r="F50" i="46"/>
  <c r="I327" i="57" s="1" a="1"/>
  <c r="I327" i="57" s="1"/>
  <c r="F54" i="46"/>
  <c r="I331" i="57" s="1" a="1"/>
  <c r="I331" i="57" s="1"/>
  <c r="F55" i="46"/>
  <c r="I332" i="57" s="1" a="1"/>
  <c r="I332" i="57" s="1"/>
  <c r="F56" i="46"/>
  <c r="I333" i="57" s="1" a="1"/>
  <c r="I333" i="57" s="1"/>
  <c r="F57" i="46"/>
  <c r="I334" i="57" s="1" a="1"/>
  <c r="I334" i="57" s="1"/>
  <c r="F58" i="46"/>
  <c r="I335" i="57" s="1" a="1"/>
  <c r="I335" i="57" s="1"/>
  <c r="F59" i="46"/>
  <c r="I336" i="57" s="1" a="1"/>
  <c r="I336" i="57" s="1"/>
  <c r="F60" i="46"/>
  <c r="I337" i="57" s="1" a="1"/>
  <c r="I337" i="57" s="1"/>
  <c r="F61" i="46"/>
  <c r="I338" i="57" s="1" a="1"/>
  <c r="I338" i="57" s="1"/>
  <c r="F62" i="46"/>
  <c r="I339" i="57" s="1" a="1"/>
  <c r="I339" i="57" s="1"/>
  <c r="F63" i="46"/>
  <c r="I340" i="57" s="1" a="1"/>
  <c r="I340" i="57" s="1"/>
  <c r="F64" i="46"/>
  <c r="I341" i="57" s="1" a="1"/>
  <c r="I341" i="57" s="1"/>
  <c r="F65" i="46"/>
  <c r="I342" i="57" s="1" a="1"/>
  <c r="I342" i="57" s="1"/>
  <c r="F66" i="46"/>
  <c r="I343" i="57" s="1" a="1"/>
  <c r="I343" i="57" s="1"/>
  <c r="F67" i="46"/>
  <c r="I344" i="57" s="1" a="1"/>
  <c r="I344" i="57" s="1"/>
  <c r="F68" i="46"/>
  <c r="I345" i="57" s="1" a="1"/>
  <c r="I345" i="57" s="1"/>
  <c r="F69" i="46"/>
  <c r="I346" i="57" s="1" a="1"/>
  <c r="I346" i="57" s="1"/>
  <c r="F70" i="46"/>
  <c r="I347" i="57" s="1" a="1"/>
  <c r="I347" i="57" s="1"/>
  <c r="F71" i="46"/>
  <c r="I348" i="57" s="1" a="1"/>
  <c r="I348" i="57" s="1"/>
  <c r="F72" i="46"/>
  <c r="I349" i="57" s="1" a="1"/>
  <c r="I349" i="57" s="1"/>
  <c r="F73" i="46"/>
  <c r="I350" i="57" s="1" a="1"/>
  <c r="I350" i="57" s="1"/>
  <c r="F74" i="46"/>
  <c r="I351" i="57" s="1" a="1"/>
  <c r="I351" i="57" s="1"/>
  <c r="F75" i="46"/>
  <c r="I352" i="57" s="1" a="1"/>
  <c r="I352" i="57" s="1"/>
  <c r="F76" i="46"/>
  <c r="I353" i="57" s="1" a="1"/>
  <c r="I353" i="57" s="1"/>
  <c r="F77" i="46"/>
  <c r="I354" i="57" s="1" a="1"/>
  <c r="I354" i="57" s="1"/>
  <c r="F78" i="46"/>
  <c r="I355" i="57" s="1" a="1"/>
  <c r="I355" i="57" s="1"/>
  <c r="F79" i="46"/>
  <c r="I356" i="57" s="1" a="1"/>
  <c r="I356" i="57" s="1"/>
  <c r="F80" i="46"/>
  <c r="I357" i="57" s="1" a="1"/>
  <c r="I357" i="57" s="1"/>
  <c r="F81" i="46"/>
  <c r="I358" i="57" s="1" a="1"/>
  <c r="I358" i="57" s="1"/>
  <c r="F82" i="46"/>
  <c r="I359" i="57" s="1" a="1"/>
  <c r="I359" i="57" s="1"/>
  <c r="F83" i="46"/>
  <c r="I360" i="57" s="1" a="1"/>
  <c r="I360" i="57" s="1"/>
  <c r="F87" i="46"/>
  <c r="I364" i="57" s="1" a="1"/>
  <c r="I364" i="57" s="1"/>
  <c r="F88" i="46"/>
  <c r="I365" i="57" s="1" a="1"/>
  <c r="I365" i="57" s="1"/>
  <c r="F89" i="46"/>
  <c r="I366" i="57" s="1" a="1"/>
  <c r="I366" i="57" s="1"/>
  <c r="F90" i="46"/>
  <c r="I367" i="57" s="1" a="1"/>
  <c r="I367" i="57" s="1"/>
  <c r="F91" i="46"/>
  <c r="I368" i="57" s="1" a="1"/>
  <c r="I368" i="57" s="1"/>
  <c r="F92" i="46"/>
  <c r="I369" i="57" s="1" a="1"/>
  <c r="I369" i="57" s="1"/>
  <c r="F93" i="46"/>
  <c r="I370" i="57" s="1" a="1"/>
  <c r="I370" i="57" s="1"/>
  <c r="F94" i="46"/>
  <c r="I371" i="57" s="1" a="1"/>
  <c r="I371" i="57" s="1"/>
  <c r="F95" i="46"/>
  <c r="I372" i="57" s="1" a="1"/>
  <c r="I372" i="57" s="1"/>
  <c r="F96" i="46"/>
  <c r="I373" i="57" s="1" a="1"/>
  <c r="I373" i="57" s="1"/>
  <c r="F97" i="46"/>
  <c r="I374" i="57" s="1" a="1"/>
  <c r="I374" i="57" s="1"/>
  <c r="F98" i="46"/>
  <c r="I375" i="57" s="1" a="1"/>
  <c r="I375" i="57" s="1"/>
  <c r="F99" i="46"/>
  <c r="I376" i="57" s="1" a="1"/>
  <c r="I376" i="57" s="1"/>
  <c r="F100" i="46"/>
  <c r="I377" i="57" s="1" a="1"/>
  <c r="I377" i="57" s="1"/>
  <c r="F101" i="46"/>
  <c r="I378" i="57" s="1" a="1"/>
  <c r="I378" i="57" s="1"/>
  <c r="F102" i="46"/>
  <c r="I379" i="57" s="1" a="1"/>
  <c r="I379" i="57" s="1"/>
  <c r="F103" i="46"/>
  <c r="I380" i="57" s="1" a="1"/>
  <c r="I380" i="57" s="1"/>
  <c r="F104" i="46"/>
  <c r="I381" i="57" s="1" a="1"/>
  <c r="I381" i="57" s="1"/>
  <c r="F105" i="46"/>
  <c r="I382" i="57" s="1" a="1"/>
  <c r="I382" i="57" s="1"/>
  <c r="F106" i="46"/>
  <c r="I383" i="57" s="1" a="1"/>
  <c r="I383" i="57" s="1"/>
  <c r="F107" i="46"/>
  <c r="I384" i="57" s="1" a="1"/>
  <c r="I384" i="57" s="1"/>
  <c r="F108" i="46"/>
  <c r="I385" i="57" s="1" a="1"/>
  <c r="I385" i="57" s="1"/>
  <c r="F109" i="46"/>
  <c r="I386" i="57" s="1" a="1"/>
  <c r="I386" i="57" s="1"/>
  <c r="F110" i="46"/>
  <c r="I387" i="57" s="1" a="1"/>
  <c r="I387" i="57" s="1"/>
  <c r="F111" i="46"/>
  <c r="I388" i="57" s="1" a="1"/>
  <c r="I388" i="57" s="1"/>
  <c r="F112" i="46"/>
  <c r="I389" i="57" s="1" a="1"/>
  <c r="I389" i="57" s="1"/>
  <c r="F113" i="46"/>
  <c r="I390" i="57" s="1" a="1"/>
  <c r="I390" i="57" s="1"/>
  <c r="F114" i="46"/>
  <c r="I391" i="57" s="1" a="1"/>
  <c r="I391" i="57" s="1"/>
  <c r="F115" i="46"/>
  <c r="I392" i="57" s="1" a="1"/>
  <c r="I392" i="57" s="1"/>
  <c r="F116" i="46"/>
  <c r="I393" i="57" s="1" a="1"/>
  <c r="I393" i="57" s="1"/>
  <c r="F120" i="46"/>
  <c r="I397" i="57" s="1" a="1"/>
  <c r="I397" i="57" s="1"/>
  <c r="F121" i="46"/>
  <c r="I398" i="57" s="1" a="1"/>
  <c r="I398" i="57" s="1"/>
  <c r="F122" i="46"/>
  <c r="I399" i="57" s="1" a="1"/>
  <c r="I399" i="57" s="1"/>
  <c r="F123" i="46"/>
  <c r="I400" i="57" s="1" a="1"/>
  <c r="I400" i="57" s="1"/>
  <c r="F124" i="46"/>
  <c r="I401" i="57" s="1" a="1"/>
  <c r="I401" i="57" s="1"/>
  <c r="F125" i="46"/>
  <c r="I402" i="57" s="1" a="1"/>
  <c r="I402" i="57" s="1"/>
  <c r="F126" i="46"/>
  <c r="I403" i="57" s="1" a="1"/>
  <c r="I403" i="57" s="1"/>
  <c r="F127" i="46"/>
  <c r="I404" i="57" s="1" a="1"/>
  <c r="I404" i="57" s="1"/>
  <c r="F128" i="46"/>
  <c r="I405" i="57" s="1" a="1"/>
  <c r="I405" i="57" s="1"/>
  <c r="F129" i="46"/>
  <c r="I406" i="57" s="1" a="1"/>
  <c r="I406" i="57" s="1"/>
  <c r="F130" i="46"/>
  <c r="I407" i="57" s="1" a="1"/>
  <c r="I407" i="57" s="1"/>
  <c r="F131" i="46"/>
  <c r="I408" i="57" s="1" a="1"/>
  <c r="I408" i="57" s="1"/>
  <c r="F132" i="46"/>
  <c r="I409" i="57" s="1" a="1"/>
  <c r="I409" i="57" s="1"/>
  <c r="F133" i="46"/>
  <c r="I410" i="57" s="1" a="1"/>
  <c r="I410" i="57" s="1"/>
  <c r="F134" i="46"/>
  <c r="I411" i="57" s="1" a="1"/>
  <c r="I411" i="57" s="1"/>
  <c r="F135" i="46"/>
  <c r="I412" i="57" s="1" a="1"/>
  <c r="I412" i="57" s="1"/>
  <c r="F136" i="46"/>
  <c r="I413" i="57" s="1" a="1"/>
  <c r="I413" i="57" s="1"/>
  <c r="F137" i="46"/>
  <c r="I414" i="57" s="1" a="1"/>
  <c r="I414" i="57" s="1"/>
  <c r="F138" i="46"/>
  <c r="I415" i="57" s="1" a="1"/>
  <c r="I415" i="57" s="1"/>
  <c r="F139" i="46"/>
  <c r="I416" i="57" s="1" a="1"/>
  <c r="I416" i="57" s="1"/>
  <c r="F140" i="46"/>
  <c r="I417" i="57" s="1" a="1"/>
  <c r="I417" i="57" s="1"/>
  <c r="F141" i="46"/>
  <c r="I418" i="57" s="1" a="1"/>
  <c r="I418" i="57" s="1"/>
  <c r="F142" i="46"/>
  <c r="I419" i="57" s="1" a="1"/>
  <c r="I419" i="57" s="1"/>
  <c r="F143" i="46"/>
  <c r="I420" i="57" s="1" a="1"/>
  <c r="I420" i="57" s="1"/>
  <c r="F144" i="46"/>
  <c r="I421" i="57" s="1" a="1"/>
  <c r="I421" i="57" s="1"/>
  <c r="F145" i="46"/>
  <c r="I422" i="57" s="1" a="1"/>
  <c r="I422" i="57" s="1"/>
  <c r="F146" i="46"/>
  <c r="I423" i="57" s="1" a="1"/>
  <c r="I423" i="57" s="1"/>
  <c r="F147" i="46"/>
  <c r="I424" i="57" s="1" a="1"/>
  <c r="I424" i="57" s="1"/>
  <c r="F148" i="46"/>
  <c r="I425" i="57" s="1" a="1"/>
  <c r="I425" i="57" s="1"/>
  <c r="F149" i="46"/>
  <c r="I426" i="57" s="1" a="1"/>
  <c r="I426" i="57" s="1"/>
  <c r="F12" i="46"/>
  <c r="I289" i="57" s="1" a="1"/>
  <c r="I289" i="57" s="1"/>
  <c r="F11" i="10"/>
  <c r="I149" i="57" s="1" a="1"/>
  <c r="I149" i="57" s="1"/>
  <c r="F12" i="10"/>
  <c r="I150" i="57" s="1" a="1"/>
  <c r="I150" i="57" s="1"/>
  <c r="F13" i="10"/>
  <c r="I151" i="57" s="1" a="1"/>
  <c r="I151" i="57" s="1"/>
  <c r="F14" i="10"/>
  <c r="I152" i="57" s="1" a="1"/>
  <c r="I152" i="57" s="1"/>
  <c r="F15" i="10"/>
  <c r="I153" i="57" s="1" a="1"/>
  <c r="I153" i="57" s="1"/>
  <c r="F16" i="10"/>
  <c r="I154" i="57" s="1" a="1"/>
  <c r="I154" i="57" s="1"/>
  <c r="F17" i="10"/>
  <c r="I155" i="57" s="1" a="1"/>
  <c r="I155" i="57" s="1"/>
  <c r="F18" i="10"/>
  <c r="I156" i="57" s="1" a="1"/>
  <c r="I156" i="57" s="1"/>
  <c r="F19" i="10"/>
  <c r="I157" i="57" s="1" a="1"/>
  <c r="I157" i="57" s="1"/>
  <c r="F20" i="10"/>
  <c r="I158" i="57" s="1" a="1"/>
  <c r="I158" i="57" s="1"/>
  <c r="F21" i="10"/>
  <c r="I159" i="57" s="1" a="1"/>
  <c r="I159" i="57" s="1"/>
  <c r="F22" i="10"/>
  <c r="I160" i="57" s="1" a="1"/>
  <c r="I160" i="57" s="1"/>
  <c r="F23" i="10"/>
  <c r="I161" i="57" s="1" a="1"/>
  <c r="I161" i="57" s="1"/>
  <c r="F24" i="10"/>
  <c r="I162" i="57" s="1" a="1"/>
  <c r="I162" i="57" s="1"/>
  <c r="F25" i="10"/>
  <c r="I163" i="57" s="1" a="1"/>
  <c r="I163" i="57" s="1"/>
  <c r="F26" i="10"/>
  <c r="I164" i="57" s="1" a="1"/>
  <c r="I164" i="57" s="1"/>
  <c r="F27" i="10"/>
  <c r="I165" i="57" s="1" a="1"/>
  <c r="I165" i="57" s="1"/>
  <c r="F28" i="10"/>
  <c r="I166" i="57" s="1" a="1"/>
  <c r="I166" i="57" s="1"/>
  <c r="F29" i="10"/>
  <c r="I167" i="57" s="1" a="1"/>
  <c r="I167" i="57" s="1"/>
  <c r="F30" i="10"/>
  <c r="I168" i="57" s="1" a="1"/>
  <c r="I168" i="57" s="1"/>
  <c r="F31" i="10"/>
  <c r="I169" i="57" s="1" a="1"/>
  <c r="I169" i="57" s="1"/>
  <c r="F32" i="10"/>
  <c r="I170" i="57" s="1" a="1"/>
  <c r="I170" i="57" s="1"/>
  <c r="F33" i="10"/>
  <c r="I171" i="57" s="1" a="1"/>
  <c r="I171" i="57" s="1"/>
  <c r="F34" i="10"/>
  <c r="I172" i="57" s="1" a="1"/>
  <c r="I172" i="57" s="1"/>
  <c r="F35" i="10"/>
  <c r="I173" i="57" s="1" a="1"/>
  <c r="I173" i="57" s="1"/>
  <c r="F36" i="10"/>
  <c r="I174" i="57" s="1" a="1"/>
  <c r="I174" i="57" s="1"/>
  <c r="F37" i="10"/>
  <c r="I175" i="57" s="1" a="1"/>
  <c r="I175" i="57" s="1"/>
  <c r="F38" i="10"/>
  <c r="I176" i="57" s="1" a="1"/>
  <c r="I176" i="57" s="1"/>
  <c r="F39" i="10"/>
  <c r="I177" i="57" s="1" a="1"/>
  <c r="I177" i="57" s="1"/>
  <c r="F40" i="10"/>
  <c r="I178" i="57" s="1" a="1"/>
  <c r="I178" i="57" s="1"/>
  <c r="F41" i="10"/>
  <c r="I179" i="57" s="1" a="1"/>
  <c r="I179" i="57" s="1"/>
  <c r="F42" i="10"/>
  <c r="I180" i="57" s="1" a="1"/>
  <c r="I180" i="57" s="1"/>
  <c r="F43" i="10"/>
  <c r="I181" i="57" s="1" a="1"/>
  <c r="I181" i="57" s="1"/>
  <c r="F44" i="10"/>
  <c r="I182" i="57" s="1" a="1"/>
  <c r="I182" i="57" s="1"/>
  <c r="F45" i="10"/>
  <c r="I183" i="57" s="1" a="1"/>
  <c r="I183" i="57" s="1"/>
  <c r="F46" i="10"/>
  <c r="I184" i="57" s="1" a="1"/>
  <c r="I184" i="57" s="1"/>
  <c r="F47" i="10"/>
  <c r="I185" i="57" s="1" a="1"/>
  <c r="I185" i="57" s="1"/>
  <c r="F48" i="10"/>
  <c r="I186" i="57" s="1" a="1"/>
  <c r="I186" i="57" s="1"/>
  <c r="F52" i="10"/>
  <c r="I190" i="57" s="1" a="1"/>
  <c r="I190" i="57" s="1"/>
  <c r="F53" i="10"/>
  <c r="I191" i="57" s="1" a="1"/>
  <c r="I191" i="57" s="1"/>
  <c r="F54" i="10"/>
  <c r="I192" i="57" s="1" a="1"/>
  <c r="I192" i="57" s="1"/>
  <c r="F55" i="10"/>
  <c r="I193" i="57" s="1" a="1"/>
  <c r="I193" i="57" s="1"/>
  <c r="F56" i="10"/>
  <c r="I194" i="57" s="1" a="1"/>
  <c r="I194" i="57" s="1"/>
  <c r="F57" i="10"/>
  <c r="I195" i="57" s="1" a="1"/>
  <c r="I195" i="57" s="1"/>
  <c r="F58" i="10"/>
  <c r="I196" i="57" s="1" a="1"/>
  <c r="I196" i="57" s="1"/>
  <c r="F59" i="10"/>
  <c r="I197" i="57" s="1" a="1"/>
  <c r="I197" i="57" s="1"/>
  <c r="F60" i="10"/>
  <c r="I198" i="57" s="1" a="1"/>
  <c r="I198" i="57" s="1"/>
  <c r="F61" i="10"/>
  <c r="I199" i="57" s="1" a="1"/>
  <c r="I199" i="57" s="1"/>
  <c r="F62" i="10"/>
  <c r="I200" i="57" s="1" a="1"/>
  <c r="I200" i="57" s="1"/>
  <c r="F63" i="10"/>
  <c r="I201" i="57" s="1" a="1"/>
  <c r="I201" i="57" s="1"/>
  <c r="F64" i="10"/>
  <c r="I202" i="57" s="1" a="1"/>
  <c r="I202" i="57" s="1"/>
  <c r="F65" i="10"/>
  <c r="I203" i="57" s="1" a="1"/>
  <c r="I203" i="57" s="1"/>
  <c r="F66" i="10"/>
  <c r="I204" i="57" s="1" a="1"/>
  <c r="I204" i="57" s="1"/>
  <c r="F67" i="10"/>
  <c r="I205" i="57" s="1" a="1"/>
  <c r="I205" i="57" s="1"/>
  <c r="F68" i="10"/>
  <c r="I206" i="57" s="1" a="1"/>
  <c r="I206" i="57" s="1"/>
  <c r="F69" i="10"/>
  <c r="I207" i="57" s="1" a="1"/>
  <c r="I207" i="57" s="1"/>
  <c r="F70" i="10"/>
  <c r="I208" i="57" s="1" a="1"/>
  <c r="I208" i="57" s="1"/>
  <c r="F71" i="10"/>
  <c r="I209" i="57" s="1" a="1"/>
  <c r="I209" i="57" s="1"/>
  <c r="F72" i="10"/>
  <c r="I210" i="57" s="1" a="1"/>
  <c r="I210" i="57" s="1"/>
  <c r="F73" i="10"/>
  <c r="I211" i="57" s="1" a="1"/>
  <c r="I211" i="57" s="1"/>
  <c r="F74" i="10"/>
  <c r="I212" i="57" s="1" a="1"/>
  <c r="I212" i="57" s="1"/>
  <c r="F75" i="10"/>
  <c r="I213" i="57" s="1" a="1"/>
  <c r="I213" i="57" s="1"/>
  <c r="F76" i="10"/>
  <c r="I214" i="57" s="1" a="1"/>
  <c r="I214" i="57" s="1"/>
  <c r="F77" i="10"/>
  <c r="I215" i="57" s="1" a="1"/>
  <c r="I215" i="57" s="1"/>
  <c r="F78" i="10"/>
  <c r="I216" i="57" s="1" a="1"/>
  <c r="I216" i="57" s="1"/>
  <c r="F79" i="10"/>
  <c r="I217" i="57" s="1" a="1"/>
  <c r="I217" i="57" s="1"/>
  <c r="F80" i="10"/>
  <c r="I218" i="57" s="1" a="1"/>
  <c r="I218" i="57" s="1"/>
  <c r="F81" i="10"/>
  <c r="I219" i="57" s="1" a="1"/>
  <c r="I219" i="57" s="1"/>
  <c r="F85" i="10"/>
  <c r="I223" i="57" s="1" a="1"/>
  <c r="I223" i="57" s="1"/>
  <c r="F86" i="10"/>
  <c r="I224" i="57" s="1" a="1"/>
  <c r="I224" i="57" s="1"/>
  <c r="F87" i="10"/>
  <c r="I225" i="57" s="1" a="1"/>
  <c r="I225" i="57" s="1"/>
  <c r="F88" i="10"/>
  <c r="I226" i="57" s="1" a="1"/>
  <c r="I226" i="57" s="1"/>
  <c r="F89" i="10"/>
  <c r="I227" i="57" s="1" a="1"/>
  <c r="I227" i="57" s="1"/>
  <c r="F90" i="10"/>
  <c r="I228" i="57" s="1" a="1"/>
  <c r="I228" i="57" s="1"/>
  <c r="F91" i="10"/>
  <c r="I229" i="57" s="1" a="1"/>
  <c r="I229" i="57" s="1"/>
  <c r="F92" i="10"/>
  <c r="I230" i="57" s="1" a="1"/>
  <c r="I230" i="57" s="1"/>
  <c r="F93" i="10"/>
  <c r="I231" i="57" s="1" a="1"/>
  <c r="I231" i="57" s="1"/>
  <c r="F94" i="10"/>
  <c r="I232" i="57" s="1" a="1"/>
  <c r="I232" i="57" s="1"/>
  <c r="F95" i="10"/>
  <c r="I233" i="57" s="1" a="1"/>
  <c r="I233" i="57" s="1"/>
  <c r="F96" i="10"/>
  <c r="I234" i="57" s="1" a="1"/>
  <c r="I234" i="57" s="1"/>
  <c r="F97" i="10"/>
  <c r="I235" i="57" s="1" a="1"/>
  <c r="I235" i="57" s="1"/>
  <c r="F98" i="10"/>
  <c r="I236" i="57" s="1" a="1"/>
  <c r="I236" i="57" s="1"/>
  <c r="F99" i="10"/>
  <c r="I237" i="57" s="1" a="1"/>
  <c r="I237" i="57" s="1"/>
  <c r="F100" i="10"/>
  <c r="I238" i="57" s="1" a="1"/>
  <c r="I238" i="57" s="1"/>
  <c r="F101" i="10"/>
  <c r="I239" i="57" s="1" a="1"/>
  <c r="I239" i="57" s="1"/>
  <c r="F102" i="10"/>
  <c r="I240" i="57" s="1" a="1"/>
  <c r="I240" i="57" s="1"/>
  <c r="F103" i="10"/>
  <c r="I241" i="57" s="1" a="1"/>
  <c r="I241" i="57" s="1"/>
  <c r="F104" i="10"/>
  <c r="I242" i="57" s="1" a="1"/>
  <c r="I242" i="57" s="1"/>
  <c r="F105" i="10"/>
  <c r="I243" i="57" s="1" a="1"/>
  <c r="I243" i="57" s="1"/>
  <c r="F106" i="10"/>
  <c r="I244" i="57" s="1" a="1"/>
  <c r="I244" i="57" s="1"/>
  <c r="F107" i="10"/>
  <c r="I245" i="57" s="1" a="1"/>
  <c r="I245" i="57" s="1"/>
  <c r="F108" i="10"/>
  <c r="I246" i="57" s="1" a="1"/>
  <c r="I246" i="57" s="1"/>
  <c r="F109" i="10"/>
  <c r="I247" i="57" s="1" a="1"/>
  <c r="I247" i="57" s="1"/>
  <c r="F110" i="10"/>
  <c r="I248" i="57" s="1" a="1"/>
  <c r="I248" i="57" s="1"/>
  <c r="F111" i="10"/>
  <c r="I249" i="57" s="1" a="1"/>
  <c r="I249" i="57" s="1"/>
  <c r="F112" i="10"/>
  <c r="I250" i="57" s="1" a="1"/>
  <c r="I250" i="57" s="1"/>
  <c r="F113" i="10"/>
  <c r="I251" i="57" s="1" a="1"/>
  <c r="I251" i="57" s="1"/>
  <c r="F114" i="10"/>
  <c r="I252" i="57" s="1" a="1"/>
  <c r="I252" i="57" s="1"/>
  <c r="F118" i="10"/>
  <c r="I256" i="57" s="1" a="1"/>
  <c r="I256" i="57" s="1"/>
  <c r="F119" i="10"/>
  <c r="I257" i="57" s="1" a="1"/>
  <c r="I257" i="57" s="1"/>
  <c r="F120" i="10"/>
  <c r="I258" i="57" s="1" a="1"/>
  <c r="I258" i="57" s="1"/>
  <c r="F121" i="10"/>
  <c r="I259" i="57" s="1" a="1"/>
  <c r="I259" i="57" s="1"/>
  <c r="F122" i="10"/>
  <c r="I260" i="57" s="1" a="1"/>
  <c r="I260" i="57" s="1"/>
  <c r="F123" i="10"/>
  <c r="I261" i="57" s="1" a="1"/>
  <c r="I261" i="57" s="1"/>
  <c r="F124" i="10"/>
  <c r="I262" i="57" s="1" a="1"/>
  <c r="I262" i="57" s="1"/>
  <c r="F125" i="10"/>
  <c r="I263" i="57" s="1" a="1"/>
  <c r="I263" i="57" s="1"/>
  <c r="F126" i="10"/>
  <c r="I264" i="57" s="1" a="1"/>
  <c r="I264" i="57" s="1"/>
  <c r="F127" i="10"/>
  <c r="I265" i="57" s="1" a="1"/>
  <c r="I265" i="57" s="1"/>
  <c r="F128" i="10"/>
  <c r="I266" i="57" s="1" a="1"/>
  <c r="I266" i="57" s="1"/>
  <c r="F129" i="10"/>
  <c r="I267" i="57" s="1" a="1"/>
  <c r="I267" i="57" s="1"/>
  <c r="F130" i="10"/>
  <c r="I268" i="57" s="1" a="1"/>
  <c r="I268" i="57" s="1"/>
  <c r="F131" i="10"/>
  <c r="I269" i="57" s="1" a="1"/>
  <c r="I269" i="57" s="1"/>
  <c r="F132" i="10"/>
  <c r="I270" i="57" s="1" a="1"/>
  <c r="I270" i="57" s="1"/>
  <c r="F133" i="10"/>
  <c r="I271" i="57" s="1" a="1"/>
  <c r="I271" i="57" s="1"/>
  <c r="F134" i="10"/>
  <c r="I272" i="57" s="1" a="1"/>
  <c r="I272" i="57" s="1"/>
  <c r="F135" i="10"/>
  <c r="I273" i="57" s="1" a="1"/>
  <c r="I273" i="57" s="1"/>
  <c r="F136" i="10"/>
  <c r="I274" i="57" s="1" a="1"/>
  <c r="I274" i="57" s="1"/>
  <c r="F137" i="10"/>
  <c r="I275" i="57" s="1" a="1"/>
  <c r="I275" i="57" s="1"/>
  <c r="F138" i="10"/>
  <c r="I276" i="57" s="1" a="1"/>
  <c r="I276" i="57" s="1"/>
  <c r="F139" i="10"/>
  <c r="I277" i="57" s="1" a="1"/>
  <c r="I277" i="57" s="1"/>
  <c r="F140" i="10"/>
  <c r="I278" i="57" s="1" a="1"/>
  <c r="I278" i="57" s="1"/>
  <c r="F141" i="10"/>
  <c r="I279" i="57" s="1" a="1"/>
  <c r="I279" i="57" s="1"/>
  <c r="F142" i="10"/>
  <c r="I280" i="57" s="1" a="1"/>
  <c r="I280" i="57" s="1"/>
  <c r="F143" i="10"/>
  <c r="I281" i="57" s="1" a="1"/>
  <c r="I281" i="57" s="1"/>
  <c r="F144" i="10"/>
  <c r="I282" i="57" s="1" a="1"/>
  <c r="I282" i="57" s="1"/>
  <c r="F145" i="10"/>
  <c r="I283" i="57" s="1" a="1"/>
  <c r="I283" i="57" s="1"/>
  <c r="F146" i="10"/>
  <c r="I284" i="57" s="1" a="1"/>
  <c r="I284" i="57" s="1"/>
  <c r="F147" i="10"/>
  <c r="I285" i="57" s="1" a="1"/>
  <c r="I285" i="57" s="1"/>
  <c r="F10" i="10"/>
  <c r="I148" i="57" s="1" a="1"/>
  <c r="I148" i="57" s="1"/>
  <c r="H8" i="22"/>
  <c r="H9" i="22"/>
  <c r="H10" i="22"/>
  <c r="H11" i="22"/>
  <c r="H12" i="22"/>
  <c r="H13" i="22"/>
  <c r="I99" i="57" s="1" a="1"/>
  <c r="I99" i="57" s="1"/>
  <c r="H14" i="22"/>
  <c r="H15" i="22"/>
  <c r="H16" i="22"/>
  <c r="I102" i="57" s="1" a="1"/>
  <c r="I102" i="57" s="1"/>
  <c r="H17" i="22"/>
  <c r="H18" i="22"/>
  <c r="H19" i="22"/>
  <c r="I105" i="57" s="1" a="1"/>
  <c r="I105" i="57" s="1"/>
  <c r="H20" i="22"/>
  <c r="H21" i="22"/>
  <c r="H22" i="22"/>
  <c r="H23" i="22"/>
  <c r="H24" i="22"/>
  <c r="H25" i="22"/>
  <c r="H26" i="22"/>
  <c r="I112" i="57" s="1" a="1"/>
  <c r="I112" i="57" s="1"/>
  <c r="H27" i="22"/>
  <c r="H28" i="22"/>
  <c r="H29" i="22"/>
  <c r="H30" i="22"/>
  <c r="H31" i="22"/>
  <c r="H32" i="22"/>
  <c r="H33" i="22"/>
  <c r="H34" i="22"/>
  <c r="H35" i="22"/>
  <c r="H36" i="22"/>
  <c r="H37" i="22"/>
  <c r="H38" i="22"/>
  <c r="H39" i="22"/>
  <c r="H40" i="22"/>
  <c r="H41" i="22"/>
  <c r="H42" i="22"/>
  <c r="H43" i="22"/>
  <c r="H44" i="22"/>
  <c r="H45" i="22"/>
  <c r="I131" i="57" s="1" a="1"/>
  <c r="I131" i="57" s="1"/>
  <c r="H46" i="22"/>
  <c r="H47" i="22"/>
  <c r="H48" i="22"/>
  <c r="H49" i="22"/>
  <c r="H50" i="22"/>
  <c r="H51" i="22"/>
  <c r="H52" i="22"/>
  <c r="H53" i="22"/>
  <c r="H54" i="22"/>
  <c r="H55" i="22"/>
  <c r="H56" i="22"/>
  <c r="H57" i="22"/>
  <c r="H58" i="22"/>
  <c r="H59" i="22"/>
  <c r="H60" i="22"/>
  <c r="H61" i="22"/>
  <c r="I147" i="57" s="1" a="1"/>
  <c r="I147" i="57" s="1"/>
  <c r="H7" i="22"/>
  <c r="S54" i="21"/>
  <c r="S55" i="21"/>
  <c r="S56" i="21"/>
  <c r="S57" i="21"/>
  <c r="S58" i="21"/>
  <c r="S59" i="21"/>
  <c r="S60" i="21"/>
  <c r="U60" i="21" s="1"/>
  <c r="I85" i="57" s="1" a="1"/>
  <c r="I85" i="57" s="1"/>
  <c r="S61" i="21"/>
  <c r="S62" i="21"/>
  <c r="S63" i="21"/>
  <c r="S64" i="21"/>
  <c r="S65" i="21"/>
  <c r="S66" i="21"/>
  <c r="U66" i="21" s="1"/>
  <c r="I91" i="57" s="1" a="1"/>
  <c r="I91" i="57" s="1"/>
  <c r="S67" i="21"/>
  <c r="U67" i="21" s="1"/>
  <c r="I92" i="57" s="1" a="1"/>
  <c r="I92" i="57" s="1"/>
  <c r="S53" i="21"/>
  <c r="U53" i="21" s="1"/>
  <c r="I78" i="57" s="1" a="1"/>
  <c r="I78" i="57" s="1"/>
  <c r="S32" i="21"/>
  <c r="U32" i="21" s="1"/>
  <c r="I64" i="57" s="1" a="1"/>
  <c r="I64" i="57" s="1"/>
  <c r="S33" i="21"/>
  <c r="S34" i="21"/>
  <c r="S35" i="21"/>
  <c r="S36" i="21"/>
  <c r="U36" i="21" s="1"/>
  <c r="I68" i="57" s="1" a="1"/>
  <c r="I68" i="57" s="1"/>
  <c r="S37" i="21"/>
  <c r="S38" i="21"/>
  <c r="U38" i="21" s="1"/>
  <c r="I70" i="57" s="1" a="1"/>
  <c r="I70" i="57" s="1"/>
  <c r="S39" i="21"/>
  <c r="U39" i="21" s="1"/>
  <c r="I71" i="57" s="1" a="1"/>
  <c r="I71" i="57" s="1"/>
  <c r="S40" i="21"/>
  <c r="U40" i="21" s="1"/>
  <c r="I72" i="57" s="1" a="1"/>
  <c r="I72" i="57" s="1"/>
  <c r="S41" i="21"/>
  <c r="S42" i="21"/>
  <c r="S43" i="21"/>
  <c r="S44" i="21"/>
  <c r="U44" i="21" s="1"/>
  <c r="S45" i="21"/>
  <c r="U45" i="21" s="1"/>
  <c r="I77" i="57" s="1" a="1"/>
  <c r="I77" i="57" s="1"/>
  <c r="S31" i="21"/>
  <c r="U31" i="21" s="1"/>
  <c r="I63" i="57" s="1" a="1"/>
  <c r="I63" i="57" s="1"/>
  <c r="S13" i="21"/>
  <c r="U13" i="21" s="1"/>
  <c r="I52" i="57" s="1" a="1"/>
  <c r="I52" i="57" s="1"/>
  <c r="S14" i="21"/>
  <c r="U14" i="21" s="1"/>
  <c r="I53" i="57" s="1" a="1"/>
  <c r="I53" i="57" s="1"/>
  <c r="S15" i="21"/>
  <c r="S16" i="21"/>
  <c r="S17" i="21"/>
  <c r="S18" i="21"/>
  <c r="S19" i="21"/>
  <c r="U19" i="21" s="1"/>
  <c r="I58" i="57" s="1" a="1"/>
  <c r="I58" i="57" s="1"/>
  <c r="S20" i="21"/>
  <c r="U20" i="21" s="1"/>
  <c r="I59" i="57" s="1" a="1"/>
  <c r="I59" i="57" s="1"/>
  <c r="S21" i="21"/>
  <c r="U21" i="21" s="1"/>
  <c r="I60" i="57" s="1" a="1"/>
  <c r="I60" i="57" s="1"/>
  <c r="S22" i="21"/>
  <c r="U22" i="21" s="1"/>
  <c r="I61" i="57" s="1" a="1"/>
  <c r="I61" i="57" s="1"/>
  <c r="S23" i="21"/>
  <c r="S12" i="21"/>
  <c r="U12" i="21" s="1"/>
  <c r="I51" i="57" s="1" a="1"/>
  <c r="I51" i="57" s="1"/>
  <c r="H60" i="42"/>
  <c r="I602" i="57" s="1" a="1"/>
  <c r="I602" i="57" s="1"/>
  <c r="H61" i="42"/>
  <c r="I603" i="57" s="1" a="1"/>
  <c r="I603" i="57" s="1"/>
  <c r="H62" i="42"/>
  <c r="I604" i="57" s="1" a="1"/>
  <c r="I604" i="57" s="1"/>
  <c r="H63" i="42"/>
  <c r="I605" i="57" s="1" a="1"/>
  <c r="I605" i="57" s="1"/>
  <c r="H64" i="42"/>
  <c r="I606" i="57" s="1" a="1"/>
  <c r="I606" i="57" s="1"/>
  <c r="H65" i="42"/>
  <c r="I607" i="57" s="1" a="1"/>
  <c r="I607" i="57" s="1"/>
  <c r="H66" i="42"/>
  <c r="I608" i="57" s="1" a="1"/>
  <c r="I608" i="57" s="1"/>
  <c r="H67" i="42"/>
  <c r="I609" i="57" s="1" a="1"/>
  <c r="I609" i="57" s="1"/>
  <c r="H68" i="42"/>
  <c r="I610" i="57" s="1" a="1"/>
  <c r="I610" i="57" s="1"/>
  <c r="H69" i="42"/>
  <c r="I611" i="57" s="1" a="1"/>
  <c r="I611" i="57" s="1"/>
  <c r="H70" i="42"/>
  <c r="I612" i="57" s="1" a="1"/>
  <c r="I612" i="57" s="1"/>
  <c r="H71" i="42"/>
  <c r="I613" i="57" s="1" a="1"/>
  <c r="I613" i="57" s="1"/>
  <c r="H72" i="42"/>
  <c r="I614" i="57" s="1" a="1"/>
  <c r="I614" i="57" s="1"/>
  <c r="H73" i="42"/>
  <c r="I615" i="57" s="1" a="1"/>
  <c r="I615" i="57" s="1"/>
  <c r="H74" i="42"/>
  <c r="I616" i="57" s="1" a="1"/>
  <c r="I616" i="57" s="1"/>
  <c r="H75" i="42"/>
  <c r="I617" i="57" s="1" a="1"/>
  <c r="I617" i="57" s="1"/>
  <c r="H76" i="42"/>
  <c r="I618" i="57" s="1" a="1"/>
  <c r="I618" i="57" s="1"/>
  <c r="H77" i="42"/>
  <c r="I619" i="57" s="1" a="1"/>
  <c r="I619" i="57" s="1"/>
  <c r="H78" i="42"/>
  <c r="I620" i="57" s="1" a="1"/>
  <c r="I620" i="57" s="1"/>
  <c r="H79" i="42"/>
  <c r="I621" i="57" s="1" a="1"/>
  <c r="I621" i="57" s="1"/>
  <c r="H80" i="42"/>
  <c r="I622" i="57" s="1" a="1"/>
  <c r="I622" i="57" s="1"/>
  <c r="H81" i="42"/>
  <c r="I623" i="57" s="1" a="1"/>
  <c r="I623" i="57" s="1"/>
  <c r="H82" i="42"/>
  <c r="I624" i="57" s="1" a="1"/>
  <c r="I624" i="57" s="1"/>
  <c r="H83" i="42"/>
  <c r="I625" i="57" s="1" a="1"/>
  <c r="I625" i="57" s="1"/>
  <c r="H84" i="42"/>
  <c r="I626" i="57" s="1" a="1"/>
  <c r="I626" i="57" s="1"/>
  <c r="H85" i="42"/>
  <c r="I627" i="57" s="1" a="1"/>
  <c r="I627" i="57" s="1"/>
  <c r="H86" i="42"/>
  <c r="I628" i="57" s="1" a="1"/>
  <c r="I628" i="57" s="1"/>
  <c r="H87" i="42"/>
  <c r="I629" i="57" s="1" a="1"/>
  <c r="I629" i="57" s="1"/>
  <c r="H88" i="42"/>
  <c r="I630" i="57" s="1" a="1"/>
  <c r="I630" i="57" s="1"/>
  <c r="H89" i="42"/>
  <c r="I631" i="57" s="1" a="1"/>
  <c r="I631" i="57" s="1"/>
  <c r="H90" i="42"/>
  <c r="I632" i="57" s="1" a="1"/>
  <c r="I632" i="57" s="1"/>
  <c r="H59" i="42"/>
  <c r="I601" i="57" s="1" a="1"/>
  <c r="I601" i="57" s="1"/>
  <c r="AC17" i="42"/>
  <c r="I569" i="57" s="1" a="1"/>
  <c r="I569" i="57" s="1"/>
  <c r="AC18" i="42"/>
  <c r="I570" i="57" s="1" a="1"/>
  <c r="I570" i="57" s="1"/>
  <c r="AC19" i="42"/>
  <c r="I571" i="57" s="1" a="1"/>
  <c r="I571" i="57" s="1"/>
  <c r="AC20" i="42"/>
  <c r="I572" i="57" s="1" a="1"/>
  <c r="I572" i="57" s="1"/>
  <c r="AC21" i="42"/>
  <c r="I573" i="57" s="1" a="1"/>
  <c r="I573" i="57" s="1"/>
  <c r="AC22" i="42"/>
  <c r="I574" i="57" s="1" a="1"/>
  <c r="I574" i="57" s="1"/>
  <c r="AC23" i="42"/>
  <c r="I575" i="57" s="1" a="1"/>
  <c r="I575" i="57" s="1"/>
  <c r="AC24" i="42"/>
  <c r="AC25" i="42"/>
  <c r="I577" i="57" s="1" a="1"/>
  <c r="I577" i="57" s="1"/>
  <c r="AC26" i="42"/>
  <c r="I578" i="57" s="1" a="1"/>
  <c r="I578" i="57" s="1"/>
  <c r="AC27" i="42"/>
  <c r="I579" i="57" s="1" a="1"/>
  <c r="I579" i="57" s="1"/>
  <c r="AC28" i="42"/>
  <c r="I580" i="57" s="1" a="1"/>
  <c r="I580" i="57" s="1"/>
  <c r="AC29" i="42"/>
  <c r="AC30" i="42"/>
  <c r="I582" i="57" s="1" a="1"/>
  <c r="I582" i="57" s="1"/>
  <c r="AC31" i="42"/>
  <c r="I583" i="57" s="1" a="1"/>
  <c r="I583" i="57" s="1"/>
  <c r="AC32" i="42"/>
  <c r="I584" i="57" s="1" a="1"/>
  <c r="I584" i="57" s="1"/>
  <c r="AC33" i="42"/>
  <c r="AC34" i="42"/>
  <c r="I586" i="57" s="1" a="1"/>
  <c r="I586" i="57" s="1"/>
  <c r="AC35" i="42"/>
  <c r="AC36" i="42"/>
  <c r="I588" i="57" s="1" a="1"/>
  <c r="I588" i="57" s="1"/>
  <c r="AC37" i="42"/>
  <c r="AC38" i="42"/>
  <c r="AC39" i="42"/>
  <c r="I591" i="57" s="1" a="1"/>
  <c r="I591" i="57" s="1"/>
  <c r="AC40" i="42"/>
  <c r="I592" i="57" s="1" a="1"/>
  <c r="I592" i="57" s="1"/>
  <c r="AC41" i="42"/>
  <c r="I593" i="57" s="1" a="1"/>
  <c r="I593" i="57" s="1"/>
  <c r="AC42" i="42"/>
  <c r="I594" i="57" s="1" a="1"/>
  <c r="I594" i="57" s="1"/>
  <c r="AC43" i="42"/>
  <c r="AC44" i="42"/>
  <c r="I596" i="57" s="1" a="1"/>
  <c r="I596" i="57" s="1"/>
  <c r="AC45" i="42"/>
  <c r="AC46" i="42"/>
  <c r="I598" i="57" s="1" a="1"/>
  <c r="I598" i="57" s="1"/>
  <c r="AC47" i="42"/>
  <c r="AC48" i="42"/>
  <c r="I600" i="57" s="1" a="1"/>
  <c r="I600" i="57" s="1"/>
  <c r="AC16" i="42"/>
  <c r="H634" i="57" a="1"/>
  <c r="H634" i="57" s="1"/>
  <c r="G8" i="43"/>
  <c r="I634" i="57" s="1" a="1"/>
  <c r="I634" i="57" s="1"/>
  <c r="J634" i="57" a="1"/>
  <c r="J634" i="57" s="1"/>
  <c r="H635" i="57" a="1"/>
  <c r="H635" i="57" s="1"/>
  <c r="G9" i="43"/>
  <c r="I635" i="57" s="1" a="1"/>
  <c r="I635" i="57" s="1"/>
  <c r="J635" i="57" a="1"/>
  <c r="J635" i="57" s="1"/>
  <c r="H636" i="57" a="1"/>
  <c r="H636" i="57" s="1"/>
  <c r="G10" i="43"/>
  <c r="I636" i="57" s="1" a="1"/>
  <c r="I636" i="57" s="1"/>
  <c r="J636" i="57" a="1"/>
  <c r="J636" i="57" s="1"/>
  <c r="H637" i="57" a="1"/>
  <c r="H637" i="57" s="1"/>
  <c r="G11" i="43"/>
  <c r="I637" i="57" s="1" a="1"/>
  <c r="I637" i="57" s="1"/>
  <c r="J637" i="57" a="1"/>
  <c r="J637" i="57" s="1"/>
  <c r="H638" i="57" a="1"/>
  <c r="H638" i="57" s="1"/>
  <c r="G12" i="43"/>
  <c r="I638" i="57" s="1" a="1"/>
  <c r="I638" i="57" s="1"/>
  <c r="J638" i="57" a="1"/>
  <c r="J638" i="57" s="1"/>
  <c r="H639" i="57" a="1"/>
  <c r="H639" i="57" s="1"/>
  <c r="G13" i="43"/>
  <c r="I639" i="57" s="1" a="1"/>
  <c r="I639" i="57" s="1"/>
  <c r="J639" i="57" a="1"/>
  <c r="J639" i="57" s="1"/>
  <c r="H640" i="57" a="1"/>
  <c r="H640" i="57" s="1"/>
  <c r="G14" i="43"/>
  <c r="I640" i="57" s="1" a="1"/>
  <c r="I640" i="57" s="1"/>
  <c r="J640" i="57" a="1"/>
  <c r="J640" i="57" s="1"/>
  <c r="H641" i="57" a="1"/>
  <c r="H641" i="57" s="1"/>
  <c r="G15" i="43"/>
  <c r="I641" i="57" s="1" a="1"/>
  <c r="I641" i="57" s="1"/>
  <c r="J641" i="57" a="1"/>
  <c r="J641" i="57" s="1"/>
  <c r="H642" i="57" a="1"/>
  <c r="H642" i="57" s="1"/>
  <c r="G16" i="43"/>
  <c r="I642" i="57" s="1" a="1"/>
  <c r="I642" i="57" s="1"/>
  <c r="J642" i="57" a="1"/>
  <c r="J642" i="57" s="1"/>
  <c r="H643" i="57" a="1"/>
  <c r="H643" i="57" s="1"/>
  <c r="G17" i="43"/>
  <c r="I643" i="57" s="1" a="1"/>
  <c r="I643" i="57" s="1"/>
  <c r="J643" i="57" a="1"/>
  <c r="J643" i="57" s="1"/>
  <c r="H644" i="57" a="1"/>
  <c r="H644" i="57" s="1"/>
  <c r="G18" i="43"/>
  <c r="I644" i="57" s="1" a="1"/>
  <c r="I644" i="57" s="1"/>
  <c r="J644" i="57" a="1"/>
  <c r="J644" i="57" s="1"/>
  <c r="H645" i="57" a="1"/>
  <c r="H645" i="57" s="1"/>
  <c r="G19" i="43"/>
  <c r="I645" i="57" s="1" a="1"/>
  <c r="I645" i="57" s="1"/>
  <c r="J645" i="57" a="1"/>
  <c r="J645" i="57" s="1"/>
  <c r="H646" i="57" a="1"/>
  <c r="H646" i="57" s="1"/>
  <c r="G20" i="43"/>
  <c r="I646" i="57" s="1" a="1"/>
  <c r="I646" i="57" s="1"/>
  <c r="J646" i="57" a="1"/>
  <c r="J646" i="57" s="1"/>
  <c r="H647" i="57" a="1"/>
  <c r="H647" i="57" s="1"/>
  <c r="G21" i="43"/>
  <c r="I647" i="57" s="1" a="1"/>
  <c r="I647" i="57" s="1"/>
  <c r="J647" i="57" a="1"/>
  <c r="J647" i="57" s="1"/>
  <c r="H648" i="57" a="1"/>
  <c r="H648" i="57" s="1"/>
  <c r="G22" i="43"/>
  <c r="I648" i="57" s="1" a="1"/>
  <c r="I648" i="57" s="1"/>
  <c r="J648" i="57" a="1"/>
  <c r="J648" i="57" s="1"/>
  <c r="H649" i="57" a="1"/>
  <c r="H649" i="57" s="1"/>
  <c r="G23" i="43"/>
  <c r="I649" i="57" s="1" a="1"/>
  <c r="I649" i="57" s="1"/>
  <c r="J649" i="57" a="1"/>
  <c r="J649" i="57" s="1"/>
  <c r="H650" i="57" a="1"/>
  <c r="H650" i="57" s="1"/>
  <c r="G24" i="43"/>
  <c r="I650" i="57" s="1" a="1"/>
  <c r="I650" i="57" s="1"/>
  <c r="J650" i="57" a="1"/>
  <c r="J650" i="57" s="1"/>
  <c r="H651" i="57" a="1"/>
  <c r="H651" i="57" s="1"/>
  <c r="G25" i="43"/>
  <c r="I651" i="57" s="1" a="1"/>
  <c r="I651" i="57" s="1"/>
  <c r="J651" i="57" a="1"/>
  <c r="J651" i="57" s="1"/>
  <c r="H652" i="57" a="1"/>
  <c r="H652" i="57" s="1"/>
  <c r="G26" i="43"/>
  <c r="I652" i="57" s="1" a="1"/>
  <c r="I652" i="57" s="1"/>
  <c r="J652" i="57" a="1"/>
  <c r="J652" i="57" s="1"/>
  <c r="H653" i="57" a="1"/>
  <c r="H653" i="57" s="1"/>
  <c r="G27" i="43"/>
  <c r="I653" i="57" s="1" a="1"/>
  <c r="I653" i="57" s="1"/>
  <c r="J653" i="57" a="1"/>
  <c r="J653" i="57" s="1"/>
  <c r="H654" i="57" a="1"/>
  <c r="H654" i="57" s="1"/>
  <c r="G28" i="43"/>
  <c r="I654" i="57" s="1" a="1"/>
  <c r="I654" i="57" s="1"/>
  <c r="J654" i="57" a="1"/>
  <c r="J654" i="57" s="1"/>
  <c r="H655" i="57" a="1"/>
  <c r="H655" i="57" s="1"/>
  <c r="G29" i="43"/>
  <c r="I655" i="57" s="1" a="1"/>
  <c r="I655" i="57" s="1"/>
  <c r="J655" i="57" a="1"/>
  <c r="J655" i="57" s="1"/>
  <c r="H656" i="57" a="1"/>
  <c r="H656" i="57" s="1"/>
  <c r="G30" i="43"/>
  <c r="I656" i="57" s="1" a="1"/>
  <c r="I656" i="57" s="1"/>
  <c r="J656" i="57" a="1"/>
  <c r="J656" i="57" s="1"/>
  <c r="H657" i="57" a="1"/>
  <c r="H657" i="57" s="1"/>
  <c r="G31" i="43"/>
  <c r="I657" i="57" s="1" a="1"/>
  <c r="I657" i="57" s="1"/>
  <c r="J657" i="57" a="1"/>
  <c r="J657" i="57" s="1"/>
  <c r="H658" i="57" a="1"/>
  <c r="H658" i="57" s="1"/>
  <c r="G32" i="43"/>
  <c r="I658" i="57" s="1" a="1"/>
  <c r="I658" i="57" s="1"/>
  <c r="J658" i="57" a="1"/>
  <c r="J658" i="57" s="1"/>
  <c r="H659" i="57" a="1"/>
  <c r="H659" i="57" s="1"/>
  <c r="G33" i="43"/>
  <c r="I659" i="57" s="1" a="1"/>
  <c r="I659" i="57" s="1"/>
  <c r="J659" i="57" a="1"/>
  <c r="J659" i="57" s="1"/>
  <c r="H660" i="57" a="1"/>
  <c r="H660" i="57" s="1"/>
  <c r="G34" i="43"/>
  <c r="I660" i="57" s="1" a="1"/>
  <c r="I660" i="57" s="1"/>
  <c r="J660" i="57" a="1"/>
  <c r="J660" i="57" s="1"/>
  <c r="H661" i="57" a="1"/>
  <c r="H661" i="57" s="1"/>
  <c r="G35" i="43"/>
  <c r="I661" i="57" s="1" a="1"/>
  <c r="I661" i="57" s="1"/>
  <c r="J661" i="57" a="1"/>
  <c r="J661" i="57" s="1"/>
  <c r="H662" i="57" a="1"/>
  <c r="H662" i="57" s="1"/>
  <c r="G36" i="43"/>
  <c r="I662" i="57" s="1" a="1"/>
  <c r="I662" i="57" s="1"/>
  <c r="J662" i="57" a="1"/>
  <c r="J662" i="57" s="1"/>
  <c r="H663" i="57" a="1"/>
  <c r="H663" i="57" s="1"/>
  <c r="G37" i="43"/>
  <c r="I663" i="57" s="1" a="1"/>
  <c r="I663" i="57" s="1"/>
  <c r="J663" i="57" a="1"/>
  <c r="J663" i="57" s="1"/>
  <c r="H664" i="57" a="1"/>
  <c r="H664" i="57" s="1"/>
  <c r="G38" i="43"/>
  <c r="I664" i="57" s="1" a="1"/>
  <c r="I664" i="57" s="1"/>
  <c r="J664" i="57" a="1"/>
  <c r="J664" i="57" s="1"/>
  <c r="H665" i="57" a="1"/>
  <c r="H665" i="57" s="1"/>
  <c r="G39" i="43"/>
  <c r="I665" i="57" s="1" a="1"/>
  <c r="I665" i="57" s="1"/>
  <c r="J665" i="57" a="1"/>
  <c r="J665" i="57" s="1"/>
  <c r="H666" i="57" a="1"/>
  <c r="H666" i="57" s="1"/>
  <c r="G40" i="43"/>
  <c r="I666" i="57" s="1" a="1"/>
  <c r="I666" i="57" s="1"/>
  <c r="J666" i="57" a="1"/>
  <c r="J666" i="57" s="1"/>
  <c r="H667" i="57" a="1"/>
  <c r="H667" i="57" s="1"/>
  <c r="G41" i="43"/>
  <c r="I667" i="57" s="1" a="1"/>
  <c r="I667" i="57" s="1"/>
  <c r="J667" i="57" a="1"/>
  <c r="J667" i="57" s="1"/>
  <c r="H668" i="57" a="1"/>
  <c r="H668" i="57" s="1"/>
  <c r="G42" i="43"/>
  <c r="I668" i="57" s="1" a="1"/>
  <c r="I668" i="57" s="1"/>
  <c r="J668" i="57" a="1"/>
  <c r="J668" i="57" s="1"/>
  <c r="H669" i="57" a="1"/>
  <c r="H669" i="57" s="1"/>
  <c r="G43" i="43"/>
  <c r="I669" i="57" s="1" a="1"/>
  <c r="I669" i="57" s="1"/>
  <c r="J669" i="57" a="1"/>
  <c r="J669" i="57" s="1"/>
  <c r="H670" i="57" a="1"/>
  <c r="H670" i="57" s="1"/>
  <c r="G44" i="43"/>
  <c r="I670" i="57" s="1" a="1"/>
  <c r="I670" i="57" s="1"/>
  <c r="J670" i="57" a="1"/>
  <c r="J670" i="57" s="1"/>
  <c r="H671" i="57" a="1"/>
  <c r="H671" i="57" s="1"/>
  <c r="G45" i="43"/>
  <c r="I671" i="57" s="1" a="1"/>
  <c r="I671" i="57" s="1"/>
  <c r="J671" i="57" a="1"/>
  <c r="J671" i="57" s="1"/>
  <c r="H672" i="57" a="1"/>
  <c r="H672" i="57" s="1"/>
  <c r="G46" i="43"/>
  <c r="I672" i="57" s="1" a="1"/>
  <c r="I672" i="57" s="1"/>
  <c r="J672" i="57" a="1"/>
  <c r="J672" i="57" s="1"/>
  <c r="H673" i="57" a="1"/>
  <c r="H673" i="57" s="1"/>
  <c r="G47" i="43"/>
  <c r="I673" i="57" s="1" a="1"/>
  <c r="I673" i="57" s="1"/>
  <c r="J673" i="57" a="1"/>
  <c r="J673" i="57" s="1"/>
  <c r="H674" i="57" a="1"/>
  <c r="H674" i="57" s="1"/>
  <c r="G48" i="43"/>
  <c r="I674" i="57" s="1" a="1"/>
  <c r="I674" i="57" s="1"/>
  <c r="J674" i="57" a="1"/>
  <c r="J674" i="57" s="1"/>
  <c r="H675" i="57" a="1"/>
  <c r="H675" i="57" s="1"/>
  <c r="G49" i="43"/>
  <c r="I675" i="57" s="1" a="1"/>
  <c r="I675" i="57" s="1"/>
  <c r="J675" i="57" a="1"/>
  <c r="J675" i="57" s="1"/>
  <c r="H676" i="57" a="1"/>
  <c r="H676" i="57" s="1"/>
  <c r="G50" i="43"/>
  <c r="I676" i="57" s="1" a="1"/>
  <c r="I676" i="57" s="1"/>
  <c r="J676" i="57" a="1"/>
  <c r="J676" i="57" s="1"/>
  <c r="H677" i="57" a="1"/>
  <c r="H677" i="57" s="1"/>
  <c r="G51" i="43"/>
  <c r="I677" i="57" s="1" a="1"/>
  <c r="I677" i="57" s="1"/>
  <c r="J677" i="57" a="1"/>
  <c r="J677" i="57" s="1"/>
  <c r="H678" i="57" a="1"/>
  <c r="H678" i="57" s="1"/>
  <c r="G52" i="43"/>
  <c r="I678" i="57" s="1" a="1"/>
  <c r="I678" i="57" s="1"/>
  <c r="J678" i="57" a="1"/>
  <c r="J678" i="57" s="1"/>
  <c r="H679" i="57" a="1"/>
  <c r="H679" i="57" s="1"/>
  <c r="G53" i="43"/>
  <c r="I679" i="57" s="1" a="1"/>
  <c r="I679" i="57" s="1"/>
  <c r="J679" i="57" a="1"/>
  <c r="J679" i="57" s="1"/>
  <c r="H680" i="57" a="1"/>
  <c r="H680" i="57" s="1"/>
  <c r="G54" i="43"/>
  <c r="I680" i="57" s="1" a="1"/>
  <c r="I680" i="57" s="1"/>
  <c r="J680" i="57" a="1"/>
  <c r="J680" i="57" s="1"/>
  <c r="H681" i="57" a="1"/>
  <c r="H681" i="57" s="1"/>
  <c r="G55" i="43"/>
  <c r="I681" i="57" s="1" a="1"/>
  <c r="I681" i="57" s="1"/>
  <c r="J681" i="57" a="1"/>
  <c r="J681" i="57" s="1"/>
  <c r="H682" i="57" a="1"/>
  <c r="H682" i="57" s="1"/>
  <c r="G56" i="43"/>
  <c r="I682" i="57" s="1" a="1"/>
  <c r="I682" i="57" s="1"/>
  <c r="J682" i="57" a="1"/>
  <c r="J682" i="57" s="1"/>
  <c r="H683" i="57" a="1"/>
  <c r="H683" i="57" s="1"/>
  <c r="G57" i="43"/>
  <c r="I683" i="57" s="1" a="1"/>
  <c r="I683" i="57" s="1"/>
  <c r="J683" i="57" a="1"/>
  <c r="J683" i="57" s="1"/>
  <c r="H684" i="57" a="1"/>
  <c r="H684" i="57" s="1"/>
  <c r="G58" i="43"/>
  <c r="I684" i="57" s="1" a="1"/>
  <c r="I684" i="57" s="1"/>
  <c r="J684" i="57" a="1"/>
  <c r="J684" i="57" s="1"/>
  <c r="H685" i="57" a="1"/>
  <c r="H685" i="57" s="1"/>
  <c r="G59" i="43"/>
  <c r="I685" i="57" s="1" a="1"/>
  <c r="I685" i="57" s="1"/>
  <c r="J685" i="57" a="1"/>
  <c r="J685" i="57" s="1"/>
  <c r="H686" i="57" a="1"/>
  <c r="H686" i="57" s="1"/>
  <c r="G60" i="43"/>
  <c r="I686" i="57" s="1" a="1"/>
  <c r="I686" i="57" s="1"/>
  <c r="J686" i="57" a="1"/>
  <c r="J686" i="57" s="1"/>
  <c r="H687" i="57" a="1"/>
  <c r="H687" i="57" s="1"/>
  <c r="G61" i="43"/>
  <c r="I687" i="57" s="1" a="1"/>
  <c r="I687" i="57" s="1"/>
  <c r="J687" i="57" a="1"/>
  <c r="J687" i="57" s="1"/>
  <c r="H688" i="57" a="1"/>
  <c r="H688" i="57" s="1"/>
  <c r="G62" i="43"/>
  <c r="I688" i="57" s="1" a="1"/>
  <c r="I688" i="57" s="1"/>
  <c r="J688" i="57" a="1"/>
  <c r="J688" i="57" s="1"/>
  <c r="H689" i="57" a="1"/>
  <c r="H689" i="57" s="1"/>
  <c r="G63" i="43"/>
  <c r="I689" i="57" s="1" a="1"/>
  <c r="I689" i="57" s="1"/>
  <c r="J689" i="57" a="1"/>
  <c r="J689" i="57" s="1"/>
  <c r="H690" i="57" a="1"/>
  <c r="H690" i="57" s="1"/>
  <c r="G64" i="43"/>
  <c r="I690" i="57" s="1" a="1"/>
  <c r="I690" i="57" s="1"/>
  <c r="J690" i="57" a="1"/>
  <c r="J690" i="57" s="1"/>
  <c r="H691" i="57" a="1"/>
  <c r="H691" i="57" s="1"/>
  <c r="G65" i="43"/>
  <c r="I691" i="57" s="1" a="1"/>
  <c r="I691" i="57" s="1"/>
  <c r="J691" i="57" a="1"/>
  <c r="J691" i="57" s="1"/>
  <c r="H692" i="57" a="1"/>
  <c r="H692" i="57" s="1"/>
  <c r="G66" i="43"/>
  <c r="I692" i="57" s="1" a="1"/>
  <c r="I692" i="57" s="1"/>
  <c r="J692" i="57" a="1"/>
  <c r="J692" i="57" s="1"/>
  <c r="H693" i="57" a="1"/>
  <c r="H693" i="57" s="1"/>
  <c r="G67" i="43"/>
  <c r="I693" i="57" s="1" a="1"/>
  <c r="I693" i="57" s="1"/>
  <c r="J693" i="57" a="1"/>
  <c r="J693" i="57" s="1"/>
  <c r="H694" i="57" a="1"/>
  <c r="H694" i="57" s="1"/>
  <c r="G68" i="43"/>
  <c r="I694" i="57" s="1" a="1"/>
  <c r="I694" i="57" s="1"/>
  <c r="J694" i="57" a="1"/>
  <c r="J694" i="57" s="1"/>
  <c r="H695" i="57" a="1"/>
  <c r="H695" i="57" s="1"/>
  <c r="G69" i="43"/>
  <c r="I695" i="57" s="1" a="1"/>
  <c r="I695" i="57" s="1"/>
  <c r="J695" i="57" a="1"/>
  <c r="J695" i="57" s="1"/>
  <c r="H696" i="57" a="1"/>
  <c r="H696" i="57" s="1"/>
  <c r="G70" i="43"/>
  <c r="I696" i="57" s="1" a="1"/>
  <c r="I696" i="57" s="1"/>
  <c r="J696" i="57" a="1"/>
  <c r="J696" i="57" s="1"/>
  <c r="H697" i="57" a="1"/>
  <c r="H697" i="57" s="1"/>
  <c r="G71" i="43"/>
  <c r="I697" i="57" s="1" a="1"/>
  <c r="I697" i="57" s="1"/>
  <c r="J697" i="57" a="1"/>
  <c r="J697" i="57" s="1"/>
  <c r="H698" i="57" a="1"/>
  <c r="H698" i="57" s="1"/>
  <c r="G72" i="43"/>
  <c r="I698" i="57" s="1" a="1"/>
  <c r="I698" i="57" s="1"/>
  <c r="J698" i="57" a="1"/>
  <c r="J698" i="57" s="1"/>
  <c r="H699" i="57" a="1"/>
  <c r="H699" i="57" s="1"/>
  <c r="G73" i="43"/>
  <c r="I699" i="57" s="1" a="1"/>
  <c r="I699" i="57" s="1"/>
  <c r="J699" i="57" a="1"/>
  <c r="J699" i="57" s="1"/>
  <c r="H700" i="57" a="1"/>
  <c r="H700" i="57" s="1"/>
  <c r="G74" i="43"/>
  <c r="I700" i="57" s="1" a="1"/>
  <c r="I700" i="57" s="1"/>
  <c r="J700" i="57" a="1"/>
  <c r="J700" i="57" s="1"/>
  <c r="H701" i="57" a="1"/>
  <c r="H701" i="57" s="1"/>
  <c r="G75" i="43"/>
  <c r="I701" i="57" s="1" a="1"/>
  <c r="I701" i="57" s="1"/>
  <c r="J701" i="57" a="1"/>
  <c r="J701" i="57" s="1"/>
  <c r="H702" i="57" a="1"/>
  <c r="H702" i="57" s="1"/>
  <c r="G76" i="43"/>
  <c r="I702" i="57" s="1" a="1"/>
  <c r="I702" i="57" s="1"/>
  <c r="J702" i="57" a="1"/>
  <c r="J702" i="57" s="1"/>
  <c r="H703" i="57" a="1"/>
  <c r="H703" i="57" s="1"/>
  <c r="G77" i="43"/>
  <c r="I703" i="57" s="1" a="1"/>
  <c r="I703" i="57" s="1"/>
  <c r="J703" i="57" a="1"/>
  <c r="J703" i="57" s="1"/>
  <c r="H704" i="57" a="1"/>
  <c r="H704" i="57" s="1"/>
  <c r="G78" i="43"/>
  <c r="I704" i="57" s="1" a="1"/>
  <c r="I704" i="57" s="1"/>
  <c r="J704" i="57" a="1"/>
  <c r="J704" i="57" s="1"/>
  <c r="J633" i="57" a="1"/>
  <c r="J633" i="57" s="1"/>
  <c r="G7" i="43"/>
  <c r="I633" i="57" s="1" a="1"/>
  <c r="I633" i="57" s="1"/>
  <c r="H633" i="57" a="1"/>
  <c r="H633" i="57" s="1"/>
  <c r="G90" i="42"/>
  <c r="H632" i="57" s="1" a="1"/>
  <c r="H632" i="57" s="1"/>
  <c r="G60" i="42"/>
  <c r="H602" i="57" s="1" a="1"/>
  <c r="H602" i="57" s="1"/>
  <c r="J602" i="57" a="1"/>
  <c r="J602" i="57" s="1"/>
  <c r="G61" i="42"/>
  <c r="H603" i="57" s="1" a="1"/>
  <c r="H603" i="57" s="1"/>
  <c r="J603" i="57" a="1"/>
  <c r="J603" i="57" s="1"/>
  <c r="G62" i="42"/>
  <c r="H604" i="57" s="1" a="1"/>
  <c r="H604" i="57" s="1"/>
  <c r="J604" i="57" a="1"/>
  <c r="J604" i="57" s="1"/>
  <c r="G63" i="42"/>
  <c r="H605" i="57" s="1" a="1"/>
  <c r="H605" i="57" s="1"/>
  <c r="J605" i="57" a="1"/>
  <c r="J605" i="57" s="1"/>
  <c r="G64" i="42"/>
  <c r="H606" i="57" s="1" a="1"/>
  <c r="H606" i="57" s="1"/>
  <c r="J606" i="57" a="1"/>
  <c r="J606" i="57" s="1"/>
  <c r="G65" i="42"/>
  <c r="H607" i="57" s="1" a="1"/>
  <c r="H607" i="57" s="1"/>
  <c r="J607" i="57" a="1"/>
  <c r="J607" i="57" s="1"/>
  <c r="G66" i="42"/>
  <c r="H608" i="57" s="1" a="1"/>
  <c r="H608" i="57" s="1"/>
  <c r="J608" i="57" a="1"/>
  <c r="J608" i="57" s="1"/>
  <c r="G67" i="42"/>
  <c r="H609" i="57" s="1" a="1"/>
  <c r="H609" i="57" s="1"/>
  <c r="J609" i="57" a="1"/>
  <c r="J609" i="57" s="1"/>
  <c r="G68" i="42"/>
  <c r="H610" i="57" s="1" a="1"/>
  <c r="H610" i="57" s="1"/>
  <c r="J610" i="57" a="1"/>
  <c r="J610" i="57" s="1"/>
  <c r="G69" i="42"/>
  <c r="H611" i="57" s="1" a="1"/>
  <c r="H611" i="57" s="1"/>
  <c r="J611" i="57" a="1"/>
  <c r="J611" i="57" s="1"/>
  <c r="G70" i="42"/>
  <c r="H612" i="57" s="1" a="1"/>
  <c r="H612" i="57" s="1"/>
  <c r="J612" i="57" a="1"/>
  <c r="J612" i="57" s="1"/>
  <c r="G71" i="42"/>
  <c r="H613" i="57" s="1" a="1"/>
  <c r="H613" i="57" s="1"/>
  <c r="J613" i="57" a="1"/>
  <c r="J613" i="57" s="1"/>
  <c r="G72" i="42"/>
  <c r="H614" i="57" s="1" a="1"/>
  <c r="H614" i="57" s="1"/>
  <c r="J614" i="57" a="1"/>
  <c r="J614" i="57" s="1"/>
  <c r="G73" i="42"/>
  <c r="H615" i="57" s="1" a="1"/>
  <c r="H615" i="57" s="1"/>
  <c r="J615" i="57" a="1"/>
  <c r="J615" i="57" s="1"/>
  <c r="G74" i="42"/>
  <c r="H616" i="57" s="1" a="1"/>
  <c r="H616" i="57" s="1"/>
  <c r="J616" i="57" a="1"/>
  <c r="J616" i="57" s="1"/>
  <c r="G75" i="42"/>
  <c r="H617" i="57" s="1" a="1"/>
  <c r="H617" i="57" s="1"/>
  <c r="J617" i="57" a="1"/>
  <c r="J617" i="57" s="1"/>
  <c r="G76" i="42"/>
  <c r="H618" i="57" s="1" a="1"/>
  <c r="H618" i="57" s="1"/>
  <c r="J618" i="57" a="1"/>
  <c r="J618" i="57" s="1"/>
  <c r="G77" i="42"/>
  <c r="H619" i="57" s="1" a="1"/>
  <c r="H619" i="57" s="1"/>
  <c r="J619" i="57" a="1"/>
  <c r="J619" i="57" s="1"/>
  <c r="G78" i="42"/>
  <c r="H620" i="57" s="1" a="1"/>
  <c r="H620" i="57" s="1"/>
  <c r="J620" i="57" a="1"/>
  <c r="J620" i="57" s="1"/>
  <c r="G79" i="42"/>
  <c r="H621" i="57" s="1" a="1"/>
  <c r="H621" i="57" s="1"/>
  <c r="J621" i="57" a="1"/>
  <c r="J621" i="57" s="1"/>
  <c r="E12" i="23"/>
  <c r="H12" i="23"/>
  <c r="K12" i="23"/>
  <c r="N12" i="23"/>
  <c r="J622" i="57" a="1"/>
  <c r="J622" i="57" s="1"/>
  <c r="E15" i="23"/>
  <c r="H15" i="23"/>
  <c r="K15" i="23"/>
  <c r="N15" i="23"/>
  <c r="J623" i="57" a="1"/>
  <c r="J623" i="57" s="1"/>
  <c r="E16" i="23"/>
  <c r="H16" i="23"/>
  <c r="K16" i="23"/>
  <c r="N16" i="23"/>
  <c r="J624" i="57" a="1"/>
  <c r="J624" i="57" s="1"/>
  <c r="E17" i="23"/>
  <c r="H17" i="23"/>
  <c r="K17" i="23"/>
  <c r="N17" i="23"/>
  <c r="J625" i="57" a="1"/>
  <c r="J625" i="57" s="1"/>
  <c r="E23" i="23"/>
  <c r="H23" i="23"/>
  <c r="K23" i="23"/>
  <c r="N23" i="23"/>
  <c r="J626" i="57" a="1"/>
  <c r="J626" i="57" s="1"/>
  <c r="E24" i="23"/>
  <c r="H24" i="23"/>
  <c r="K24" i="23"/>
  <c r="N24" i="23"/>
  <c r="J627" i="57" a="1"/>
  <c r="J627" i="57" s="1"/>
  <c r="G86" i="42"/>
  <c r="H628" i="57" s="1" a="1"/>
  <c r="H628" i="57" s="1"/>
  <c r="J628" i="57" a="1"/>
  <c r="J628" i="57" s="1"/>
  <c r="E51" i="23"/>
  <c r="H51" i="23"/>
  <c r="K51" i="23"/>
  <c r="N51" i="23"/>
  <c r="J629" i="57" a="1"/>
  <c r="J629" i="57" s="1"/>
  <c r="E52" i="23"/>
  <c r="H52" i="23"/>
  <c r="K52" i="23"/>
  <c r="N52" i="23"/>
  <c r="J630" i="57" a="1"/>
  <c r="J630" i="57" s="1"/>
  <c r="E53" i="23"/>
  <c r="H53" i="23"/>
  <c r="K53" i="23"/>
  <c r="N53" i="23"/>
  <c r="J631" i="57" a="1"/>
  <c r="J631" i="57" s="1"/>
  <c r="J632" i="57" a="1"/>
  <c r="J632" i="57" s="1"/>
  <c r="J601" i="57" a="1"/>
  <c r="J601" i="57" s="1"/>
  <c r="G59" i="42"/>
  <c r="H601" i="57" s="1" a="1"/>
  <c r="H601" i="57" s="1"/>
  <c r="C3" i="42"/>
  <c r="H48" i="42"/>
  <c r="M48" i="42"/>
  <c r="O48" i="42" s="1"/>
  <c r="K48" i="42"/>
  <c r="I48" i="42"/>
  <c r="C4" i="42"/>
  <c r="J48" i="42"/>
  <c r="C5" i="42"/>
  <c r="S48" i="42"/>
  <c r="W48" i="42" s="1"/>
  <c r="J569" i="57" a="1"/>
  <c r="J569" i="57" s="1"/>
  <c r="K569" i="57" a="1"/>
  <c r="K569" i="57" s="1"/>
  <c r="L569" i="57" a="1"/>
  <c r="L569" i="57" s="1"/>
  <c r="J570" i="57" a="1"/>
  <c r="J570" i="57" s="1"/>
  <c r="K570" i="57" a="1"/>
  <c r="K570" i="57" s="1"/>
  <c r="L570" i="57" a="1"/>
  <c r="L570" i="57" s="1"/>
  <c r="J571" i="57" a="1"/>
  <c r="J571" i="57" s="1"/>
  <c r="K571" i="57" a="1"/>
  <c r="K571" i="57" s="1"/>
  <c r="L571" i="57" a="1"/>
  <c r="L571" i="57" s="1"/>
  <c r="J572" i="57" a="1"/>
  <c r="J572" i="57" s="1"/>
  <c r="K572" i="57" a="1"/>
  <c r="K572" i="57" s="1"/>
  <c r="L572" i="57" a="1"/>
  <c r="L572" i="57" s="1"/>
  <c r="J573" i="57" a="1"/>
  <c r="J573" i="57" s="1"/>
  <c r="K573" i="57" a="1"/>
  <c r="K573" i="57" s="1"/>
  <c r="L573" i="57" a="1"/>
  <c r="L573" i="57" s="1"/>
  <c r="J574" i="57" a="1"/>
  <c r="J574" i="57" s="1"/>
  <c r="K574" i="57" a="1"/>
  <c r="K574" i="57" s="1"/>
  <c r="L574" i="57" a="1"/>
  <c r="L574" i="57" s="1"/>
  <c r="J575" i="57" a="1"/>
  <c r="J575" i="57" s="1"/>
  <c r="K575" i="57" a="1"/>
  <c r="K575" i="57" s="1"/>
  <c r="L575" i="57" a="1"/>
  <c r="L575" i="57" s="1"/>
  <c r="J576" i="57" a="1"/>
  <c r="J576" i="57" s="1"/>
  <c r="K576" i="57" a="1"/>
  <c r="K576" i="57" s="1"/>
  <c r="L576" i="57" a="1"/>
  <c r="L576" i="57" s="1"/>
  <c r="J577" i="57" a="1"/>
  <c r="J577" i="57" s="1"/>
  <c r="K577" i="57" a="1"/>
  <c r="K577" i="57" s="1"/>
  <c r="L577" i="57" a="1"/>
  <c r="L577" i="57" s="1"/>
  <c r="J578" i="57" a="1"/>
  <c r="J578" i="57" s="1"/>
  <c r="K578" i="57" a="1"/>
  <c r="K578" i="57" s="1"/>
  <c r="L578" i="57" a="1"/>
  <c r="L578" i="57" s="1"/>
  <c r="J579" i="57" a="1"/>
  <c r="J579" i="57" s="1"/>
  <c r="K579" i="57" a="1"/>
  <c r="K579" i="57" s="1"/>
  <c r="L579" i="57" a="1"/>
  <c r="L579" i="57" s="1"/>
  <c r="J580" i="57" a="1"/>
  <c r="J580" i="57" s="1"/>
  <c r="K580" i="57" a="1"/>
  <c r="K580" i="57" s="1"/>
  <c r="L580" i="57" a="1"/>
  <c r="L580" i="57" s="1"/>
  <c r="J581" i="57" a="1"/>
  <c r="J581" i="57" s="1"/>
  <c r="K581" i="57" a="1"/>
  <c r="K581" i="57" s="1"/>
  <c r="L581" i="57" a="1"/>
  <c r="L581" i="57" s="1"/>
  <c r="J582" i="57" a="1"/>
  <c r="J582" i="57" s="1"/>
  <c r="K582" i="57" a="1"/>
  <c r="K582" i="57" s="1"/>
  <c r="L582" i="57" a="1"/>
  <c r="L582" i="57" s="1"/>
  <c r="J583" i="57" a="1"/>
  <c r="J583" i="57" s="1"/>
  <c r="K583" i="57" a="1"/>
  <c r="K583" i="57" s="1"/>
  <c r="L583" i="57" a="1"/>
  <c r="L583" i="57" s="1"/>
  <c r="J584" i="57" a="1"/>
  <c r="J584" i="57" s="1"/>
  <c r="K584" i="57" a="1"/>
  <c r="K584" i="57" s="1"/>
  <c r="L584" i="57" a="1"/>
  <c r="L584" i="57" s="1"/>
  <c r="J585" i="57" a="1"/>
  <c r="J585" i="57" s="1"/>
  <c r="K585" i="57" a="1"/>
  <c r="K585" i="57" s="1"/>
  <c r="L585" i="57" a="1"/>
  <c r="L585" i="57" s="1"/>
  <c r="J586" i="57" a="1"/>
  <c r="J586" i="57" s="1"/>
  <c r="K586" i="57" a="1"/>
  <c r="K586" i="57" s="1"/>
  <c r="L586" i="57" a="1"/>
  <c r="L586" i="57" s="1"/>
  <c r="J587" i="57" a="1"/>
  <c r="J587" i="57" s="1"/>
  <c r="K587" i="57" a="1"/>
  <c r="K587" i="57" s="1"/>
  <c r="L587" i="57" a="1"/>
  <c r="L587" i="57" s="1"/>
  <c r="J588" i="57" a="1"/>
  <c r="J588" i="57" s="1"/>
  <c r="K588" i="57" a="1"/>
  <c r="K588" i="57" s="1"/>
  <c r="L588" i="57" a="1"/>
  <c r="L588" i="57" s="1"/>
  <c r="J589" i="57" a="1"/>
  <c r="J589" i="57" s="1"/>
  <c r="K589" i="57" a="1"/>
  <c r="K589" i="57" s="1"/>
  <c r="L589" i="57" a="1"/>
  <c r="L589" i="57" s="1"/>
  <c r="J590" i="57" a="1"/>
  <c r="J590" i="57" s="1"/>
  <c r="K590" i="57" a="1"/>
  <c r="K590" i="57" s="1"/>
  <c r="L590" i="57" a="1"/>
  <c r="L590" i="57" s="1"/>
  <c r="J591" i="57" a="1"/>
  <c r="J591" i="57" s="1"/>
  <c r="K591" i="57" a="1"/>
  <c r="K591" i="57" s="1"/>
  <c r="L591" i="57" a="1"/>
  <c r="L591" i="57" s="1"/>
  <c r="J592" i="57" a="1"/>
  <c r="J592" i="57" s="1"/>
  <c r="K592" i="57" a="1"/>
  <c r="K592" i="57" s="1"/>
  <c r="L592" i="57" a="1"/>
  <c r="L592" i="57" s="1"/>
  <c r="J593" i="57" a="1"/>
  <c r="J593" i="57" s="1"/>
  <c r="K593" i="57" a="1"/>
  <c r="K593" i="57" s="1"/>
  <c r="L593" i="57" a="1"/>
  <c r="L593" i="57" s="1"/>
  <c r="J594" i="57" a="1"/>
  <c r="J594" i="57" s="1"/>
  <c r="K594" i="57" a="1"/>
  <c r="K594" i="57" s="1"/>
  <c r="L594" i="57" a="1"/>
  <c r="L594" i="57" s="1"/>
  <c r="J595" i="57" a="1"/>
  <c r="J595" i="57" s="1"/>
  <c r="K595" i="57" a="1"/>
  <c r="K595" i="57" s="1"/>
  <c r="L595" i="57" a="1"/>
  <c r="L595" i="57" s="1"/>
  <c r="J596" i="57" a="1"/>
  <c r="J596" i="57" s="1"/>
  <c r="K596" i="57" a="1"/>
  <c r="K596" i="57" s="1"/>
  <c r="L596" i="57" a="1"/>
  <c r="L596" i="57" s="1"/>
  <c r="J597" i="57" a="1"/>
  <c r="J597" i="57" s="1"/>
  <c r="K597" i="57" a="1"/>
  <c r="K597" i="57" s="1"/>
  <c r="L597" i="57" a="1"/>
  <c r="L597" i="57" s="1"/>
  <c r="J598" i="57" a="1"/>
  <c r="J598" i="57" s="1"/>
  <c r="K598" i="57" a="1"/>
  <c r="K598" i="57" s="1"/>
  <c r="L598" i="57" a="1"/>
  <c r="L598" i="57" s="1"/>
  <c r="J599" i="57" a="1"/>
  <c r="J599" i="57" s="1"/>
  <c r="K599" i="57" a="1"/>
  <c r="K599" i="57" s="1"/>
  <c r="L599" i="57" a="1"/>
  <c r="L599" i="57" s="1"/>
  <c r="J600" i="57" a="1"/>
  <c r="J600" i="57" s="1"/>
  <c r="K600" i="57" a="1"/>
  <c r="K600" i="57" s="1"/>
  <c r="L600" i="57" a="1"/>
  <c r="L600" i="57" s="1"/>
  <c r="L568" i="57" a="1"/>
  <c r="L568" i="57" s="1"/>
  <c r="K568" i="57" a="1"/>
  <c r="K568" i="57" s="1"/>
  <c r="J568" i="57" a="1"/>
  <c r="J568" i="57" s="1"/>
  <c r="H17" i="42"/>
  <c r="M17" i="42"/>
  <c r="O17" i="42" s="1"/>
  <c r="K17" i="42"/>
  <c r="I17" i="42"/>
  <c r="J17" i="42"/>
  <c r="S17" i="42"/>
  <c r="AA17" i="42" s="1"/>
  <c r="H18" i="42"/>
  <c r="O18" i="42"/>
  <c r="R18" i="42" s="1"/>
  <c r="I18" i="42"/>
  <c r="J18" i="42"/>
  <c r="S18" i="42"/>
  <c r="W18" i="42" s="1"/>
  <c r="H19" i="42"/>
  <c r="O19" i="42"/>
  <c r="R19" i="42" s="1"/>
  <c r="I19" i="42"/>
  <c r="J19" i="42"/>
  <c r="S19" i="42"/>
  <c r="W19" i="42" s="1"/>
  <c r="H20" i="42"/>
  <c r="O20" i="42"/>
  <c r="R20" i="42" s="1"/>
  <c r="I20" i="42"/>
  <c r="J20" i="42"/>
  <c r="S20" i="42"/>
  <c r="AA20" i="42" s="1"/>
  <c r="H21" i="42"/>
  <c r="O21" i="42"/>
  <c r="R21" i="42" s="1"/>
  <c r="I21" i="42"/>
  <c r="J21" i="42"/>
  <c r="S21" i="42"/>
  <c r="AA21" i="42" s="1"/>
  <c r="H22" i="42"/>
  <c r="O22" i="42"/>
  <c r="R22" i="42" s="1"/>
  <c r="I22" i="42"/>
  <c r="J22" i="42"/>
  <c r="S22" i="42"/>
  <c r="W22" i="42" s="1"/>
  <c r="H23" i="42"/>
  <c r="O23" i="42"/>
  <c r="R23" i="42" s="1"/>
  <c r="I23" i="42"/>
  <c r="J23" i="42"/>
  <c r="S23" i="42"/>
  <c r="H24" i="42"/>
  <c r="M24" i="42"/>
  <c r="O24" i="42" s="1"/>
  <c r="K24" i="42"/>
  <c r="I24" i="42"/>
  <c r="J24" i="42"/>
  <c r="S24" i="42"/>
  <c r="AA24" i="42" s="1"/>
  <c r="H25" i="42"/>
  <c r="M25" i="42"/>
  <c r="O25" i="42" s="1"/>
  <c r="K25" i="42"/>
  <c r="I25" i="42"/>
  <c r="J25" i="42"/>
  <c r="S25" i="42"/>
  <c r="H26" i="42"/>
  <c r="M26" i="42"/>
  <c r="O26" i="42" s="1"/>
  <c r="R26" i="42" s="1"/>
  <c r="I26" i="42"/>
  <c r="J26" i="42"/>
  <c r="S26" i="42"/>
  <c r="W26" i="42" s="1"/>
  <c r="H27" i="42"/>
  <c r="M27" i="42"/>
  <c r="O27" i="42" s="1"/>
  <c r="R27" i="42" s="1"/>
  <c r="I27" i="42"/>
  <c r="J27" i="42"/>
  <c r="S27" i="42"/>
  <c r="W27" i="42" s="1"/>
  <c r="H28" i="42"/>
  <c r="M28" i="42"/>
  <c r="O28" i="42" s="1"/>
  <c r="R28" i="42" s="1"/>
  <c r="I28" i="42"/>
  <c r="J28" i="42"/>
  <c r="S28" i="42"/>
  <c r="H29" i="42"/>
  <c r="M29" i="42"/>
  <c r="O29" i="42" s="1"/>
  <c r="R29" i="42" s="1"/>
  <c r="I29" i="42"/>
  <c r="J29" i="42"/>
  <c r="S29" i="42"/>
  <c r="AA29" i="42" s="1"/>
  <c r="H30" i="42"/>
  <c r="M30" i="42"/>
  <c r="O30" i="42" s="1"/>
  <c r="R30" i="42" s="1"/>
  <c r="I30" i="42"/>
  <c r="J30" i="42"/>
  <c r="S30" i="42"/>
  <c r="W30" i="42" s="1"/>
  <c r="H31" i="42"/>
  <c r="M31" i="42"/>
  <c r="O31" i="42" s="1"/>
  <c r="R31" i="42" s="1"/>
  <c r="I31" i="42"/>
  <c r="J31" i="42"/>
  <c r="S31" i="42"/>
  <c r="H32" i="42"/>
  <c r="M32" i="42"/>
  <c r="O32" i="42" s="1"/>
  <c r="R32" i="42" s="1"/>
  <c r="I32" i="42"/>
  <c r="J32" i="42"/>
  <c r="S32" i="42"/>
  <c r="AA32" i="42" s="1"/>
  <c r="H33" i="42"/>
  <c r="O33" i="42"/>
  <c r="R33" i="42" s="1"/>
  <c r="I33" i="42"/>
  <c r="J33" i="42"/>
  <c r="S33" i="42"/>
  <c r="H34" i="42"/>
  <c r="O34" i="42"/>
  <c r="R34" i="42" s="1"/>
  <c r="I34" i="42"/>
  <c r="J34" i="42"/>
  <c r="S34" i="42"/>
  <c r="W34" i="42" s="1"/>
  <c r="H35" i="42"/>
  <c r="M35" i="42"/>
  <c r="O35" i="42" s="1"/>
  <c r="K35" i="42"/>
  <c r="I35" i="42"/>
  <c r="J35" i="42"/>
  <c r="S35" i="42"/>
  <c r="AA35" i="42" s="1"/>
  <c r="H36" i="42"/>
  <c r="M36" i="42"/>
  <c r="O36" i="42" s="1"/>
  <c r="K36" i="42"/>
  <c r="I36" i="42"/>
  <c r="J36" i="42"/>
  <c r="S36" i="42"/>
  <c r="W36" i="42" s="1"/>
  <c r="H37" i="42"/>
  <c r="M37" i="42"/>
  <c r="O37" i="42" s="1"/>
  <c r="R37" i="42" s="1"/>
  <c r="I37" i="42"/>
  <c r="J37" i="42"/>
  <c r="S37" i="42"/>
  <c r="H38" i="42"/>
  <c r="M38" i="42"/>
  <c r="O38" i="42" s="1"/>
  <c r="K38" i="42"/>
  <c r="I38" i="42"/>
  <c r="J38" i="42"/>
  <c r="S38" i="42"/>
  <c r="H39" i="42"/>
  <c r="M39" i="42"/>
  <c r="O39" i="42" s="1"/>
  <c r="K39" i="42"/>
  <c r="I39" i="42"/>
  <c r="J39" i="42"/>
  <c r="S39" i="42"/>
  <c r="W39" i="42" s="1"/>
  <c r="H40" i="42"/>
  <c r="O40" i="42"/>
  <c r="R40" i="42" s="1"/>
  <c r="I40" i="42"/>
  <c r="J40" i="42"/>
  <c r="S40" i="42"/>
  <c r="H41" i="42"/>
  <c r="O41" i="42"/>
  <c r="R41" i="42" s="1"/>
  <c r="I41" i="42"/>
  <c r="J41" i="42"/>
  <c r="S41" i="42"/>
  <c r="H42" i="42"/>
  <c r="O42" i="42"/>
  <c r="R42" i="42" s="1"/>
  <c r="I42" i="42"/>
  <c r="J42" i="42"/>
  <c r="S42" i="42"/>
  <c r="H43" i="42"/>
  <c r="M43" i="42"/>
  <c r="O43" i="42" s="1"/>
  <c r="K43" i="42"/>
  <c r="I43" i="42"/>
  <c r="J43" i="42"/>
  <c r="S43" i="42"/>
  <c r="AA43" i="42" s="1"/>
  <c r="H44" i="42"/>
  <c r="M44" i="42"/>
  <c r="O44" i="42" s="1"/>
  <c r="K44" i="42"/>
  <c r="I44" i="42"/>
  <c r="J44" i="42"/>
  <c r="S44" i="42"/>
  <c r="W44" i="42" s="1"/>
  <c r="H45" i="42"/>
  <c r="M45" i="42"/>
  <c r="O45" i="42" s="1"/>
  <c r="K45" i="42"/>
  <c r="I45" i="42"/>
  <c r="J45" i="42"/>
  <c r="S45" i="42"/>
  <c r="H46" i="42"/>
  <c r="M46" i="42"/>
  <c r="O46" i="42" s="1"/>
  <c r="K46" i="42"/>
  <c r="I46" i="42"/>
  <c r="J46" i="42"/>
  <c r="S46" i="42"/>
  <c r="H47" i="42"/>
  <c r="M47" i="42"/>
  <c r="O47" i="42" s="1"/>
  <c r="K47" i="42"/>
  <c r="I47" i="42"/>
  <c r="J47" i="42"/>
  <c r="S47" i="42"/>
  <c r="AA47" i="42" s="1"/>
  <c r="S16" i="42"/>
  <c r="H16" i="42"/>
  <c r="M16" i="42"/>
  <c r="O16" i="42" s="1"/>
  <c r="K16" i="42"/>
  <c r="I16" i="42"/>
  <c r="J16" i="42"/>
  <c r="F12" i="41"/>
  <c r="H567" i="57" s="1" a="1"/>
  <c r="H567" i="57" s="1"/>
  <c r="F8" i="41"/>
  <c r="H563" i="57" s="1" a="1"/>
  <c r="H563" i="57" s="1"/>
  <c r="G8" i="41"/>
  <c r="I563" i="57" s="1" a="1"/>
  <c r="I563" i="57" s="1"/>
  <c r="J563" i="57" a="1"/>
  <c r="J563" i="57" s="1"/>
  <c r="F9" i="41"/>
  <c r="H564" i="57" s="1" a="1"/>
  <c r="H564" i="57" s="1"/>
  <c r="G9" i="41"/>
  <c r="I564" i="57" s="1" a="1"/>
  <c r="I564" i="57" s="1"/>
  <c r="J564" i="57" a="1"/>
  <c r="J564" i="57" s="1"/>
  <c r="F10" i="41"/>
  <c r="H565" i="57" s="1" a="1"/>
  <c r="H565" i="57" s="1"/>
  <c r="G10" i="41"/>
  <c r="I565" i="57" s="1" a="1"/>
  <c r="I565" i="57" s="1"/>
  <c r="J565" i="57" a="1"/>
  <c r="J565" i="57" s="1"/>
  <c r="F11" i="41"/>
  <c r="H566" i="57" s="1" a="1"/>
  <c r="H566" i="57" s="1"/>
  <c r="G11" i="41"/>
  <c r="I566" i="57" s="1" a="1"/>
  <c r="I566" i="57" s="1"/>
  <c r="J566" i="57" a="1"/>
  <c r="J566" i="57" s="1"/>
  <c r="G12" i="41"/>
  <c r="I567" i="57" s="1" a="1"/>
  <c r="I567" i="57" s="1"/>
  <c r="J567" i="57" a="1"/>
  <c r="J567" i="57" s="1"/>
  <c r="J562" i="57" a="1"/>
  <c r="J562" i="57" s="1"/>
  <c r="G7" i="41"/>
  <c r="I562" i="57" s="1" a="1"/>
  <c r="I562" i="57" s="1"/>
  <c r="F7" i="41"/>
  <c r="H562" i="57" s="1" a="1"/>
  <c r="H562" i="57" s="1"/>
  <c r="F33" i="40"/>
  <c r="H561" i="57" s="1" a="1"/>
  <c r="H561" i="57" s="1"/>
  <c r="F8" i="40"/>
  <c r="H536" i="57" s="1" a="1"/>
  <c r="H536" i="57" s="1"/>
  <c r="G8" i="40"/>
  <c r="I536" i="57" s="1" a="1"/>
  <c r="I536" i="57" s="1"/>
  <c r="J536" i="57" a="1"/>
  <c r="J536" i="57" s="1"/>
  <c r="F9" i="40"/>
  <c r="H537" i="57" s="1" a="1"/>
  <c r="H537" i="57" s="1"/>
  <c r="G9" i="40"/>
  <c r="I537" i="57" s="1" a="1"/>
  <c r="I537" i="57" s="1"/>
  <c r="J537" i="57" a="1"/>
  <c r="J537" i="57" s="1"/>
  <c r="F10" i="40"/>
  <c r="H538" i="57" s="1" a="1"/>
  <c r="H538" i="57" s="1"/>
  <c r="G10" i="40"/>
  <c r="I538" i="57" s="1" a="1"/>
  <c r="I538" i="57" s="1"/>
  <c r="J538" i="57" a="1"/>
  <c r="J538" i="57" s="1"/>
  <c r="F11" i="40"/>
  <c r="H539" i="57" s="1" a="1"/>
  <c r="H539" i="57" s="1"/>
  <c r="G11" i="40"/>
  <c r="I539" i="57" s="1" a="1"/>
  <c r="I539" i="57" s="1"/>
  <c r="J539" i="57" a="1"/>
  <c r="J539" i="57" s="1"/>
  <c r="F12" i="40"/>
  <c r="H540" i="57" s="1" a="1"/>
  <c r="H540" i="57" s="1"/>
  <c r="G12" i="40"/>
  <c r="I540" i="57" s="1" a="1"/>
  <c r="I540" i="57" s="1"/>
  <c r="J540" i="57" a="1"/>
  <c r="J540" i="57" s="1"/>
  <c r="F13" i="40"/>
  <c r="H541" i="57" s="1" a="1"/>
  <c r="H541" i="57" s="1"/>
  <c r="G13" i="40"/>
  <c r="I541" i="57" s="1" a="1"/>
  <c r="I541" i="57" s="1"/>
  <c r="J541" i="57" a="1"/>
  <c r="J541" i="57" s="1"/>
  <c r="F14" i="40"/>
  <c r="H542" i="57" s="1" a="1"/>
  <c r="H542" i="57" s="1"/>
  <c r="G14" i="40"/>
  <c r="I542" i="57" s="1" a="1"/>
  <c r="I542" i="57" s="1"/>
  <c r="J542" i="57" a="1"/>
  <c r="J542" i="57" s="1"/>
  <c r="F15" i="40"/>
  <c r="H543" i="57" s="1" a="1"/>
  <c r="H543" i="57" s="1"/>
  <c r="G15" i="40"/>
  <c r="I543" i="57" s="1" a="1"/>
  <c r="I543" i="57" s="1"/>
  <c r="J543" i="57" a="1"/>
  <c r="J543" i="57" s="1"/>
  <c r="F16" i="40"/>
  <c r="H544" i="57" s="1" a="1"/>
  <c r="H544" i="57" s="1"/>
  <c r="G16" i="40"/>
  <c r="I544" i="57" s="1" a="1"/>
  <c r="I544" i="57" s="1"/>
  <c r="J544" i="57" a="1"/>
  <c r="J544" i="57" s="1"/>
  <c r="F17" i="40"/>
  <c r="H545" i="57" s="1" a="1"/>
  <c r="H545" i="57" s="1"/>
  <c r="G17" i="40"/>
  <c r="I545" i="57" s="1" a="1"/>
  <c r="I545" i="57" s="1"/>
  <c r="J545" i="57" a="1"/>
  <c r="J545" i="57" s="1"/>
  <c r="F18" i="40"/>
  <c r="H546" i="57" s="1" a="1"/>
  <c r="H546" i="57" s="1"/>
  <c r="G18" i="40"/>
  <c r="I546" i="57" s="1" a="1"/>
  <c r="I546" i="57" s="1"/>
  <c r="J546" i="57" a="1"/>
  <c r="J546" i="57" s="1"/>
  <c r="F19" i="40"/>
  <c r="H547" i="57" s="1" a="1"/>
  <c r="H547" i="57" s="1"/>
  <c r="G19" i="40"/>
  <c r="I547" i="57" s="1" a="1"/>
  <c r="I547" i="57" s="1"/>
  <c r="J547" i="57" a="1"/>
  <c r="J547" i="57" s="1"/>
  <c r="F20" i="40"/>
  <c r="H548" i="57" s="1" a="1"/>
  <c r="H548" i="57" s="1"/>
  <c r="G20" i="40"/>
  <c r="I548" i="57" s="1" a="1"/>
  <c r="I548" i="57" s="1"/>
  <c r="J548" i="57" a="1"/>
  <c r="J548" i="57" s="1"/>
  <c r="F21" i="40"/>
  <c r="H549" i="57" s="1" a="1"/>
  <c r="H549" i="57" s="1"/>
  <c r="G21" i="40"/>
  <c r="I549" i="57" s="1" a="1"/>
  <c r="I549" i="57" s="1"/>
  <c r="J549" i="57" a="1"/>
  <c r="J549" i="57" s="1"/>
  <c r="F22" i="40"/>
  <c r="H550" i="57" s="1" a="1"/>
  <c r="H550" i="57" s="1"/>
  <c r="G22" i="40"/>
  <c r="I550" i="57" s="1" a="1"/>
  <c r="I550" i="57" s="1"/>
  <c r="J550" i="57" a="1"/>
  <c r="J550" i="57" s="1"/>
  <c r="F23" i="40"/>
  <c r="H551" i="57" s="1" a="1"/>
  <c r="H551" i="57" s="1"/>
  <c r="G23" i="40"/>
  <c r="I551" i="57" s="1" a="1"/>
  <c r="I551" i="57" s="1"/>
  <c r="J551" i="57" a="1"/>
  <c r="J551" i="57" s="1"/>
  <c r="F24" i="40"/>
  <c r="H552" i="57" s="1" a="1"/>
  <c r="H552" i="57" s="1"/>
  <c r="G24" i="40"/>
  <c r="I552" i="57" s="1" a="1"/>
  <c r="I552" i="57" s="1"/>
  <c r="J552" i="57" a="1"/>
  <c r="J552" i="57" s="1"/>
  <c r="F25" i="40"/>
  <c r="H553" i="57" s="1" a="1"/>
  <c r="H553" i="57" s="1"/>
  <c r="G25" i="40"/>
  <c r="I553" i="57" s="1" a="1"/>
  <c r="I553" i="57" s="1"/>
  <c r="J553" i="57" a="1"/>
  <c r="J553" i="57" s="1"/>
  <c r="F26" i="40"/>
  <c r="H554" i="57" s="1" a="1"/>
  <c r="H554" i="57" s="1"/>
  <c r="G26" i="40"/>
  <c r="I554" i="57" s="1" a="1"/>
  <c r="I554" i="57" s="1"/>
  <c r="J554" i="57" a="1"/>
  <c r="J554" i="57" s="1"/>
  <c r="F27" i="40"/>
  <c r="H555" i="57" s="1" a="1"/>
  <c r="H555" i="57" s="1"/>
  <c r="G27" i="40"/>
  <c r="I555" i="57" s="1" a="1"/>
  <c r="I555" i="57" s="1"/>
  <c r="J555" i="57" a="1"/>
  <c r="J555" i="57" s="1"/>
  <c r="F28" i="40"/>
  <c r="H556" i="57" s="1" a="1"/>
  <c r="H556" i="57" s="1"/>
  <c r="G28" i="40"/>
  <c r="I556" i="57" s="1" a="1"/>
  <c r="I556" i="57" s="1"/>
  <c r="J556" i="57" a="1"/>
  <c r="J556" i="57" s="1"/>
  <c r="F29" i="40"/>
  <c r="H557" i="57" s="1" a="1"/>
  <c r="H557" i="57" s="1"/>
  <c r="G29" i="40"/>
  <c r="I557" i="57" s="1" a="1"/>
  <c r="I557" i="57" s="1"/>
  <c r="J557" i="57" a="1"/>
  <c r="J557" i="57" s="1"/>
  <c r="F30" i="40"/>
  <c r="H558" i="57" s="1" a="1"/>
  <c r="H558" i="57" s="1"/>
  <c r="G30" i="40"/>
  <c r="I558" i="57" s="1" a="1"/>
  <c r="I558" i="57" s="1"/>
  <c r="J558" i="57" a="1"/>
  <c r="J558" i="57" s="1"/>
  <c r="F31" i="40"/>
  <c r="H559" i="57" s="1" a="1"/>
  <c r="H559" i="57" s="1"/>
  <c r="G31" i="40"/>
  <c r="I559" i="57" s="1" a="1"/>
  <c r="I559" i="57" s="1"/>
  <c r="J559" i="57" a="1"/>
  <c r="J559" i="57" s="1"/>
  <c r="F32" i="40"/>
  <c r="H560" i="57" s="1" a="1"/>
  <c r="H560" i="57" s="1"/>
  <c r="G32" i="40"/>
  <c r="I560" i="57" s="1" a="1"/>
  <c r="I560" i="57" s="1"/>
  <c r="J560" i="57" a="1"/>
  <c r="J560" i="57" s="1"/>
  <c r="G33" i="40"/>
  <c r="I561" i="57" s="1" a="1"/>
  <c r="I561" i="57" s="1"/>
  <c r="J561" i="57" a="1"/>
  <c r="J561" i="57" s="1"/>
  <c r="J535" i="57" a="1"/>
  <c r="J535" i="57" s="1"/>
  <c r="G7" i="40"/>
  <c r="I535" i="57" s="1" a="1"/>
  <c r="I535" i="57" s="1"/>
  <c r="F7" i="40"/>
  <c r="H535" i="57" s="1" a="1"/>
  <c r="H535" i="57" s="1"/>
  <c r="F51" i="35"/>
  <c r="H518" i="57" s="1" a="1"/>
  <c r="H518" i="57" s="1"/>
  <c r="G51" i="35"/>
  <c r="I518" i="57" s="1" a="1"/>
  <c r="I518" i="57" s="1"/>
  <c r="J518" i="57" a="1"/>
  <c r="J518" i="57" s="1"/>
  <c r="K518" i="57" a="1"/>
  <c r="K518" i="57" s="1"/>
  <c r="F52" i="35"/>
  <c r="H519" i="57" s="1" a="1"/>
  <c r="H519" i="57" s="1"/>
  <c r="G52" i="35"/>
  <c r="I519" i="57" s="1" a="1"/>
  <c r="I519" i="57" s="1"/>
  <c r="J519" i="57" a="1"/>
  <c r="J519" i="57" s="1"/>
  <c r="K519" i="57" a="1"/>
  <c r="K519" i="57" s="1"/>
  <c r="F53" i="35"/>
  <c r="H520" i="57" s="1" a="1"/>
  <c r="H520" i="57" s="1"/>
  <c r="G53" i="35"/>
  <c r="I520" i="57" s="1" a="1"/>
  <c r="I520" i="57" s="1"/>
  <c r="J520" i="57" a="1"/>
  <c r="J520" i="57" s="1"/>
  <c r="K520" i="57" a="1"/>
  <c r="K520" i="57" s="1"/>
  <c r="F54" i="35"/>
  <c r="H521" i="57" s="1" a="1"/>
  <c r="H521" i="57" s="1"/>
  <c r="G54" i="35"/>
  <c r="I521" i="57" s="1" a="1"/>
  <c r="I521" i="57" s="1"/>
  <c r="J521" i="57" a="1"/>
  <c r="J521" i="57" s="1"/>
  <c r="K521" i="57" a="1"/>
  <c r="K521" i="57" s="1"/>
  <c r="F55" i="35"/>
  <c r="H522" i="57" s="1" a="1"/>
  <c r="H522" i="57" s="1"/>
  <c r="G55" i="35"/>
  <c r="I522" i="57" s="1" a="1"/>
  <c r="I522" i="57" s="1"/>
  <c r="J522" i="57" a="1"/>
  <c r="J522" i="57" s="1"/>
  <c r="K522" i="57" a="1"/>
  <c r="K522" i="57" s="1"/>
  <c r="F56" i="35"/>
  <c r="G56" i="35"/>
  <c r="J523" i="57" a="1"/>
  <c r="J523" i="57" s="1"/>
  <c r="K523" i="57" a="1"/>
  <c r="K523" i="57" s="1"/>
  <c r="F57" i="35"/>
  <c r="G57" i="35"/>
  <c r="J524" i="57" a="1"/>
  <c r="J524" i="57" s="1"/>
  <c r="K524" i="57" a="1"/>
  <c r="K524" i="57" s="1"/>
  <c r="F58" i="35"/>
  <c r="H525" i="57" s="1" a="1"/>
  <c r="H525" i="57" s="1"/>
  <c r="G58" i="35"/>
  <c r="I525" i="57" s="1" a="1"/>
  <c r="I525" i="57" s="1"/>
  <c r="J525" i="57" a="1"/>
  <c r="J525" i="57" s="1"/>
  <c r="K525" i="57" a="1"/>
  <c r="K525" i="57" s="1"/>
  <c r="H526" i="57" a="1"/>
  <c r="H526" i="57" s="1"/>
  <c r="I526" i="57" a="1"/>
  <c r="I526" i="57" s="1"/>
  <c r="J526" i="57" a="1"/>
  <c r="J526" i="57" s="1"/>
  <c r="K526" i="57" a="1"/>
  <c r="K526" i="57" s="1"/>
  <c r="F60" i="35"/>
  <c r="H527" i="57" s="1" a="1"/>
  <c r="H527" i="57" s="1"/>
  <c r="G60" i="35"/>
  <c r="I527" i="57" s="1" a="1"/>
  <c r="I527" i="57" s="1"/>
  <c r="J527" i="57" a="1"/>
  <c r="J527" i="57" s="1"/>
  <c r="K527" i="57" a="1"/>
  <c r="K527" i="57" s="1"/>
  <c r="F61" i="35"/>
  <c r="H528" i="57" s="1" a="1"/>
  <c r="H528" i="57" s="1"/>
  <c r="G61" i="35"/>
  <c r="I528" i="57" s="1" a="1"/>
  <c r="I528" i="57" s="1"/>
  <c r="J528" i="57" a="1"/>
  <c r="J528" i="57" s="1"/>
  <c r="K528" i="57" a="1"/>
  <c r="K528" i="57" s="1"/>
  <c r="H529" i="57" a="1"/>
  <c r="H529" i="57" s="1"/>
  <c r="G62" i="35"/>
  <c r="I529" i="57" s="1" a="1"/>
  <c r="I529" i="57" s="1"/>
  <c r="J529" i="57" a="1"/>
  <c r="J529" i="57" s="1"/>
  <c r="K529" i="57" a="1"/>
  <c r="K529" i="57" s="1"/>
  <c r="I530" i="57" a="1"/>
  <c r="I530" i="57" s="1"/>
  <c r="H531" i="57" a="1"/>
  <c r="H531" i="57" s="1"/>
  <c r="G64" i="35"/>
  <c r="I531" i="57" s="1" a="1"/>
  <c r="I531" i="57" s="1"/>
  <c r="J531" i="57" a="1"/>
  <c r="J531" i="57" s="1"/>
  <c r="K531" i="57" a="1"/>
  <c r="K531" i="57" s="1"/>
  <c r="F65" i="35"/>
  <c r="H532" i="57" s="1" a="1"/>
  <c r="H532" i="57" s="1"/>
  <c r="G65" i="35"/>
  <c r="I532" i="57" s="1" a="1"/>
  <c r="I532" i="57" s="1"/>
  <c r="J532" i="57" a="1"/>
  <c r="J532" i="57" s="1"/>
  <c r="K532" i="57" a="1"/>
  <c r="K532" i="57" s="1"/>
  <c r="F66" i="35"/>
  <c r="H533" i="57" s="1" a="1"/>
  <c r="H533" i="57" s="1"/>
  <c r="G66" i="35"/>
  <c r="I533" i="57" s="1" a="1"/>
  <c r="I533" i="57" s="1"/>
  <c r="J533" i="57" a="1"/>
  <c r="J533" i="57" s="1"/>
  <c r="K533" i="57" a="1"/>
  <c r="K533" i="57" s="1"/>
  <c r="I534" i="57" a="1"/>
  <c r="I534" i="57" s="1"/>
  <c r="K517" i="57" a="1"/>
  <c r="K517" i="57" s="1"/>
  <c r="J517" i="57" a="1"/>
  <c r="J517" i="57" s="1"/>
  <c r="G50" i="35"/>
  <c r="I517" i="57" s="1" a="1"/>
  <c r="I517" i="57" s="1"/>
  <c r="F50" i="35"/>
  <c r="H517" i="57" s="1" a="1"/>
  <c r="H517" i="57" s="1"/>
  <c r="K501" i="57" a="1"/>
  <c r="K501" i="57" s="1"/>
  <c r="K502" i="57" a="1"/>
  <c r="K502" i="57" s="1"/>
  <c r="K503" i="57" a="1"/>
  <c r="K503" i="57" s="1"/>
  <c r="K504" i="57" a="1"/>
  <c r="K504" i="57" s="1"/>
  <c r="K505" i="57" a="1"/>
  <c r="K505" i="57" s="1"/>
  <c r="K506" i="57" a="1"/>
  <c r="K506" i="57" s="1"/>
  <c r="K507" i="57" a="1"/>
  <c r="K507" i="57" s="1"/>
  <c r="K508" i="57" a="1"/>
  <c r="K508" i="57" s="1"/>
  <c r="K509" i="57" a="1"/>
  <c r="K509" i="57" s="1"/>
  <c r="K510" i="57" a="1"/>
  <c r="K510" i="57" s="1"/>
  <c r="K511" i="57" a="1"/>
  <c r="K511" i="57" s="1"/>
  <c r="K512" i="57" a="1"/>
  <c r="K512" i="57" s="1"/>
  <c r="K514" i="57" a="1"/>
  <c r="K514" i="57" s="1"/>
  <c r="K515" i="57" a="1"/>
  <c r="K515" i="57" s="1"/>
  <c r="K500" i="57" a="1"/>
  <c r="K500" i="57" s="1"/>
  <c r="F28" i="35"/>
  <c r="H501" i="57" s="1" a="1"/>
  <c r="H501" i="57" s="1"/>
  <c r="G28" i="35"/>
  <c r="I501" i="57" s="1" a="1"/>
  <c r="I501" i="57" s="1"/>
  <c r="J501" i="57" a="1"/>
  <c r="J501" i="57" s="1"/>
  <c r="F29" i="35"/>
  <c r="H502" i="57" s="1" a="1"/>
  <c r="H502" i="57" s="1"/>
  <c r="G29" i="35"/>
  <c r="I502" i="57" s="1" a="1"/>
  <c r="I502" i="57" s="1"/>
  <c r="J502" i="57" a="1"/>
  <c r="J502" i="57" s="1"/>
  <c r="F30" i="35"/>
  <c r="H503" i="57" s="1" a="1"/>
  <c r="H503" i="57" s="1"/>
  <c r="G30" i="35"/>
  <c r="I503" i="57" s="1" a="1"/>
  <c r="I503" i="57" s="1"/>
  <c r="J503" i="57" a="1"/>
  <c r="J503" i="57" s="1"/>
  <c r="F31" i="35"/>
  <c r="H504" i="57" s="1" a="1"/>
  <c r="H504" i="57" s="1"/>
  <c r="G31" i="35"/>
  <c r="I504" i="57" s="1" a="1"/>
  <c r="I504" i="57" s="1"/>
  <c r="J504" i="57" a="1"/>
  <c r="J504" i="57" s="1"/>
  <c r="F32" i="35"/>
  <c r="H505" i="57" s="1" a="1"/>
  <c r="H505" i="57" s="1"/>
  <c r="G32" i="35"/>
  <c r="I505" i="57" s="1" a="1"/>
  <c r="I505" i="57" s="1"/>
  <c r="J505" i="57" a="1"/>
  <c r="J505" i="57" s="1"/>
  <c r="F33" i="35"/>
  <c r="G33" i="35"/>
  <c r="J506" i="57" a="1"/>
  <c r="J506" i="57" s="1"/>
  <c r="F34" i="35"/>
  <c r="G34" i="35"/>
  <c r="J507" i="57" a="1"/>
  <c r="J507" i="57" s="1"/>
  <c r="F35" i="35"/>
  <c r="H508" i="57" s="1" a="1"/>
  <c r="H508" i="57" s="1"/>
  <c r="G35" i="35"/>
  <c r="I508" i="57" s="1" a="1"/>
  <c r="I508" i="57" s="1"/>
  <c r="J508" i="57" a="1"/>
  <c r="J508" i="57" s="1"/>
  <c r="H509" i="57" a="1"/>
  <c r="H509" i="57" s="1"/>
  <c r="I509" i="57" a="1"/>
  <c r="I509" i="57" s="1"/>
  <c r="J509" i="57" a="1"/>
  <c r="J509" i="57" s="1"/>
  <c r="F37" i="35"/>
  <c r="H510" i="57" s="1" a="1"/>
  <c r="H510" i="57" s="1"/>
  <c r="G37" i="35"/>
  <c r="I510" i="57" s="1" a="1"/>
  <c r="I510" i="57" s="1"/>
  <c r="J510" i="57" a="1"/>
  <c r="J510" i="57" s="1"/>
  <c r="F38" i="35"/>
  <c r="H511" i="57" s="1" a="1"/>
  <c r="H511" i="57" s="1"/>
  <c r="G38" i="35"/>
  <c r="I511" i="57" s="1" a="1"/>
  <c r="I511" i="57" s="1"/>
  <c r="J511" i="57" a="1"/>
  <c r="J511" i="57" s="1"/>
  <c r="H512" i="57" a="1"/>
  <c r="H512" i="57" s="1"/>
  <c r="G39" i="35"/>
  <c r="I512" i="57" s="1" a="1"/>
  <c r="I512" i="57" s="1"/>
  <c r="J512" i="57" a="1"/>
  <c r="J512" i="57" s="1"/>
  <c r="I513" i="57" a="1"/>
  <c r="I513" i="57" s="1"/>
  <c r="F41" i="35"/>
  <c r="H514" i="57" s="1" a="1"/>
  <c r="H514" i="57" s="1"/>
  <c r="G41" i="35"/>
  <c r="I514" i="57" s="1" a="1"/>
  <c r="I514" i="57" s="1"/>
  <c r="J514" i="57" a="1"/>
  <c r="J514" i="57" s="1"/>
  <c r="F42" i="35"/>
  <c r="H515" i="57" s="1" a="1"/>
  <c r="H515" i="57" s="1"/>
  <c r="G42" i="35"/>
  <c r="I515" i="57" s="1" a="1"/>
  <c r="I515" i="57" s="1"/>
  <c r="J515" i="57" a="1"/>
  <c r="J515" i="57" s="1"/>
  <c r="I516" i="57" a="1"/>
  <c r="I516" i="57" s="1"/>
  <c r="J500" i="57" a="1"/>
  <c r="J500" i="57" s="1"/>
  <c r="G27" i="35"/>
  <c r="I500" i="57" s="1" a="1"/>
  <c r="I500" i="57" s="1"/>
  <c r="H500" i="57" a="1"/>
  <c r="H500" i="57" s="1"/>
  <c r="F8" i="35"/>
  <c r="H488" i="57" s="1" a="1"/>
  <c r="H488" i="57" s="1"/>
  <c r="G8" i="35"/>
  <c r="I488" i="57" s="1" a="1"/>
  <c r="I488" i="57" s="1"/>
  <c r="J488" i="57" a="1"/>
  <c r="J488" i="57" s="1"/>
  <c r="K488" i="57" a="1"/>
  <c r="K488" i="57" s="1"/>
  <c r="F9" i="35"/>
  <c r="H489" i="57" s="1" a="1"/>
  <c r="H489" i="57" s="1"/>
  <c r="G9" i="35"/>
  <c r="I489" i="57" s="1" a="1"/>
  <c r="I489" i="57" s="1"/>
  <c r="J489" i="57" a="1"/>
  <c r="J489" i="57" s="1"/>
  <c r="K489" i="57" a="1"/>
  <c r="K489" i="57" s="1"/>
  <c r="F10" i="35"/>
  <c r="H490" i="57" s="1" a="1"/>
  <c r="H490" i="57" s="1"/>
  <c r="G10" i="35"/>
  <c r="I490" i="57" s="1" a="1"/>
  <c r="I490" i="57" s="1"/>
  <c r="J490" i="57" a="1"/>
  <c r="J490" i="57" s="1"/>
  <c r="K490" i="57" a="1"/>
  <c r="K490" i="57" s="1"/>
  <c r="F11" i="35"/>
  <c r="H491" i="57" s="1" a="1"/>
  <c r="H491" i="57" s="1"/>
  <c r="G11" i="35"/>
  <c r="I491" i="57" s="1" a="1"/>
  <c r="I491" i="57" s="1"/>
  <c r="J491" i="57" a="1"/>
  <c r="J491" i="57" s="1"/>
  <c r="K491" i="57" a="1"/>
  <c r="K491" i="57" s="1"/>
  <c r="F12" i="35"/>
  <c r="G12" i="35"/>
  <c r="J492" i="57" a="1"/>
  <c r="J492" i="57" s="1"/>
  <c r="K492" i="57" a="1"/>
  <c r="K492" i="57" s="1"/>
  <c r="F13" i="35"/>
  <c r="H492" i="57" s="1" a="1"/>
  <c r="H492" i="57" s="1"/>
  <c r="G13" i="35"/>
  <c r="J493" i="57" a="1"/>
  <c r="J493" i="57" s="1"/>
  <c r="K493" i="57" a="1"/>
  <c r="K493" i="57" s="1"/>
  <c r="F14" i="35"/>
  <c r="H494" i="57" s="1" a="1"/>
  <c r="H494" i="57" s="1"/>
  <c r="G14" i="35"/>
  <c r="I494" i="57" s="1" a="1"/>
  <c r="I494" i="57" s="1"/>
  <c r="J494" i="57" a="1"/>
  <c r="J494" i="57" s="1"/>
  <c r="K494" i="57" a="1"/>
  <c r="K494" i="57" s="1"/>
  <c r="H495" i="57" a="1"/>
  <c r="H495" i="57" s="1"/>
  <c r="G15" i="35"/>
  <c r="I495" i="57" s="1" a="1"/>
  <c r="I495" i="57" s="1"/>
  <c r="J495" i="57" a="1"/>
  <c r="J495" i="57" s="1"/>
  <c r="K495" i="57" a="1"/>
  <c r="K495" i="57" s="1"/>
  <c r="F16" i="35"/>
  <c r="H496" i="57" s="1" a="1"/>
  <c r="H496" i="57" s="1"/>
  <c r="G16" i="35"/>
  <c r="I496" i="57" s="1" a="1"/>
  <c r="I496" i="57" s="1"/>
  <c r="J496" i="57" a="1"/>
  <c r="J496" i="57" s="1"/>
  <c r="K496" i="57" a="1"/>
  <c r="K496" i="57" s="1"/>
  <c r="H497" i="57" a="1"/>
  <c r="H497" i="57" s="1"/>
  <c r="G17" i="35"/>
  <c r="I497" i="57" s="1" a="1"/>
  <c r="I497" i="57" s="1"/>
  <c r="J497" i="57" a="1"/>
  <c r="J497" i="57" s="1"/>
  <c r="K497" i="57" a="1"/>
  <c r="K497" i="57" s="1"/>
  <c r="F18" i="35"/>
  <c r="H498" i="57" s="1" a="1"/>
  <c r="H498" i="57" s="1"/>
  <c r="G18" i="35"/>
  <c r="I498" i="57" s="1" a="1"/>
  <c r="I498" i="57" s="1"/>
  <c r="J498" i="57" a="1"/>
  <c r="J498" i="57" s="1"/>
  <c r="K498" i="57" a="1"/>
  <c r="K498" i="57" s="1"/>
  <c r="G19" i="35"/>
  <c r="I499" i="57" s="1" a="1"/>
  <c r="I499" i="57" s="1"/>
  <c r="K487" i="57" a="1"/>
  <c r="K487" i="57" s="1"/>
  <c r="J487" i="57" a="1"/>
  <c r="J487" i="57" s="1"/>
  <c r="G7" i="35"/>
  <c r="I487" i="57" s="1" a="1"/>
  <c r="I487" i="57" s="1"/>
  <c r="F7" i="35"/>
  <c r="H487" i="57" s="1" a="1"/>
  <c r="H487" i="57" s="1"/>
  <c r="F54" i="29"/>
  <c r="H54" i="29" s="1"/>
  <c r="H486" i="57" s="1" a="1"/>
  <c r="H486" i="57" s="1"/>
  <c r="F8" i="29"/>
  <c r="H8" i="29" s="1"/>
  <c r="H440" i="57" s="1" a="1"/>
  <c r="H440" i="57" s="1"/>
  <c r="I8" i="29"/>
  <c r="I440" i="57" s="1" a="1"/>
  <c r="I440" i="57" s="1"/>
  <c r="J440" i="57" a="1"/>
  <c r="J440" i="57" s="1"/>
  <c r="K440" i="57" a="1"/>
  <c r="K440" i="57" s="1"/>
  <c r="F9" i="29"/>
  <c r="H9" i="29" s="1"/>
  <c r="H441" i="57" s="1" a="1"/>
  <c r="H441" i="57" s="1"/>
  <c r="I9" i="29"/>
  <c r="I441" i="57" s="1" a="1"/>
  <c r="I441" i="57" s="1"/>
  <c r="J441" i="57" a="1"/>
  <c r="J441" i="57" s="1"/>
  <c r="K441" i="57" a="1"/>
  <c r="K441" i="57" s="1"/>
  <c r="F10" i="29"/>
  <c r="H10" i="29" s="1"/>
  <c r="H442" i="57" s="1" a="1"/>
  <c r="H442" i="57" s="1"/>
  <c r="I10" i="29"/>
  <c r="I442" i="57" s="1" a="1"/>
  <c r="I442" i="57" s="1"/>
  <c r="J442" i="57" a="1"/>
  <c r="J442" i="57" s="1"/>
  <c r="K442" i="57" a="1"/>
  <c r="K442" i="57" s="1"/>
  <c r="G11" i="29"/>
  <c r="H11" i="29" s="1"/>
  <c r="H443" i="57" s="1" a="1"/>
  <c r="H443" i="57" s="1"/>
  <c r="I11" i="29"/>
  <c r="I443" i="57" s="1" a="1"/>
  <c r="I443" i="57" s="1"/>
  <c r="J443" i="57" a="1"/>
  <c r="J443" i="57" s="1"/>
  <c r="K443" i="57" a="1"/>
  <c r="K443" i="57" s="1"/>
  <c r="H12" i="29"/>
  <c r="H444" i="57" s="1" a="1"/>
  <c r="H444" i="57" s="1"/>
  <c r="I12" i="29"/>
  <c r="I444" i="57" s="1" a="1"/>
  <c r="I444" i="57" s="1"/>
  <c r="J444" i="57" a="1"/>
  <c r="J444" i="57" s="1"/>
  <c r="K444" i="57" a="1"/>
  <c r="K444" i="57" s="1"/>
  <c r="D7" i="52"/>
  <c r="G13" i="29" s="1"/>
  <c r="H13" i="29" s="1"/>
  <c r="H445" i="57" s="1" a="1"/>
  <c r="H445" i="57" s="1"/>
  <c r="I13" i="29"/>
  <c r="I445" i="57" s="1" a="1"/>
  <c r="I445" i="57" s="1"/>
  <c r="J445" i="57" a="1"/>
  <c r="J445" i="57" s="1"/>
  <c r="K445" i="57" a="1"/>
  <c r="K445" i="57" s="1"/>
  <c r="H14" i="29"/>
  <c r="H446" i="57" s="1" a="1"/>
  <c r="H446" i="57" s="1"/>
  <c r="I14" i="29"/>
  <c r="I446" i="57" s="1" a="1"/>
  <c r="I446" i="57" s="1"/>
  <c r="J446" i="57" a="1"/>
  <c r="J446" i="57" s="1"/>
  <c r="K446" i="57" a="1"/>
  <c r="K446" i="57" s="1"/>
  <c r="H15" i="29"/>
  <c r="H447" i="57" s="1" a="1"/>
  <c r="H447" i="57" s="1"/>
  <c r="I15" i="29"/>
  <c r="I447" i="57" s="1" a="1"/>
  <c r="I447" i="57" s="1"/>
  <c r="J447" i="57" a="1"/>
  <c r="J447" i="57" s="1"/>
  <c r="K447" i="57" a="1"/>
  <c r="K447" i="57" s="1"/>
  <c r="F16" i="29"/>
  <c r="H16" i="29" s="1"/>
  <c r="H448" i="57" s="1" a="1"/>
  <c r="H448" i="57" s="1"/>
  <c r="I16" i="29"/>
  <c r="I448" i="57" s="1" a="1"/>
  <c r="I448" i="57" s="1"/>
  <c r="J448" i="57" a="1"/>
  <c r="J448" i="57" s="1"/>
  <c r="K448" i="57" a="1"/>
  <c r="K448" i="57" s="1"/>
  <c r="F17" i="29"/>
  <c r="H17" i="29" s="1"/>
  <c r="H449" i="57" s="1" a="1"/>
  <c r="H449" i="57" s="1"/>
  <c r="I17" i="29"/>
  <c r="I449" i="57" s="1" a="1"/>
  <c r="I449" i="57" s="1"/>
  <c r="J449" i="57" a="1"/>
  <c r="J449" i="57" s="1"/>
  <c r="K449" i="57" a="1"/>
  <c r="K449" i="57" s="1"/>
  <c r="F18" i="29"/>
  <c r="H18" i="29" s="1"/>
  <c r="H450" i="57" s="1" a="1"/>
  <c r="H450" i="57" s="1"/>
  <c r="I18" i="29"/>
  <c r="I450" i="57" s="1" a="1"/>
  <c r="I450" i="57" s="1"/>
  <c r="J450" i="57" a="1"/>
  <c r="J450" i="57" s="1"/>
  <c r="K450" i="57" a="1"/>
  <c r="K450" i="57" s="1"/>
  <c r="F19" i="29"/>
  <c r="H19" i="29" s="1"/>
  <c r="H451" i="57" s="1" a="1"/>
  <c r="H451" i="57" s="1"/>
  <c r="I19" i="29"/>
  <c r="I451" i="57" s="1" a="1"/>
  <c r="I451" i="57" s="1"/>
  <c r="J451" i="57" a="1"/>
  <c r="J451" i="57" s="1"/>
  <c r="K451" i="57" a="1"/>
  <c r="K451" i="57" s="1"/>
  <c r="F20" i="29"/>
  <c r="H20" i="29" s="1"/>
  <c r="H452" i="57" s="1" a="1"/>
  <c r="H452" i="57" s="1"/>
  <c r="I20" i="29"/>
  <c r="I452" i="57" s="1" a="1"/>
  <c r="I452" i="57" s="1"/>
  <c r="J452" i="57" a="1"/>
  <c r="J452" i="57" s="1"/>
  <c r="K452" i="57" a="1"/>
  <c r="K452" i="57" s="1"/>
  <c r="F21" i="29"/>
  <c r="H21" i="29" s="1"/>
  <c r="H453" i="57" s="1" a="1"/>
  <c r="H453" i="57" s="1"/>
  <c r="I21" i="29"/>
  <c r="I453" i="57" s="1" a="1"/>
  <c r="I453" i="57" s="1"/>
  <c r="J453" i="57" a="1"/>
  <c r="J453" i="57" s="1"/>
  <c r="K453" i="57" a="1"/>
  <c r="K453" i="57" s="1"/>
  <c r="F22" i="29"/>
  <c r="H22" i="29" s="1"/>
  <c r="H454" i="57" s="1" a="1"/>
  <c r="H454" i="57" s="1"/>
  <c r="I22" i="29"/>
  <c r="I454" i="57" s="1" a="1"/>
  <c r="I454" i="57" s="1"/>
  <c r="J454" i="57" a="1"/>
  <c r="J454" i="57" s="1"/>
  <c r="K454" i="57" a="1"/>
  <c r="K454" i="57" s="1"/>
  <c r="F23" i="29"/>
  <c r="H23" i="29" s="1"/>
  <c r="H455" i="57" s="1" a="1"/>
  <c r="H455" i="57" s="1"/>
  <c r="I23" i="29"/>
  <c r="I455" i="57" s="1" a="1"/>
  <c r="I455" i="57" s="1"/>
  <c r="J455" i="57" a="1"/>
  <c r="J455" i="57" s="1"/>
  <c r="K455" i="57" a="1"/>
  <c r="K455" i="57" s="1"/>
  <c r="F24" i="29"/>
  <c r="H24" i="29" s="1"/>
  <c r="H456" i="57" s="1" a="1"/>
  <c r="H456" i="57" s="1"/>
  <c r="I24" i="29"/>
  <c r="I456" i="57" s="1" a="1"/>
  <c r="I456" i="57" s="1"/>
  <c r="J456" i="57" a="1"/>
  <c r="J456" i="57" s="1"/>
  <c r="K456" i="57" a="1"/>
  <c r="K456" i="57" s="1"/>
  <c r="F25" i="29"/>
  <c r="H25" i="29" s="1"/>
  <c r="H457" i="57" s="1" a="1"/>
  <c r="H457" i="57" s="1"/>
  <c r="I25" i="29"/>
  <c r="I457" i="57" s="1" a="1"/>
  <c r="I457" i="57" s="1"/>
  <c r="J457" i="57" a="1"/>
  <c r="J457" i="57" s="1"/>
  <c r="K457" i="57" a="1"/>
  <c r="K457" i="57" s="1"/>
  <c r="H26" i="29"/>
  <c r="H458" i="57" s="1" a="1"/>
  <c r="H458" i="57" s="1"/>
  <c r="I26" i="29"/>
  <c r="I458" i="57" s="1" a="1"/>
  <c r="I458" i="57" s="1"/>
  <c r="J458" i="57" a="1"/>
  <c r="J458" i="57" s="1"/>
  <c r="K458" i="57" a="1"/>
  <c r="K458" i="57" s="1"/>
  <c r="F27" i="29"/>
  <c r="H27" i="29" s="1"/>
  <c r="H459" i="57" s="1" a="1"/>
  <c r="H459" i="57" s="1"/>
  <c r="I27" i="29"/>
  <c r="I459" i="57" s="1" a="1"/>
  <c r="I459" i="57" s="1"/>
  <c r="J459" i="57" a="1"/>
  <c r="J459" i="57" s="1"/>
  <c r="K459" i="57" a="1"/>
  <c r="K459" i="57" s="1"/>
  <c r="F28" i="29"/>
  <c r="H28" i="29" s="1"/>
  <c r="H460" i="57" s="1" a="1"/>
  <c r="H460" i="57" s="1"/>
  <c r="I28" i="29"/>
  <c r="I460" i="57" s="1" a="1"/>
  <c r="I460" i="57" s="1"/>
  <c r="J460" i="57" a="1"/>
  <c r="J460" i="57" s="1"/>
  <c r="K460" i="57" a="1"/>
  <c r="K460" i="57" s="1"/>
  <c r="F29" i="29"/>
  <c r="H29" i="29" s="1"/>
  <c r="H461" i="57" s="1" a="1"/>
  <c r="H461" i="57" s="1"/>
  <c r="I29" i="29"/>
  <c r="I461" i="57" s="1" a="1"/>
  <c r="I461" i="57" s="1"/>
  <c r="J461" i="57" a="1"/>
  <c r="J461" i="57" s="1"/>
  <c r="K461" i="57" a="1"/>
  <c r="K461" i="57" s="1"/>
  <c r="F30" i="29"/>
  <c r="H30" i="29" s="1"/>
  <c r="H462" i="57" s="1" a="1"/>
  <c r="H462" i="57" s="1"/>
  <c r="I30" i="29"/>
  <c r="I462" i="57" s="1" a="1"/>
  <c r="I462" i="57" s="1"/>
  <c r="J462" i="57" a="1"/>
  <c r="J462" i="57" s="1"/>
  <c r="K462" i="57" a="1"/>
  <c r="K462" i="57" s="1"/>
  <c r="F31" i="29"/>
  <c r="H31" i="29" s="1"/>
  <c r="H463" i="57" s="1" a="1"/>
  <c r="H463" i="57" s="1"/>
  <c r="I31" i="29"/>
  <c r="I463" i="57" s="1" a="1"/>
  <c r="I463" i="57" s="1"/>
  <c r="J463" i="57" a="1"/>
  <c r="J463" i="57" s="1"/>
  <c r="K463" i="57" a="1"/>
  <c r="K463" i="57" s="1"/>
  <c r="F32" i="29"/>
  <c r="H32" i="29" s="1"/>
  <c r="H464" i="57" s="1" a="1"/>
  <c r="H464" i="57" s="1"/>
  <c r="I32" i="29"/>
  <c r="I464" i="57" s="1" a="1"/>
  <c r="I464" i="57" s="1"/>
  <c r="J464" i="57" a="1"/>
  <c r="J464" i="57" s="1"/>
  <c r="K464" i="57" a="1"/>
  <c r="K464" i="57" s="1"/>
  <c r="F33" i="29"/>
  <c r="H33" i="29" s="1"/>
  <c r="H465" i="57" s="1" a="1"/>
  <c r="H465" i="57" s="1"/>
  <c r="I33" i="29"/>
  <c r="I465" i="57" s="1" a="1"/>
  <c r="I465" i="57" s="1"/>
  <c r="J465" i="57" a="1"/>
  <c r="J465" i="57" s="1"/>
  <c r="K465" i="57" a="1"/>
  <c r="K465" i="57" s="1"/>
  <c r="F34" i="29"/>
  <c r="H34" i="29" s="1"/>
  <c r="H466" i="57" s="1" a="1"/>
  <c r="H466" i="57" s="1"/>
  <c r="I34" i="29"/>
  <c r="I466" i="57" s="1" a="1"/>
  <c r="I466" i="57" s="1"/>
  <c r="J466" i="57" a="1"/>
  <c r="J466" i="57" s="1"/>
  <c r="K466" i="57" a="1"/>
  <c r="K466" i="57" s="1"/>
  <c r="F35" i="29"/>
  <c r="H35" i="29" s="1"/>
  <c r="H467" i="57" s="1" a="1"/>
  <c r="H467" i="57" s="1"/>
  <c r="I35" i="29"/>
  <c r="I467" i="57" s="1" a="1"/>
  <c r="I467" i="57" s="1"/>
  <c r="J467" i="57" a="1"/>
  <c r="J467" i="57" s="1"/>
  <c r="K467" i="57" a="1"/>
  <c r="K467" i="57" s="1"/>
  <c r="F36" i="29"/>
  <c r="H36" i="29" s="1"/>
  <c r="H468" i="57" s="1" a="1"/>
  <c r="H468" i="57" s="1"/>
  <c r="I36" i="29"/>
  <c r="I468" i="57" s="1" a="1"/>
  <c r="I468" i="57" s="1"/>
  <c r="J468" i="57" a="1"/>
  <c r="J468" i="57" s="1"/>
  <c r="K468" i="57" a="1"/>
  <c r="K468" i="57" s="1"/>
  <c r="H37" i="29"/>
  <c r="H469" i="57" s="1" a="1"/>
  <c r="H469" i="57" s="1"/>
  <c r="I37" i="29"/>
  <c r="I469" i="57" s="1" a="1"/>
  <c r="I469" i="57" s="1"/>
  <c r="J469" i="57" a="1"/>
  <c r="J469" i="57" s="1"/>
  <c r="K469" i="57" a="1"/>
  <c r="K469" i="57" s="1"/>
  <c r="F38" i="29"/>
  <c r="H38" i="29" s="1"/>
  <c r="H470" i="57" s="1" a="1"/>
  <c r="H470" i="57" s="1"/>
  <c r="I38" i="29"/>
  <c r="I470" i="57" s="1" a="1"/>
  <c r="I470" i="57" s="1"/>
  <c r="J470" i="57" a="1"/>
  <c r="J470" i="57" s="1"/>
  <c r="K470" i="57" a="1"/>
  <c r="K470" i="57" s="1"/>
  <c r="F39" i="29"/>
  <c r="H39" i="29" s="1"/>
  <c r="H471" i="57" s="1" a="1"/>
  <c r="H471" i="57" s="1"/>
  <c r="I39" i="29"/>
  <c r="I471" i="57" s="1" a="1"/>
  <c r="I471" i="57" s="1"/>
  <c r="J471" i="57" a="1"/>
  <c r="J471" i="57" s="1"/>
  <c r="K471" i="57" a="1"/>
  <c r="K471" i="57" s="1"/>
  <c r="H40" i="29"/>
  <c r="H472" i="57" s="1" a="1"/>
  <c r="H472" i="57" s="1"/>
  <c r="I40" i="29"/>
  <c r="I472" i="57" s="1" a="1"/>
  <c r="I472" i="57" s="1"/>
  <c r="J472" i="57" a="1"/>
  <c r="J472" i="57" s="1"/>
  <c r="K472" i="57" a="1"/>
  <c r="K472" i="57" s="1"/>
  <c r="I41" i="29"/>
  <c r="I473" i="57" s="1" a="1"/>
  <c r="I473" i="57" s="1"/>
  <c r="J473" i="57" a="1"/>
  <c r="J473" i="57" s="1"/>
  <c r="K473" i="57" a="1"/>
  <c r="K473" i="57" s="1"/>
  <c r="H44" i="29"/>
  <c r="H476" i="57" s="1" a="1"/>
  <c r="H476" i="57" s="1"/>
  <c r="I44" i="29"/>
  <c r="I476" i="57" s="1" a="1"/>
  <c r="I476" i="57" s="1"/>
  <c r="J476" i="57" a="1"/>
  <c r="J476" i="57" s="1"/>
  <c r="K476" i="57" a="1"/>
  <c r="K476" i="57" s="1"/>
  <c r="F45" i="29"/>
  <c r="H45" i="29" s="1"/>
  <c r="H477" i="57" s="1" a="1"/>
  <c r="H477" i="57" s="1"/>
  <c r="I45" i="29"/>
  <c r="I477" i="57" s="1" a="1"/>
  <c r="I477" i="57" s="1"/>
  <c r="J477" i="57" a="1"/>
  <c r="J477" i="57" s="1"/>
  <c r="K477" i="57" a="1"/>
  <c r="K477" i="57" s="1"/>
  <c r="H46" i="29"/>
  <c r="H478" i="57" s="1" a="1"/>
  <c r="H478" i="57" s="1"/>
  <c r="I46" i="29"/>
  <c r="I478" i="57" s="1" a="1"/>
  <c r="I478" i="57" s="1"/>
  <c r="J478" i="57" a="1"/>
  <c r="J478" i="57" s="1"/>
  <c r="K478" i="57" a="1"/>
  <c r="K478" i="57" s="1"/>
  <c r="H47" i="29"/>
  <c r="H479" i="57" s="1" a="1"/>
  <c r="H479" i="57" s="1"/>
  <c r="I47" i="29"/>
  <c r="I479" i="57" s="1" a="1"/>
  <c r="I479" i="57" s="1"/>
  <c r="J479" i="57" a="1"/>
  <c r="J479" i="57" s="1"/>
  <c r="K479" i="57" a="1"/>
  <c r="K479" i="57" s="1"/>
  <c r="F48" i="29"/>
  <c r="H48" i="29" s="1"/>
  <c r="H480" i="57" s="1" a="1"/>
  <c r="H480" i="57" s="1"/>
  <c r="I48" i="29"/>
  <c r="I480" i="57" s="1" a="1"/>
  <c r="I480" i="57" s="1"/>
  <c r="J480" i="57" a="1"/>
  <c r="J480" i="57" s="1"/>
  <c r="K480" i="57" a="1"/>
  <c r="K480" i="57" s="1"/>
  <c r="F49" i="29"/>
  <c r="H49" i="29" s="1"/>
  <c r="H481" i="57" s="1" a="1"/>
  <c r="H481" i="57" s="1"/>
  <c r="I49" i="29"/>
  <c r="I481" i="57" s="1" a="1"/>
  <c r="I481" i="57" s="1"/>
  <c r="J481" i="57" a="1"/>
  <c r="J481" i="57" s="1"/>
  <c r="K481" i="57" a="1"/>
  <c r="K481" i="57" s="1"/>
  <c r="F50" i="29"/>
  <c r="H50" i="29" s="1"/>
  <c r="H482" i="57" s="1" a="1"/>
  <c r="H482" i="57" s="1"/>
  <c r="I50" i="29"/>
  <c r="I482" i="57" s="1" a="1"/>
  <c r="I482" i="57" s="1"/>
  <c r="J482" i="57" a="1"/>
  <c r="J482" i="57" s="1"/>
  <c r="K482" i="57" a="1"/>
  <c r="K482" i="57" s="1"/>
  <c r="F51" i="29"/>
  <c r="H51" i="29" s="1"/>
  <c r="H483" i="57" s="1" a="1"/>
  <c r="H483" i="57" s="1"/>
  <c r="I51" i="29"/>
  <c r="I483" i="57" s="1" a="1"/>
  <c r="I483" i="57" s="1"/>
  <c r="J483" i="57" a="1"/>
  <c r="J483" i="57" s="1"/>
  <c r="K483" i="57" a="1"/>
  <c r="K483" i="57" s="1"/>
  <c r="F52" i="29"/>
  <c r="H52" i="29" s="1"/>
  <c r="H484" i="57" s="1" a="1"/>
  <c r="H484" i="57" s="1"/>
  <c r="I484" i="57" a="1"/>
  <c r="I484" i="57" s="1"/>
  <c r="J484" i="57" a="1"/>
  <c r="J484" i="57" s="1"/>
  <c r="K484" i="57" a="1"/>
  <c r="K484" i="57" s="1"/>
  <c r="F53" i="29"/>
  <c r="H53" i="29" s="1"/>
  <c r="H485" i="57" s="1" a="1"/>
  <c r="H485" i="57" s="1"/>
  <c r="I485" i="57" a="1"/>
  <c r="I485" i="57" s="1"/>
  <c r="J485" i="57" a="1"/>
  <c r="J485" i="57" s="1"/>
  <c r="K485" i="57" a="1"/>
  <c r="K485" i="57" s="1"/>
  <c r="I486" i="57" a="1"/>
  <c r="I486" i="57" s="1"/>
  <c r="J486" i="57" a="1"/>
  <c r="J486" i="57" s="1"/>
  <c r="K486" i="57" a="1"/>
  <c r="K486" i="57" s="1"/>
  <c r="K439" i="57" a="1"/>
  <c r="K439" i="57" s="1"/>
  <c r="J439" i="57" a="1"/>
  <c r="J439" i="57" s="1"/>
  <c r="I7" i="29"/>
  <c r="I439" i="57" s="1" a="1"/>
  <c r="I439" i="57" s="1"/>
  <c r="F7" i="29"/>
  <c r="H7" i="29" s="1"/>
  <c r="H439" i="57" s="1" a="1"/>
  <c r="H439" i="57" s="1"/>
  <c r="H24" i="7"/>
  <c r="M24" i="7"/>
  <c r="O24" i="7" s="1"/>
  <c r="K24" i="7"/>
  <c r="I24" i="7"/>
  <c r="J24" i="7"/>
  <c r="S24" i="7"/>
  <c r="AA24" i="7" s="1"/>
  <c r="H17" i="7"/>
  <c r="M17" i="7"/>
  <c r="O17" i="7" s="1"/>
  <c r="K17" i="7"/>
  <c r="I17" i="7"/>
  <c r="J17" i="7"/>
  <c r="S17" i="7"/>
  <c r="J431" i="57" a="1"/>
  <c r="J431" i="57" s="1"/>
  <c r="K431" i="57" a="1"/>
  <c r="K431" i="57" s="1"/>
  <c r="L431" i="57" a="1"/>
  <c r="L431" i="57" s="1"/>
  <c r="H18" i="7"/>
  <c r="M18" i="7"/>
  <c r="O18" i="7" s="1"/>
  <c r="K18" i="7"/>
  <c r="I18" i="7"/>
  <c r="J18" i="7"/>
  <c r="S18" i="7"/>
  <c r="W18" i="7" s="1"/>
  <c r="J432" i="57" a="1"/>
  <c r="J432" i="57" s="1"/>
  <c r="K432" i="57" a="1"/>
  <c r="K432" i="57" s="1"/>
  <c r="L432" i="57" a="1"/>
  <c r="L432" i="57" s="1"/>
  <c r="H19" i="7"/>
  <c r="M19" i="7"/>
  <c r="O19" i="7" s="1"/>
  <c r="K19" i="7"/>
  <c r="I19" i="7"/>
  <c r="J19" i="7"/>
  <c r="S19" i="7"/>
  <c r="AA19" i="7" s="1"/>
  <c r="J433" i="57" a="1"/>
  <c r="J433" i="57" s="1"/>
  <c r="K433" i="57" a="1"/>
  <c r="K433" i="57" s="1"/>
  <c r="L433" i="57" a="1"/>
  <c r="L433" i="57" s="1"/>
  <c r="H20" i="7"/>
  <c r="M20" i="7"/>
  <c r="O20" i="7" s="1"/>
  <c r="R20" i="7" s="1"/>
  <c r="I20" i="7"/>
  <c r="J20" i="7"/>
  <c r="N20" i="7"/>
  <c r="S20" i="7" s="1"/>
  <c r="W20" i="7" s="1"/>
  <c r="J434" i="57" a="1"/>
  <c r="J434" i="57" s="1"/>
  <c r="K434" i="57" a="1"/>
  <c r="K434" i="57" s="1"/>
  <c r="L434" i="57" a="1"/>
  <c r="L434" i="57" s="1"/>
  <c r="H21" i="7"/>
  <c r="M21" i="7"/>
  <c r="O21" i="7" s="1"/>
  <c r="K21" i="7"/>
  <c r="I21" i="7"/>
  <c r="J21" i="7"/>
  <c r="S21" i="7"/>
  <c r="AA21" i="7" s="1"/>
  <c r="J435" i="57" a="1"/>
  <c r="J435" i="57" s="1"/>
  <c r="K435" i="57" a="1"/>
  <c r="K435" i="57" s="1"/>
  <c r="L435" i="57" a="1"/>
  <c r="L435" i="57" s="1"/>
  <c r="H22" i="7"/>
  <c r="M22" i="7"/>
  <c r="O22" i="7" s="1"/>
  <c r="K22" i="7"/>
  <c r="I22" i="7"/>
  <c r="J22" i="7"/>
  <c r="S22" i="7"/>
  <c r="AA22" i="7" s="1"/>
  <c r="J436" i="57" a="1"/>
  <c r="J436" i="57" s="1"/>
  <c r="K436" i="57" a="1"/>
  <c r="K436" i="57" s="1"/>
  <c r="L436" i="57" a="1"/>
  <c r="L436" i="57" s="1"/>
  <c r="H23" i="7"/>
  <c r="M23" i="7"/>
  <c r="O23" i="7" s="1"/>
  <c r="K23" i="7"/>
  <c r="I23" i="7"/>
  <c r="J23" i="7"/>
  <c r="S23" i="7"/>
  <c r="AA23" i="7" s="1"/>
  <c r="J437" i="57" a="1"/>
  <c r="J437" i="57" s="1"/>
  <c r="K437" i="57" a="1"/>
  <c r="K437" i="57" s="1"/>
  <c r="L437" i="57" a="1"/>
  <c r="L437" i="57" s="1"/>
  <c r="J438" i="57" a="1"/>
  <c r="J438" i="57" s="1"/>
  <c r="K438" i="57" a="1"/>
  <c r="K438" i="57" s="1"/>
  <c r="L438" i="57" a="1"/>
  <c r="L438" i="57" s="1"/>
  <c r="L430" i="57" a="1"/>
  <c r="L430" i="57" s="1"/>
  <c r="K430" i="57" a="1"/>
  <c r="K430" i="57" s="1"/>
  <c r="J430" i="57" a="1"/>
  <c r="J430" i="57" s="1"/>
  <c r="S16" i="7"/>
  <c r="AA16" i="7" s="1"/>
  <c r="H16" i="7"/>
  <c r="M16" i="7"/>
  <c r="O16" i="7" s="1"/>
  <c r="K16" i="7"/>
  <c r="I16" i="7"/>
  <c r="J16" i="7"/>
  <c r="G45" i="22"/>
  <c r="H131" i="57" s="1" a="1"/>
  <c r="H131" i="57" s="1"/>
  <c r="E13" i="46" a="1"/>
  <c r="E13" i="46" s="1"/>
  <c r="H290" i="57" s="1" a="1"/>
  <c r="H290" i="57" s="1"/>
  <c r="E14" i="46" a="1"/>
  <c r="E14" i="46" s="1"/>
  <c r="H291" i="57" s="1" a="1"/>
  <c r="H291" i="57" s="1"/>
  <c r="E15" i="46" a="1"/>
  <c r="E15" i="46" s="1"/>
  <c r="H292" i="57" s="1" a="1"/>
  <c r="H292" i="57" s="1"/>
  <c r="E16" i="46" a="1"/>
  <c r="E16" i="46" s="1"/>
  <c r="H293" i="57" s="1" a="1"/>
  <c r="H293" i="57" s="1"/>
  <c r="E17" i="46" a="1"/>
  <c r="E17" i="46" s="1"/>
  <c r="H294" i="57" s="1" a="1"/>
  <c r="H294" i="57" s="1"/>
  <c r="E18" i="46" a="1"/>
  <c r="E18" i="46" s="1"/>
  <c r="H295" i="57" s="1" a="1"/>
  <c r="H295" i="57" s="1"/>
  <c r="E19" i="46" a="1"/>
  <c r="E19" i="46" s="1"/>
  <c r="H296" i="57" s="1" a="1"/>
  <c r="H296" i="57" s="1"/>
  <c r="E20" i="46" a="1"/>
  <c r="E20" i="46" s="1"/>
  <c r="H297" i="57" s="1" a="1"/>
  <c r="H297" i="57" s="1"/>
  <c r="E21" i="46" a="1"/>
  <c r="E21" i="46" s="1"/>
  <c r="H298" i="57" s="1" a="1"/>
  <c r="H298" i="57" s="1"/>
  <c r="E22" i="46" a="1"/>
  <c r="E22" i="46" s="1"/>
  <c r="H299" i="57" s="1" a="1"/>
  <c r="H299" i="57" s="1"/>
  <c r="E23" i="46" a="1"/>
  <c r="E23" i="46" s="1"/>
  <c r="H300" i="57" s="1" a="1"/>
  <c r="H300" i="57" s="1"/>
  <c r="E24" i="46" a="1"/>
  <c r="E24" i="46" s="1"/>
  <c r="H301" i="57" s="1" a="1"/>
  <c r="H301" i="57" s="1"/>
  <c r="E25" i="46" a="1"/>
  <c r="E25" i="46" s="1"/>
  <c r="H302" i="57" s="1" a="1"/>
  <c r="H302" i="57" s="1"/>
  <c r="E26" i="46" a="1"/>
  <c r="E26" i="46" s="1"/>
  <c r="H303" i="57" s="1" a="1"/>
  <c r="H303" i="57" s="1"/>
  <c r="E27" i="46" a="1"/>
  <c r="E27" i="46" s="1"/>
  <c r="H304" i="57" s="1" a="1"/>
  <c r="H304" i="57" s="1"/>
  <c r="E28" i="46" a="1"/>
  <c r="E28" i="46" s="1"/>
  <c r="H305" i="57" s="1" a="1"/>
  <c r="H305" i="57" s="1"/>
  <c r="E29" i="46" a="1"/>
  <c r="E29" i="46" s="1"/>
  <c r="H306" i="57" s="1" a="1"/>
  <c r="H306" i="57" s="1"/>
  <c r="E30" i="46" a="1"/>
  <c r="E30" i="46" s="1"/>
  <c r="H307" i="57" s="1" a="1"/>
  <c r="H307" i="57" s="1"/>
  <c r="E31" i="46" a="1"/>
  <c r="E31" i="46" s="1"/>
  <c r="H308" i="57" s="1" a="1"/>
  <c r="H308" i="57" s="1"/>
  <c r="E32" i="46" a="1"/>
  <c r="E32" i="46" s="1"/>
  <c r="H309" i="57" s="1" a="1"/>
  <c r="H309" i="57" s="1"/>
  <c r="E33" i="46" a="1"/>
  <c r="E33" i="46" s="1"/>
  <c r="H310" i="57" s="1" a="1"/>
  <c r="H310" i="57" s="1"/>
  <c r="E34" i="46" a="1"/>
  <c r="E34" i="46" s="1"/>
  <c r="H311" i="57" s="1" a="1"/>
  <c r="H311" i="57" s="1"/>
  <c r="E35" i="46" a="1"/>
  <c r="E35" i="46" s="1"/>
  <c r="H312" i="57" s="1" a="1"/>
  <c r="H312" i="57" s="1"/>
  <c r="E36" i="46" a="1"/>
  <c r="E36" i="46" s="1"/>
  <c r="H313" i="57" s="1" a="1"/>
  <c r="H313" i="57" s="1"/>
  <c r="E37" i="46" a="1"/>
  <c r="E37" i="46" s="1"/>
  <c r="H314" i="57" s="1" a="1"/>
  <c r="H314" i="57" s="1"/>
  <c r="E39" i="46" a="1"/>
  <c r="E39" i="46" s="1"/>
  <c r="H316" i="57" s="1" a="1"/>
  <c r="H316" i="57" s="1"/>
  <c r="E40" i="46" a="1"/>
  <c r="E40" i="46" s="1"/>
  <c r="H317" i="57" s="1" a="1"/>
  <c r="H317" i="57" s="1"/>
  <c r="E41" i="46" a="1"/>
  <c r="E41" i="46" s="1"/>
  <c r="H318" i="57" s="1" a="1"/>
  <c r="H318" i="57" s="1"/>
  <c r="E42" i="46" a="1"/>
  <c r="E42" i="46" s="1"/>
  <c r="H319" i="57" s="1" a="1"/>
  <c r="H319" i="57" s="1"/>
  <c r="E43" i="46" a="1"/>
  <c r="E43" i="46" s="1"/>
  <c r="H320" i="57" s="1" a="1"/>
  <c r="H320" i="57" s="1"/>
  <c r="E44" i="46" a="1"/>
  <c r="E44" i="46" s="1"/>
  <c r="H321" i="57" s="1" a="1"/>
  <c r="H321" i="57" s="1"/>
  <c r="E45" i="46" a="1"/>
  <c r="E45" i="46" s="1"/>
  <c r="H322" i="57" s="1" a="1"/>
  <c r="H322" i="57" s="1"/>
  <c r="E47" i="46" a="1"/>
  <c r="E47" i="46" s="1"/>
  <c r="H324" i="57" s="1" a="1"/>
  <c r="H324" i="57" s="1"/>
  <c r="E48" i="46" a="1"/>
  <c r="E48" i="46" s="1"/>
  <c r="H325" i="57" s="1" a="1"/>
  <c r="H325" i="57" s="1"/>
  <c r="E49" i="46" a="1"/>
  <c r="E49" i="46" s="1"/>
  <c r="H326" i="57" s="1" a="1"/>
  <c r="H326" i="57" s="1"/>
  <c r="E50" i="46" a="1"/>
  <c r="E50" i="46" s="1"/>
  <c r="H327" i="57" s="1" a="1"/>
  <c r="H327" i="57" s="1"/>
  <c r="E54" i="46" a="1"/>
  <c r="E54" i="46" s="1"/>
  <c r="H331" i="57" s="1" a="1"/>
  <c r="H331" i="57" s="1"/>
  <c r="E55" i="46" a="1"/>
  <c r="E55" i="46" s="1"/>
  <c r="H332" i="57" s="1" a="1"/>
  <c r="H332" i="57" s="1"/>
  <c r="E57" i="46" a="1"/>
  <c r="E57" i="46" s="1"/>
  <c r="H334" i="57" s="1" a="1"/>
  <c r="H334" i="57" s="1"/>
  <c r="E60" i="46" a="1"/>
  <c r="E60" i="46" s="1"/>
  <c r="H337" i="57" s="1" a="1"/>
  <c r="H337" i="57" s="1"/>
  <c r="E61" i="46" a="1"/>
  <c r="E61" i="46" s="1"/>
  <c r="H338" i="57" s="1" a="1"/>
  <c r="H338" i="57" s="1"/>
  <c r="E62" i="46" a="1"/>
  <c r="E62" i="46" s="1"/>
  <c r="H339" i="57" s="1" a="1"/>
  <c r="H339" i="57" s="1"/>
  <c r="E63" i="46" a="1"/>
  <c r="E63" i="46" s="1"/>
  <c r="H340" i="57" s="1" a="1"/>
  <c r="H340" i="57" s="1"/>
  <c r="E64" i="46" a="1"/>
  <c r="E64" i="46" s="1"/>
  <c r="H341" i="57" s="1" a="1"/>
  <c r="H341" i="57" s="1"/>
  <c r="E65" i="46" a="1"/>
  <c r="E65" i="46" s="1"/>
  <c r="H342" i="57" s="1" a="1"/>
  <c r="H342" i="57" s="1"/>
  <c r="E66" i="46" a="1"/>
  <c r="E66" i="46" s="1"/>
  <c r="H343" i="57" s="1" a="1"/>
  <c r="H343" i="57" s="1"/>
  <c r="E69" i="46" a="1"/>
  <c r="E69" i="46" s="1"/>
  <c r="H346" i="57" s="1" a="1"/>
  <c r="H346" i="57" s="1"/>
  <c r="E71" i="46" a="1"/>
  <c r="E71" i="46" s="1"/>
  <c r="H348" i="57" s="1" a="1"/>
  <c r="H348" i="57" s="1"/>
  <c r="E72" i="46" a="1"/>
  <c r="E72" i="46" s="1"/>
  <c r="H349" i="57" s="1" a="1"/>
  <c r="H349" i="57" s="1"/>
  <c r="E73" i="46" a="1"/>
  <c r="E73" i="46" s="1"/>
  <c r="H350" i="57" s="1" a="1"/>
  <c r="H350" i="57" s="1"/>
  <c r="E74" i="46" a="1"/>
  <c r="E74" i="46" s="1"/>
  <c r="H351" i="57" s="1" a="1"/>
  <c r="H351" i="57" s="1"/>
  <c r="E75" i="46" a="1"/>
  <c r="E75" i="46" s="1"/>
  <c r="H352" i="57" s="1" a="1"/>
  <c r="H352" i="57" s="1"/>
  <c r="E76" i="46" a="1"/>
  <c r="E76" i="46" s="1"/>
  <c r="H353" i="57" s="1" a="1"/>
  <c r="H353" i="57" s="1"/>
  <c r="E78" i="46" a="1"/>
  <c r="E78" i="46" s="1"/>
  <c r="H355" i="57" s="1" a="1"/>
  <c r="H355" i="57" s="1"/>
  <c r="E79" i="46" a="1"/>
  <c r="E79" i="46" s="1"/>
  <c r="H356" i="57" s="1" a="1"/>
  <c r="H356" i="57" s="1"/>
  <c r="E80" i="46" a="1"/>
  <c r="E80" i="46" s="1"/>
  <c r="H357" i="57" s="1" a="1"/>
  <c r="H357" i="57" s="1"/>
  <c r="E81" i="46" a="1"/>
  <c r="E81" i="46" s="1"/>
  <c r="H358" i="57" s="1" a="1"/>
  <c r="H358" i="57" s="1"/>
  <c r="E82" i="46" a="1"/>
  <c r="E82" i="46" s="1"/>
  <c r="H359" i="57" s="1" a="1"/>
  <c r="H359" i="57" s="1"/>
  <c r="E83" i="46" a="1"/>
  <c r="E83" i="46" s="1"/>
  <c r="H360" i="57" s="1" a="1"/>
  <c r="H360" i="57" s="1"/>
  <c r="E87" i="46" a="1"/>
  <c r="E87" i="46" s="1"/>
  <c r="H364" i="57" s="1" a="1"/>
  <c r="H364" i="57" s="1"/>
  <c r="E88" i="46" a="1"/>
  <c r="E88" i="46" s="1"/>
  <c r="H365" i="57" s="1" a="1"/>
  <c r="H365" i="57" s="1"/>
  <c r="E90" i="46" a="1"/>
  <c r="E90" i="46" s="1"/>
  <c r="H367" i="57" s="1" a="1"/>
  <c r="H367" i="57" s="1"/>
  <c r="E91" i="46" a="1"/>
  <c r="E91" i="46" s="1"/>
  <c r="H368" i="57" s="1" a="1"/>
  <c r="H368" i="57" s="1"/>
  <c r="E92" i="46" a="1"/>
  <c r="E92" i="46" s="1"/>
  <c r="H369" i="57" s="1" a="1"/>
  <c r="H369" i="57" s="1"/>
  <c r="E93" i="46" a="1"/>
  <c r="E93" i="46" s="1"/>
  <c r="H370" i="57" s="1" a="1"/>
  <c r="H370" i="57" s="1"/>
  <c r="E96" i="46" a="1"/>
  <c r="E96" i="46" s="1"/>
  <c r="H373" i="57" s="1" a="1"/>
  <c r="H373" i="57" s="1"/>
  <c r="E97" i="46" a="1"/>
  <c r="E97" i="46" s="1"/>
  <c r="H374" i="57" s="1" a="1"/>
  <c r="H374" i="57" s="1"/>
  <c r="E98" i="46" a="1"/>
  <c r="E98" i="46" s="1"/>
  <c r="H375" i="57" s="1" a="1"/>
  <c r="H375" i="57" s="1"/>
  <c r="E99" i="46" a="1"/>
  <c r="E99" i="46" s="1"/>
  <c r="H376" i="57" s="1" a="1"/>
  <c r="H376" i="57" s="1"/>
  <c r="E101" i="46" a="1"/>
  <c r="E101" i="46" s="1"/>
  <c r="H378" i="57" s="1" a="1"/>
  <c r="H378" i="57" s="1"/>
  <c r="E102" i="46" a="1"/>
  <c r="E102" i="46" s="1"/>
  <c r="H379" i="57" s="1" a="1"/>
  <c r="H379" i="57" s="1"/>
  <c r="E104" i="46" a="1"/>
  <c r="E104" i="46" s="1"/>
  <c r="H381" i="57" s="1" a="1"/>
  <c r="H381" i="57" s="1"/>
  <c r="E105" i="46" a="1"/>
  <c r="E105" i="46" s="1"/>
  <c r="H382" i="57" s="1" a="1"/>
  <c r="H382" i="57" s="1"/>
  <c r="E106" i="46" a="1"/>
  <c r="E106" i="46" s="1"/>
  <c r="H383" i="57" s="1" a="1"/>
  <c r="H383" i="57" s="1"/>
  <c r="E107" i="46" a="1"/>
  <c r="E107" i="46" s="1"/>
  <c r="H384" i="57" s="1" a="1"/>
  <c r="H384" i="57" s="1"/>
  <c r="E108" i="46" a="1"/>
  <c r="E108" i="46" s="1"/>
  <c r="H385" i="57" s="1" a="1"/>
  <c r="H385" i="57" s="1"/>
  <c r="E109" i="46" a="1"/>
  <c r="E109" i="46" s="1"/>
  <c r="H386" i="57" s="1" a="1"/>
  <c r="H386" i="57" s="1"/>
  <c r="E111" i="46" a="1"/>
  <c r="E111" i="46" s="1"/>
  <c r="H388" i="57" s="1" a="1"/>
  <c r="H388" i="57" s="1"/>
  <c r="E112" i="46" a="1"/>
  <c r="E112" i="46" s="1"/>
  <c r="H389" i="57" s="1" a="1"/>
  <c r="H389" i="57" s="1"/>
  <c r="E114" i="46" a="1"/>
  <c r="E114" i="46" s="1"/>
  <c r="H391" i="57" s="1" a="1"/>
  <c r="H391" i="57" s="1"/>
  <c r="E115" i="46" a="1"/>
  <c r="E115" i="46" s="1"/>
  <c r="H392" i="57" s="1" a="1"/>
  <c r="H392" i="57" s="1"/>
  <c r="E116" i="46" a="1"/>
  <c r="E116" i="46" s="1"/>
  <c r="H393" i="57" s="1" a="1"/>
  <c r="H393" i="57" s="1"/>
  <c r="E120" i="46" a="1"/>
  <c r="E120" i="46" s="1"/>
  <c r="H397" i="57" s="1" a="1"/>
  <c r="H397" i="57" s="1"/>
  <c r="E123" i="46" a="1"/>
  <c r="E123" i="46" s="1"/>
  <c r="H400" i="57" s="1" a="1"/>
  <c r="H400" i="57" s="1"/>
  <c r="E125" i="46" a="1"/>
  <c r="E125" i="46" s="1"/>
  <c r="H402" i="57" s="1" a="1"/>
  <c r="H402" i="57" s="1"/>
  <c r="E126" i="46" a="1"/>
  <c r="E126" i="46" s="1"/>
  <c r="H403" i="57" s="1" a="1"/>
  <c r="H403" i="57" s="1"/>
  <c r="E127" i="46" a="1"/>
  <c r="E127" i="46" s="1"/>
  <c r="H404" i="57" s="1" a="1"/>
  <c r="H404" i="57" s="1"/>
  <c r="E128" i="46" a="1"/>
  <c r="E128" i="46" s="1"/>
  <c r="H405" i="57" s="1" a="1"/>
  <c r="H405" i="57" s="1"/>
  <c r="E129" i="46" a="1"/>
  <c r="E129" i="46" s="1"/>
  <c r="H406" i="57" s="1" a="1"/>
  <c r="H406" i="57" s="1"/>
  <c r="E130" i="46" a="1"/>
  <c r="E130" i="46" s="1"/>
  <c r="H407" i="57" s="1" a="1"/>
  <c r="H407" i="57" s="1"/>
  <c r="E132" i="46" a="1"/>
  <c r="E132" i="46" s="1"/>
  <c r="H409" i="57" s="1" a="1"/>
  <c r="H409" i="57" s="1"/>
  <c r="E135" i="46" a="1"/>
  <c r="E135" i="46" s="1"/>
  <c r="H412" i="57" s="1" a="1"/>
  <c r="H412" i="57" s="1"/>
  <c r="E136" i="46" a="1"/>
  <c r="E136" i="46" s="1"/>
  <c r="H413" i="57" s="1" a="1"/>
  <c r="H413" i="57" s="1"/>
  <c r="E137" i="46" a="1"/>
  <c r="E137" i="46" s="1"/>
  <c r="H414" i="57" s="1" a="1"/>
  <c r="H414" i="57" s="1"/>
  <c r="E138" i="46" a="1"/>
  <c r="E138" i="46" s="1"/>
  <c r="H415" i="57" s="1" a="1"/>
  <c r="H415" i="57" s="1"/>
  <c r="E141" i="46" a="1"/>
  <c r="E141" i="46" s="1"/>
  <c r="H418" i="57" s="1" a="1"/>
  <c r="H418" i="57" s="1"/>
  <c r="E142" i="46" a="1"/>
  <c r="E142" i="46" s="1"/>
  <c r="H419" i="57" s="1" a="1"/>
  <c r="H419" i="57" s="1"/>
  <c r="E144" i="46" a="1"/>
  <c r="E144" i="46" s="1"/>
  <c r="H421" i="57" s="1" a="1"/>
  <c r="H421" i="57" s="1"/>
  <c r="E147" i="46" a="1"/>
  <c r="E147" i="46" s="1"/>
  <c r="H424" i="57" s="1" a="1"/>
  <c r="H424" i="57" s="1"/>
  <c r="E148" i="46" a="1"/>
  <c r="E148" i="46" s="1"/>
  <c r="H425" i="57" s="1" a="1"/>
  <c r="H425" i="57" s="1"/>
  <c r="E149" i="46" a="1"/>
  <c r="E149" i="46" s="1"/>
  <c r="H426" i="57" s="1" a="1"/>
  <c r="H426" i="57" s="1"/>
  <c r="E12" i="46" a="1"/>
  <c r="E12" i="46" s="1"/>
  <c r="H289" i="57" s="1" a="1"/>
  <c r="H289" i="57" s="1"/>
  <c r="G61" i="22"/>
  <c r="H147" i="57" s="1" a="1"/>
  <c r="H147" i="57" s="1"/>
  <c r="G8" i="22"/>
  <c r="H94" i="57" s="1" a="1"/>
  <c r="H94" i="57" s="1"/>
  <c r="I94" i="57" a="1"/>
  <c r="I94" i="57" s="1"/>
  <c r="J94" i="57" a="1"/>
  <c r="J94" i="57" s="1"/>
  <c r="G9" i="22"/>
  <c r="H95" i="57" s="1" a="1"/>
  <c r="H95" i="57" s="1"/>
  <c r="I95" i="57" a="1"/>
  <c r="I95" i="57" s="1"/>
  <c r="J95" i="57" a="1"/>
  <c r="J95" i="57" s="1"/>
  <c r="G10" i="22"/>
  <c r="H96" i="57" s="1" a="1"/>
  <c r="H96" i="57" s="1"/>
  <c r="I96" i="57" a="1"/>
  <c r="I96" i="57" s="1"/>
  <c r="J96" i="57" a="1"/>
  <c r="J96" i="57" s="1"/>
  <c r="G11" i="22"/>
  <c r="H97" i="57" s="1" a="1"/>
  <c r="H97" i="57" s="1"/>
  <c r="I97" i="57" a="1"/>
  <c r="I97" i="57" s="1"/>
  <c r="J97" i="57" a="1"/>
  <c r="J97" i="57" s="1"/>
  <c r="G12" i="22"/>
  <c r="H98" i="57" s="1" a="1"/>
  <c r="H98" i="57" s="1"/>
  <c r="I98" i="57" a="1"/>
  <c r="I98" i="57" s="1"/>
  <c r="J98" i="57" a="1"/>
  <c r="J98" i="57" s="1"/>
  <c r="G13" i="22"/>
  <c r="H99" i="57" s="1" a="1"/>
  <c r="H99" i="57" s="1"/>
  <c r="J99" i="57" a="1"/>
  <c r="J99" i="57" s="1"/>
  <c r="G14" i="22"/>
  <c r="H100" i="57" s="1" a="1"/>
  <c r="H100" i="57" s="1"/>
  <c r="I100" i="57" a="1"/>
  <c r="I100" i="57" s="1"/>
  <c r="J100" i="57" a="1"/>
  <c r="J100" i="57" s="1"/>
  <c r="G15" i="22"/>
  <c r="H101" i="57" s="1" a="1"/>
  <c r="H101" i="57" s="1"/>
  <c r="I101" i="57" a="1"/>
  <c r="I101" i="57" s="1"/>
  <c r="J101" i="57" a="1"/>
  <c r="J101" i="57" s="1"/>
  <c r="G16" i="22"/>
  <c r="H102" i="57" s="1" a="1"/>
  <c r="H102" i="57" s="1"/>
  <c r="J102" i="57" a="1"/>
  <c r="J102" i="57" s="1"/>
  <c r="G17" i="22"/>
  <c r="H103" i="57" s="1" a="1"/>
  <c r="H103" i="57" s="1"/>
  <c r="I103" i="57" a="1"/>
  <c r="I103" i="57" s="1"/>
  <c r="J103" i="57" a="1"/>
  <c r="J103" i="57" s="1"/>
  <c r="G18" i="22"/>
  <c r="H104" i="57" s="1" a="1"/>
  <c r="H104" i="57" s="1"/>
  <c r="I104" i="57" a="1"/>
  <c r="I104" i="57" s="1"/>
  <c r="J104" i="57" a="1"/>
  <c r="J104" i="57" s="1"/>
  <c r="G19" i="22"/>
  <c r="H105" i="57" s="1" a="1"/>
  <c r="H105" i="57" s="1"/>
  <c r="J105" i="57" a="1"/>
  <c r="J105" i="57" s="1"/>
  <c r="G20" i="22"/>
  <c r="H106" i="57" s="1" a="1"/>
  <c r="H106" i="57" s="1"/>
  <c r="I106" i="57" a="1"/>
  <c r="I106" i="57" s="1"/>
  <c r="J106" i="57" a="1"/>
  <c r="J106" i="57" s="1"/>
  <c r="G21" i="22"/>
  <c r="H107" i="57" s="1" a="1"/>
  <c r="H107" i="57" s="1"/>
  <c r="I107" i="57" a="1"/>
  <c r="I107" i="57" s="1"/>
  <c r="J107" i="57" a="1"/>
  <c r="J107" i="57" s="1"/>
  <c r="I108" i="57" a="1"/>
  <c r="I108" i="57" s="1"/>
  <c r="J108" i="57" a="1"/>
  <c r="J108" i="57" s="1"/>
  <c r="I109" i="57" a="1"/>
  <c r="I109" i="57" s="1"/>
  <c r="J109" i="57" a="1"/>
  <c r="J109" i="57" s="1"/>
  <c r="I110" i="57" a="1"/>
  <c r="I110" i="57" s="1"/>
  <c r="J110" i="57" a="1"/>
  <c r="J110" i="57" s="1"/>
  <c r="I111" i="57" a="1"/>
  <c r="I111" i="57" s="1"/>
  <c r="J111" i="57" a="1"/>
  <c r="J111" i="57" s="1"/>
  <c r="J112" i="57" a="1"/>
  <c r="J112" i="57" s="1"/>
  <c r="I113" i="57" a="1"/>
  <c r="I113" i="57" s="1"/>
  <c r="J113" i="57" a="1"/>
  <c r="J113" i="57" s="1"/>
  <c r="G28" i="22"/>
  <c r="H114" i="57" s="1" a="1"/>
  <c r="H114" i="57" s="1"/>
  <c r="I114" i="57" a="1"/>
  <c r="I114" i="57" s="1"/>
  <c r="J114" i="57" a="1"/>
  <c r="J114" i="57" s="1"/>
  <c r="I115" i="57" a="1"/>
  <c r="I115" i="57" s="1"/>
  <c r="J115" i="57" a="1"/>
  <c r="J115" i="57" s="1"/>
  <c r="I116" i="57" a="1"/>
  <c r="I116" i="57" s="1"/>
  <c r="J116" i="57" a="1"/>
  <c r="J116" i="57" s="1"/>
  <c r="I117" i="57" a="1"/>
  <c r="I117" i="57" s="1"/>
  <c r="J117" i="57" a="1"/>
  <c r="J117" i="57" s="1"/>
  <c r="G32" i="22"/>
  <c r="H118" i="57" s="1" a="1"/>
  <c r="H118" i="57" s="1"/>
  <c r="I118" i="57" a="1"/>
  <c r="I118" i="57" s="1"/>
  <c r="J118" i="57" a="1"/>
  <c r="J118" i="57" s="1"/>
  <c r="G33" i="22"/>
  <c r="H119" i="57" s="1" a="1"/>
  <c r="H119" i="57" s="1"/>
  <c r="I119" i="57" a="1"/>
  <c r="I119" i="57" s="1"/>
  <c r="J119" i="57" a="1"/>
  <c r="J119" i="57" s="1"/>
  <c r="G34" i="22"/>
  <c r="H120" i="57" s="1" a="1"/>
  <c r="H120" i="57" s="1"/>
  <c r="I120" i="57" a="1"/>
  <c r="I120" i="57" s="1"/>
  <c r="J120" i="57" a="1"/>
  <c r="J120" i="57" s="1"/>
  <c r="G35" i="22"/>
  <c r="H121" i="57" s="1" a="1"/>
  <c r="H121" i="57" s="1"/>
  <c r="I121" i="57" a="1"/>
  <c r="I121" i="57" s="1"/>
  <c r="J121" i="57" a="1"/>
  <c r="J121" i="57" s="1"/>
  <c r="G36" i="22"/>
  <c r="H122" i="57" s="1" a="1"/>
  <c r="H122" i="57" s="1"/>
  <c r="I122" i="57" a="1"/>
  <c r="I122" i="57" s="1"/>
  <c r="J122" i="57" a="1"/>
  <c r="J122" i="57" s="1"/>
  <c r="G37" i="22"/>
  <c r="H123" i="57" s="1" a="1"/>
  <c r="H123" i="57" s="1"/>
  <c r="I123" i="57" a="1"/>
  <c r="I123" i="57" s="1"/>
  <c r="J123" i="57" a="1"/>
  <c r="J123" i="57" s="1"/>
  <c r="G38" i="22"/>
  <c r="H124" i="57" s="1" a="1"/>
  <c r="H124" i="57" s="1"/>
  <c r="I124" i="57" a="1"/>
  <c r="I124" i="57" s="1"/>
  <c r="J124" i="57" a="1"/>
  <c r="J124" i="57" s="1"/>
  <c r="G39" i="22"/>
  <c r="H125" i="57" s="1" a="1"/>
  <c r="H125" i="57" s="1"/>
  <c r="I125" i="57" a="1"/>
  <c r="I125" i="57" s="1"/>
  <c r="J125" i="57" a="1"/>
  <c r="J125" i="57" s="1"/>
  <c r="G40" i="22"/>
  <c r="H126" i="57" s="1" a="1"/>
  <c r="H126" i="57" s="1"/>
  <c r="I126" i="57" a="1"/>
  <c r="I126" i="57" s="1"/>
  <c r="J126" i="57" a="1"/>
  <c r="J126" i="57" s="1"/>
  <c r="G41" i="22"/>
  <c r="H127" i="57" s="1" a="1"/>
  <c r="H127" i="57" s="1"/>
  <c r="I127" i="57" a="1"/>
  <c r="I127" i="57" s="1"/>
  <c r="J127" i="57" a="1"/>
  <c r="J127" i="57" s="1"/>
  <c r="G42" i="22"/>
  <c r="H128" i="57" s="1" a="1"/>
  <c r="H128" i="57" s="1"/>
  <c r="I128" i="57" a="1"/>
  <c r="I128" i="57" s="1"/>
  <c r="J128" i="57" a="1"/>
  <c r="J128" i="57" s="1"/>
  <c r="G43" i="22"/>
  <c r="H129" i="57" s="1" a="1"/>
  <c r="H129" i="57" s="1"/>
  <c r="I129" i="57" a="1"/>
  <c r="I129" i="57" s="1"/>
  <c r="J129" i="57" a="1"/>
  <c r="J129" i="57" s="1"/>
  <c r="G44" i="22"/>
  <c r="H130" i="57" s="1" a="1"/>
  <c r="H130" i="57" s="1"/>
  <c r="I130" i="57" a="1"/>
  <c r="I130" i="57" s="1"/>
  <c r="J130" i="57" a="1"/>
  <c r="J130" i="57" s="1"/>
  <c r="J131" i="57" a="1"/>
  <c r="J131" i="57" s="1"/>
  <c r="G46" i="22"/>
  <c r="H132" i="57" s="1" a="1"/>
  <c r="H132" i="57" s="1"/>
  <c r="I132" i="57" a="1"/>
  <c r="I132" i="57" s="1"/>
  <c r="J132" i="57" a="1"/>
  <c r="J132" i="57" s="1"/>
  <c r="G47" i="22"/>
  <c r="H133" i="57" s="1" a="1"/>
  <c r="H133" i="57" s="1"/>
  <c r="I133" i="57" a="1"/>
  <c r="I133" i="57" s="1"/>
  <c r="J133" i="57" a="1"/>
  <c r="J133" i="57" s="1"/>
  <c r="G48" i="22"/>
  <c r="H134" i="57" s="1" a="1"/>
  <c r="H134" i="57" s="1"/>
  <c r="I134" i="57" a="1"/>
  <c r="I134" i="57" s="1"/>
  <c r="J134" i="57" a="1"/>
  <c r="J134" i="57" s="1"/>
  <c r="G49" i="22"/>
  <c r="H135" i="57" s="1" a="1"/>
  <c r="H135" i="57" s="1"/>
  <c r="I135" i="57" a="1"/>
  <c r="I135" i="57" s="1"/>
  <c r="J135" i="57" a="1"/>
  <c r="J135" i="57" s="1"/>
  <c r="G50" i="22"/>
  <c r="H136" i="57" s="1" a="1"/>
  <c r="H136" i="57" s="1"/>
  <c r="I136" i="57" a="1"/>
  <c r="I136" i="57" s="1"/>
  <c r="J136" i="57" a="1"/>
  <c r="J136" i="57" s="1"/>
  <c r="G51" i="22"/>
  <c r="H137" i="57" s="1" a="1"/>
  <c r="H137" i="57" s="1"/>
  <c r="I137" i="57" a="1"/>
  <c r="I137" i="57" s="1"/>
  <c r="J137" i="57" a="1"/>
  <c r="J137" i="57" s="1"/>
  <c r="G52" i="22"/>
  <c r="H138" i="57" s="1" a="1"/>
  <c r="H138" i="57" s="1"/>
  <c r="I138" i="57" a="1"/>
  <c r="I138" i="57" s="1"/>
  <c r="J138" i="57" a="1"/>
  <c r="J138" i="57" s="1"/>
  <c r="G53" i="22"/>
  <c r="H139" i="57" s="1" a="1"/>
  <c r="H139" i="57" s="1"/>
  <c r="I139" i="57" a="1"/>
  <c r="I139" i="57" s="1"/>
  <c r="J139" i="57" a="1"/>
  <c r="J139" i="57" s="1"/>
  <c r="G54" i="22"/>
  <c r="H140" i="57" s="1" a="1"/>
  <c r="H140" i="57" s="1"/>
  <c r="I140" i="57" a="1"/>
  <c r="I140" i="57" s="1"/>
  <c r="J140" i="57" a="1"/>
  <c r="J140" i="57" s="1"/>
  <c r="G55" i="22"/>
  <c r="H141" i="57" s="1" a="1"/>
  <c r="H141" i="57" s="1"/>
  <c r="I141" i="57" a="1"/>
  <c r="I141" i="57" s="1"/>
  <c r="J141" i="57" a="1"/>
  <c r="J141" i="57" s="1"/>
  <c r="G56" i="22"/>
  <c r="H142" i="57" s="1" a="1"/>
  <c r="H142" i="57" s="1"/>
  <c r="I142" i="57" a="1"/>
  <c r="I142" i="57" s="1"/>
  <c r="J142" i="57" a="1"/>
  <c r="J142" i="57" s="1"/>
  <c r="G57" i="22"/>
  <c r="H143" i="57" s="1" a="1"/>
  <c r="H143" i="57" s="1"/>
  <c r="I143" i="57" a="1"/>
  <c r="I143" i="57" s="1"/>
  <c r="J143" i="57" a="1"/>
  <c r="J143" i="57" s="1"/>
  <c r="G58" i="22"/>
  <c r="H144" i="57" s="1" a="1"/>
  <c r="H144" i="57" s="1"/>
  <c r="I144" i="57" a="1"/>
  <c r="I144" i="57" s="1"/>
  <c r="J144" i="57" a="1"/>
  <c r="J144" i="57" s="1"/>
  <c r="G59" i="22"/>
  <c r="H145" i="57" s="1" a="1"/>
  <c r="H145" i="57" s="1"/>
  <c r="I145" i="57" a="1"/>
  <c r="I145" i="57" s="1"/>
  <c r="J145" i="57" a="1"/>
  <c r="J145" i="57" s="1"/>
  <c r="G60" i="22"/>
  <c r="H146" i="57" s="1" a="1"/>
  <c r="H146" i="57" s="1"/>
  <c r="I146" i="57" a="1"/>
  <c r="I146" i="57" s="1"/>
  <c r="J146" i="57" a="1"/>
  <c r="J146" i="57" s="1"/>
  <c r="J147" i="57" a="1"/>
  <c r="J147" i="57" s="1"/>
  <c r="J93" i="57" a="1"/>
  <c r="J93" i="57" s="1"/>
  <c r="I93" i="57" a="1"/>
  <c r="I93" i="57" s="1"/>
  <c r="G7" i="22"/>
  <c r="H93" i="57" s="1" a="1"/>
  <c r="H93" i="57" s="1"/>
  <c r="L67" i="21"/>
  <c r="M67" i="21"/>
  <c r="C16" i="48"/>
  <c r="F67" i="21" s="1"/>
  <c r="N67" i="21" s="1"/>
  <c r="O67" i="21"/>
  <c r="P67" i="21"/>
  <c r="Q67" i="21"/>
  <c r="R67" i="21"/>
  <c r="N5" i="25"/>
  <c r="P5" i="25" s="1"/>
  <c r="M13" i="21"/>
  <c r="N13" i="21"/>
  <c r="J52" i="57" a="1"/>
  <c r="J52" i="57" s="1"/>
  <c r="M14" i="21"/>
  <c r="N14" i="21"/>
  <c r="J53" i="57" a="1"/>
  <c r="J53" i="57" s="1"/>
  <c r="N5" i="26"/>
  <c r="Q5" i="26" s="1"/>
  <c r="N6" i="26"/>
  <c r="Q6" i="26" s="1"/>
  <c r="M15" i="21"/>
  <c r="N15" i="21"/>
  <c r="U15" i="21"/>
  <c r="I54" i="57" s="1" a="1"/>
  <c r="I54" i="57" s="1"/>
  <c r="J54" i="57" a="1"/>
  <c r="J54" i="57" s="1"/>
  <c r="M16" i="21"/>
  <c r="N16" i="21"/>
  <c r="U16" i="21"/>
  <c r="I55" i="57" s="1" a="1"/>
  <c r="I55" i="57" s="1"/>
  <c r="J55" i="57" a="1"/>
  <c r="J55" i="57" s="1"/>
  <c r="M17" i="21"/>
  <c r="N17" i="21"/>
  <c r="U17" i="21"/>
  <c r="I56" i="57" s="1" a="1"/>
  <c r="I56" i="57" s="1"/>
  <c r="J56" i="57" a="1"/>
  <c r="J56" i="57" s="1"/>
  <c r="L54" i="28"/>
  <c r="L55" i="28"/>
  <c r="N54" i="28"/>
  <c r="N55" i="28"/>
  <c r="M18" i="21"/>
  <c r="N18" i="21"/>
  <c r="U18" i="21"/>
  <c r="I57" i="57" s="1" a="1"/>
  <c r="I57" i="57" s="1"/>
  <c r="J57" i="57" a="1"/>
  <c r="J57" i="57" s="1"/>
  <c r="M19" i="21"/>
  <c r="N19" i="21"/>
  <c r="J58" i="57" a="1"/>
  <c r="J58" i="57" s="1"/>
  <c r="M20" i="21"/>
  <c r="N20" i="21"/>
  <c r="J59" i="57" a="1"/>
  <c r="J59" i="57" s="1"/>
  <c r="D21" i="21"/>
  <c r="L21" i="21" s="1"/>
  <c r="O11" i="47"/>
  <c r="E23" i="21" s="1"/>
  <c r="M23" i="21" s="1"/>
  <c r="N21" i="21"/>
  <c r="J60" i="57" a="1"/>
  <c r="J60" i="57" s="1"/>
  <c r="D22" i="21"/>
  <c r="L22" i="21" s="1"/>
  <c r="N22" i="21"/>
  <c r="J61" i="57" a="1"/>
  <c r="J61" i="57" s="1"/>
  <c r="D23" i="21"/>
  <c r="L23" i="21" s="1"/>
  <c r="N23" i="21"/>
  <c r="U23" i="21"/>
  <c r="I62" i="57" s="1" a="1"/>
  <c r="I62" i="57" s="1"/>
  <c r="J62" i="57" a="1"/>
  <c r="J62" i="57" s="1"/>
  <c r="D31" i="21"/>
  <c r="L31" i="21" s="1"/>
  <c r="M31" i="21"/>
  <c r="N31" i="21"/>
  <c r="O31" i="21"/>
  <c r="P31" i="21"/>
  <c r="Q31" i="21"/>
  <c r="R31" i="21"/>
  <c r="J63" i="57" a="1"/>
  <c r="J63" i="57" s="1"/>
  <c r="D32" i="21"/>
  <c r="L32" i="21" s="1"/>
  <c r="M32" i="21"/>
  <c r="N32" i="21"/>
  <c r="O32" i="21"/>
  <c r="P32" i="21"/>
  <c r="Q32" i="21"/>
  <c r="R32" i="21"/>
  <c r="J64" i="57" a="1"/>
  <c r="J64" i="57" s="1"/>
  <c r="D33" i="21"/>
  <c r="L33" i="21" s="1"/>
  <c r="M33" i="21"/>
  <c r="N33" i="21"/>
  <c r="O33" i="21"/>
  <c r="P33" i="21"/>
  <c r="Q33" i="21"/>
  <c r="R33" i="21"/>
  <c r="U33" i="21"/>
  <c r="I65" i="57" s="1" a="1"/>
  <c r="I65" i="57" s="1"/>
  <c r="J65" i="57" a="1"/>
  <c r="J65" i="57" s="1"/>
  <c r="D34" i="21"/>
  <c r="L34" i="21" s="1"/>
  <c r="M34" i="21"/>
  <c r="N34" i="21"/>
  <c r="O34" i="21"/>
  <c r="P34" i="21"/>
  <c r="Q34" i="21"/>
  <c r="R34" i="21"/>
  <c r="U34" i="21"/>
  <c r="I66" i="57" s="1" a="1"/>
  <c r="I66" i="57" s="1"/>
  <c r="J66" i="57" a="1"/>
  <c r="J66" i="57" s="1"/>
  <c r="D35" i="21"/>
  <c r="L35" i="21" s="1"/>
  <c r="M35" i="21"/>
  <c r="N35" i="21"/>
  <c r="O35" i="21"/>
  <c r="P35" i="21"/>
  <c r="Q35" i="21"/>
  <c r="R35" i="21"/>
  <c r="U35" i="21"/>
  <c r="I67" i="57" s="1" a="1"/>
  <c r="I67" i="57" s="1"/>
  <c r="J67" i="57" a="1"/>
  <c r="J67" i="57" s="1"/>
  <c r="D36" i="21"/>
  <c r="L36" i="21" s="1"/>
  <c r="M36" i="21"/>
  <c r="N36" i="21"/>
  <c r="O36" i="21"/>
  <c r="P36" i="21"/>
  <c r="Q36" i="21"/>
  <c r="R36" i="21"/>
  <c r="J68" i="57" a="1"/>
  <c r="J68" i="57" s="1"/>
  <c r="D37" i="21"/>
  <c r="L37" i="21" s="1"/>
  <c r="M37" i="21"/>
  <c r="N37" i="21"/>
  <c r="O37" i="21"/>
  <c r="P37" i="21"/>
  <c r="Q37" i="21"/>
  <c r="R37" i="21"/>
  <c r="U37" i="21"/>
  <c r="I69" i="57" s="1" a="1"/>
  <c r="I69" i="57" s="1"/>
  <c r="J69" i="57" a="1"/>
  <c r="J69" i="57" s="1"/>
  <c r="D38" i="21"/>
  <c r="L38" i="21" s="1"/>
  <c r="M38" i="21"/>
  <c r="N38" i="21"/>
  <c r="O38" i="21"/>
  <c r="P38" i="21"/>
  <c r="Q38" i="21"/>
  <c r="R38" i="21"/>
  <c r="J70" i="57" a="1"/>
  <c r="J70" i="57" s="1"/>
  <c r="D39" i="21"/>
  <c r="L39" i="21" s="1"/>
  <c r="M39" i="21"/>
  <c r="N39" i="21"/>
  <c r="O39" i="21"/>
  <c r="P39" i="21"/>
  <c r="Q39" i="21"/>
  <c r="R39" i="21"/>
  <c r="J71" i="57" a="1"/>
  <c r="J71" i="57" s="1"/>
  <c r="D40" i="21"/>
  <c r="L40" i="21" s="1"/>
  <c r="M40" i="21"/>
  <c r="N40" i="21"/>
  <c r="O40" i="21"/>
  <c r="P40" i="21"/>
  <c r="Q40" i="21"/>
  <c r="R40" i="21"/>
  <c r="J72" i="57" a="1"/>
  <c r="J72" i="57" s="1"/>
  <c r="D41" i="21"/>
  <c r="L41" i="21" s="1"/>
  <c r="M41" i="21"/>
  <c r="N41" i="21"/>
  <c r="O41" i="21"/>
  <c r="P41" i="21"/>
  <c r="Q41" i="21"/>
  <c r="R41" i="21"/>
  <c r="U41" i="21"/>
  <c r="I73" i="57" s="1" a="1"/>
  <c r="I73" i="57" s="1"/>
  <c r="J73" i="57" a="1"/>
  <c r="J73" i="57" s="1"/>
  <c r="D42" i="21"/>
  <c r="L42" i="21" s="1"/>
  <c r="M42" i="21"/>
  <c r="N42" i="21"/>
  <c r="O42" i="21"/>
  <c r="P42" i="21"/>
  <c r="Q42" i="21"/>
  <c r="R42" i="21"/>
  <c r="U42" i="21"/>
  <c r="I74" i="57" s="1" a="1"/>
  <c r="I74" i="57" s="1"/>
  <c r="J74" i="57" a="1"/>
  <c r="J74" i="57" s="1"/>
  <c r="D43" i="21"/>
  <c r="L43" i="21" s="1"/>
  <c r="M43" i="21"/>
  <c r="N43" i="21"/>
  <c r="O43" i="21"/>
  <c r="P43" i="21"/>
  <c r="Q43" i="21"/>
  <c r="R43" i="21"/>
  <c r="U43" i="21"/>
  <c r="I75" i="57" s="1" a="1"/>
  <c r="I75" i="57" s="1"/>
  <c r="J75" i="57" a="1"/>
  <c r="J75" i="57" s="1"/>
  <c r="D44" i="21"/>
  <c r="L44" i="21" s="1"/>
  <c r="M44" i="21"/>
  <c r="N44" i="21"/>
  <c r="O44" i="21"/>
  <c r="P44" i="21"/>
  <c r="Q44" i="21"/>
  <c r="R44" i="21"/>
  <c r="I76" i="57" a="1"/>
  <c r="I76" i="57" s="1"/>
  <c r="J76" i="57" a="1"/>
  <c r="J76" i="57" s="1"/>
  <c r="D45" i="21"/>
  <c r="L45" i="21" s="1"/>
  <c r="M45" i="21"/>
  <c r="N45" i="21"/>
  <c r="O45" i="21"/>
  <c r="P45" i="21"/>
  <c r="Q45" i="21"/>
  <c r="R45" i="21"/>
  <c r="J77" i="57" a="1"/>
  <c r="J77" i="57" s="1"/>
  <c r="L53" i="21"/>
  <c r="M53" i="21"/>
  <c r="C12" i="48"/>
  <c r="F54" i="21" s="1"/>
  <c r="N54" i="21" s="1"/>
  <c r="O53" i="21"/>
  <c r="P53" i="21"/>
  <c r="Q53" i="21"/>
  <c r="R53" i="21"/>
  <c r="J78" i="57" a="1"/>
  <c r="J78" i="57" s="1"/>
  <c r="L54" i="21"/>
  <c r="M54" i="21"/>
  <c r="O54" i="21"/>
  <c r="P54" i="21"/>
  <c r="Q54" i="21"/>
  <c r="R54" i="21"/>
  <c r="U54" i="21"/>
  <c r="I79" i="57" s="1" a="1"/>
  <c r="I79" i="57" s="1"/>
  <c r="J79" i="57" a="1"/>
  <c r="J79" i="57" s="1"/>
  <c r="L55" i="21"/>
  <c r="M55" i="21"/>
  <c r="O55" i="21"/>
  <c r="P55" i="21"/>
  <c r="Q55" i="21"/>
  <c r="R55" i="21"/>
  <c r="U55" i="21"/>
  <c r="I80" i="57" s="1" a="1"/>
  <c r="I80" i="57" s="1"/>
  <c r="J80" i="57" a="1"/>
  <c r="J80" i="57" s="1"/>
  <c r="L56" i="21"/>
  <c r="M56" i="21"/>
  <c r="C13" i="48"/>
  <c r="F57" i="21" s="1"/>
  <c r="N57" i="21" s="1"/>
  <c r="O56" i="21"/>
  <c r="P56" i="21"/>
  <c r="Q56" i="21"/>
  <c r="R56" i="21"/>
  <c r="U56" i="21"/>
  <c r="I81" i="57" s="1" a="1"/>
  <c r="I81" i="57" s="1"/>
  <c r="J81" i="57" a="1"/>
  <c r="J81" i="57" s="1"/>
  <c r="L57" i="21"/>
  <c r="M57" i="21"/>
  <c r="O57" i="21"/>
  <c r="P57" i="21"/>
  <c r="Q57" i="21"/>
  <c r="R57" i="21"/>
  <c r="U57" i="21"/>
  <c r="I82" i="57" s="1" a="1"/>
  <c r="I82" i="57" s="1"/>
  <c r="J82" i="57" a="1"/>
  <c r="J82" i="57" s="1"/>
  <c r="L58" i="21"/>
  <c r="M58" i="21"/>
  <c r="O58" i="21"/>
  <c r="P58" i="21"/>
  <c r="Q58" i="21"/>
  <c r="R58" i="21"/>
  <c r="U58" i="21"/>
  <c r="I83" i="57" s="1" a="1"/>
  <c r="I83" i="57" s="1"/>
  <c r="J83" i="57" a="1"/>
  <c r="J83" i="57" s="1"/>
  <c r="L59" i="21"/>
  <c r="M59" i="21"/>
  <c r="C14" i="48"/>
  <c r="F60" i="21" s="1"/>
  <c r="N60" i="21" s="1"/>
  <c r="O59" i="21"/>
  <c r="P59" i="21"/>
  <c r="Q59" i="21"/>
  <c r="R59" i="21"/>
  <c r="U59" i="21"/>
  <c r="I84" i="57" s="1" a="1"/>
  <c r="I84" i="57" s="1"/>
  <c r="J84" i="57" a="1"/>
  <c r="J84" i="57" s="1"/>
  <c r="L60" i="21"/>
  <c r="M60" i="21"/>
  <c r="O60" i="21"/>
  <c r="P60" i="21"/>
  <c r="Q60" i="21"/>
  <c r="R60" i="21"/>
  <c r="J85" i="57" a="1"/>
  <c r="J85" i="57" s="1"/>
  <c r="L61" i="21"/>
  <c r="M61" i="21"/>
  <c r="O61" i="21"/>
  <c r="P61" i="21"/>
  <c r="Q61" i="21"/>
  <c r="R61" i="21"/>
  <c r="U61" i="21"/>
  <c r="I86" i="57" s="1" a="1"/>
  <c r="I86" i="57" s="1"/>
  <c r="J86" i="57" a="1"/>
  <c r="J86" i="57" s="1"/>
  <c r="L62" i="21"/>
  <c r="M62" i="21"/>
  <c r="C15" i="48"/>
  <c r="O62" i="21"/>
  <c r="P62" i="21"/>
  <c r="Q62" i="21"/>
  <c r="R62" i="21"/>
  <c r="U62" i="21"/>
  <c r="I87" i="57" s="1" a="1"/>
  <c r="I87" i="57" s="1"/>
  <c r="J87" i="57" a="1"/>
  <c r="J87" i="57" s="1"/>
  <c r="L63" i="21"/>
  <c r="M63" i="21"/>
  <c r="O63" i="21"/>
  <c r="P63" i="21"/>
  <c r="Q63" i="21"/>
  <c r="R63" i="21"/>
  <c r="U63" i="21"/>
  <c r="I88" i="57" s="1" a="1"/>
  <c r="I88" i="57" s="1"/>
  <c r="J88" i="57" a="1"/>
  <c r="J88" i="57" s="1"/>
  <c r="L64" i="21"/>
  <c r="M64" i="21"/>
  <c r="O64" i="21"/>
  <c r="P64" i="21"/>
  <c r="Q64" i="21"/>
  <c r="R64" i="21"/>
  <c r="U64" i="21"/>
  <c r="I89" i="57" s="1" a="1"/>
  <c r="I89" i="57" s="1"/>
  <c r="J89" i="57" a="1"/>
  <c r="J89" i="57" s="1"/>
  <c r="L65" i="21"/>
  <c r="M65" i="21"/>
  <c r="O65" i="21"/>
  <c r="P65" i="21"/>
  <c r="Q65" i="21"/>
  <c r="R65" i="21"/>
  <c r="U65" i="21"/>
  <c r="I90" i="57" s="1" a="1"/>
  <c r="I90" i="57" s="1"/>
  <c r="J90" i="57" a="1"/>
  <c r="J90" i="57" s="1"/>
  <c r="L66" i="21"/>
  <c r="M66" i="21"/>
  <c r="O66" i="21"/>
  <c r="P66" i="21"/>
  <c r="Q66" i="21"/>
  <c r="R66" i="21"/>
  <c r="J91" i="57" a="1"/>
  <c r="J91" i="57" s="1"/>
  <c r="J92" i="57" a="1"/>
  <c r="J92" i="57" s="1"/>
  <c r="J51" i="57" a="1"/>
  <c r="J51" i="57" s="1"/>
  <c r="M12" i="21"/>
  <c r="N12" i="21"/>
  <c r="C3" i="6"/>
  <c r="H24" i="6"/>
  <c r="M24" i="6"/>
  <c r="O24" i="6" s="1"/>
  <c r="K24" i="6"/>
  <c r="C4" i="6"/>
  <c r="I24" i="6"/>
  <c r="C5" i="6"/>
  <c r="J24" i="6"/>
  <c r="S24" i="6"/>
  <c r="AA24" i="6" s="1"/>
  <c r="H17" i="6"/>
  <c r="M17" i="6"/>
  <c r="O17" i="6" s="1"/>
  <c r="K17" i="6"/>
  <c r="I17" i="6"/>
  <c r="J17" i="6"/>
  <c r="S17" i="6"/>
  <c r="W17" i="6" s="1"/>
  <c r="AC17" i="6"/>
  <c r="I43" i="57" s="1" a="1"/>
  <c r="I43" i="57" s="1"/>
  <c r="J43" i="57" a="1"/>
  <c r="J43" i="57" s="1"/>
  <c r="K43" i="57" a="1"/>
  <c r="K43" i="57" s="1"/>
  <c r="L43" i="57" a="1"/>
  <c r="L43" i="57" s="1"/>
  <c r="H18" i="6"/>
  <c r="M18" i="6"/>
  <c r="O18" i="6" s="1"/>
  <c r="K18" i="6"/>
  <c r="I18" i="6"/>
  <c r="J18" i="6"/>
  <c r="S18" i="6"/>
  <c r="AA18" i="6" s="1"/>
  <c r="AC18" i="6"/>
  <c r="I44" i="57" s="1" a="1"/>
  <c r="I44" i="57" s="1"/>
  <c r="J44" i="57" a="1"/>
  <c r="J44" i="57" s="1"/>
  <c r="K44" i="57" a="1"/>
  <c r="K44" i="57" s="1"/>
  <c r="L44" i="57" a="1"/>
  <c r="L44" i="57" s="1"/>
  <c r="H19" i="6"/>
  <c r="M19" i="6"/>
  <c r="O19" i="6" s="1"/>
  <c r="K19" i="6"/>
  <c r="I19" i="6"/>
  <c r="J19" i="6"/>
  <c r="S19" i="6"/>
  <c r="AA19" i="6" s="1"/>
  <c r="AC19" i="6"/>
  <c r="I45" i="57" s="1" a="1"/>
  <c r="I45" i="57" s="1"/>
  <c r="J45" i="57" a="1"/>
  <c r="J45" i="57" s="1"/>
  <c r="K45" i="57" a="1"/>
  <c r="K45" i="57" s="1"/>
  <c r="L45" i="57" a="1"/>
  <c r="L45" i="57" s="1"/>
  <c r="H20" i="6"/>
  <c r="M20" i="6"/>
  <c r="O20" i="6" s="1"/>
  <c r="R20" i="6" s="1"/>
  <c r="I20" i="6"/>
  <c r="J20" i="6"/>
  <c r="S20" i="6"/>
  <c r="AC20" i="6"/>
  <c r="I46" i="57" s="1" a="1"/>
  <c r="I46" i="57" s="1"/>
  <c r="J46" i="57" a="1"/>
  <c r="J46" i="57" s="1"/>
  <c r="K46" i="57" a="1"/>
  <c r="K46" i="57" s="1"/>
  <c r="L46" i="57" a="1"/>
  <c r="L46" i="57" s="1"/>
  <c r="H21" i="6"/>
  <c r="M21" i="6"/>
  <c r="O21" i="6" s="1"/>
  <c r="K21" i="6"/>
  <c r="I21" i="6"/>
  <c r="J21" i="6"/>
  <c r="S21" i="6"/>
  <c r="W21" i="6" s="1"/>
  <c r="AC21" i="6"/>
  <c r="I47" i="57" s="1" a="1"/>
  <c r="I47" i="57" s="1"/>
  <c r="J47" i="57" a="1"/>
  <c r="J47" i="57" s="1"/>
  <c r="K47" i="57" a="1"/>
  <c r="K47" i="57" s="1"/>
  <c r="L47" i="57" a="1"/>
  <c r="L47" i="57" s="1"/>
  <c r="H22" i="6"/>
  <c r="M22" i="6"/>
  <c r="O22" i="6" s="1"/>
  <c r="K22" i="6"/>
  <c r="I22" i="6"/>
  <c r="J22" i="6"/>
  <c r="S22" i="6"/>
  <c r="W22" i="6" s="1"/>
  <c r="AC22" i="6"/>
  <c r="I48" i="57" s="1" a="1"/>
  <c r="I48" i="57" s="1"/>
  <c r="J48" i="57" a="1"/>
  <c r="J48" i="57" s="1"/>
  <c r="K48" i="57" a="1"/>
  <c r="K48" i="57" s="1"/>
  <c r="L48" i="57" a="1"/>
  <c r="L48" i="57" s="1"/>
  <c r="H23" i="6"/>
  <c r="M23" i="6"/>
  <c r="O23" i="6" s="1"/>
  <c r="K23" i="6"/>
  <c r="I23" i="6"/>
  <c r="J23" i="6"/>
  <c r="S23" i="6"/>
  <c r="W23" i="6" s="1"/>
  <c r="AC23" i="6"/>
  <c r="I49" i="57" s="1" a="1"/>
  <c r="I49" i="57" s="1"/>
  <c r="J49" i="57" a="1"/>
  <c r="J49" i="57" s="1"/>
  <c r="K49" i="57" a="1"/>
  <c r="K49" i="57" s="1"/>
  <c r="L49" i="57" a="1"/>
  <c r="L49" i="57" s="1"/>
  <c r="AC24" i="6"/>
  <c r="I50" i="57" s="1" a="1"/>
  <c r="I50" i="57" s="1"/>
  <c r="J50" i="57" a="1"/>
  <c r="J50" i="57" s="1"/>
  <c r="K50" i="57" a="1"/>
  <c r="K50" i="57" s="1"/>
  <c r="L50" i="57" a="1"/>
  <c r="L50" i="57" s="1"/>
  <c r="L42" i="57" a="1"/>
  <c r="L42" i="57" s="1"/>
  <c r="K42" i="57" a="1"/>
  <c r="K42" i="57" s="1"/>
  <c r="J42" i="57" a="1"/>
  <c r="J42" i="57" s="1"/>
  <c r="AC16" i="6"/>
  <c r="I42" i="57" s="1" a="1"/>
  <c r="I42" i="57" s="1"/>
  <c r="H16" i="6"/>
  <c r="M16" i="6"/>
  <c r="O16" i="6" s="1"/>
  <c r="K16" i="6"/>
  <c r="I16" i="6"/>
  <c r="J16" i="6"/>
  <c r="S16" i="6"/>
  <c r="W16" i="6" s="1"/>
  <c r="C3" i="2"/>
  <c r="H48" i="2"/>
  <c r="M48" i="2"/>
  <c r="O48" i="2" s="1"/>
  <c r="K48" i="2"/>
  <c r="I48" i="2"/>
  <c r="C4" i="2"/>
  <c r="J48" i="2"/>
  <c r="C5" i="2"/>
  <c r="S48" i="2"/>
  <c r="W48" i="2" s="1"/>
  <c r="H17" i="2"/>
  <c r="M17" i="2"/>
  <c r="O17" i="2" s="1"/>
  <c r="K17" i="2"/>
  <c r="I17" i="2"/>
  <c r="J17" i="2"/>
  <c r="S17" i="2"/>
  <c r="W17" i="2" s="1"/>
  <c r="AC17" i="2"/>
  <c r="I10" i="57" s="1" a="1"/>
  <c r="I10" i="57" s="1"/>
  <c r="J10" i="57" a="1"/>
  <c r="J10" i="57" s="1"/>
  <c r="K10" i="57" a="1"/>
  <c r="K10" i="57" s="1"/>
  <c r="L10" i="57" a="1"/>
  <c r="L10" i="57" s="1"/>
  <c r="H18" i="2"/>
  <c r="O18" i="2"/>
  <c r="R18" i="2" s="1"/>
  <c r="I18" i="2"/>
  <c r="J18" i="2"/>
  <c r="N18" i="2"/>
  <c r="S18" i="2" s="1"/>
  <c r="AC18" i="2"/>
  <c r="I11" i="57" s="1" a="1"/>
  <c r="I11" i="57" s="1"/>
  <c r="J11" i="57" a="1"/>
  <c r="J11" i="57" s="1"/>
  <c r="K11" i="57" a="1"/>
  <c r="K11" i="57" s="1"/>
  <c r="L11" i="57" a="1"/>
  <c r="L11" i="57" s="1"/>
  <c r="H19" i="2"/>
  <c r="O19" i="2"/>
  <c r="R19" i="2" s="1"/>
  <c r="I19" i="2"/>
  <c r="J19" i="2"/>
  <c r="N19" i="2"/>
  <c r="S19" i="2" s="1"/>
  <c r="AC19" i="2"/>
  <c r="I12" i="57" s="1" a="1"/>
  <c r="I12" i="57" s="1"/>
  <c r="J12" i="57" a="1"/>
  <c r="J12" i="57" s="1"/>
  <c r="K12" i="57" a="1"/>
  <c r="K12" i="57" s="1"/>
  <c r="L12" i="57" a="1"/>
  <c r="L12" i="57" s="1"/>
  <c r="H20" i="2"/>
  <c r="O20" i="2"/>
  <c r="R20" i="2" s="1"/>
  <c r="I20" i="2"/>
  <c r="J20" i="2"/>
  <c r="N20" i="2"/>
  <c r="S20" i="2" s="1"/>
  <c r="W20" i="2" s="1"/>
  <c r="AC20" i="2"/>
  <c r="I13" i="57" s="1" a="1"/>
  <c r="I13" i="57" s="1"/>
  <c r="J13" i="57" a="1"/>
  <c r="J13" i="57" s="1"/>
  <c r="K13" i="57" a="1"/>
  <c r="K13" i="57" s="1"/>
  <c r="L13" i="57" a="1"/>
  <c r="L13" i="57" s="1"/>
  <c r="H21" i="2"/>
  <c r="O21" i="2"/>
  <c r="R21" i="2" s="1"/>
  <c r="I21" i="2"/>
  <c r="J21" i="2"/>
  <c r="N21" i="2"/>
  <c r="P21" i="2" s="1"/>
  <c r="AC21" i="2"/>
  <c r="I14" i="57" s="1" a="1"/>
  <c r="I14" i="57" s="1"/>
  <c r="J14" i="57" a="1"/>
  <c r="J14" i="57" s="1"/>
  <c r="K14" i="57" a="1"/>
  <c r="K14" i="57" s="1"/>
  <c r="L14" i="57" a="1"/>
  <c r="L14" i="57" s="1"/>
  <c r="H22" i="2"/>
  <c r="O22" i="2"/>
  <c r="R22" i="2" s="1"/>
  <c r="I22" i="2"/>
  <c r="J22" i="2"/>
  <c r="N22" i="2"/>
  <c r="S22" i="2" s="1"/>
  <c r="AA22" i="2" s="1"/>
  <c r="AC22" i="2"/>
  <c r="I15" i="57" s="1" a="1"/>
  <c r="I15" i="57" s="1"/>
  <c r="J15" i="57" a="1"/>
  <c r="J15" i="57" s="1"/>
  <c r="K15" i="57" a="1"/>
  <c r="K15" i="57" s="1"/>
  <c r="L15" i="57" a="1"/>
  <c r="L15" i="57" s="1"/>
  <c r="H23" i="2"/>
  <c r="O23" i="2"/>
  <c r="R23" i="2" s="1"/>
  <c r="I23" i="2"/>
  <c r="J23" i="2"/>
  <c r="N23" i="2"/>
  <c r="AC23" i="2"/>
  <c r="I16" i="57" s="1" a="1"/>
  <c r="I16" i="57" s="1"/>
  <c r="J16" i="57" a="1"/>
  <c r="J16" i="57" s="1"/>
  <c r="K16" i="57" a="1"/>
  <c r="K16" i="57" s="1"/>
  <c r="L16" i="57" a="1"/>
  <c r="L16" i="57" s="1"/>
  <c r="H24" i="2"/>
  <c r="M24" i="2"/>
  <c r="O24" i="2" s="1"/>
  <c r="K24" i="2"/>
  <c r="I24" i="2"/>
  <c r="J24" i="2"/>
  <c r="S24" i="2"/>
  <c r="AA24" i="2" s="1"/>
  <c r="AC24" i="2"/>
  <c r="I17" i="57" s="1" a="1"/>
  <c r="I17" i="57" s="1"/>
  <c r="J17" i="57" a="1"/>
  <c r="J17" i="57" s="1"/>
  <c r="K17" i="57" a="1"/>
  <c r="K17" i="57" s="1"/>
  <c r="L17" i="57" a="1"/>
  <c r="L17" i="57" s="1"/>
  <c r="H25" i="2"/>
  <c r="M25" i="2"/>
  <c r="O25" i="2" s="1"/>
  <c r="K25" i="2"/>
  <c r="I25" i="2"/>
  <c r="J25" i="2"/>
  <c r="S25" i="2"/>
  <c r="W25" i="2" s="1"/>
  <c r="AC25" i="2"/>
  <c r="I18" i="57" s="1" a="1"/>
  <c r="I18" i="57" s="1"/>
  <c r="J18" i="57" a="1"/>
  <c r="J18" i="57" s="1"/>
  <c r="K18" i="57" a="1"/>
  <c r="K18" i="57" s="1"/>
  <c r="L18" i="57" a="1"/>
  <c r="L18" i="57" s="1"/>
  <c r="H26" i="2"/>
  <c r="M26" i="2"/>
  <c r="O26" i="2" s="1"/>
  <c r="R26" i="2" s="1"/>
  <c r="I26" i="2"/>
  <c r="J26" i="2"/>
  <c r="S26" i="2"/>
  <c r="AA26" i="2" s="1"/>
  <c r="AC26" i="2"/>
  <c r="I19" i="57" s="1" a="1"/>
  <c r="I19" i="57" s="1"/>
  <c r="J19" i="57" a="1"/>
  <c r="J19" i="57" s="1"/>
  <c r="K19" i="57" a="1"/>
  <c r="K19" i="57" s="1"/>
  <c r="L19" i="57" a="1"/>
  <c r="L19" i="57" s="1"/>
  <c r="H27" i="2"/>
  <c r="M27" i="2"/>
  <c r="O27" i="2" s="1"/>
  <c r="R27" i="2" s="1"/>
  <c r="I27" i="2"/>
  <c r="J27" i="2"/>
  <c r="S27" i="2"/>
  <c r="W27" i="2" s="1"/>
  <c r="AC27" i="2"/>
  <c r="I20" i="57" s="1" a="1"/>
  <c r="I20" i="57" s="1"/>
  <c r="J20" i="57" a="1"/>
  <c r="J20" i="57" s="1"/>
  <c r="K20" i="57" a="1"/>
  <c r="K20" i="57" s="1"/>
  <c r="L20" i="57" a="1"/>
  <c r="L20" i="57" s="1"/>
  <c r="H28" i="2"/>
  <c r="M28" i="2"/>
  <c r="O28" i="2" s="1"/>
  <c r="R28" i="2" s="1"/>
  <c r="I28" i="2"/>
  <c r="J28" i="2"/>
  <c r="S28" i="2"/>
  <c r="W28" i="2" s="1"/>
  <c r="AC28" i="2"/>
  <c r="I21" i="57" s="1" a="1"/>
  <c r="I21" i="57" s="1"/>
  <c r="J21" i="57" a="1"/>
  <c r="J21" i="57" s="1"/>
  <c r="K21" i="57" a="1"/>
  <c r="K21" i="57" s="1"/>
  <c r="L21" i="57" a="1"/>
  <c r="L21" i="57" s="1"/>
  <c r="H29" i="2"/>
  <c r="M29" i="2"/>
  <c r="O29" i="2" s="1"/>
  <c r="R29" i="2" s="1"/>
  <c r="I29" i="2"/>
  <c r="J29" i="2"/>
  <c r="N29" i="2"/>
  <c r="AC29" i="2"/>
  <c r="I22" i="57" s="1" a="1"/>
  <c r="I22" i="57" s="1"/>
  <c r="J22" i="57" a="1"/>
  <c r="J22" i="57" s="1"/>
  <c r="K22" i="57" a="1"/>
  <c r="K22" i="57" s="1"/>
  <c r="L22" i="57" a="1"/>
  <c r="L22" i="57" s="1"/>
  <c r="H30" i="2"/>
  <c r="M30" i="2"/>
  <c r="O30" i="2" s="1"/>
  <c r="R30" i="2" s="1"/>
  <c r="I30" i="2"/>
  <c r="J30" i="2"/>
  <c r="N30" i="2"/>
  <c r="P30" i="2" s="1"/>
  <c r="AC30" i="2"/>
  <c r="I23" i="57" s="1" a="1"/>
  <c r="I23" i="57" s="1"/>
  <c r="J23" i="57" a="1"/>
  <c r="J23" i="57" s="1"/>
  <c r="K23" i="57" a="1"/>
  <c r="K23" i="57" s="1"/>
  <c r="L23" i="57" a="1"/>
  <c r="L23" i="57" s="1"/>
  <c r="H31" i="2"/>
  <c r="M31" i="2"/>
  <c r="O31" i="2" s="1"/>
  <c r="R31" i="2" s="1"/>
  <c r="I31" i="2"/>
  <c r="J31" i="2"/>
  <c r="N31" i="2"/>
  <c r="S31" i="2" s="1"/>
  <c r="AC31" i="2"/>
  <c r="I24" i="57" s="1" a="1"/>
  <c r="I24" i="57" s="1"/>
  <c r="J24" i="57" a="1"/>
  <c r="J24" i="57" s="1"/>
  <c r="K24" i="57" a="1"/>
  <c r="K24" i="57" s="1"/>
  <c r="L24" i="57" a="1"/>
  <c r="L24" i="57" s="1"/>
  <c r="H32" i="2"/>
  <c r="M32" i="2"/>
  <c r="O32" i="2" s="1"/>
  <c r="R32" i="2" s="1"/>
  <c r="I32" i="2"/>
  <c r="J32" i="2"/>
  <c r="N32" i="2"/>
  <c r="P32" i="2" s="1"/>
  <c r="AC32" i="2"/>
  <c r="I25" i="57" s="1" a="1"/>
  <c r="I25" i="57" s="1"/>
  <c r="J25" i="57" a="1"/>
  <c r="J25" i="57" s="1"/>
  <c r="K25" i="57" a="1"/>
  <c r="K25" i="57" s="1"/>
  <c r="L25" i="57" a="1"/>
  <c r="L25" i="57" s="1"/>
  <c r="H33" i="2"/>
  <c r="O33" i="2"/>
  <c r="R33" i="2" s="1"/>
  <c r="I33" i="2"/>
  <c r="J33" i="2"/>
  <c r="I26" i="57" a="1"/>
  <c r="I26" i="57" s="1"/>
  <c r="J26" i="57" a="1"/>
  <c r="J26" i="57" s="1"/>
  <c r="K26" i="57" a="1"/>
  <c r="K26" i="57" s="1"/>
  <c r="L26" i="57" a="1"/>
  <c r="L26" i="57" s="1"/>
  <c r="H34" i="2"/>
  <c r="O34" i="2"/>
  <c r="R34" i="2" s="1"/>
  <c r="I34" i="2"/>
  <c r="J34" i="2"/>
  <c r="I27" i="57" a="1"/>
  <c r="I27" i="57" s="1"/>
  <c r="J27" i="57" a="1"/>
  <c r="J27" i="57" s="1"/>
  <c r="K27" i="57" a="1"/>
  <c r="K27" i="57" s="1"/>
  <c r="L27" i="57" a="1"/>
  <c r="L27" i="57" s="1"/>
  <c r="H35" i="2"/>
  <c r="M35" i="2"/>
  <c r="O35" i="2" s="1"/>
  <c r="K35" i="2"/>
  <c r="I35" i="2"/>
  <c r="J35" i="2"/>
  <c r="S35" i="2"/>
  <c r="W35" i="2" s="1"/>
  <c r="AC35" i="2"/>
  <c r="I28" i="57" s="1" a="1"/>
  <c r="I28" i="57" s="1"/>
  <c r="J28" i="57" a="1"/>
  <c r="J28" i="57" s="1"/>
  <c r="K28" i="57" a="1"/>
  <c r="K28" i="57" s="1"/>
  <c r="L28" i="57" a="1"/>
  <c r="L28" i="57" s="1"/>
  <c r="H36" i="2"/>
  <c r="M36" i="2"/>
  <c r="O36" i="2" s="1"/>
  <c r="K36" i="2"/>
  <c r="I36" i="2"/>
  <c r="J36" i="2"/>
  <c r="S36" i="2"/>
  <c r="W36" i="2" s="1"/>
  <c r="AC36" i="2"/>
  <c r="I29" i="57" s="1" a="1"/>
  <c r="I29" i="57" s="1"/>
  <c r="J29" i="57" a="1"/>
  <c r="J29" i="57" s="1"/>
  <c r="K29" i="57" a="1"/>
  <c r="K29" i="57" s="1"/>
  <c r="L29" i="57" a="1"/>
  <c r="L29" i="57" s="1"/>
  <c r="H37" i="2"/>
  <c r="M37" i="2"/>
  <c r="O37" i="2" s="1"/>
  <c r="R37" i="2" s="1"/>
  <c r="I37" i="2"/>
  <c r="J37" i="2"/>
  <c r="N37" i="2"/>
  <c r="S37" i="2" s="1"/>
  <c r="W37" i="2" s="1"/>
  <c r="AC37" i="2"/>
  <c r="I30" i="57" s="1" a="1"/>
  <c r="I30" i="57" s="1"/>
  <c r="J30" i="57" a="1"/>
  <c r="J30" i="57" s="1"/>
  <c r="K30" i="57" a="1"/>
  <c r="K30" i="57" s="1"/>
  <c r="L30" i="57" a="1"/>
  <c r="L30" i="57" s="1"/>
  <c r="H38" i="2"/>
  <c r="M38" i="2"/>
  <c r="O38" i="2" s="1"/>
  <c r="K38" i="2"/>
  <c r="I38" i="2"/>
  <c r="J38" i="2"/>
  <c r="S38" i="2"/>
  <c r="W38" i="2" s="1"/>
  <c r="AC38" i="2"/>
  <c r="I31" i="57" s="1" a="1"/>
  <c r="I31" i="57" s="1"/>
  <c r="J31" i="57" a="1"/>
  <c r="J31" i="57" s="1"/>
  <c r="K31" i="57" a="1"/>
  <c r="K31" i="57" s="1"/>
  <c r="L31" i="57" a="1"/>
  <c r="L31" i="57" s="1"/>
  <c r="H39" i="2"/>
  <c r="M39" i="2"/>
  <c r="O39" i="2" s="1"/>
  <c r="K39" i="2"/>
  <c r="I39" i="2"/>
  <c r="J39" i="2"/>
  <c r="S39" i="2"/>
  <c r="AC39" i="2"/>
  <c r="I32" i="57" s="1" a="1"/>
  <c r="I32" i="57" s="1"/>
  <c r="J32" i="57" a="1"/>
  <c r="J32" i="57" s="1"/>
  <c r="K32" i="57" a="1"/>
  <c r="K32" i="57" s="1"/>
  <c r="L32" i="57" a="1"/>
  <c r="L32" i="57" s="1"/>
  <c r="H40" i="2"/>
  <c r="O40" i="2"/>
  <c r="R40" i="2" s="1"/>
  <c r="I40" i="2"/>
  <c r="J40" i="2"/>
  <c r="N40" i="2"/>
  <c r="P40" i="2" s="1"/>
  <c r="AC40" i="2"/>
  <c r="I33" i="57" s="1" a="1"/>
  <c r="I33" i="57" s="1"/>
  <c r="J33" i="57" a="1"/>
  <c r="J33" i="57" s="1"/>
  <c r="K33" i="57" a="1"/>
  <c r="K33" i="57" s="1"/>
  <c r="L33" i="57" a="1"/>
  <c r="L33" i="57" s="1"/>
  <c r="H41" i="2"/>
  <c r="O41" i="2"/>
  <c r="R41" i="2" s="1"/>
  <c r="I41" i="2"/>
  <c r="J41" i="2"/>
  <c r="N41" i="2"/>
  <c r="P41" i="2" s="1"/>
  <c r="AC41" i="2"/>
  <c r="I34" i="57" s="1" a="1"/>
  <c r="I34" i="57" s="1"/>
  <c r="J34" i="57" a="1"/>
  <c r="J34" i="57" s="1"/>
  <c r="K34" i="57" a="1"/>
  <c r="K34" i="57" s="1"/>
  <c r="L34" i="57" a="1"/>
  <c r="L34" i="57" s="1"/>
  <c r="H42" i="2"/>
  <c r="O42" i="2"/>
  <c r="R42" i="2" s="1"/>
  <c r="I42" i="2"/>
  <c r="J42" i="2"/>
  <c r="N42" i="2"/>
  <c r="S42" i="2" s="1"/>
  <c r="AA42" i="2" s="1"/>
  <c r="AC42" i="2"/>
  <c r="I35" i="57" s="1" a="1"/>
  <c r="I35" i="57" s="1"/>
  <c r="J35" i="57" a="1"/>
  <c r="J35" i="57" s="1"/>
  <c r="K35" i="57" a="1"/>
  <c r="K35" i="57" s="1"/>
  <c r="L35" i="57" a="1"/>
  <c r="L35" i="57" s="1"/>
  <c r="H43" i="2"/>
  <c r="M43" i="2"/>
  <c r="O43" i="2" s="1"/>
  <c r="K43" i="2"/>
  <c r="I43" i="2"/>
  <c r="J43" i="2"/>
  <c r="S43" i="2"/>
  <c r="W43" i="2" s="1"/>
  <c r="AC43" i="2"/>
  <c r="I36" i="57" s="1" a="1"/>
  <c r="I36" i="57" s="1"/>
  <c r="J36" i="57" a="1"/>
  <c r="J36" i="57" s="1"/>
  <c r="K36" i="57" a="1"/>
  <c r="K36" i="57" s="1"/>
  <c r="L36" i="57" a="1"/>
  <c r="L36" i="57" s="1"/>
  <c r="H44" i="2"/>
  <c r="M44" i="2"/>
  <c r="O44" i="2" s="1"/>
  <c r="K44" i="2"/>
  <c r="I44" i="2"/>
  <c r="J44" i="2"/>
  <c r="S44" i="2"/>
  <c r="W44" i="2" s="1"/>
  <c r="AC44" i="2"/>
  <c r="I37" i="57" s="1" a="1"/>
  <c r="I37" i="57" s="1"/>
  <c r="J37" i="57" a="1"/>
  <c r="J37" i="57" s="1"/>
  <c r="K37" i="57" a="1"/>
  <c r="K37" i="57" s="1"/>
  <c r="L37" i="57" a="1"/>
  <c r="L37" i="57" s="1"/>
  <c r="H45" i="2"/>
  <c r="M45" i="2"/>
  <c r="O45" i="2" s="1"/>
  <c r="K45" i="2"/>
  <c r="I45" i="2"/>
  <c r="J45" i="2"/>
  <c r="S45" i="2"/>
  <c r="W45" i="2" s="1"/>
  <c r="AC45" i="2"/>
  <c r="I38" i="57" s="1" a="1"/>
  <c r="I38" i="57" s="1"/>
  <c r="J38" i="57" a="1"/>
  <c r="J38" i="57" s="1"/>
  <c r="K38" i="57" a="1"/>
  <c r="K38" i="57" s="1"/>
  <c r="L38" i="57" a="1"/>
  <c r="L38" i="57" s="1"/>
  <c r="H46" i="2"/>
  <c r="M46" i="2"/>
  <c r="O46" i="2" s="1"/>
  <c r="K46" i="2"/>
  <c r="I46" i="2"/>
  <c r="J46" i="2"/>
  <c r="S46" i="2"/>
  <c r="AA46" i="2" s="1"/>
  <c r="AC46" i="2"/>
  <c r="I39" i="57" s="1" a="1"/>
  <c r="I39" i="57" s="1"/>
  <c r="J39" i="57" a="1"/>
  <c r="J39" i="57" s="1"/>
  <c r="K39" i="57" a="1"/>
  <c r="K39" i="57" s="1"/>
  <c r="L39" i="57" a="1"/>
  <c r="L39" i="57" s="1"/>
  <c r="H47" i="2"/>
  <c r="M47" i="2"/>
  <c r="O47" i="2" s="1"/>
  <c r="K47" i="2"/>
  <c r="I47" i="2"/>
  <c r="J47" i="2"/>
  <c r="S47" i="2"/>
  <c r="W47" i="2" s="1"/>
  <c r="AC47" i="2"/>
  <c r="I40" i="57" s="1" a="1"/>
  <c r="I40" i="57" s="1"/>
  <c r="J40" i="57" a="1"/>
  <c r="J40" i="57" s="1"/>
  <c r="K40" i="57" a="1"/>
  <c r="K40" i="57" s="1"/>
  <c r="L40" i="57" a="1"/>
  <c r="L40" i="57" s="1"/>
  <c r="AC48" i="2"/>
  <c r="I41" i="57" s="1" a="1"/>
  <c r="I41" i="57" s="1"/>
  <c r="J41" i="57" a="1"/>
  <c r="J41" i="57" s="1"/>
  <c r="K41" i="57" a="1"/>
  <c r="K41" i="57" s="1"/>
  <c r="L41" i="57" a="1"/>
  <c r="L41" i="57" s="1"/>
  <c r="H16" i="2"/>
  <c r="M16" i="2"/>
  <c r="O16" i="2" s="1"/>
  <c r="I16" i="2"/>
  <c r="J16" i="2"/>
  <c r="S16" i="2"/>
  <c r="AA16" i="2" s="1"/>
  <c r="AC16" i="2"/>
  <c r="I9" i="57" s="1" a="1"/>
  <c r="I9" i="57" s="1"/>
  <c r="J9" i="57" a="1"/>
  <c r="J9" i="57" s="1"/>
  <c r="K9" i="57" a="1"/>
  <c r="K9" i="57" s="1"/>
  <c r="L9" i="57" a="1"/>
  <c r="L9" i="57" s="1"/>
  <c r="K57" i="21"/>
  <c r="K67" i="21"/>
  <c r="K66" i="21"/>
  <c r="K65" i="21"/>
  <c r="K64" i="21"/>
  <c r="K63" i="21"/>
  <c r="K62" i="21"/>
  <c r="K61" i="21"/>
  <c r="K60" i="21"/>
  <c r="K59" i="21"/>
  <c r="K58" i="21"/>
  <c r="K56" i="21"/>
  <c r="K55" i="21"/>
  <c r="K54" i="21"/>
  <c r="K53" i="21"/>
  <c r="K43" i="21"/>
  <c r="K44" i="21"/>
  <c r="K45" i="21"/>
  <c r="K42" i="21"/>
  <c r="K41" i="21"/>
  <c r="K40" i="21"/>
  <c r="K39" i="21"/>
  <c r="K38" i="21"/>
  <c r="K37" i="21"/>
  <c r="K36" i="21"/>
  <c r="K35" i="21"/>
  <c r="K34" i="21"/>
  <c r="K33" i="21"/>
  <c r="K32" i="21"/>
  <c r="K31" i="21"/>
  <c r="N24" i="7"/>
  <c r="P24" i="7" s="1"/>
  <c r="N23" i="7"/>
  <c r="P23" i="7" s="1"/>
  <c r="N22" i="7"/>
  <c r="P22" i="7" s="1"/>
  <c r="N21" i="7"/>
  <c r="P21" i="7" s="1"/>
  <c r="N19" i="7"/>
  <c r="P19" i="7" s="1"/>
  <c r="N18" i="7"/>
  <c r="P18" i="7" s="1"/>
  <c r="N17" i="7"/>
  <c r="P17" i="7" s="1"/>
  <c r="N16" i="7"/>
  <c r="P16" i="7" s="1"/>
  <c r="N48" i="2"/>
  <c r="P48" i="2" s="1"/>
  <c r="N47" i="2"/>
  <c r="P47" i="2" s="1"/>
  <c r="N46" i="2"/>
  <c r="P46" i="2" s="1"/>
  <c r="N45" i="2"/>
  <c r="P45" i="2" s="1"/>
  <c r="N44" i="2"/>
  <c r="P44" i="2" s="1"/>
  <c r="N43" i="2"/>
  <c r="P43" i="2" s="1"/>
  <c r="N16" i="2"/>
  <c r="P16" i="2" s="1"/>
  <c r="N39" i="2"/>
  <c r="P39" i="2" s="1"/>
  <c r="N38" i="2"/>
  <c r="P38" i="2" s="1"/>
  <c r="N25" i="2"/>
  <c r="P25" i="2" s="1"/>
  <c r="N24" i="2"/>
  <c r="P24" i="2" s="1"/>
  <c r="N36" i="2"/>
  <c r="P36" i="2" s="1"/>
  <c r="N35" i="2"/>
  <c r="P35" i="2" s="1"/>
  <c r="N17" i="2"/>
  <c r="P17" i="2" s="1"/>
  <c r="W17" i="7"/>
  <c r="W22" i="7"/>
  <c r="P48" i="42"/>
  <c r="P47" i="42"/>
  <c r="AA46" i="42"/>
  <c r="P46" i="42"/>
  <c r="W45" i="42"/>
  <c r="P45" i="42"/>
  <c r="P44" i="42"/>
  <c r="P43" i="42"/>
  <c r="P42" i="42"/>
  <c r="P41" i="42"/>
  <c r="W40" i="42"/>
  <c r="P40" i="42"/>
  <c r="P39" i="42"/>
  <c r="P38" i="42"/>
  <c r="P37" i="42"/>
  <c r="P36" i="42"/>
  <c r="P35" i="42"/>
  <c r="AA34" i="42"/>
  <c r="P34" i="42"/>
  <c r="P33" i="42"/>
  <c r="P32" i="42"/>
  <c r="W31" i="42"/>
  <c r="P31" i="42"/>
  <c r="P30" i="42"/>
  <c r="W29" i="42"/>
  <c r="P29" i="42"/>
  <c r="AA28" i="42"/>
  <c r="P28" i="42"/>
  <c r="P27" i="42"/>
  <c r="P26" i="42"/>
  <c r="P25" i="42"/>
  <c r="P24" i="42"/>
  <c r="AA23" i="42"/>
  <c r="P23" i="42"/>
  <c r="P22" i="42"/>
  <c r="P21" i="42"/>
  <c r="W20" i="42"/>
  <c r="P20" i="42"/>
  <c r="AA19" i="42"/>
  <c r="P19" i="42"/>
  <c r="P18" i="42"/>
  <c r="P17" i="42"/>
  <c r="P16" i="42"/>
  <c r="AA17" i="7"/>
  <c r="W46" i="42"/>
  <c r="W47" i="42"/>
  <c r="W41" i="42"/>
  <c r="AA40" i="42"/>
  <c r="W42" i="42"/>
  <c r="AA41" i="42"/>
  <c r="AA42" i="42"/>
  <c r="W37" i="42"/>
  <c r="W38" i="42"/>
  <c r="AA39" i="42"/>
  <c r="W33" i="42"/>
  <c r="W32" i="42"/>
  <c r="AA31" i="42"/>
  <c r="W28" i="42"/>
  <c r="W25" i="42"/>
  <c r="AA25" i="42"/>
  <c r="W24" i="42"/>
  <c r="AA18" i="42"/>
  <c r="W23" i="42"/>
  <c r="K13" i="21"/>
  <c r="K14" i="21"/>
  <c r="K15" i="21"/>
  <c r="K16" i="21"/>
  <c r="K17" i="21"/>
  <c r="K18" i="21"/>
  <c r="K19" i="21"/>
  <c r="K20" i="21"/>
  <c r="K21" i="21"/>
  <c r="K22" i="21"/>
  <c r="K23" i="21"/>
  <c r="K12" i="21"/>
  <c r="N6" i="23"/>
  <c r="N7" i="23"/>
  <c r="N8" i="23"/>
  <c r="N9" i="23"/>
  <c r="N10" i="23"/>
  <c r="N11" i="23"/>
  <c r="N14" i="23"/>
  <c r="N18" i="23"/>
  <c r="N19" i="23"/>
  <c r="N20" i="23"/>
  <c r="N21" i="23"/>
  <c r="N22" i="23"/>
  <c r="N25" i="23"/>
  <c r="N26" i="23"/>
  <c r="N27" i="23"/>
  <c r="N28" i="23"/>
  <c r="N29" i="23"/>
  <c r="N32" i="23"/>
  <c r="N33" i="23"/>
  <c r="N34" i="23"/>
  <c r="N35" i="23"/>
  <c r="N36" i="23"/>
  <c r="N37" i="23"/>
  <c r="N38" i="23"/>
  <c r="N39" i="23"/>
  <c r="N40" i="23"/>
  <c r="N41" i="23"/>
  <c r="N42" i="23"/>
  <c r="N43" i="23"/>
  <c r="N44" i="23"/>
  <c r="N45" i="23"/>
  <c r="N46" i="23"/>
  <c r="N47" i="23"/>
  <c r="N48" i="23"/>
  <c r="N49" i="23"/>
  <c r="N50" i="23"/>
  <c r="N54" i="23"/>
  <c r="N5" i="23"/>
  <c r="K32" i="23"/>
  <c r="K33" i="23"/>
  <c r="K38" i="23"/>
  <c r="K39" i="23"/>
  <c r="K40" i="23"/>
  <c r="K44" i="23"/>
  <c r="K45" i="23"/>
  <c r="K46" i="23"/>
  <c r="K47" i="23"/>
  <c r="K48" i="23"/>
  <c r="K49" i="23"/>
  <c r="K50" i="23"/>
  <c r="K54" i="23"/>
  <c r="P24" i="6"/>
  <c r="P22" i="6"/>
  <c r="P19" i="6"/>
  <c r="P17" i="6"/>
  <c r="P28" i="2"/>
  <c r="P27" i="2"/>
  <c r="P18" i="6"/>
  <c r="P20" i="6"/>
  <c r="P21" i="6"/>
  <c r="P23" i="6"/>
  <c r="P16" i="6"/>
  <c r="P26" i="2"/>
  <c r="H43" i="23"/>
  <c r="E13" i="23"/>
  <c r="E40" i="23"/>
  <c r="H42" i="23"/>
  <c r="K5" i="23"/>
  <c r="E33" i="23"/>
  <c r="H47" i="23"/>
  <c r="E26" i="23"/>
  <c r="E21" i="23"/>
  <c r="H11" i="23"/>
  <c r="H44" i="23"/>
  <c r="H34" i="23"/>
  <c r="K22" i="23"/>
  <c r="K9" i="23"/>
  <c r="H8" i="23"/>
  <c r="K28" i="23"/>
  <c r="E39" i="23"/>
  <c r="H35" i="23"/>
  <c r="E41" i="23"/>
  <c r="H41" i="23"/>
  <c r="K21" i="23"/>
  <c r="K36" i="23"/>
  <c r="K41" i="23"/>
  <c r="E54" i="23"/>
  <c r="E7" i="23"/>
  <c r="E29" i="23"/>
  <c r="K29" i="23"/>
  <c r="H28" i="23"/>
  <c r="H18" i="23"/>
  <c r="K18" i="23"/>
  <c r="H19" i="23"/>
  <c r="K26" i="23"/>
  <c r="K8" i="23"/>
  <c r="K35" i="23"/>
  <c r="H13" i="23"/>
  <c r="H27" i="23"/>
  <c r="H26" i="23"/>
  <c r="E43" i="23"/>
  <c r="E14" i="23"/>
  <c r="K13" i="23"/>
  <c r="H10" i="23"/>
  <c r="K10" i="23"/>
  <c r="E36" i="23"/>
  <c r="E25" i="23"/>
  <c r="N13" i="23"/>
  <c r="E48" i="23"/>
  <c r="E19" i="23"/>
  <c r="H20" i="23"/>
  <c r="H39" i="23"/>
  <c r="E22" i="23"/>
  <c r="H32" i="23"/>
  <c r="K42" i="23"/>
  <c r="E10" i="23"/>
  <c r="H48" i="23"/>
  <c r="E18" i="23"/>
  <c r="E38" i="23"/>
  <c r="H54" i="23"/>
  <c r="H29" i="23"/>
  <c r="H30" i="23"/>
  <c r="H49" i="23"/>
  <c r="E9" i="23"/>
  <c r="E42" i="23"/>
  <c r="E32" i="23"/>
  <c r="K7" i="23"/>
  <c r="K19" i="23"/>
  <c r="E6" i="23"/>
  <c r="H46" i="23"/>
  <c r="K34" i="23"/>
  <c r="K6" i="23"/>
  <c r="K43" i="23"/>
  <c r="H36" i="23"/>
  <c r="K25" i="23"/>
  <c r="H14" i="23"/>
  <c r="K11" i="23"/>
  <c r="H9" i="23"/>
  <c r="E50" i="23"/>
  <c r="E27" i="23"/>
  <c r="H6" i="23"/>
  <c r="H25" i="23"/>
  <c r="N30" i="23"/>
  <c r="H45" i="23"/>
  <c r="H37" i="23"/>
  <c r="H38" i="23"/>
  <c r="E20" i="23"/>
  <c r="H7" i="23"/>
  <c r="E46" i="23"/>
  <c r="E30" i="23"/>
  <c r="H40" i="23"/>
  <c r="K20" i="23"/>
  <c r="H33" i="23"/>
  <c r="E5" i="23"/>
  <c r="E47" i="23"/>
  <c r="E8" i="23"/>
  <c r="E37" i="23"/>
  <c r="K27" i="23"/>
  <c r="K31" i="23"/>
  <c r="E31" i="23"/>
  <c r="K30" i="23"/>
  <c r="K37" i="23"/>
  <c r="H21" i="23"/>
  <c r="E28" i="23"/>
  <c r="E49" i="23"/>
  <c r="H31" i="23"/>
  <c r="E44" i="23"/>
  <c r="K14" i="23"/>
  <c r="E45" i="23"/>
  <c r="E11" i="23"/>
  <c r="N31" i="23"/>
  <c r="H22" i="23"/>
  <c r="H50" i="23"/>
  <c r="H5" i="23"/>
  <c r="E35" i="23"/>
  <c r="E34" i="23"/>
  <c r="AA16" i="42" l="1"/>
  <c r="W31" i="2"/>
  <c r="AA31" i="2"/>
  <c r="T29" i="2"/>
  <c r="X29" i="2" s="1"/>
  <c r="I430" i="57" a="1"/>
  <c r="I430" i="57" s="1"/>
  <c r="E145" i="46" a="1"/>
  <c r="E145" i="46" s="1"/>
  <c r="H422" i="57" s="1" a="1"/>
  <c r="H422" i="57" s="1"/>
  <c r="E46" i="46" a="1"/>
  <c r="E46" i="46" s="1"/>
  <c r="H323" i="57" s="1" a="1"/>
  <c r="H323" i="57" s="1"/>
  <c r="I576" i="57" a="1"/>
  <c r="I576" i="57" s="1"/>
  <c r="U20" i="6"/>
  <c r="Y20" i="6" s="1"/>
  <c r="I581" i="57" a="1"/>
  <c r="I581" i="57" s="1"/>
  <c r="I435" i="57" a="1"/>
  <c r="I435" i="57" s="1"/>
  <c r="I568" i="57" a="1"/>
  <c r="I568" i="57" s="1"/>
  <c r="I599" i="57" a="1"/>
  <c r="I599" i="57" s="1"/>
  <c r="I437" i="57" a="1"/>
  <c r="I437" i="57" s="1"/>
  <c r="I595" i="57" a="1"/>
  <c r="I595" i="57" s="1"/>
  <c r="I587" i="57" a="1"/>
  <c r="I587" i="57" s="1"/>
  <c r="W16" i="7"/>
  <c r="W24" i="7"/>
  <c r="W21" i="7"/>
  <c r="W19" i="7"/>
  <c r="AA30" i="42"/>
  <c r="W16" i="42"/>
  <c r="AA36" i="42"/>
  <c r="AA27" i="42"/>
  <c r="W17" i="42"/>
  <c r="AA22" i="42"/>
  <c r="AA48" i="42"/>
  <c r="W21" i="42"/>
  <c r="W35" i="42"/>
  <c r="AA44" i="42"/>
  <c r="W43" i="42"/>
  <c r="AA26" i="42"/>
  <c r="P20" i="7"/>
  <c r="W23" i="7"/>
  <c r="E56" i="46" a="1"/>
  <c r="E56" i="46" s="1"/>
  <c r="H333" i="57" s="1" a="1"/>
  <c r="H333" i="57" s="1"/>
  <c r="H523" i="57" a="1"/>
  <c r="H523" i="57" s="1"/>
  <c r="S21" i="2"/>
  <c r="W21" i="2" s="1"/>
  <c r="E68" i="46" a="1"/>
  <c r="E68" i="46" s="1"/>
  <c r="H345" i="57" s="1" a="1"/>
  <c r="H345" i="57" s="1"/>
  <c r="AA17" i="2"/>
  <c r="T40" i="2"/>
  <c r="E77" i="46" a="1"/>
  <c r="E77" i="46" s="1"/>
  <c r="H354" i="57" s="1" a="1"/>
  <c r="H354" i="57" s="1"/>
  <c r="E110" i="46" a="1"/>
  <c r="E110" i="46" s="1"/>
  <c r="H387" i="57" s="1" a="1"/>
  <c r="H387" i="57" s="1"/>
  <c r="R48" i="2"/>
  <c r="U48" i="2" s="1"/>
  <c r="Y48" i="2" s="1"/>
  <c r="I506" i="57" a="1"/>
  <c r="I506" i="57" s="1"/>
  <c r="I524" i="57" a="1"/>
  <c r="I524" i="57" s="1"/>
  <c r="H506" i="57" a="1"/>
  <c r="H506" i="57" s="1"/>
  <c r="I507" i="57" a="1"/>
  <c r="I507" i="57" s="1"/>
  <c r="H507" i="57" a="1"/>
  <c r="H507" i="57" s="1"/>
  <c r="H524" i="57" a="1"/>
  <c r="H524" i="57" s="1"/>
  <c r="E21" i="21"/>
  <c r="M21" i="21" s="1"/>
  <c r="T21" i="21" s="1"/>
  <c r="H60" i="57" s="1" a="1"/>
  <c r="H60" i="57" s="1"/>
  <c r="I523" i="57" a="1"/>
  <c r="I523" i="57" s="1"/>
  <c r="R23" i="7"/>
  <c r="U23" i="7" s="1"/>
  <c r="Y23" i="7" s="1"/>
  <c r="AA16" i="6"/>
  <c r="I492" i="57" a="1"/>
  <c r="I492" i="57" s="1"/>
  <c r="E103" i="46" a="1"/>
  <c r="E103" i="46" s="1"/>
  <c r="H380" i="57" s="1" a="1"/>
  <c r="H380" i="57" s="1"/>
  <c r="V20" i="2"/>
  <c r="Z20" i="2" s="1"/>
  <c r="AA22" i="6"/>
  <c r="W46" i="2"/>
  <c r="R44" i="2"/>
  <c r="V44" i="2" s="1"/>
  <c r="Z44" i="2" s="1"/>
  <c r="I493" i="57" a="1"/>
  <c r="I493" i="57" s="1"/>
  <c r="V34" i="42"/>
  <c r="Z34" i="42" s="1"/>
  <c r="H493" i="57" a="1"/>
  <c r="H493" i="57" s="1"/>
  <c r="T21" i="2"/>
  <c r="R36" i="42"/>
  <c r="U36" i="42" s="1"/>
  <c r="Y36" i="42" s="1"/>
  <c r="S32" i="2"/>
  <c r="E100" i="46" a="1"/>
  <c r="E100" i="46" s="1"/>
  <c r="H377" i="57" s="1" a="1"/>
  <c r="H377" i="57" s="1"/>
  <c r="V26" i="42"/>
  <c r="Z26" i="42" s="1"/>
  <c r="N56" i="28"/>
  <c r="E94" i="46" a="1"/>
  <c r="E94" i="46" s="1"/>
  <c r="H371" i="57" s="1" a="1"/>
  <c r="H371" i="57" s="1"/>
  <c r="W19" i="6"/>
  <c r="L58" i="28"/>
  <c r="Q10" i="26"/>
  <c r="D17" i="21" s="1"/>
  <c r="L17" i="21" s="1"/>
  <c r="T17" i="21" s="1"/>
  <c r="H56" i="57" s="1" a="1"/>
  <c r="H56" i="57" s="1"/>
  <c r="R38" i="2"/>
  <c r="T38" i="2" s="1"/>
  <c r="X38" i="2" s="1"/>
  <c r="T41" i="42"/>
  <c r="X41" i="42" s="1"/>
  <c r="R38" i="42"/>
  <c r="V38" i="42" s="1"/>
  <c r="Z38" i="42" s="1"/>
  <c r="O6" i="23"/>
  <c r="F59" i="21"/>
  <c r="N59" i="21" s="1"/>
  <c r="T59" i="21" s="1"/>
  <c r="H84" i="57" s="1" a="1"/>
  <c r="H84" i="57" s="1"/>
  <c r="U30" i="2"/>
  <c r="Y30" i="2" s="1"/>
  <c r="O12" i="23"/>
  <c r="G22" i="22" s="1"/>
  <c r="H108" i="57" s="1" a="1"/>
  <c r="H108" i="57" s="1"/>
  <c r="S40" i="2"/>
  <c r="W40" i="2" s="1"/>
  <c r="S30" i="2"/>
  <c r="U42" i="2"/>
  <c r="Y42" i="2" s="1"/>
  <c r="P42" i="2"/>
  <c r="V34" i="2"/>
  <c r="Z34" i="2" s="1"/>
  <c r="O5" i="23"/>
  <c r="R16" i="2"/>
  <c r="U16" i="2" s="1"/>
  <c r="Y16" i="2" s="1"/>
  <c r="V40" i="2"/>
  <c r="Z40" i="2" s="1"/>
  <c r="E70" i="46" a="1"/>
  <c r="E70" i="46" s="1"/>
  <c r="H347" i="57" s="1" a="1"/>
  <c r="H347" i="57" s="1"/>
  <c r="T34" i="2"/>
  <c r="X34" i="2" s="1"/>
  <c r="V26" i="2"/>
  <c r="Z26" i="2" s="1"/>
  <c r="V20" i="42"/>
  <c r="Z20" i="42" s="1"/>
  <c r="P20" i="2"/>
  <c r="U31" i="2"/>
  <c r="Y31" i="2" s="1"/>
  <c r="U26" i="2"/>
  <c r="Y26" i="2" s="1"/>
  <c r="E22" i="21"/>
  <c r="M22" i="21" s="1"/>
  <c r="T22" i="21" s="1"/>
  <c r="H61" i="57" s="1" a="1"/>
  <c r="H61" i="57" s="1"/>
  <c r="AA38" i="2"/>
  <c r="U41" i="2"/>
  <c r="Y41" i="2" s="1"/>
  <c r="F61" i="21"/>
  <c r="N61" i="21" s="1"/>
  <c r="T61" i="21" s="1"/>
  <c r="H86" i="57" s="1" a="1"/>
  <c r="H86" i="57" s="1"/>
  <c r="R17" i="42"/>
  <c r="T17" i="42" s="1"/>
  <c r="X17" i="42" s="1"/>
  <c r="AA23" i="6"/>
  <c r="V42" i="2"/>
  <c r="Z42" i="2" s="1"/>
  <c r="V30" i="2"/>
  <c r="Z30" i="2" s="1"/>
  <c r="T34" i="21"/>
  <c r="H66" i="57" s="1" a="1"/>
  <c r="H66" i="57" s="1"/>
  <c r="R16" i="6"/>
  <c r="T16" i="6" s="1"/>
  <c r="X16" i="6" s="1"/>
  <c r="AA35" i="2"/>
  <c r="O14" i="23"/>
  <c r="AA27" i="2"/>
  <c r="R47" i="2"/>
  <c r="U47" i="2" s="1"/>
  <c r="Y47" i="2" s="1"/>
  <c r="L56" i="28"/>
  <c r="E134" i="46" a="1"/>
  <c r="E134" i="46" s="1"/>
  <c r="H411" i="57" s="1" a="1"/>
  <c r="H411" i="57" s="1"/>
  <c r="E59" i="46" a="1"/>
  <c r="E59" i="46" s="1"/>
  <c r="H336" i="57" s="1" a="1"/>
  <c r="H336" i="57" s="1"/>
  <c r="R19" i="7"/>
  <c r="V19" i="7" s="1"/>
  <c r="Z19" i="7" s="1"/>
  <c r="U28" i="42"/>
  <c r="Y28" i="42" s="1"/>
  <c r="R47" i="42"/>
  <c r="U47" i="42" s="1"/>
  <c r="Y47" i="42" s="1"/>
  <c r="O52" i="23"/>
  <c r="G30" i="22" s="1"/>
  <c r="H116" i="57" s="1" a="1"/>
  <c r="H116" i="57" s="1"/>
  <c r="U32" i="2"/>
  <c r="Y32" i="2" s="1"/>
  <c r="T26" i="2"/>
  <c r="X26" i="2" s="1"/>
  <c r="W18" i="6"/>
  <c r="P37" i="2"/>
  <c r="O32" i="23"/>
  <c r="V41" i="2"/>
  <c r="Z41" i="2" s="1"/>
  <c r="O9" i="23"/>
  <c r="U34" i="2"/>
  <c r="Y34" i="2" s="1"/>
  <c r="U23" i="2"/>
  <c r="Y23" i="2" s="1"/>
  <c r="U20" i="2"/>
  <c r="Y20" i="2" s="1"/>
  <c r="AA21" i="6"/>
  <c r="O50" i="23"/>
  <c r="U29" i="42"/>
  <c r="Y29" i="42" s="1"/>
  <c r="R16" i="42"/>
  <c r="V16" i="42" s="1"/>
  <c r="Z16" i="42" s="1"/>
  <c r="O37" i="23"/>
  <c r="O35" i="23"/>
  <c r="U29" i="2"/>
  <c r="Y29" i="2" s="1"/>
  <c r="AA48" i="2"/>
  <c r="O13" i="23"/>
  <c r="O54" i="23"/>
  <c r="E146" i="46" a="1"/>
  <c r="E146" i="46" s="1"/>
  <c r="H423" i="57" s="1" a="1"/>
  <c r="H423" i="57" s="1"/>
  <c r="E131" i="46" a="1"/>
  <c r="E131" i="46" s="1"/>
  <c r="H408" i="57" s="1" a="1"/>
  <c r="H408" i="57" s="1"/>
  <c r="AA45" i="2"/>
  <c r="T41" i="2"/>
  <c r="X41" i="2" s="1"/>
  <c r="U33" i="2"/>
  <c r="Y33" i="2" s="1"/>
  <c r="V33" i="2"/>
  <c r="Z33" i="2" s="1"/>
  <c r="G80" i="42"/>
  <c r="H622" i="57" s="1" a="1"/>
  <c r="H622" i="57" s="1"/>
  <c r="O25" i="23"/>
  <c r="R45" i="2"/>
  <c r="V45" i="2" s="1"/>
  <c r="Z45" i="2" s="1"/>
  <c r="U40" i="2"/>
  <c r="Y40" i="2" s="1"/>
  <c r="T32" i="2"/>
  <c r="X32" i="2" s="1"/>
  <c r="V19" i="2"/>
  <c r="Z19" i="2" s="1"/>
  <c r="V30" i="42"/>
  <c r="Z30" i="42" s="1"/>
  <c r="T26" i="42"/>
  <c r="X26" i="42" s="1"/>
  <c r="T19" i="2"/>
  <c r="X19" i="2" s="1"/>
  <c r="P22" i="2"/>
  <c r="T57" i="21"/>
  <c r="H82" i="57" s="1" a="1"/>
  <c r="H82" i="57" s="1"/>
  <c r="W24" i="6"/>
  <c r="O11" i="23"/>
  <c r="X40" i="2"/>
  <c r="T40" i="42"/>
  <c r="X40" i="42" s="1"/>
  <c r="O22" i="23"/>
  <c r="R46" i="2"/>
  <c r="T28" i="2"/>
  <c r="X28" i="2" s="1"/>
  <c r="U19" i="2"/>
  <c r="Y19" i="2" s="1"/>
  <c r="R22" i="6"/>
  <c r="T22" i="6" s="1"/>
  <c r="X22" i="6" s="1"/>
  <c r="R19" i="6"/>
  <c r="T19" i="6" s="1"/>
  <c r="X19" i="6" s="1"/>
  <c r="R24" i="6"/>
  <c r="U24" i="6" s="1"/>
  <c r="Y24" i="6" s="1"/>
  <c r="T32" i="21"/>
  <c r="H64" i="57" s="1" a="1"/>
  <c r="H64" i="57" s="1"/>
  <c r="AA36" i="2"/>
  <c r="O40" i="23"/>
  <c r="T35" i="21"/>
  <c r="H67" i="57" s="1" a="1"/>
  <c r="H67" i="57" s="1"/>
  <c r="V23" i="7"/>
  <c r="Z23" i="7" s="1"/>
  <c r="R44" i="42"/>
  <c r="U44" i="42" s="1"/>
  <c r="Y44" i="42" s="1"/>
  <c r="T23" i="42"/>
  <c r="X23" i="42" s="1"/>
  <c r="O30" i="23"/>
  <c r="O18" i="23"/>
  <c r="R23" i="6"/>
  <c r="U23" i="6" s="1"/>
  <c r="Y23" i="6" s="1"/>
  <c r="T42" i="42"/>
  <c r="X42" i="42" s="1"/>
  <c r="AA20" i="2"/>
  <c r="W16" i="2"/>
  <c r="W24" i="2"/>
  <c r="O49" i="23"/>
  <c r="O46" i="23"/>
  <c r="O36" i="23"/>
  <c r="O33" i="23"/>
  <c r="R25" i="2"/>
  <c r="V25" i="2" s="1"/>
  <c r="Z25" i="2" s="1"/>
  <c r="V20" i="6"/>
  <c r="Z20" i="6" s="1"/>
  <c r="R21" i="7"/>
  <c r="V21" i="7" s="1"/>
  <c r="Z21" i="7" s="1"/>
  <c r="R46" i="42"/>
  <c r="U46" i="42" s="1"/>
  <c r="Y46" i="42" s="1"/>
  <c r="R25" i="42"/>
  <c r="U25" i="42" s="1"/>
  <c r="Y25" i="42" s="1"/>
  <c r="AA28" i="2"/>
  <c r="AA25" i="2"/>
  <c r="R43" i="2"/>
  <c r="T43" i="2" s="1"/>
  <c r="X43" i="2" s="1"/>
  <c r="T40" i="21"/>
  <c r="H72" i="57" s="1" a="1"/>
  <c r="H72" i="57" s="1"/>
  <c r="O41" i="23"/>
  <c r="V31" i="2"/>
  <c r="Z31" i="2" s="1"/>
  <c r="R17" i="7"/>
  <c r="V17" i="7" s="1"/>
  <c r="Z17" i="7" s="1"/>
  <c r="U33" i="42"/>
  <c r="Y33" i="42" s="1"/>
  <c r="T22" i="42"/>
  <c r="X22" i="42" s="1"/>
  <c r="T20" i="7"/>
  <c r="X20" i="7" s="1"/>
  <c r="AA17" i="6"/>
  <c r="O7" i="23"/>
  <c r="O26" i="23"/>
  <c r="O28" i="23"/>
  <c r="O29" i="23"/>
  <c r="V32" i="2"/>
  <c r="Z32" i="2" s="1"/>
  <c r="W26" i="2"/>
  <c r="P18" i="2"/>
  <c r="R21" i="6"/>
  <c r="U21" i="6" s="1"/>
  <c r="Y21" i="6" s="1"/>
  <c r="T44" i="21"/>
  <c r="H76" i="57" s="1" a="1"/>
  <c r="H76" i="57" s="1"/>
  <c r="T41" i="21"/>
  <c r="H73" i="57" s="1" a="1"/>
  <c r="H73" i="57" s="1"/>
  <c r="E133" i="46" a="1"/>
  <c r="E133" i="46" s="1"/>
  <c r="H410" i="57" s="1" a="1"/>
  <c r="H410" i="57" s="1"/>
  <c r="V29" i="42"/>
  <c r="Z29" i="42" s="1"/>
  <c r="O34" i="23"/>
  <c r="O31" i="23"/>
  <c r="O45" i="23"/>
  <c r="O19" i="23"/>
  <c r="O39" i="23"/>
  <c r="O42" i="23"/>
  <c r="P31" i="2"/>
  <c r="T54" i="21"/>
  <c r="H79" i="57" s="1" a="1"/>
  <c r="H79" i="57" s="1"/>
  <c r="T23" i="21"/>
  <c r="H62" i="57" s="1" a="1"/>
  <c r="H62" i="57" s="1"/>
  <c r="R16" i="7"/>
  <c r="U16" i="7" s="1"/>
  <c r="Y16" i="7" s="1"/>
  <c r="R22" i="7"/>
  <c r="U22" i="7" s="1"/>
  <c r="Y22" i="7" s="1"/>
  <c r="R24" i="7"/>
  <c r="U24" i="7" s="1"/>
  <c r="Y24" i="7" s="1"/>
  <c r="U26" i="42"/>
  <c r="Y26" i="42" s="1"/>
  <c r="O53" i="23"/>
  <c r="S29" i="2"/>
  <c r="AA29" i="2" s="1"/>
  <c r="P29" i="2"/>
  <c r="E140" i="46" a="1"/>
  <c r="E140" i="46" s="1"/>
  <c r="H417" i="57" s="1" a="1"/>
  <c r="H417" i="57" s="1"/>
  <c r="E139" i="46" a="1"/>
  <c r="E139" i="46" s="1"/>
  <c r="H416" i="57" s="1" a="1"/>
  <c r="H416" i="57" s="1"/>
  <c r="E113" i="46" a="1"/>
  <c r="E113" i="46" s="1"/>
  <c r="H390" i="57" s="1" a="1"/>
  <c r="H390" i="57" s="1"/>
  <c r="E95" i="46" a="1"/>
  <c r="E95" i="46" s="1"/>
  <c r="H372" i="57" s="1" a="1"/>
  <c r="H372" i="57" s="1"/>
  <c r="T34" i="42"/>
  <c r="X34" i="42" s="1"/>
  <c r="T30" i="42"/>
  <c r="X30" i="42" s="1"/>
  <c r="O16" i="23"/>
  <c r="R18" i="7"/>
  <c r="U18" i="7" s="1"/>
  <c r="Y18" i="7" s="1"/>
  <c r="R24" i="42"/>
  <c r="V24" i="42" s="1"/>
  <c r="Z24" i="42" s="1"/>
  <c r="O23" i="23"/>
  <c r="T42" i="2"/>
  <c r="X42" i="2" s="1"/>
  <c r="T30" i="2"/>
  <c r="X30" i="2" s="1"/>
  <c r="U28" i="2"/>
  <c r="Y28" i="2" s="1"/>
  <c r="R17" i="2"/>
  <c r="U17" i="2" s="1"/>
  <c r="Y17" i="2" s="1"/>
  <c r="R17" i="6"/>
  <c r="U17" i="6" s="1"/>
  <c r="Y17" i="6" s="1"/>
  <c r="T67" i="21"/>
  <c r="H92" i="57" s="1" a="1"/>
  <c r="H92" i="57" s="1"/>
  <c r="R36" i="2"/>
  <c r="T36" i="2" s="1"/>
  <c r="X36" i="2" s="1"/>
  <c r="T31" i="21"/>
  <c r="H63" i="57" s="1" a="1"/>
  <c r="H63" i="57" s="1"/>
  <c r="R35" i="42"/>
  <c r="T35" i="42" s="1"/>
  <c r="X35" i="42" s="1"/>
  <c r="R48" i="42"/>
  <c r="U48" i="42" s="1"/>
  <c r="Y48" i="42" s="1"/>
  <c r="V20" i="7"/>
  <c r="Z20" i="7" s="1"/>
  <c r="O17" i="23"/>
  <c r="O15" i="23"/>
  <c r="U19" i="42"/>
  <c r="Y19" i="42" s="1"/>
  <c r="O24" i="23"/>
  <c r="E38" i="46" a="1"/>
  <c r="E38" i="46" s="1"/>
  <c r="H315" i="57" s="1" a="1"/>
  <c r="H315" i="57" s="1"/>
  <c r="U30" i="42"/>
  <c r="Y30" i="42" s="1"/>
  <c r="O21" i="23"/>
  <c r="O20" i="23"/>
  <c r="O27" i="23"/>
  <c r="R24" i="2"/>
  <c r="T24" i="2" s="1"/>
  <c r="X24" i="2" s="1"/>
  <c r="T37" i="2"/>
  <c r="X37" i="2" s="1"/>
  <c r="V37" i="2"/>
  <c r="Z37" i="2" s="1"/>
  <c r="T22" i="2"/>
  <c r="X22" i="2" s="1"/>
  <c r="U22" i="2"/>
  <c r="Y22" i="2" s="1"/>
  <c r="U37" i="2"/>
  <c r="Y37" i="2" s="1"/>
  <c r="W19" i="2"/>
  <c r="AA19" i="2"/>
  <c r="U18" i="2"/>
  <c r="Y18" i="2" s="1"/>
  <c r="V18" i="2"/>
  <c r="Z18" i="2" s="1"/>
  <c r="AA47" i="2"/>
  <c r="T20" i="6"/>
  <c r="X20" i="6" s="1"/>
  <c r="R18" i="6"/>
  <c r="U18" i="6" s="1"/>
  <c r="Y18" i="6" s="1"/>
  <c r="F55" i="21"/>
  <c r="N55" i="21" s="1"/>
  <c r="T55" i="21" s="1"/>
  <c r="H80" i="57" s="1" a="1"/>
  <c r="H80" i="57" s="1"/>
  <c r="F53" i="21"/>
  <c r="N53" i="21" s="1"/>
  <c r="T53" i="21" s="1"/>
  <c r="H78" i="57" s="1" a="1"/>
  <c r="H78" i="57" s="1"/>
  <c r="E122" i="46" a="1"/>
  <c r="E122" i="46" s="1"/>
  <c r="H399" i="57" s="1" a="1"/>
  <c r="H399" i="57" s="1"/>
  <c r="AA37" i="2"/>
  <c r="AA44" i="2"/>
  <c r="W39" i="2"/>
  <c r="AA39" i="2"/>
  <c r="X21" i="2"/>
  <c r="T37" i="21"/>
  <c r="H69" i="57" s="1" a="1"/>
  <c r="H69" i="57" s="1"/>
  <c r="E143" i="46" a="1"/>
  <c r="E143" i="46" s="1"/>
  <c r="H420" i="57" s="1" a="1"/>
  <c r="H420" i="57" s="1"/>
  <c r="S23" i="2"/>
  <c r="P23" i="2"/>
  <c r="O43" i="23"/>
  <c r="T36" i="21"/>
  <c r="H68" i="57" s="1" a="1"/>
  <c r="H68" i="57" s="1"/>
  <c r="F65" i="21"/>
  <c r="N65" i="21" s="1"/>
  <c r="T65" i="21" s="1"/>
  <c r="H90" i="57" s="1" a="1"/>
  <c r="H90" i="57" s="1"/>
  <c r="F66" i="21"/>
  <c r="N66" i="21" s="1"/>
  <c r="T66" i="21" s="1"/>
  <c r="H91" i="57" s="1" a="1"/>
  <c r="H91" i="57" s="1"/>
  <c r="O48" i="23"/>
  <c r="D15" i="21"/>
  <c r="L15" i="21" s="1"/>
  <c r="T15" i="21" s="1"/>
  <c r="H54" i="57" s="1" a="1"/>
  <c r="H54" i="57" s="1"/>
  <c r="V28" i="2"/>
  <c r="Z28" i="2" s="1"/>
  <c r="V23" i="2"/>
  <c r="Z23" i="2" s="1"/>
  <c r="T38" i="21"/>
  <c r="H70" i="57" s="1" a="1"/>
  <c r="H70" i="57" s="1"/>
  <c r="P19" i="2"/>
  <c r="T31" i="2"/>
  <c r="X31" i="2" s="1"/>
  <c r="W22" i="2"/>
  <c r="T18" i="2"/>
  <c r="X18" i="2" s="1"/>
  <c r="T60" i="21"/>
  <c r="H85" i="57" s="1" a="1"/>
  <c r="H85" i="57" s="1"/>
  <c r="W42" i="2"/>
  <c r="AA20" i="6"/>
  <c r="W20" i="6"/>
  <c r="F58" i="21"/>
  <c r="N58" i="21" s="1"/>
  <c r="T58" i="21" s="1"/>
  <c r="H83" i="57" s="1" a="1"/>
  <c r="H83" i="57" s="1"/>
  <c r="F56" i="21"/>
  <c r="N56" i="21" s="1"/>
  <c r="T56" i="21" s="1"/>
  <c r="H81" i="57" s="1" a="1"/>
  <c r="H81" i="57" s="1"/>
  <c r="O8" i="23"/>
  <c r="O47" i="23"/>
  <c r="AA43" i="2"/>
  <c r="T42" i="21"/>
  <c r="H74" i="57" s="1" a="1"/>
  <c r="H74" i="57" s="1"/>
  <c r="T39" i="21"/>
  <c r="H71" i="57" s="1" a="1"/>
  <c r="H71" i="57" s="1"/>
  <c r="D14" i="21"/>
  <c r="L14" i="21" s="1"/>
  <c r="T14" i="21" s="1"/>
  <c r="H53" i="57" s="1" a="1"/>
  <c r="H53" i="57" s="1"/>
  <c r="D13" i="21"/>
  <c r="L13" i="21" s="1"/>
  <c r="T13" i="21" s="1"/>
  <c r="H52" i="57" s="1" a="1"/>
  <c r="H52" i="57" s="1"/>
  <c r="D12" i="21"/>
  <c r="L12" i="21" s="1"/>
  <c r="T12" i="21" s="1"/>
  <c r="H51" i="57" s="1" a="1"/>
  <c r="H51" i="57" s="1"/>
  <c r="W18" i="2"/>
  <c r="V29" i="2"/>
  <c r="Z29" i="2" s="1"/>
  <c r="AA18" i="2"/>
  <c r="O44" i="23"/>
  <c r="O38" i="23"/>
  <c r="S41" i="2"/>
  <c r="V27" i="2"/>
  <c r="Z27" i="2" s="1"/>
  <c r="V21" i="2"/>
  <c r="Z21" i="2" s="1"/>
  <c r="T33" i="21"/>
  <c r="H65" i="57" s="1" a="1"/>
  <c r="H65" i="57" s="1"/>
  <c r="U27" i="2"/>
  <c r="Y27" i="2" s="1"/>
  <c r="U21" i="2"/>
  <c r="Y21" i="2" s="1"/>
  <c r="F63" i="21"/>
  <c r="N63" i="21" s="1"/>
  <c r="T63" i="21" s="1"/>
  <c r="H88" i="57" s="1" a="1"/>
  <c r="H88" i="57" s="1"/>
  <c r="F62" i="21"/>
  <c r="N62" i="21" s="1"/>
  <c r="T62" i="21" s="1"/>
  <c r="H87" i="57" s="1" a="1"/>
  <c r="H87" i="57" s="1"/>
  <c r="F64" i="21"/>
  <c r="N64" i="21" s="1"/>
  <c r="T64" i="21" s="1"/>
  <c r="H89" i="57" s="1" a="1"/>
  <c r="H89" i="57" s="1"/>
  <c r="T23" i="2"/>
  <c r="X23" i="2" s="1"/>
  <c r="D16" i="21"/>
  <c r="L16" i="21" s="1"/>
  <c r="T16" i="21" s="1"/>
  <c r="H55" i="57" s="1" a="1"/>
  <c r="H55" i="57" s="1"/>
  <c r="E121" i="46" a="1"/>
  <c r="E121" i="46" s="1"/>
  <c r="H398" i="57" s="1" a="1"/>
  <c r="H398" i="57" s="1"/>
  <c r="V22" i="2"/>
  <c r="Z22" i="2" s="1"/>
  <c r="T43" i="21"/>
  <c r="H75" i="57" s="1" a="1"/>
  <c r="H75" i="57" s="1"/>
  <c r="R39" i="2"/>
  <c r="U39" i="2" s="1"/>
  <c r="Y39" i="2" s="1"/>
  <c r="T27" i="2"/>
  <c r="X27" i="2" s="1"/>
  <c r="T20" i="2"/>
  <c r="X20" i="2" s="1"/>
  <c r="E67" i="46" a="1"/>
  <c r="E67" i="46" s="1"/>
  <c r="H344" i="57" s="1" a="1"/>
  <c r="H344" i="57" s="1"/>
  <c r="E58" i="46" a="1"/>
  <c r="E58" i="46" s="1"/>
  <c r="H335" i="57" s="1" a="1"/>
  <c r="H335" i="57" s="1"/>
  <c r="E89" i="46" a="1"/>
  <c r="E89" i="46" s="1"/>
  <c r="H366" i="57" s="1" a="1"/>
  <c r="H366" i="57" s="1"/>
  <c r="T45" i="21"/>
  <c r="H77" i="57" s="1" a="1"/>
  <c r="H77" i="57" s="1"/>
  <c r="O10" i="23"/>
  <c r="R35" i="2"/>
  <c r="V35" i="2" s="1"/>
  <c r="Z35" i="2" s="1"/>
  <c r="T33" i="2"/>
  <c r="X33" i="2" s="1"/>
  <c r="AB33" i="2" s="1"/>
  <c r="E124" i="46" a="1"/>
  <c r="E124" i="46" s="1"/>
  <c r="H401" i="57" s="1" a="1"/>
  <c r="H401" i="57" s="1"/>
  <c r="AA20" i="7"/>
  <c r="T31" i="42"/>
  <c r="X31" i="42" s="1"/>
  <c r="U31" i="42"/>
  <c r="Y31" i="42" s="1"/>
  <c r="T27" i="42"/>
  <c r="X27" i="42" s="1"/>
  <c r="U27" i="42"/>
  <c r="Y27" i="42" s="1"/>
  <c r="V27" i="42"/>
  <c r="Z27" i="42" s="1"/>
  <c r="U21" i="42"/>
  <c r="Y21" i="42" s="1"/>
  <c r="T33" i="42"/>
  <c r="X33" i="42" s="1"/>
  <c r="T28" i="42"/>
  <c r="X28" i="42" s="1"/>
  <c r="U34" i="42"/>
  <c r="Y34" i="42" s="1"/>
  <c r="T29" i="42"/>
  <c r="X29" i="42" s="1"/>
  <c r="V22" i="42"/>
  <c r="Z22" i="42" s="1"/>
  <c r="T21" i="42"/>
  <c r="X21" i="42" s="1"/>
  <c r="U22" i="42"/>
  <c r="Y22" i="42" s="1"/>
  <c r="V40" i="42"/>
  <c r="Z40" i="42" s="1"/>
  <c r="V23" i="42"/>
  <c r="Z23" i="42" s="1"/>
  <c r="O51" i="23"/>
  <c r="V41" i="42"/>
  <c r="Z41" i="42" s="1"/>
  <c r="U40" i="42"/>
  <c r="Y40" i="42" s="1"/>
  <c r="V31" i="42"/>
  <c r="Z31" i="42" s="1"/>
  <c r="V42" i="42"/>
  <c r="Z42" i="42" s="1"/>
  <c r="U23" i="42"/>
  <c r="Y23" i="42" s="1"/>
  <c r="U41" i="42"/>
  <c r="Y41" i="42" s="1"/>
  <c r="T19" i="42"/>
  <c r="X19" i="42" s="1"/>
  <c r="U20" i="7"/>
  <c r="Y20" i="7" s="1"/>
  <c r="V37" i="42"/>
  <c r="Z37" i="42" s="1"/>
  <c r="V32" i="42"/>
  <c r="Z32" i="42" s="1"/>
  <c r="V28" i="42"/>
  <c r="Z28" i="42" s="1"/>
  <c r="AA33" i="42"/>
  <c r="I585" i="57" s="1" a="1"/>
  <c r="I585" i="57" s="1"/>
  <c r="AA45" i="42"/>
  <c r="I597" i="57" s="1" a="1"/>
  <c r="I597" i="57" s="1"/>
  <c r="V33" i="42"/>
  <c r="Z33" i="42" s="1"/>
  <c r="U32" i="42"/>
  <c r="Y32" i="42" s="1"/>
  <c r="T37" i="42"/>
  <c r="X37" i="42" s="1"/>
  <c r="U37" i="42"/>
  <c r="Y37" i="42" s="1"/>
  <c r="AA18" i="7"/>
  <c r="R43" i="42"/>
  <c r="AA38" i="42"/>
  <c r="I590" i="57" s="1" a="1"/>
  <c r="I590" i="57" s="1"/>
  <c r="V21" i="42"/>
  <c r="Z21" i="42" s="1"/>
  <c r="T20" i="42"/>
  <c r="X20" i="42" s="1"/>
  <c r="U42" i="42"/>
  <c r="Y42" i="42" s="1"/>
  <c r="AA37" i="42"/>
  <c r="I589" i="57" s="1" a="1"/>
  <c r="I589" i="57" s="1"/>
  <c r="T32" i="42"/>
  <c r="X32" i="42" s="1"/>
  <c r="V18" i="42"/>
  <c r="Z18" i="42" s="1"/>
  <c r="R45" i="42"/>
  <c r="V45" i="42" s="1"/>
  <c r="Z45" i="42" s="1"/>
  <c r="V19" i="42"/>
  <c r="Z19" i="42" s="1"/>
  <c r="U18" i="42"/>
  <c r="Y18" i="42" s="1"/>
  <c r="U20" i="42"/>
  <c r="Y20" i="42" s="1"/>
  <c r="T18" i="42"/>
  <c r="X18" i="42" s="1"/>
  <c r="R39" i="42"/>
  <c r="T39" i="42" s="1"/>
  <c r="X39" i="42" s="1"/>
  <c r="T44" i="2" l="1"/>
  <c r="X44" i="2" s="1"/>
  <c r="AB34" i="2"/>
  <c r="T47" i="2"/>
  <c r="X47" i="2" s="1"/>
  <c r="W30" i="2"/>
  <c r="AA30" i="2"/>
  <c r="W32" i="2"/>
  <c r="AA32" i="2"/>
  <c r="U44" i="2"/>
  <c r="Y44" i="2" s="1"/>
  <c r="W34" i="2"/>
  <c r="G88" i="42"/>
  <c r="H630" i="57" s="1" a="1"/>
  <c r="H630" i="57" s="1"/>
  <c r="V36" i="42"/>
  <c r="Z36" i="42" s="1"/>
  <c r="T36" i="42"/>
  <c r="X36" i="42" s="1"/>
  <c r="T23" i="7"/>
  <c r="X23" i="7" s="1"/>
  <c r="AB23" i="7" s="1"/>
  <c r="H437" i="57" s="1" a="1"/>
  <c r="H437" i="57" s="1"/>
  <c r="U17" i="7"/>
  <c r="Y17" i="7" s="1"/>
  <c r="I432" i="57" a="1"/>
  <c r="I432" i="57" s="1"/>
  <c r="I434" i="57" a="1"/>
  <c r="I434" i="57" s="1"/>
  <c r="V17" i="42"/>
  <c r="Z17" i="42" s="1"/>
  <c r="AA21" i="2"/>
  <c r="V48" i="2"/>
  <c r="Z48" i="2" s="1"/>
  <c r="T48" i="2"/>
  <c r="X48" i="2" s="1"/>
  <c r="AA40" i="2"/>
  <c r="U19" i="7"/>
  <c r="Y19" i="7" s="1"/>
  <c r="V16" i="6"/>
  <c r="Z16" i="6" s="1"/>
  <c r="AB34" i="42"/>
  <c r="H586" i="57" s="1" a="1"/>
  <c r="H586" i="57" s="1"/>
  <c r="U38" i="2"/>
  <c r="Y38" i="2" s="1"/>
  <c r="V47" i="2"/>
  <c r="Z47" i="2" s="1"/>
  <c r="T25" i="2"/>
  <c r="X25" i="2" s="1"/>
  <c r="T38" i="42"/>
  <c r="X38" i="42" s="1"/>
  <c r="T47" i="42"/>
  <c r="X47" i="42" s="1"/>
  <c r="U38" i="42"/>
  <c r="Y38" i="42" s="1"/>
  <c r="AB20" i="6"/>
  <c r="H46" i="57" s="1" a="1"/>
  <c r="H46" i="57" s="1"/>
  <c r="T17" i="7"/>
  <c r="X17" i="7" s="1"/>
  <c r="V47" i="42"/>
  <c r="Z47" i="42" s="1"/>
  <c r="T19" i="7"/>
  <c r="X19" i="7" s="1"/>
  <c r="L59" i="28"/>
  <c r="L60" i="28" s="1"/>
  <c r="M8" i="28" s="1"/>
  <c r="N8" i="28" s="1"/>
  <c r="D18" i="21" s="1"/>
  <c r="L18" i="21" s="1"/>
  <c r="T18" i="21" s="1"/>
  <c r="H57" i="57" s="1" a="1"/>
  <c r="H57" i="57" s="1"/>
  <c r="V24" i="2"/>
  <c r="Z24" i="2" s="1"/>
  <c r="AB20" i="2"/>
  <c r="H13" i="57" s="1" a="1"/>
  <c r="H13" i="57" s="1"/>
  <c r="H27" i="57" a="1"/>
  <c r="H27" i="57" s="1"/>
  <c r="V17" i="2"/>
  <c r="Z17" i="2" s="1"/>
  <c r="T23" i="6"/>
  <c r="X23" i="6" s="1"/>
  <c r="U16" i="6"/>
  <c r="Y16" i="6" s="1"/>
  <c r="T46" i="42"/>
  <c r="X46" i="42" s="1"/>
  <c r="AB41" i="42"/>
  <c r="H593" i="57" s="1" a="1"/>
  <c r="H593" i="57" s="1"/>
  <c r="AB23" i="42"/>
  <c r="H575" i="57" s="1" a="1"/>
  <c r="H575" i="57" s="1"/>
  <c r="V38" i="2"/>
  <c r="Z38" i="2" s="1"/>
  <c r="V21" i="6"/>
  <c r="Z21" i="6" s="1"/>
  <c r="AB26" i="42"/>
  <c r="H578" i="57" s="1" a="1"/>
  <c r="H578" i="57" s="1"/>
  <c r="V44" i="42"/>
  <c r="Z44" i="42" s="1"/>
  <c r="T48" i="42"/>
  <c r="X48" i="42" s="1"/>
  <c r="AB29" i="42"/>
  <c r="H581" i="57" s="1" a="1"/>
  <c r="H581" i="57" s="1"/>
  <c r="U16" i="42"/>
  <c r="Y16" i="42" s="1"/>
  <c r="U17" i="42"/>
  <c r="Y17" i="42" s="1"/>
  <c r="AB42" i="2"/>
  <c r="H35" i="57" s="1" a="1"/>
  <c r="H35" i="57" s="1"/>
  <c r="T18" i="6"/>
  <c r="X18" i="6" s="1"/>
  <c r="U25" i="2"/>
  <c r="Y25" i="2" s="1"/>
  <c r="V36" i="2"/>
  <c r="Z36" i="2" s="1"/>
  <c r="T21" i="7"/>
  <c r="X21" i="7" s="1"/>
  <c r="T16" i="42"/>
  <c r="X16" i="42" s="1"/>
  <c r="T16" i="2"/>
  <c r="X16" i="2" s="1"/>
  <c r="AB30" i="2"/>
  <c r="H23" i="57" s="1" a="1"/>
  <c r="H23" i="57" s="1"/>
  <c r="T44" i="42"/>
  <c r="X44" i="42" s="1"/>
  <c r="T17" i="2"/>
  <c r="X17" i="2" s="1"/>
  <c r="AB42" i="42"/>
  <c r="H594" i="57" s="1" a="1"/>
  <c r="H594" i="57" s="1"/>
  <c r="V16" i="2"/>
  <c r="Z16" i="2" s="1"/>
  <c r="V43" i="2"/>
  <c r="Z43" i="2" s="1"/>
  <c r="AB19" i="42"/>
  <c r="H571" i="57" s="1" a="1"/>
  <c r="H571" i="57" s="1"/>
  <c r="T21" i="6"/>
  <c r="X21" i="6" s="1"/>
  <c r="AB20" i="7"/>
  <c r="H434" i="57" s="1" a="1"/>
  <c r="H434" i="57" s="1"/>
  <c r="W33" i="2"/>
  <c r="T45" i="2"/>
  <c r="X45" i="2" s="1"/>
  <c r="U45" i="2"/>
  <c r="Y45" i="2" s="1"/>
  <c r="V23" i="6"/>
  <c r="Z23" i="6" s="1"/>
  <c r="T45" i="42"/>
  <c r="X45" i="42" s="1"/>
  <c r="AB37" i="2"/>
  <c r="H30" i="57" s="1" a="1"/>
  <c r="H30" i="57" s="1"/>
  <c r="V19" i="6"/>
  <c r="Z19" i="6" s="1"/>
  <c r="V17" i="6"/>
  <c r="Z17" i="6" s="1"/>
  <c r="AB31" i="42"/>
  <c r="H583" i="57" s="1" a="1"/>
  <c r="H583" i="57" s="1"/>
  <c r="AB33" i="42"/>
  <c r="H585" i="57" s="1" a="1"/>
  <c r="H585" i="57" s="1"/>
  <c r="V35" i="42"/>
  <c r="Z35" i="42" s="1"/>
  <c r="AB40" i="42"/>
  <c r="H592" i="57" s="1" a="1"/>
  <c r="H592" i="57" s="1"/>
  <c r="V18" i="6"/>
  <c r="Z18" i="6" s="1"/>
  <c r="V16" i="7"/>
  <c r="Z16" i="7" s="1"/>
  <c r="V48" i="42"/>
  <c r="Z48" i="42" s="1"/>
  <c r="U19" i="6"/>
  <c r="Y19" i="6" s="1"/>
  <c r="AB32" i="2"/>
  <c r="H25" i="57" s="1" a="1"/>
  <c r="H25" i="57" s="1"/>
  <c r="AB26" i="2"/>
  <c r="H19" i="57" s="1" a="1"/>
  <c r="H19" i="57" s="1"/>
  <c r="AB22" i="2"/>
  <c r="H15" i="57" s="1" a="1"/>
  <c r="H15" i="57" s="1"/>
  <c r="U36" i="2"/>
  <c r="Y36" i="2" s="1"/>
  <c r="U21" i="7"/>
  <c r="Y21" i="7" s="1"/>
  <c r="U24" i="2"/>
  <c r="Y24" i="2" s="1"/>
  <c r="AB29" i="2"/>
  <c r="H22" i="57" s="1" a="1"/>
  <c r="H22" i="57" s="1"/>
  <c r="AB21" i="2"/>
  <c r="H14" i="57" s="1" a="1"/>
  <c r="H14" i="57" s="1"/>
  <c r="AB32" i="42"/>
  <c r="H584" i="57" s="1" a="1"/>
  <c r="H584" i="57" s="1"/>
  <c r="U35" i="42"/>
  <c r="Y35" i="42" s="1"/>
  <c r="AB27" i="2"/>
  <c r="H20" i="57" s="1" a="1"/>
  <c r="H20" i="57" s="1"/>
  <c r="AB19" i="2"/>
  <c r="H12" i="57" s="1" a="1"/>
  <c r="H12" i="57" s="1"/>
  <c r="G85" i="42"/>
  <c r="H627" i="57" s="1" a="1"/>
  <c r="H627" i="57" s="1"/>
  <c r="G27" i="22"/>
  <c r="H113" i="57" s="1" a="1"/>
  <c r="H113" i="57" s="1"/>
  <c r="AB27" i="42"/>
  <c r="H579" i="57" s="1" a="1"/>
  <c r="H579" i="57" s="1"/>
  <c r="AB44" i="2"/>
  <c r="H37" i="57" s="1" a="1"/>
  <c r="H37" i="57" s="1"/>
  <c r="T17" i="6"/>
  <c r="X17" i="6" s="1"/>
  <c r="G82" i="42"/>
  <c r="H624" i="57" s="1" a="1"/>
  <c r="H624" i="57" s="1"/>
  <c r="G24" i="22"/>
  <c r="H110" i="57" s="1" a="1"/>
  <c r="H110" i="57" s="1"/>
  <c r="U43" i="2"/>
  <c r="Y43" i="2" s="1"/>
  <c r="V25" i="42"/>
  <c r="Z25" i="42" s="1"/>
  <c r="AB30" i="42"/>
  <c r="H582" i="57" s="1" a="1"/>
  <c r="H582" i="57" s="1"/>
  <c r="T24" i="42"/>
  <c r="X24" i="42" s="1"/>
  <c r="V22" i="7"/>
  <c r="Z22" i="7" s="1"/>
  <c r="AB37" i="42"/>
  <c r="H589" i="57" s="1" a="1"/>
  <c r="H589" i="57" s="1"/>
  <c r="AB20" i="42"/>
  <c r="H572" i="57" s="1" a="1"/>
  <c r="H572" i="57" s="1"/>
  <c r="AB18" i="2"/>
  <c r="H11" i="57" s="1" a="1"/>
  <c r="H11" i="57" s="1"/>
  <c r="G83" i="42"/>
  <c r="H625" i="57" s="1" a="1"/>
  <c r="H625" i="57" s="1"/>
  <c r="G25" i="22"/>
  <c r="H111" i="57" s="1" a="1"/>
  <c r="H111" i="57" s="1"/>
  <c r="W29" i="2"/>
  <c r="U46" i="2"/>
  <c r="Y46" i="2" s="1"/>
  <c r="V46" i="2"/>
  <c r="Z46" i="2" s="1"/>
  <c r="T46" i="2"/>
  <c r="X46" i="2" s="1"/>
  <c r="G89" i="42"/>
  <c r="H631" i="57" s="1" a="1"/>
  <c r="H631" i="57" s="1"/>
  <c r="G31" i="22"/>
  <c r="H117" i="57" s="1" a="1"/>
  <c r="H117" i="57" s="1"/>
  <c r="T24" i="7"/>
  <c r="X24" i="7" s="1"/>
  <c r="AB18" i="42"/>
  <c r="H570" i="57" s="1" a="1"/>
  <c r="H570" i="57" s="1"/>
  <c r="U24" i="42"/>
  <c r="Y24" i="42" s="1"/>
  <c r="AB28" i="42"/>
  <c r="H580" i="57" s="1" a="1"/>
  <c r="H580" i="57" s="1"/>
  <c r="U45" i="42"/>
  <c r="Y45" i="42" s="1"/>
  <c r="AB40" i="2"/>
  <c r="H33" i="57" s="1" a="1"/>
  <c r="H33" i="57" s="1"/>
  <c r="T16" i="7"/>
  <c r="X16" i="7" s="1"/>
  <c r="AB21" i="42"/>
  <c r="H573" i="57" s="1" a="1"/>
  <c r="H573" i="57" s="1"/>
  <c r="AB31" i="2"/>
  <c r="H24" i="57" s="1" a="1"/>
  <c r="H24" i="57" s="1"/>
  <c r="V46" i="42"/>
  <c r="Z46" i="42" s="1"/>
  <c r="T22" i="7"/>
  <c r="X22" i="7" s="1"/>
  <c r="T18" i="7"/>
  <c r="X18" i="7" s="1"/>
  <c r="V24" i="7"/>
  <c r="Z24" i="7" s="1"/>
  <c r="G84" i="42"/>
  <c r="H626" i="57" s="1" a="1"/>
  <c r="H626" i="57" s="1"/>
  <c r="G26" i="22"/>
  <c r="H112" i="57" s="1" a="1"/>
  <c r="H112" i="57" s="1"/>
  <c r="V18" i="7"/>
  <c r="Z18" i="7" s="1"/>
  <c r="V22" i="6"/>
  <c r="Z22" i="6" s="1"/>
  <c r="T25" i="42"/>
  <c r="X25" i="42" s="1"/>
  <c r="U22" i="6"/>
  <c r="Y22" i="6" s="1"/>
  <c r="T24" i="6"/>
  <c r="X24" i="6" s="1"/>
  <c r="V24" i="6"/>
  <c r="Z24" i="6" s="1"/>
  <c r="G81" i="42"/>
  <c r="H623" i="57" s="1" a="1"/>
  <c r="H623" i="57" s="1"/>
  <c r="G23" i="22"/>
  <c r="H109" i="57" s="1" a="1"/>
  <c r="H109" i="57" s="1"/>
  <c r="T43" i="42"/>
  <c r="X43" i="42" s="1"/>
  <c r="U43" i="42"/>
  <c r="Y43" i="42" s="1"/>
  <c r="V43" i="42"/>
  <c r="Z43" i="42" s="1"/>
  <c r="AB22" i="42"/>
  <c r="H574" i="57" s="1" a="1"/>
  <c r="H574" i="57" s="1"/>
  <c r="H26" i="57" a="1"/>
  <c r="H26" i="57" s="1"/>
  <c r="AB28" i="2"/>
  <c r="H21" i="57" s="1" a="1"/>
  <c r="H21" i="57" s="1"/>
  <c r="W23" i="2"/>
  <c r="AB23" i="2"/>
  <c r="H16" i="57" s="1" a="1"/>
  <c r="H16" i="57" s="1"/>
  <c r="AA23" i="2"/>
  <c r="U35" i="2"/>
  <c r="Y35" i="2" s="1"/>
  <c r="T35" i="2"/>
  <c r="X35" i="2" s="1"/>
  <c r="AB41" i="2"/>
  <c r="H34" i="57" s="1" a="1"/>
  <c r="H34" i="57" s="1"/>
  <c r="AA41" i="2"/>
  <c r="W41" i="2"/>
  <c r="V39" i="2"/>
  <c r="Z39" i="2" s="1"/>
  <c r="G87" i="42"/>
  <c r="H629" i="57" s="1" a="1"/>
  <c r="H629" i="57" s="1"/>
  <c r="G29" i="22"/>
  <c r="H115" i="57" s="1" a="1"/>
  <c r="H115" i="57" s="1"/>
  <c r="T39" i="2"/>
  <c r="X39" i="2" s="1"/>
  <c r="V39" i="42"/>
  <c r="Z39" i="42" s="1"/>
  <c r="U39" i="42"/>
  <c r="Y39" i="42" s="1"/>
  <c r="AB16" i="42" l="1"/>
  <c r="AB47" i="2"/>
  <c r="H40" i="57" s="1" a="1"/>
  <c r="H40" i="57" s="1"/>
  <c r="AB47" i="42"/>
  <c r="H599" i="57" s="1" a="1"/>
  <c r="H599" i="57" s="1"/>
  <c r="AB17" i="42"/>
  <c r="H569" i="57" s="1" a="1"/>
  <c r="H569" i="57" s="1"/>
  <c r="AB48" i="2"/>
  <c r="H41" i="57" s="1" a="1"/>
  <c r="H41" i="57" s="1"/>
  <c r="AB17" i="7"/>
  <c r="H431" i="57" s="1" a="1"/>
  <c r="H431" i="57" s="1"/>
  <c r="AB36" i="42"/>
  <c r="H588" i="57" s="1" a="1"/>
  <c r="H588" i="57" s="1"/>
  <c r="AB16" i="6"/>
  <c r="H42" i="57" s="1" a="1"/>
  <c r="H42" i="57" s="1"/>
  <c r="AB38" i="2"/>
  <c r="H31" i="57" s="1" a="1"/>
  <c r="H31" i="57" s="1"/>
  <c r="H568" i="57" a="1"/>
  <c r="H568" i="57" s="1"/>
  <c r="AB19" i="7"/>
  <c r="H433" i="57" s="1" a="1"/>
  <c r="H433" i="57" s="1"/>
  <c r="AB24" i="2"/>
  <c r="H17" i="57" s="1" a="1"/>
  <c r="H17" i="57" s="1"/>
  <c r="AB38" i="42"/>
  <c r="H590" i="57" s="1" a="1"/>
  <c r="H590" i="57" s="1"/>
  <c r="AB21" i="7"/>
  <c r="H435" i="57" s="1" a="1"/>
  <c r="H435" i="57" s="1"/>
  <c r="AB22" i="7"/>
  <c r="H436" i="57" s="1" a="1"/>
  <c r="H436" i="57" s="1"/>
  <c r="AB44" i="42"/>
  <c r="H596" i="57" s="1" a="1"/>
  <c r="H596" i="57" s="1"/>
  <c r="AB25" i="2"/>
  <c r="H18" i="57" s="1" a="1"/>
  <c r="H18" i="57" s="1"/>
  <c r="D19" i="21"/>
  <c r="L19" i="21" s="1"/>
  <c r="T19" i="21" s="1"/>
  <c r="H58" i="57" s="1" a="1"/>
  <c r="H58" i="57" s="1"/>
  <c r="AB43" i="2"/>
  <c r="H36" i="57" s="1" a="1"/>
  <c r="H36" i="57" s="1"/>
  <c r="D20" i="21"/>
  <c r="L20" i="21" s="1"/>
  <c r="T20" i="21" s="1"/>
  <c r="H59" i="57" s="1" a="1"/>
  <c r="H59" i="57" s="1"/>
  <c r="AB23" i="6"/>
  <c r="H49" i="57" s="1" a="1"/>
  <c r="H49" i="57" s="1"/>
  <c r="AB18" i="6"/>
  <c r="H44" i="57" s="1" a="1"/>
  <c r="H44" i="57" s="1"/>
  <c r="AB16" i="7"/>
  <c r="H430" i="57" s="1" a="1"/>
  <c r="H430" i="57" s="1"/>
  <c r="AB21" i="6"/>
  <c r="H47" i="57" s="1" a="1"/>
  <c r="H47" i="57" s="1"/>
  <c r="AB35" i="42"/>
  <c r="H587" i="57" s="1" a="1"/>
  <c r="H587" i="57" s="1"/>
  <c r="AB46" i="42"/>
  <c r="H598" i="57" s="1" a="1"/>
  <c r="H598" i="57" s="1"/>
  <c r="AB19" i="6"/>
  <c r="H45" i="57" s="1" a="1"/>
  <c r="H45" i="57" s="1"/>
  <c r="AB17" i="2"/>
  <c r="H10" i="57" s="1" a="1"/>
  <c r="H10" i="57" s="1"/>
  <c r="AB25" i="42"/>
  <c r="H577" i="57" s="1" a="1"/>
  <c r="H577" i="57" s="1"/>
  <c r="AB46" i="2"/>
  <c r="H39" i="57" s="1" a="1"/>
  <c r="H39" i="57" s="1"/>
  <c r="AB36" i="2"/>
  <c r="H29" i="57" s="1" a="1"/>
  <c r="H29" i="57" s="1"/>
  <c r="AB17" i="6"/>
  <c r="H43" i="57" s="1" a="1"/>
  <c r="H43" i="57" s="1"/>
  <c r="AB16" i="2"/>
  <c r="H9" i="57" s="1" a="1"/>
  <c r="H9" i="57" s="1"/>
  <c r="AB48" i="42"/>
  <c r="H600" i="57" s="1" a="1"/>
  <c r="H600" i="57" s="1"/>
  <c r="AB45" i="42"/>
  <c r="H597" i="57" s="1" a="1"/>
  <c r="H597" i="57" s="1"/>
  <c r="AB45" i="2"/>
  <c r="H38" i="57" s="1" a="1"/>
  <c r="H38" i="57" s="1"/>
  <c r="AB18" i="7"/>
  <c r="H432" i="57" s="1" a="1"/>
  <c r="H432" i="57" s="1"/>
  <c r="AB35" i="2"/>
  <c r="H28" i="57" s="1" a="1"/>
  <c r="H28" i="57" s="1"/>
  <c r="AB24" i="6"/>
  <c r="H50" i="57" s="1" a="1"/>
  <c r="H50" i="57" s="1"/>
  <c r="AB24" i="7"/>
  <c r="H438" i="57" s="1" a="1"/>
  <c r="H438" i="57" s="1"/>
  <c r="AB22" i="6"/>
  <c r="H48" i="57" s="1" a="1"/>
  <c r="H48" i="57" s="1"/>
  <c r="AB24" i="42"/>
  <c r="H576" i="57" s="1" a="1"/>
  <c r="H576" i="57" s="1"/>
  <c r="AB39" i="42"/>
  <c r="H591" i="57" s="1" a="1"/>
  <c r="H591" i="57" s="1"/>
  <c r="AB39" i="2"/>
  <c r="H32" i="57" s="1" a="1"/>
  <c r="H32" i="57" s="1"/>
  <c r="AB43" i="42"/>
  <c r="H595" i="57" s="1" a="1"/>
  <c r="H595" i="5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0" authorId="0" shapeId="0" xr:uid="{4EA146D0-B0AB-4FB8-B0DE-BFDF3B0A3506}">
      <text>
        <r>
          <rPr>
            <b/>
            <sz val="8"/>
            <rFont val="Tahoma"/>
            <family val="2"/>
          </rPr>
          <t>The materials are made from virgin stock.</t>
        </r>
      </text>
    </comment>
    <comment ref="E20" authorId="0" shapeId="0" xr:uid="{347D2D7F-C9FD-44CB-9034-85F89EE75EF2}">
      <text>
        <r>
          <rPr>
            <b/>
            <sz val="8"/>
            <rFont val="Tahoma"/>
            <family val="2"/>
          </rPr>
          <t>The materials are re-used instead of disposed of by recycling or landfill.</t>
        </r>
      </text>
    </comment>
    <comment ref="F20" authorId="0" shapeId="0" xr:uid="{E89F3E21-4A6C-4F2D-9779-0878C54578B8}">
      <text>
        <r>
          <rPr>
            <b/>
            <sz val="8"/>
            <rFont val="Tahoma"/>
            <family val="2"/>
          </rPr>
          <t>The materials are made from recycled content where the previous product was different to the current product.</t>
        </r>
      </text>
    </comment>
    <comment ref="G20" authorId="0" shapeId="0" xr:uid="{3ADA7564-2F87-4FB5-B816-FF71DAA47DDA}">
      <text>
        <r>
          <rPr>
            <b/>
            <sz val="8"/>
            <rFont val="Tahoma"/>
            <family val="2"/>
          </rPr>
          <t>The materials  are made from recycled content where the previous product was the same as the new product.</t>
        </r>
      </text>
    </comment>
    <comment ref="B22" authorId="0" shapeId="0" xr:uid="{5D16A6E8-C48A-4ED9-87AD-DA98C2444FEA}">
      <text>
        <r>
          <rPr>
            <b/>
            <sz val="8"/>
            <rFont val="Tahoma"/>
            <family val="2"/>
          </rPr>
          <t>Also known as rubble.</t>
        </r>
      </text>
    </comment>
    <comment ref="D37" authorId="0" shapeId="0" xr:uid="{DB7635DC-C272-4A22-BF30-E4040F2AE8F1}">
      <text>
        <r>
          <rPr>
            <b/>
            <sz val="8"/>
            <rFont val="Tahoma"/>
            <family val="2"/>
          </rPr>
          <t>The materials are made from virgin stock.</t>
        </r>
      </text>
    </comment>
    <comment ref="E37" authorId="0" shapeId="0" xr:uid="{DD8C1A5B-B641-4C4C-A6CD-5C606F47ACDD}">
      <text>
        <r>
          <rPr>
            <b/>
            <sz val="8"/>
            <rFont val="Tahoma"/>
            <family val="2"/>
          </rPr>
          <t>The materials are re-used instead of disposed of by recycling or landfill.</t>
        </r>
      </text>
    </comment>
    <comment ref="F37" authorId="0" shapeId="0" xr:uid="{1E1ABAB4-8D45-4A7E-A4DD-D6B2071098C9}">
      <text>
        <r>
          <rPr>
            <b/>
            <sz val="8"/>
            <rFont val="Tahoma"/>
            <family val="2"/>
          </rPr>
          <t>The materials are made from recycled content where the previous product was different to the current product.</t>
        </r>
      </text>
    </comment>
    <comment ref="G37" authorId="0" shapeId="0" xr:uid="{E2300A52-85E7-408E-A9B7-2A97C2CDA564}">
      <text>
        <r>
          <rPr>
            <b/>
            <sz val="8"/>
            <rFont val="Tahoma"/>
            <family val="2"/>
          </rPr>
          <t>The materials  are made from recycled content where the previous product was the same as the new product.</t>
        </r>
      </text>
    </comment>
    <comment ref="D45" authorId="0" shapeId="0" xr:uid="{2BE6FF07-5913-410A-B1B7-76576C7E9F6B}">
      <text>
        <r>
          <rPr>
            <b/>
            <sz val="8"/>
            <rFont val="Tahoma"/>
            <family val="2"/>
          </rPr>
          <t>The materials are made from virgin stock.</t>
        </r>
      </text>
    </comment>
    <comment ref="E45" authorId="0" shapeId="0" xr:uid="{31C43BE7-946A-4891-AEFF-2A135C82130D}">
      <text>
        <r>
          <rPr>
            <b/>
            <sz val="8"/>
            <rFont val="Tahoma"/>
            <family val="2"/>
          </rPr>
          <t>The materials are re-used instead of disposed of by recycling or landfill.</t>
        </r>
      </text>
    </comment>
    <comment ref="F45" authorId="0" shapeId="0" xr:uid="{81C692BB-EB12-47E0-9B34-CDD70EA64483}">
      <text>
        <r>
          <rPr>
            <b/>
            <sz val="8"/>
            <rFont val="Tahoma"/>
            <family val="2"/>
          </rPr>
          <t>The materials are made from recycled content where the previous product was different to the current product.</t>
        </r>
      </text>
    </comment>
    <comment ref="G45" authorId="0" shapeId="0" xr:uid="{F2A0D1C2-A6F3-4318-80B4-48FB17FED2E9}">
      <text>
        <r>
          <rPr>
            <b/>
            <sz val="8"/>
            <rFont val="Tahoma"/>
            <family val="2"/>
          </rPr>
          <t>The materials  are made from recycled content where the previous product was the same as the new product.</t>
        </r>
      </text>
    </comment>
    <comment ref="D51" authorId="0" shapeId="0" xr:uid="{7DFCA234-C985-45DA-928C-2C1E318E7FC5}">
      <text>
        <r>
          <rPr>
            <b/>
            <sz val="8"/>
            <rFont val="Tahoma"/>
            <family val="2"/>
          </rPr>
          <t>The materials are made from virgin stock.</t>
        </r>
      </text>
    </comment>
    <comment ref="E51" authorId="0" shapeId="0" xr:uid="{B44EB3C1-6074-4C2E-BDA8-D82E7D3C2331}">
      <text>
        <r>
          <rPr>
            <b/>
            <sz val="8"/>
            <rFont val="Tahoma"/>
            <family val="2"/>
          </rPr>
          <t>The materials are re-used instead of disposed of by recycling or landfill.</t>
        </r>
      </text>
    </comment>
    <comment ref="F51" authorId="0" shapeId="0" xr:uid="{83C5D7D9-8F3D-42EA-8E06-DC8DFEF04E17}">
      <text>
        <r>
          <rPr>
            <b/>
            <sz val="8"/>
            <rFont val="Tahoma"/>
            <family val="2"/>
          </rPr>
          <t>The materials are made from recycled content where the previous product was different to the current product.</t>
        </r>
      </text>
    </comment>
    <comment ref="G51" authorId="0" shapeId="0" xr:uid="{7FCFE57C-2DF6-472C-A6C2-B37EB43B6D52}">
      <text>
        <r>
          <rPr>
            <b/>
            <sz val="8"/>
            <rFont val="Tahoma"/>
            <family val="2"/>
          </rPr>
          <t>The materials  are made from recycled content where the previous product was the same as the new product.</t>
        </r>
      </text>
    </comment>
    <comment ref="B54" authorId="0" shapeId="0" xr:uid="{D0BCFCA9-4049-4016-BF97-9651162D93D1}">
      <text>
        <r>
          <rPr>
            <b/>
            <sz val="8"/>
            <rFont val="Tahoma"/>
            <family val="2"/>
          </rPr>
          <t>Stationary machines for routine housekeeping tasks e.g. cookers / fridges</t>
        </r>
      </text>
    </comment>
    <comment ref="B58" authorId="0" shapeId="0" xr:uid="{48ABC243-43E5-4B58-8DC0-B775D9992561}">
      <text>
        <r>
          <rPr>
            <b/>
            <sz val="8"/>
            <rFont val="Tahoma"/>
            <family val="2"/>
          </rPr>
          <t>Small power equipment</t>
        </r>
      </text>
    </comment>
    <comment ref="B59" authorId="0" shapeId="0" xr:uid="{5BBC04BD-70FD-4DDA-9688-D11F2A003EC4}">
      <text>
        <r>
          <rPr>
            <b/>
            <sz val="8"/>
            <rFont val="Tahoma"/>
            <family val="2"/>
          </rPr>
          <t>Excludes car batteries</t>
        </r>
      </text>
    </comment>
    <comment ref="D62" authorId="0" shapeId="0" xr:uid="{D00D1979-6FC1-4E3D-9EEA-85D9F009185B}">
      <text>
        <r>
          <rPr>
            <b/>
            <sz val="8"/>
            <rFont val="Tahoma"/>
            <family val="2"/>
          </rPr>
          <t>The materials are made from virgin stock.</t>
        </r>
      </text>
    </comment>
    <comment ref="E62" authorId="0" shapeId="0" xr:uid="{CA3F933E-256C-4C37-9C61-F680C4BB7E3D}">
      <text>
        <r>
          <rPr>
            <b/>
            <sz val="8"/>
            <rFont val="Tahoma"/>
            <family val="2"/>
          </rPr>
          <t>The materials are re-used instead of disposed of by recycling or landfill.</t>
        </r>
      </text>
    </comment>
    <comment ref="F62" authorId="0" shapeId="0" xr:uid="{C98C1031-7A61-4F10-8B17-536D47914E5E}">
      <text>
        <r>
          <rPr>
            <b/>
            <sz val="8"/>
            <rFont val="Tahoma"/>
            <family val="2"/>
          </rPr>
          <t>The materials are made from recycled content where the previous product was different to the current product.</t>
        </r>
      </text>
    </comment>
    <comment ref="G62" authorId="0" shapeId="0" xr:uid="{FC5B10EC-F9B5-4A7B-86DB-E9EFB2BB8208}">
      <text>
        <r>
          <rPr>
            <b/>
            <sz val="8"/>
            <rFont val="Tahoma"/>
            <family val="2"/>
          </rPr>
          <t>The materials  are made from recycled content where the previous product was the same as the new product.</t>
        </r>
      </text>
    </comment>
    <comment ref="D70" authorId="0" shapeId="0" xr:uid="{A6A0AFB1-AF52-4F22-A306-5AFA996A29A6}">
      <text>
        <r>
          <rPr>
            <b/>
            <sz val="8"/>
            <rFont val="Tahoma"/>
            <family val="2"/>
          </rPr>
          <t>The materials are made from virgin stock.</t>
        </r>
      </text>
    </comment>
    <comment ref="E70" authorId="0" shapeId="0" xr:uid="{8BA150D2-6BA0-4E84-8034-2B2420DFDBD0}">
      <text>
        <r>
          <rPr>
            <b/>
            <sz val="8"/>
            <rFont val="Tahoma"/>
            <family val="2"/>
          </rPr>
          <t>The materials are re-used instead of disposed of by recycling or landfill.</t>
        </r>
      </text>
    </comment>
    <comment ref="F70" authorId="0" shapeId="0" xr:uid="{E03F5A89-A256-43AB-8592-DF5455671BDF}">
      <text>
        <r>
          <rPr>
            <b/>
            <sz val="8"/>
            <rFont val="Tahoma"/>
            <family val="2"/>
          </rPr>
          <t>The materials are made from recycled content where the previous product was different to the current product.</t>
        </r>
      </text>
    </comment>
    <comment ref="G70" authorId="0" shapeId="0" xr:uid="{C18CE963-227F-44D5-91C7-13E0AD621EDD}">
      <text>
        <r>
          <rPr>
            <b/>
            <sz val="8"/>
            <rFont val="Tahoma"/>
            <family val="2"/>
          </rPr>
          <t>The materials  are made from recycled content where the previous product was the same as the new product.</t>
        </r>
      </text>
    </comment>
    <comment ref="B75" authorId="0" shapeId="0" xr:uid="{5E68B037-D40D-488D-B3F2-F08A89956E11}">
      <text>
        <r>
          <rPr>
            <b/>
            <sz val="8"/>
            <rFont val="Tahoma"/>
            <family val="2"/>
          </rPr>
          <t>An opaque plastic commonly used for milk bottles</t>
        </r>
      </text>
    </comment>
    <comment ref="B76" authorId="0" shapeId="0" xr:uid="{8D348D5D-BA88-47FA-BB4A-BCB8073FAB67}">
      <text>
        <r>
          <rPr>
            <b/>
            <sz val="8"/>
            <rFont val="Tahoma"/>
            <family val="2"/>
          </rPr>
          <t>Packaging material (foils, plastic bags etc.)</t>
        </r>
      </text>
    </comment>
    <comment ref="B77" authorId="0" shapeId="0" xr:uid="{B2683E36-047D-4053-A2FD-B85583A54755}">
      <text>
        <r>
          <rPr>
            <b/>
            <sz val="8"/>
            <rFont val="Tahoma"/>
            <family val="2"/>
          </rPr>
          <t>For example clear drink bottles/ sandwich wrappers</t>
        </r>
      </text>
    </comment>
    <comment ref="B78" authorId="0" shapeId="0" xr:uid="{A2F58C61-B420-4057-9C22-48A7E21D64E8}">
      <text>
        <r>
          <rPr>
            <b/>
            <sz val="8"/>
            <rFont val="Tahoma"/>
            <family val="2"/>
          </rPr>
          <t>Mainly used in injection moulding i.e. for cutlery, containers, and automotive parts</t>
        </r>
      </text>
    </comment>
    <comment ref="B79" authorId="0" shapeId="0" xr:uid="{108D6D95-87C2-47E9-B1FC-E1A5A44AFB5C}">
      <text>
        <r>
          <rPr>
            <b/>
            <sz val="8"/>
            <rFont val="Tahoma"/>
            <family val="2"/>
          </rPr>
          <t>Commonly used for foam based insulation and cheap disposable items i.e. protective packaging and disposable cutlery</t>
        </r>
      </text>
    </comment>
    <comment ref="B80" authorId="0" shapeId="0" xr:uid="{E00E07DA-F1D4-4196-B9C2-D5E350A28067}">
      <text>
        <r>
          <rPr>
            <b/>
            <sz val="8"/>
            <rFont val="Tahoma"/>
            <family val="2"/>
          </rPr>
          <t>Widespread use in building, transport, packaging, electrical/electronic and healthcare applications</t>
        </r>
      </text>
    </comment>
    <comment ref="D83" authorId="0" shapeId="0" xr:uid="{EAAC4B8E-E7E1-4210-8CD7-14B8F34E269A}">
      <text>
        <r>
          <rPr>
            <b/>
            <sz val="8"/>
            <rFont val="Tahoma"/>
            <family val="2"/>
          </rPr>
          <t>The materials are made from virgin stock.</t>
        </r>
      </text>
    </comment>
    <comment ref="E83" authorId="0" shapeId="0" xr:uid="{2A647FB2-C6F7-4616-A593-D8315C573754}">
      <text>
        <r>
          <rPr>
            <b/>
            <sz val="8"/>
            <rFont val="Tahoma"/>
            <family val="2"/>
          </rPr>
          <t>The materials are re-used instead of disposed of by recycling or landfill.</t>
        </r>
      </text>
    </comment>
    <comment ref="F83" authorId="0" shapeId="0" xr:uid="{860194DD-AF5E-4EA2-A5CA-1744E3695C33}">
      <text>
        <r>
          <rPr>
            <b/>
            <sz val="8"/>
            <rFont val="Tahoma"/>
            <family val="2"/>
          </rPr>
          <t>The materials are made from recycled content where the previous product was different to the current product.</t>
        </r>
      </text>
    </comment>
    <comment ref="G83" authorId="0" shapeId="0" xr:uid="{ABE23C9E-2075-4617-8A0D-9F72ADAA9D97}">
      <text>
        <r>
          <rPr>
            <b/>
            <sz val="8"/>
            <rFont val="Tahoma"/>
            <family val="2"/>
          </rPr>
          <t>The materials  are made from recycled content where the previous product was the same as the new product.</t>
        </r>
      </text>
    </comment>
    <comment ref="B85" authorId="0" shapeId="0" xr:uid="{4E4A1DB6-CC57-4143-89B1-071FF8FFC0F6}">
      <text>
        <r>
          <rPr>
            <b/>
            <sz val="8"/>
            <rFont val="Tahoma"/>
            <family val="2"/>
          </rPr>
          <t>Average: 78% corrugate and 22% cartonboard</t>
        </r>
      </text>
    </comment>
    <comment ref="B86" authorId="0" shapeId="0" xr:uid="{4883F866-74AF-4F05-8FB0-CCA1034DC9B9}">
      <text>
        <r>
          <rPr>
            <b/>
            <sz val="8"/>
            <rFont val="Tahoma"/>
            <family val="2"/>
          </rPr>
          <t>Assumes 25% paper, 75% board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Bramwell, Rebekah</author>
  </authors>
  <commentList>
    <comment ref="B26" authorId="0" shapeId="0" xr:uid="{41A78A18-BC8A-494B-8326-FEF599A27D27}">
      <text>
        <r>
          <rPr>
            <b/>
            <sz val="8"/>
            <rFont val="Tahoma"/>
            <family val="2"/>
          </rPr>
          <t>Compressed natural gas - a compressed version of the same natural gas you receive in the home.  Stored in cylinders for use as an alternative transport fuel.</t>
        </r>
      </text>
    </comment>
    <comment ref="B30" authorId="0" shapeId="0" xr:uid="{DF279531-06BC-4E56-8882-A165A0D724DC}">
      <text>
        <r>
          <rPr>
            <b/>
            <sz val="8"/>
            <rFont val="Tahoma"/>
            <family val="2"/>
          </rPr>
          <t>Liquefied natural gas - in a liquid state, this is the easiest way to transport gas in tankers (truck or ship). It can be used as an alternative transport fuel.</t>
        </r>
      </text>
    </comment>
    <comment ref="B34" authorId="0" shapeId="0" xr:uid="{5AD690EC-1EFA-4756-A475-D01EC01503AA}">
      <text>
        <r>
          <rPr>
            <b/>
            <sz val="8"/>
            <rFont val="Tahoma"/>
            <family val="2"/>
          </rPr>
          <t>Liquid petroleum gas - used to power cooking stoves or heaters off grid and fuel some vehicles (such as, fork-lift trucks/vans).</t>
        </r>
      </text>
    </comment>
    <comment ref="B38" authorId="0" shapeId="0" xr:uid="{05ED65C0-E4F0-465D-A2C0-C5F443184914}">
      <text>
        <r>
          <rPr>
            <b/>
            <sz val="8"/>
            <rFont val="Tahoma"/>
            <family val="2"/>
          </rPr>
          <t>Standard natural gas received through the gas mains grid network in the UK. Note - contains limited biogas content</t>
        </r>
      </text>
    </comment>
    <comment ref="B42" authorId="1" shapeId="0" xr:uid="{24D37496-1B32-4532-BA35-59B4BB0ABB86}">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B46" authorId="0" shapeId="0" xr:uid="{883E8682-43CB-418F-8220-5E44519F89C4}">
      <text>
        <r>
          <rPr>
            <b/>
            <sz val="8"/>
            <rFont val="Tahoma"/>
            <family val="2"/>
          </rPr>
          <t>Consists mainly of ethane, plus other hydrocarbons, (excludes butane and propane).</t>
        </r>
      </text>
    </comment>
    <comment ref="B58" authorId="0" shapeId="0" xr:uid="{D3C6E577-133B-4E30-B107-0F3F6120E300}">
      <text>
        <r>
          <rPr>
            <b/>
            <sz val="8"/>
            <rFont val="Tahoma"/>
            <family val="2"/>
          </rPr>
          <t>Fuel for piston-engined aircraft - a high octane petrol (also known as AVGAS).</t>
        </r>
      </text>
    </comment>
    <comment ref="B62" authorId="0" shapeId="0" xr:uid="{E4A9F6DD-BC11-4BB8-A3B7-6B4D16495051}">
      <text>
        <r>
          <rPr>
            <b/>
            <sz val="8"/>
            <rFont val="Tahoma"/>
            <family val="2"/>
          </rPr>
          <t>Fuel for turbo-prop aircraft and jets (also known as jet fuel). Similar to kerosene used as a heating fuel, but refined to a higher quality.</t>
        </r>
      </text>
    </comment>
    <comment ref="B66" authorId="0" shapeId="0" xr:uid="{A88D11F5-A296-430E-96A7-022FF3AE36AC}">
      <text>
        <r>
          <rPr>
            <b/>
            <sz val="8"/>
            <rFont val="Tahoma"/>
            <family val="2"/>
          </rPr>
          <t>Main purpose is for heating/lighting on a domestic scale (also known as kerosene).</t>
        </r>
      </text>
    </comment>
    <comment ref="B70" authorId="0" shapeId="0" xr:uid="{718B78B8-4705-446F-A1BA-A27FE1A70F90}">
      <text>
        <r>
          <rPr>
            <b/>
            <sz val="8"/>
            <rFont val="Tahoma"/>
            <family val="2"/>
          </rPr>
          <t>Standard diesel bought from any local filling station (across the board forecourt fuel typically contains biofuel content).</t>
        </r>
      </text>
    </comment>
    <comment ref="B74" authorId="0" shapeId="0" xr:uid="{8921DB80-BE19-4AA4-99A8-92A0FC69BF76}">
      <text>
        <r>
          <rPr>
            <b/>
            <sz val="8"/>
            <rFont val="Tahoma"/>
            <family val="2"/>
          </rPr>
          <t>Diesel that has not been blended with biofuel (non-forecourt diesel).</t>
        </r>
      </text>
    </comment>
    <comment ref="B78" authorId="0" shapeId="0" xr:uid="{F93177D7-896F-4AEA-913A-3525A1922209}">
      <text>
        <r>
          <rPr>
            <b/>
            <sz val="8"/>
            <rFont val="Tahoma"/>
            <family val="2"/>
          </rPr>
          <t>Heavy oil used as fuel in furnaces and boilers of power stations, industry, industrial heating and in ships.</t>
        </r>
      </text>
    </comment>
    <comment ref="B82" authorId="0" shapeId="0" xr:uid="{5E481553-C23F-4ED1-9C53-56CC9D0AE3A3}">
      <text>
        <r>
          <rPr>
            <b/>
            <sz val="8"/>
            <rFont val="Tahoma"/>
            <family val="2"/>
          </rPr>
          <t>Medium oil used in diesel engines and heating systems (also known as red diesel).</t>
        </r>
      </text>
    </comment>
    <comment ref="B90" authorId="0" shapeId="0" xr:uid="{D2D64CE8-7833-4E88-A377-CDD3CBAC1F04}">
      <text>
        <r>
          <rPr>
            <b/>
            <sz val="8"/>
            <rFont val="Tahoma"/>
            <family val="2"/>
          </rPr>
          <t>A product of crude oil refining - often used as a solvent.</t>
        </r>
      </text>
    </comment>
    <comment ref="B94" authorId="0" shapeId="0" xr:uid="{DB27C482-7539-4B4B-B919-BB9ADCE5A66F}">
      <text>
        <r>
          <rPr>
            <b/>
            <sz val="8"/>
            <rFont val="Tahoma"/>
            <family val="2"/>
          </rPr>
          <t>Standard petrol bought from any local filling station (across the board forecourt fuel typically contains biofuel content).</t>
        </r>
      </text>
    </comment>
    <comment ref="B98" authorId="0" shapeId="0" xr:uid="{4386F4F4-0C08-427E-8984-57581C59C10B}">
      <text>
        <r>
          <rPr>
            <b/>
            <sz val="8"/>
            <rFont val="Tahoma"/>
            <family val="2"/>
          </rPr>
          <t>Petrol that has not been blended with biofuel (non-forecourt petrol).</t>
        </r>
      </text>
    </comment>
    <comment ref="B102" authorId="0" shapeId="0" xr:uid="{D59D7008-924F-4832-8FAA-C7122D03849D}">
      <text>
        <r>
          <rPr>
            <b/>
            <sz val="8"/>
            <rFont val="Tahoma"/>
            <family val="2"/>
          </rPr>
          <t>Waste oils meeting the 'residual' oil definition contained in the 'Processed Fuel Oil Quality Protocol'.</t>
        </r>
      </text>
    </comment>
    <comment ref="B106" authorId="0" shapeId="0" xr:uid="{DA041E8D-604B-472E-A568-9085087B97C1}">
      <text>
        <r>
          <rPr>
            <b/>
            <sz val="8"/>
            <rFont val="Tahoma"/>
            <family val="2"/>
          </rPr>
          <t>Waste oils meeting the 'distillate' oil definition contained in the 'Processed Fuel Oil Quality Protocol'.</t>
        </r>
      </text>
    </comment>
    <comment ref="B114" authorId="0" shapeId="0" xr:uid="{1B2F27EE-6310-467B-8824-8A28A0FB281B}">
      <text>
        <r>
          <rPr>
            <b/>
            <sz val="8"/>
            <rFont val="Tahoma"/>
            <family val="2"/>
          </rPr>
          <t>Recycled oils outside of the 'Processed Fuel Oil Quality Protocol' definitions.</t>
        </r>
      </text>
    </comment>
    <comment ref="B118" authorId="0" shapeId="0" xr:uid="{B5AAD3FF-5D07-4059-9360-FC6E8E540F08}">
      <text>
        <r>
          <rPr>
            <b/>
            <sz val="8"/>
            <rFont val="Tahoma"/>
            <family val="2"/>
          </rPr>
          <t>Distillate fuels are commonly called 'Marine gas oil'. Distillate fuel is composed of petroleum fractions of crude oil that are separated in a refinery by a boiling or 'distillation' process.</t>
        </r>
      </text>
    </comment>
    <comment ref="B122" authorId="0" shapeId="0" xr:uid="{447ED0E7-5D09-4710-87E3-01ACB810CCA6}">
      <text>
        <r>
          <rPr>
            <b/>
            <sz val="8"/>
            <rFont val="Tahoma"/>
            <family val="2"/>
          </rPr>
          <t>Residual fuels are called 'Marine fuel oil'. Residual fuel or 'residuum' is the fraction that did not boil and is sometimes referred to as 'tar' or 'petroleum pitch'.</t>
        </r>
      </text>
    </comment>
    <comment ref="B130" authorId="0" shapeId="0" xr:uid="{32BE9FBF-63E9-4EAD-A015-968235B9F9D7}">
      <text>
        <r>
          <rPr>
            <b/>
            <sz val="8"/>
            <rFont val="Tahoma"/>
            <family val="2"/>
          </rPr>
          <t>Coal used in sources other than power stations and domestic use.</t>
        </r>
      </text>
    </comment>
    <comment ref="B133" authorId="0" shapeId="0" xr:uid="{105D36B4-D3C7-4BF2-AD30-1A6244AAD49A}">
      <text>
        <r>
          <rPr>
            <b/>
            <sz val="8"/>
            <rFont val="Tahoma"/>
            <family val="2"/>
          </rPr>
          <t>Coal used in power stations to generate electricity.</t>
        </r>
      </text>
    </comment>
    <comment ref="B136" authorId="0" shapeId="0" xr:uid="{0C11CF3E-3176-4F58-8898-70EBC66699E3}">
      <text>
        <r>
          <rPr>
            <b/>
            <sz val="8"/>
            <rFont val="Tahoma"/>
            <family val="2"/>
          </rPr>
          <t>Coal used domestically.</t>
        </r>
      </text>
    </comment>
    <comment ref="B139" authorId="0" shapeId="0" xr:uid="{F31B073E-8BCF-4A97-8C1A-8400C254340D}">
      <text>
        <r>
          <rPr>
            <b/>
            <sz val="8"/>
            <rFont val="Tahoma"/>
            <family val="2"/>
          </rPr>
          <t>Coke may be used as a heating fuel and as a reducing agent in a blast furnace.</t>
        </r>
      </text>
    </comment>
    <comment ref="B142" authorId="0" shapeId="0" xr:uid="{635C44B7-EF05-447E-A485-1EC233EF9BA4}">
      <text>
        <r>
          <rPr>
            <b/>
            <sz val="8"/>
            <rFont val="Tahoma"/>
            <family val="2"/>
          </rPr>
          <t>Normally used in cement manufacture and power plants.</t>
        </r>
      </text>
    </comment>
    <comment ref="B145" authorId="0" shapeId="0" xr:uid="{D63B5CB7-0F3A-47A1-86D2-5943038A6D8C}">
      <text>
        <r>
          <rPr>
            <b/>
            <sz val="8"/>
            <rFont val="Tahoma"/>
            <family val="2"/>
          </rPr>
          <t>Coal used in power stations to generate electricity (only for coal produced in the UK).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B19" authorId="0" shapeId="0" xr:uid="{3AECF06E-DE72-4DEF-8D9D-370871EA1DA8}">
      <text>
        <r>
          <rPr>
            <b/>
            <sz val="8"/>
            <rFont val="Tahoma"/>
            <family val="2"/>
          </rPr>
          <t>Renewable fuel derived from common crops (such as potatoes and sugar cane).</t>
        </r>
      </text>
    </comment>
    <comment ref="B22" authorId="0" shapeId="0" xr:uid="{7D072CF4-A1F2-4DDD-9F44-770BD925D7C6}">
      <text>
        <r>
          <rPr>
            <b/>
            <sz val="8"/>
            <rFont val="Tahoma"/>
            <family val="2"/>
          </rPr>
          <t>Renewable fuel derived from common natural oils (such as vegetable oil).</t>
        </r>
      </text>
    </comment>
    <comment ref="B25" authorId="0" shapeId="0" xr:uid="{4757B6CD-22E5-4A8C-A47F-F3232E720462}">
      <text>
        <r>
          <rPr>
            <b/>
            <sz val="8"/>
            <rFont val="Tahoma"/>
            <family val="2"/>
          </rPr>
          <t>The specific methane part of biogas (biogas comes from anaerobic digestion of organic matter).</t>
        </r>
      </text>
    </comment>
    <comment ref="B28" authorId="0" shapeId="0" xr:uid="{0B2A52C0-CC6B-4CC9-A30C-4633D2BCFF39}">
      <text>
        <r>
          <rPr>
            <b/>
            <sz val="8"/>
            <rFont val="Tahoma"/>
            <family val="2"/>
          </rPr>
          <t>Renewable fuel almost exclusively derived from common natural oils (such as vegetable oils).</t>
        </r>
      </text>
    </comment>
    <comment ref="B31" authorId="0" shapeId="0" xr:uid="{4C47F2ED-9A0B-4617-8AD9-39C18CB41B39}">
      <text>
        <r>
          <rPr>
            <b/>
            <sz val="8"/>
            <rFont val="Tahoma"/>
            <family val="2"/>
          </rPr>
          <t>Renewable fuel almost exclusively derived from common natural oils (such as vegetable oils).</t>
        </r>
      </text>
    </comment>
    <comment ref="B40" authorId="1" shapeId="0" xr:uid="{98300D7B-E3B0-4BC2-93F6-C238138A0659}">
      <text>
        <r>
          <rPr>
            <b/>
            <sz val="9"/>
            <color indexed="81"/>
            <rFont val="Tahoma"/>
            <family val="2"/>
          </rPr>
          <t>Derived from sustainable wastes and residues other than used cooking oil and tallow.</t>
        </r>
      </text>
    </comment>
    <comment ref="B43" authorId="1" shapeId="0" xr:uid="{2BB40CCA-1CB0-4B64-8512-3409788E44D7}">
      <text>
        <r>
          <rPr>
            <b/>
            <sz val="9"/>
            <color indexed="81"/>
            <rFont val="Tahoma"/>
            <family val="2"/>
          </rPr>
          <t>Derived from sustainable wastes and residues other than used cooking oil and tallow.</t>
        </r>
        <r>
          <rPr>
            <sz val="9"/>
            <color indexed="81"/>
            <rFont val="Tahoma"/>
            <family val="2"/>
          </rPr>
          <t xml:space="preserve">
</t>
        </r>
      </text>
    </comment>
    <comment ref="B55" authorId="1" shapeId="0" xr:uid="{2F9507BE-79A9-4913-AF7A-2654E8A64A62}">
      <text>
        <r>
          <rPr>
            <b/>
            <sz val="9"/>
            <color indexed="81"/>
            <rFont val="Tahoma"/>
            <family val="2"/>
          </rPr>
          <t>Sustainable aviation fuel derived wholly from biomass.</t>
        </r>
      </text>
    </comment>
    <comment ref="B66" authorId="0" shapeId="0" xr:uid="{AF86850A-CA78-439A-87B2-83074A9765DD}">
      <text>
        <r>
          <rPr>
            <b/>
            <sz val="8"/>
            <rFont val="Tahoma"/>
            <family val="2"/>
          </rPr>
          <t>Compressed low-quality wood (such as sawdust and shavings that are made into pellet form).</t>
        </r>
      </text>
    </comment>
    <comment ref="B74" authorId="0" shapeId="0" xr:uid="{345B16B1-B8C0-451A-B7FD-42514EBE104D}">
      <text>
        <r>
          <rPr>
            <b/>
            <sz val="8"/>
            <rFont val="Tahoma"/>
            <family val="2"/>
          </rPr>
          <t>A naturally occurring gas from the anaerobic digestion of organic materials (such as sewage and food waste).</t>
        </r>
      </text>
    </comment>
    <comment ref="B76" authorId="0" shapeId="0" xr:uid="{42DF3A60-0A25-4A6C-9C88-01960E30317B}">
      <text>
        <r>
          <rPr>
            <b/>
            <sz val="8"/>
            <rFont val="Tahoma"/>
            <family val="2"/>
          </rPr>
          <t>Gas collected from a landfill site. This may be used for electricity generation or be flared off.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E21" authorId="0" shapeId="0" xr:uid="{1CA967A2-729E-4DEA-8512-E107E68029E8}">
      <text>
        <r>
          <rPr>
            <b/>
            <sz val="8"/>
            <rFont val="Tahoma"/>
            <family val="2"/>
          </rPr>
          <t>Including indirect effects of non-CO2 emissions</t>
        </r>
      </text>
    </comment>
    <comment ref="I21" authorId="0" shapeId="0" xr:uid="{584E1C25-16DE-45F1-8199-801C737BB703}">
      <text>
        <r>
          <rPr>
            <b/>
            <sz val="8"/>
            <rFont val="Tahoma"/>
            <family val="2"/>
          </rPr>
          <t>Direct effects of CO2, CH4 and N2O emissions only</t>
        </r>
      </text>
    </comment>
    <comment ref="B23" authorId="0" shapeId="0" xr:uid="{62B43269-2ABF-4C89-9DFE-003E7F1FC775}">
      <text>
        <r>
          <rPr>
            <b/>
            <sz val="8"/>
            <rFont val="Tahoma"/>
            <family val="2"/>
          </rPr>
          <t>Domestic flights are those between UK airports.</t>
        </r>
      </text>
    </comment>
    <comment ref="D23" authorId="0" shapeId="0" xr:uid="{8DC0C5C7-7F2D-43D4-8CF1-7AD6AF112432}">
      <text>
        <r>
          <rPr>
            <b/>
            <sz val="8"/>
            <rFont val="Tahoma"/>
            <family val="2"/>
          </rPr>
          <t>The distance travelled by individual passengers per transport mode.</t>
        </r>
      </text>
    </comment>
    <comment ref="B24" authorId="0" shapeId="0" xr:uid="{C6D9667D-9C49-42D1-9CF2-FC5A4803D138}">
      <text>
        <r>
          <rPr>
            <b/>
            <sz val="8"/>
            <rFont val="Tahoma"/>
            <family val="2"/>
          </rPr>
          <t>International flights to/from the UK, typically to Europe (up to 3700km distance).</t>
        </r>
      </text>
    </comment>
    <comment ref="D24" authorId="1" shapeId="0" xr:uid="{0F996500-861F-4AC5-9E1F-93EC80CED4A2}">
      <text>
        <r>
          <rPr>
            <b/>
            <sz val="8"/>
            <color indexed="81"/>
            <rFont val="Tahoma"/>
            <family val="2"/>
          </rPr>
          <t>The distance travelled by individual passengers per transport mode.</t>
        </r>
      </text>
    </comment>
    <comment ref="D25" authorId="1" shapeId="0" xr:uid="{2ED825B0-679D-43D1-8185-1ED5E9F1C09F}">
      <text>
        <r>
          <rPr>
            <b/>
            <sz val="8"/>
            <color indexed="81"/>
            <rFont val="Tahoma"/>
            <family val="2"/>
          </rPr>
          <t>The distance travelled by individual passengers per transport mode.</t>
        </r>
      </text>
    </comment>
    <comment ref="D26" authorId="1" shapeId="0" xr:uid="{B26BEC4F-AE95-44B6-B594-E7B0E3E82997}">
      <text>
        <r>
          <rPr>
            <b/>
            <sz val="8"/>
            <color indexed="81"/>
            <rFont val="Tahoma"/>
            <family val="2"/>
          </rPr>
          <t>The distance travelled by individual passengers per transport mode.</t>
        </r>
      </text>
    </comment>
    <comment ref="B27" authorId="0" shapeId="0" xr:uid="{65A64F0B-FD3B-4DF6-8C53-C398E59EB72A}">
      <text>
        <r>
          <rPr>
            <b/>
            <sz val="8"/>
            <rFont val="Tahoma"/>
            <family val="2"/>
          </rPr>
          <t>Long-haul international flights to/from the UK, typically to non-European destinations (over 3700km distance).</t>
        </r>
      </text>
    </comment>
    <comment ref="D27" authorId="1" shapeId="0" xr:uid="{C45495BC-E739-4260-BFC8-DC3C40C5794E}">
      <text>
        <r>
          <rPr>
            <b/>
            <sz val="8"/>
            <color indexed="81"/>
            <rFont val="Tahoma"/>
            <family val="2"/>
          </rPr>
          <t>The distance travelled by individual passengers per transport mode.</t>
        </r>
      </text>
    </comment>
    <comment ref="D28" authorId="1" shapeId="0" xr:uid="{CA49F616-9108-4900-A3A3-8A09CA5C5A7D}">
      <text>
        <r>
          <rPr>
            <b/>
            <sz val="8"/>
            <color indexed="81"/>
            <rFont val="Tahoma"/>
            <family val="2"/>
          </rPr>
          <t>The distance travelled by individual passengers per transport mode.</t>
        </r>
      </text>
    </comment>
    <comment ref="D29" authorId="1" shapeId="0" xr:uid="{91EC86C3-E288-436D-9DEC-1643542EDC13}">
      <text>
        <r>
          <rPr>
            <b/>
            <sz val="8"/>
            <color indexed="81"/>
            <rFont val="Tahoma"/>
            <family val="2"/>
          </rPr>
          <t>The distance travelled by individual passengers per transport mode.</t>
        </r>
      </text>
    </comment>
    <comment ref="D30" authorId="1" shapeId="0" xr:uid="{92B94F55-52F0-4BD7-BFC2-9CE4F59E46B1}">
      <text>
        <r>
          <rPr>
            <b/>
            <sz val="8"/>
            <color indexed="81"/>
            <rFont val="Tahoma"/>
            <family val="2"/>
          </rPr>
          <t>The distance travelled by individual passengers per transport mode.</t>
        </r>
      </text>
    </comment>
    <comment ref="D31" authorId="1" shapeId="0" xr:uid="{CFFAB07F-5CEC-4751-A1C0-E83E390A7081}">
      <text>
        <r>
          <rPr>
            <b/>
            <sz val="8"/>
            <color indexed="81"/>
            <rFont val="Tahoma"/>
            <family val="2"/>
          </rPr>
          <t>The distance travelled by individual passengers per transport mode.</t>
        </r>
      </text>
    </comment>
    <comment ref="B32" authorId="0" shapeId="0" xr:uid="{18A165A3-9308-4DBC-98DB-491DE41D589B}">
      <text>
        <r>
          <rPr>
            <b/>
            <sz val="8"/>
            <rFont val="Tahoma"/>
            <family val="2"/>
          </rPr>
          <t>International flights to/from non-UK countries.</t>
        </r>
      </text>
    </comment>
    <comment ref="D32" authorId="1" shapeId="0" xr:uid="{23F8BB9D-4FC5-4F0F-B7EA-08E6751C1841}">
      <text>
        <r>
          <rPr>
            <b/>
            <sz val="8"/>
            <color indexed="81"/>
            <rFont val="Tahoma"/>
            <family val="2"/>
          </rPr>
          <t>The distance travelled by individual passengers per transport mode.</t>
        </r>
      </text>
    </comment>
    <comment ref="D33" authorId="1" shapeId="0" xr:uid="{E3129B57-96F4-401C-BB47-5A651E439E78}">
      <text>
        <r>
          <rPr>
            <b/>
            <sz val="8"/>
            <color indexed="81"/>
            <rFont val="Tahoma"/>
            <family val="2"/>
          </rPr>
          <t>The distance travelled by individual passengers per transport mode.</t>
        </r>
      </text>
    </comment>
    <comment ref="D34" authorId="1" shapeId="0" xr:uid="{D4A61ACD-93B0-461B-82E3-1A8683BB57A3}">
      <text>
        <r>
          <rPr>
            <b/>
            <sz val="8"/>
            <color indexed="81"/>
            <rFont val="Tahoma"/>
            <family val="2"/>
          </rPr>
          <t>The distance travelled by individual passengers per transport mode.</t>
        </r>
      </text>
    </comment>
    <comment ref="D35" authorId="1" shapeId="0" xr:uid="{BEC71084-AB8E-476E-986D-845FDD18A8FA}">
      <text>
        <r>
          <rPr>
            <b/>
            <sz val="8"/>
            <color indexed="81"/>
            <rFont val="Tahoma"/>
            <family val="2"/>
          </rPr>
          <t>The distance travelled by individual passengers per transport mode.</t>
        </r>
      </text>
    </comment>
    <comment ref="D36" authorId="1" shapeId="0" xr:uid="{492C7120-C395-488A-81B9-8494DA5D9556}">
      <text>
        <r>
          <rPr>
            <b/>
            <sz val="8"/>
            <color indexed="81"/>
            <rFont val="Tahoma"/>
            <family val="2"/>
          </rPr>
          <t>The distance travelled by individual passengers per transport mode.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3" authorId="0" shapeId="0" xr:uid="{E648BFC3-FCD3-4B35-873F-53E7ECC326BD}">
      <text>
        <r>
          <rPr>
            <b/>
            <sz val="8"/>
            <rFont val="Tahoma"/>
            <family val="2"/>
          </rPr>
          <t>A vehicle with two power sources, typically petrol and electric</t>
        </r>
      </text>
    </comment>
    <comment ref="P23" authorId="0" shapeId="0" xr:uid="{0C8717D9-2E74-4872-9F29-83ACC911C6A0}">
      <text>
        <r>
          <rPr>
            <b/>
            <sz val="8"/>
            <rFont val="Tahoma"/>
            <family val="2"/>
          </rPr>
          <t>A compressed version of the same natural gas you receive in the home.  When compressed can be used as an alternative vehicle fuel.</t>
        </r>
      </text>
    </comment>
    <comment ref="T23" authorId="0" shapeId="0" xr:uid="{0DA00056-FA28-4622-88B8-BF49AC5D6783}">
      <text>
        <r>
          <rPr>
            <b/>
            <sz val="8"/>
            <rFont val="Tahoma"/>
            <family val="2"/>
          </rPr>
          <t>Alternative fuel stored in gas tanks.  Often known as 'autogas'.</t>
        </r>
      </text>
    </comment>
    <comment ref="B25" authorId="1" shapeId="0" xr:uid="{B20D720D-1DD8-44F5-B637-870C4278F1E8}">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7" authorId="1" shapeId="0" xr:uid="{0871C717-5636-43E9-9422-038B15FFB87D}">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9" authorId="1" shapeId="0" xr:uid="{76571743-275B-4699-B60B-91CD32AD9D26}">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1" authorId="1" shapeId="0" xr:uid="{5C619E95-0498-4B2C-8B7F-7B26A2646F8C}">
      <text>
        <r>
          <rPr>
            <sz val="8"/>
            <color indexed="81"/>
            <rFont val="Tahoma"/>
            <family val="2"/>
          </rPr>
          <t>This is classed as a large family car. Examples include: BMW 3 Series, ŠKODA Octavia, Volkswagen Passat, Audi A4, Mercedes Benz C Class and Peugeot 508.</t>
        </r>
      </text>
    </comment>
    <comment ref="B33" authorId="1" shapeId="0" xr:uid="{E4B22E31-67C2-46EA-87E1-DD7CE0FA7FB8}">
      <text>
        <r>
          <rPr>
            <sz val="8"/>
            <color indexed="81"/>
            <rFont val="Tahoma"/>
            <family val="2"/>
          </rPr>
          <t>These are large cars. Examples include: BMW 5 Series, Audi A5 and A6, Mercedes Benz E Class and Skoda Superb.</t>
        </r>
      </text>
    </comment>
    <comment ref="B35" authorId="1" shapeId="0" xr:uid="{0AA9E4E0-E454-4261-8BE8-68552F66DA20}">
      <text>
        <r>
          <rPr>
            <sz val="8"/>
            <color indexed="81"/>
            <rFont val="Tahoma"/>
            <family val="2"/>
          </rPr>
          <t>This is a luxury car which is niche in the European market. Examples include: Jaguar XF, Mercedes-Benz S-Class, .BMW 7 series, Audi A8, Porsche Panamera and Lexus LS.</t>
        </r>
      </text>
    </comment>
    <comment ref="B37" authorId="1" shapeId="0" xr:uid="{8C4E863F-3D4E-4A7F-A8B0-5C759ED7DAFC}">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9" authorId="1" shapeId="0" xr:uid="{6C2837FB-18C1-4C7E-8D7D-5367787C15BE}">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1" authorId="1" shapeId="0" xr:uid="{45697888-873C-446A-914D-F3F8E91C5DC5}">
      <text>
        <r>
          <rPr>
            <sz val="8"/>
            <color indexed="81"/>
            <rFont val="Tahoma"/>
            <family val="2"/>
          </rPr>
          <t xml:space="preserve">These are multipurpose cars. Examples include: Ford C-Max, Renault Scenic, Volkswagen Touran, Opel Zafira, Ford B-Max, and Citroën C3 Picasso and C4 Picasso. </t>
        </r>
      </text>
    </comment>
    <comment ref="L45" authorId="0" shapeId="0" xr:uid="{59CA0363-7452-48E8-AF85-368110F76AD3}">
      <text>
        <r>
          <rPr>
            <b/>
            <sz val="8"/>
            <rFont val="Tahoma"/>
            <family val="2"/>
          </rPr>
          <t>A vehicle with two power sources, typically petrol and electric</t>
        </r>
      </text>
    </comment>
    <comment ref="P45" authorId="0" shapeId="0" xr:uid="{BDC92BD6-58C1-44E6-A8A1-F9D3E0A9DCFC}">
      <text>
        <r>
          <rPr>
            <b/>
            <sz val="8"/>
            <rFont val="Tahoma"/>
            <family val="2"/>
          </rPr>
          <t>A compressed version of the same natural gas you receive in the home.  When compressed can be used as an alternative vehicle fuel.</t>
        </r>
      </text>
    </comment>
    <comment ref="T45" authorId="0" shapeId="0" xr:uid="{3DBD9D3B-3E8C-494F-9369-55CF0F8DA5D1}">
      <text>
        <r>
          <rPr>
            <b/>
            <sz val="8"/>
            <rFont val="Tahoma"/>
            <family val="2"/>
          </rPr>
          <t>Alternative fuel stored in gas tanks.  Often known as 'autogas'.</t>
        </r>
      </text>
    </comment>
    <comment ref="B47" authorId="0" shapeId="0" xr:uid="{2DCAE133-46C2-41A7-8939-35E0A843A71A}">
      <text>
        <r>
          <rPr>
            <b/>
            <sz val="8"/>
            <rFont val="Tahoma"/>
            <family val="2"/>
          </rPr>
          <t>Petrol/LPG/CNG - up to a 1.4-litre engine
Diesel - up to a 1.7-litre engine
Others - vehicles models of a similar size (i.e. market segment A or B)</t>
        </r>
      </text>
    </comment>
    <comment ref="B49" authorId="0" shapeId="0" xr:uid="{23556837-0B17-4967-97AD-DC30B9EDAC12}">
      <text>
        <r>
          <rPr>
            <b/>
            <sz val="8"/>
            <rFont val="Tahoma"/>
            <family val="2"/>
          </rPr>
          <t>Petrol/LPG/CNG - from 1.4-litre to 2.0-litre engine
Diesel - from 1.7-litre to 2.0-litre engine
Others - vehicles models of a similar size (i.e. generally market segment C)</t>
        </r>
      </text>
    </comment>
    <comment ref="B51" authorId="0" shapeId="0" xr:uid="{AECC3B49-D2BA-495E-B65F-805DF9F8B546}">
      <text>
        <r>
          <rPr>
            <b/>
            <sz val="8"/>
            <rFont val="Tahoma"/>
            <family val="2"/>
          </rPr>
          <t>Petrol/LPG/CNG - 2.0-litre engine +
Diesel - 2.0-litre engine +
Others - vehicles models of a similar size (i.e. generally market segment D and above)</t>
        </r>
      </text>
    </comment>
    <comment ref="B53" authorId="0" shapeId="0" xr:uid="{BEB53C09-C882-46CB-8B53-440A60735333}">
      <text>
        <r>
          <rPr>
            <b/>
            <sz val="8"/>
            <rFont val="Tahoma"/>
            <family val="2"/>
          </rPr>
          <t>Unknown engine size.</t>
        </r>
      </text>
    </comment>
    <comment ref="C71" authorId="0" shapeId="0" xr:uid="{250AD60F-F1E4-434E-B475-D5E1A3632170}">
      <text>
        <r>
          <rPr>
            <b/>
            <sz val="8"/>
            <rFont val="Tahoma"/>
            <family val="2"/>
          </rPr>
          <t>The distance travelled by individual passengers a transport mode</t>
        </r>
      </text>
    </comment>
    <comment ref="C73" authorId="0" shapeId="0" xr:uid="{32A05701-A7C6-473F-89E6-1A2B80FFDBD3}">
      <text>
        <r>
          <rPr>
            <b/>
            <sz val="8"/>
            <rFont val="Tahoma"/>
            <family val="2"/>
          </rPr>
          <t>The distance travelled by individual passengers a transport mode</t>
        </r>
      </text>
    </comment>
    <comment ref="C79" authorId="0" shapeId="0" xr:uid="{16D04218-5379-44B1-8164-A4E2E6CCACAA}">
      <text>
        <r>
          <rPr>
            <b/>
            <sz val="8"/>
            <rFont val="Tahoma"/>
            <family val="2"/>
          </rPr>
          <t>The distance travelled by individual passengers a transport mode</t>
        </r>
      </text>
    </comment>
    <comment ref="C80" authorId="0" shapeId="0" xr:uid="{7DF299B5-89FE-496B-82CD-7E5BE6A38797}">
      <text>
        <r>
          <rPr>
            <b/>
            <sz val="8"/>
            <rFont val="Tahoma"/>
            <family val="2"/>
          </rPr>
          <t>The distance travelled by individual passengers a transport mode</t>
        </r>
      </text>
    </comment>
    <comment ref="C81" authorId="0" shapeId="0" xr:uid="{CF08292C-ECA6-4374-93BE-69D6CDE0E221}">
      <text>
        <r>
          <rPr>
            <b/>
            <sz val="8"/>
            <rFont val="Tahoma"/>
            <family val="2"/>
          </rPr>
          <t>The distance travelled by individual passengers a transport mode</t>
        </r>
      </text>
    </comment>
    <comment ref="C82" authorId="0" shapeId="0" xr:uid="{27E61630-A4D2-4489-9DAB-8D89C1AC8FD5}">
      <text>
        <r>
          <rPr>
            <b/>
            <sz val="8"/>
            <rFont val="Tahoma"/>
            <family val="2"/>
          </rPr>
          <t>The distance travelled by individual passengers a transport mode</t>
        </r>
      </text>
    </comment>
    <comment ref="C87" authorId="0" shapeId="0" xr:uid="{30319C82-169F-43B1-94FA-6A2F0606BAA5}">
      <text>
        <r>
          <rPr>
            <b/>
            <sz val="8"/>
            <rFont val="Tahoma"/>
            <family val="2"/>
          </rPr>
          <t>The distance travelled by individual passengers a transport mode</t>
        </r>
      </text>
    </comment>
    <comment ref="C88" authorId="0" shapeId="0" xr:uid="{82CE46CB-F634-4C2C-B927-232A8967A5AC}">
      <text>
        <r>
          <rPr>
            <b/>
            <sz val="8"/>
            <rFont val="Tahoma"/>
            <family val="2"/>
          </rPr>
          <t>The distance travelled by individual passengers a transport mode</t>
        </r>
      </text>
    </comment>
    <comment ref="C89" authorId="0" shapeId="0" xr:uid="{2F64354B-03D4-40BD-8A13-3125AA98AF11}">
      <text>
        <r>
          <rPr>
            <b/>
            <sz val="8"/>
            <rFont val="Tahoma"/>
            <family val="2"/>
          </rPr>
          <t>The distance travelled by individual passengers a transport mode</t>
        </r>
      </text>
    </comment>
    <comment ref="C90" authorId="0" shapeId="0" xr:uid="{F57B72AC-DBEE-4BFD-A5F9-A1C86DD3BF15}">
      <text>
        <r>
          <rPr>
            <b/>
            <sz val="8"/>
            <rFont val="Tahoma"/>
            <family val="2"/>
          </rPr>
          <t>The distance travelled by individual passengers a transport mode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4" authorId="0" shapeId="0" xr:uid="{AA52027B-C822-4938-A051-940787AF64B1}">
      <text>
        <r>
          <rPr>
            <b/>
            <sz val="8"/>
            <rFont val="Tahoma"/>
            <family val="2"/>
          </rPr>
          <t>A vehicle with two power sources, typically petrol and electric</t>
        </r>
      </text>
    </comment>
    <comment ref="P24" authorId="0" shapeId="0" xr:uid="{0DE69185-F492-4E77-BABA-A27CB6302914}">
      <text>
        <r>
          <rPr>
            <b/>
            <sz val="8"/>
            <rFont val="Tahoma"/>
            <family val="2"/>
          </rPr>
          <t>A compressed version of the same natural gas you receive in the home.  When compressed can be used as an alternative vehicle fuel.</t>
        </r>
      </text>
    </comment>
    <comment ref="T24" authorId="0" shapeId="0" xr:uid="{96DEE787-37FA-4204-BFAA-73F188D46255}">
      <text>
        <r>
          <rPr>
            <b/>
            <sz val="8"/>
            <rFont val="Tahoma"/>
            <family val="2"/>
          </rPr>
          <t>Alternative fuel stored in gas tanks.  Often known as 'autogas'.</t>
        </r>
      </text>
    </comment>
    <comment ref="B26" authorId="1" shapeId="0" xr:uid="{71C5FBF6-B33F-45F5-A27A-290A6946DB64}">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8" authorId="1" shapeId="0" xr:uid="{3D69776B-60A4-45AA-A12A-4C6FBEEBD929}">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30" authorId="1" shapeId="0" xr:uid="{55847EFB-32EE-4B6C-8AD6-AF2A9BBE23FF}">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2" authorId="1" shapeId="0" xr:uid="{4B5EB897-50F2-418A-ACB0-7B4FFCB2DCAE}">
      <text>
        <r>
          <rPr>
            <sz val="8"/>
            <color indexed="81"/>
            <rFont val="Tahoma"/>
            <family val="2"/>
          </rPr>
          <t>This is classed as a large family car. Examples include: BMW 3 Series, ŠKODA Octavia, Volkswagen Passat, Audi A4, Mercedes Benz C Class and Peugeot 508.</t>
        </r>
      </text>
    </comment>
    <comment ref="B34" authorId="1" shapeId="0" xr:uid="{792DEEC8-826A-4E43-A5E4-9A8CB67E3370}">
      <text>
        <r>
          <rPr>
            <sz val="8"/>
            <color indexed="81"/>
            <rFont val="Tahoma"/>
            <family val="2"/>
          </rPr>
          <t>These are large cars. Examples include: BMW 5 Series, Audi A5 and A6, Mercedes Benz E Class and Skoda Superb.</t>
        </r>
      </text>
    </comment>
    <comment ref="B36" authorId="1" shapeId="0" xr:uid="{368A6EAB-CEEB-414A-B437-8729C98D60EA}">
      <text>
        <r>
          <rPr>
            <sz val="8"/>
            <color indexed="81"/>
            <rFont val="Tahoma"/>
            <family val="2"/>
          </rPr>
          <t>This is a luxury car which is niche in the European market. Examples include: Jaguar XF, Mercedes-Benz S-Class, .BMW 7 series, Audi A8, Porsche Panamera and Lexus LS.</t>
        </r>
      </text>
    </comment>
    <comment ref="B38" authorId="1" shapeId="0" xr:uid="{D5A42A60-71C5-4E0C-BBD0-C123AE533EC6}">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40" authorId="1" shapeId="0" xr:uid="{FBB5D283-B744-40F0-8CF3-6B9978C1002A}">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2" authorId="1" shapeId="0" xr:uid="{158B2C34-C675-42A3-AB6E-93E677D14270}">
      <text>
        <r>
          <rPr>
            <sz val="8"/>
            <color indexed="81"/>
            <rFont val="Tahoma"/>
            <family val="2"/>
          </rPr>
          <t xml:space="preserve">These are multipurpose cars. Examples include: Ford C-Max, Renault Scenic, Volkswagen Touran, Opel Zafira, Ford B-Max, and Citroën C3 Picasso and C4 Picasso. </t>
        </r>
      </text>
    </comment>
    <comment ref="L46" authorId="0" shapeId="0" xr:uid="{03C50D77-BBDE-4E9C-B060-D65B2BB1845B}">
      <text>
        <r>
          <rPr>
            <b/>
            <sz val="8"/>
            <rFont val="Tahoma"/>
            <family val="2"/>
          </rPr>
          <t>A vehicle with two power sources, typically petrol and electric</t>
        </r>
      </text>
    </comment>
    <comment ref="P46" authorId="0" shapeId="0" xr:uid="{8FC6F2DA-9B70-4900-BA5D-1BDF4DCD2AAC}">
      <text>
        <r>
          <rPr>
            <b/>
            <sz val="8"/>
            <rFont val="Tahoma"/>
            <family val="2"/>
          </rPr>
          <t>A compressed version of the same natural gas you receive in the home.  When compressed can be used as an alternative vehicle fuel.</t>
        </r>
      </text>
    </comment>
    <comment ref="T46" authorId="0" shapeId="0" xr:uid="{23463B7A-B165-4501-9BA9-7B40E26F43F3}">
      <text>
        <r>
          <rPr>
            <b/>
            <sz val="8"/>
            <rFont val="Tahoma"/>
            <family val="2"/>
          </rPr>
          <t>Alternative fuel stored in gas tanks.  Often known as 'autogas'.</t>
        </r>
      </text>
    </comment>
    <comment ref="B48" authorId="0" shapeId="0" xr:uid="{9DA38EF1-3F1F-4497-BB0D-6403C7EBA7ED}">
      <text>
        <r>
          <rPr>
            <b/>
            <sz val="8"/>
            <rFont val="Tahoma"/>
            <family val="2"/>
          </rPr>
          <t>Petrol/LPG/CNG - up to a 1.4-litre engine
Diesel - up to a 1.7-litre engine
Others - vehicles models of a similar size (i.e. market segment A or B)</t>
        </r>
      </text>
    </comment>
    <comment ref="B50" authorId="0" shapeId="0" xr:uid="{DA050935-FE28-4A2A-BB4A-6C5229ADF7CB}">
      <text>
        <r>
          <rPr>
            <b/>
            <sz val="8"/>
            <rFont val="Tahoma"/>
            <family val="2"/>
          </rPr>
          <t>Petrol/LPG/CNG - from 1.4-litre to 2.0-litre engine
Diesel - from 1.7-litre to 2.0-litre engine
Others - vehicles models of a similar size (i.e. generally market segment C)</t>
        </r>
      </text>
    </comment>
    <comment ref="B52" authorId="0" shapeId="0" xr:uid="{837FC8B2-8474-400D-8DBC-F6A6676145CC}">
      <text>
        <r>
          <rPr>
            <b/>
            <sz val="8"/>
            <rFont val="Tahoma"/>
            <family val="2"/>
          </rPr>
          <t>Petrol/LPG/CNG - 2.0-litre engine +
Diesel - 2.0-litre engine +
Others - vehicles models of a similar size (i.e. generally market segment D and above)</t>
        </r>
      </text>
    </comment>
    <comment ref="B54" authorId="0" shapeId="0" xr:uid="{9C0F5EDB-69E1-4260-8063-EDC956C86FC4}">
      <text>
        <r>
          <rPr>
            <b/>
            <sz val="8"/>
            <rFont val="Tahoma"/>
            <family val="2"/>
          </rPr>
          <t>Unknown engine size.</t>
        </r>
      </text>
    </comment>
    <comment ref="B60" authorId="0" shapeId="0" xr:uid="{3FD3529E-965D-4593-A032-C417F43167B7}">
      <text>
        <r>
          <rPr>
            <b/>
            <sz val="8"/>
            <rFont val="Tahoma"/>
            <family val="2"/>
          </rPr>
          <t>Mopeds/scooters up to 125cc.</t>
        </r>
      </text>
    </comment>
    <comment ref="B62" authorId="0" shapeId="0" xr:uid="{4FFB9962-D0CC-4924-B24B-182FA1AA968C}">
      <text>
        <r>
          <rPr>
            <b/>
            <sz val="8"/>
            <rFont val="Tahoma"/>
            <family val="2"/>
          </rPr>
          <t>125cc to 500cc</t>
        </r>
      </text>
    </comment>
    <comment ref="B64" authorId="0" shapeId="0" xr:uid="{E21AF305-FDF8-44A1-A484-1D73BF140E6F}">
      <text>
        <r>
          <rPr>
            <b/>
            <sz val="8"/>
            <rFont val="Tahoma"/>
            <family val="2"/>
          </rPr>
          <t>500cc +</t>
        </r>
      </text>
    </comment>
    <comment ref="B66" authorId="0" shapeId="0" xr:uid="{294C93AC-9EEF-4D46-94A8-05C68154C0FA}">
      <text>
        <r>
          <rPr>
            <b/>
            <sz val="8"/>
            <rFont val="Tahoma"/>
            <family val="2"/>
          </rPr>
          <t>Unknown engine size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L24" authorId="0" shapeId="0" xr:uid="{7BCA8257-DA2E-4449-A348-78B4D401B52E}">
      <text>
        <r>
          <rPr>
            <b/>
            <sz val="8"/>
            <rFont val="Tahoma"/>
            <family val="2"/>
          </rPr>
          <t>A compressed version of the same natural gas you receive in the home.  Used as an alternative vehicle fuel.</t>
        </r>
      </text>
    </comment>
    <comment ref="P24" authorId="0" shapeId="0" xr:uid="{F747D1B0-818F-40B0-995B-39C607F9B890}">
      <text>
        <r>
          <rPr>
            <b/>
            <sz val="8"/>
            <rFont val="Tahoma"/>
            <family val="2"/>
          </rPr>
          <t>Alternative fuel stored in gas tanks.  Often known as 'autogas'.</t>
        </r>
      </text>
    </comment>
    <comment ref="C26" authorId="0" shapeId="0" xr:uid="{B27E77B4-73C2-4439-8393-0488425E7CC4}">
      <text>
        <r>
          <rPr>
            <b/>
            <sz val="8"/>
            <rFont val="Tahoma"/>
            <family val="2"/>
          </rPr>
          <t>An equivalent measure of one tonne of transported goods over one km.</t>
        </r>
      </text>
    </comment>
    <comment ref="C29" authorId="0" shapeId="0" xr:uid="{3C6CA4D9-B6D9-4CAF-84F2-06DE6B917048}">
      <text>
        <r>
          <rPr>
            <b/>
            <sz val="8"/>
            <rFont val="Tahoma"/>
            <family val="2"/>
          </rPr>
          <t>An equivalent measure of one tonne of transported goods over one km.</t>
        </r>
      </text>
    </comment>
    <comment ref="C32" authorId="0" shapeId="0" xr:uid="{AA078439-D337-451C-8728-A233BC092AB0}">
      <text>
        <r>
          <rPr>
            <b/>
            <sz val="8"/>
            <rFont val="Tahoma"/>
            <family val="2"/>
          </rPr>
          <t>An equivalent measure of one tonne of transported goods over one km.</t>
        </r>
      </text>
    </comment>
    <comment ref="C35" authorId="0" shapeId="0" xr:uid="{1C5A9509-B9BC-42AE-9147-AD58E22BB529}">
      <text>
        <r>
          <rPr>
            <b/>
            <sz val="8"/>
            <rFont val="Tahoma"/>
            <family val="2"/>
          </rPr>
          <t>An equivalent measure of one tonne of transported goods over one km.</t>
        </r>
      </text>
    </comment>
    <comment ref="D40" authorId="0" shapeId="0" xr:uid="{B27B1F90-45EF-4944-A71A-F79CA043C8C1}">
      <text>
        <r>
          <rPr>
            <b/>
            <sz val="8"/>
            <rFont val="Tahoma"/>
            <family val="2"/>
          </rPr>
          <t>Vehicle is not transporting any goods.</t>
        </r>
      </text>
    </comment>
    <comment ref="H40" authorId="0" shapeId="0" xr:uid="{2CE0DFA6-8888-4D61-AFD6-20DDB02997CF}">
      <text>
        <r>
          <rPr>
            <b/>
            <sz val="8"/>
            <rFont val="Tahoma"/>
            <family val="2"/>
          </rPr>
          <t>Vehicle is half full of goods.</t>
        </r>
      </text>
    </comment>
    <comment ref="L40" authorId="0" shapeId="0" xr:uid="{941D3C6D-DD1A-4BF2-B07F-40833DF4CC36}">
      <text>
        <r>
          <rPr>
            <b/>
            <sz val="8"/>
            <rFont val="Tahoma"/>
            <family val="2"/>
          </rPr>
          <t>Vehicle has been loaded to maximum capacity.</t>
        </r>
      </text>
    </comment>
    <comment ref="P40" authorId="0" shapeId="0" xr:uid="{25F14B7C-D8AD-4B47-BC61-1CB918F9596B}">
      <text>
        <r>
          <rPr>
            <b/>
            <sz val="8"/>
            <rFont val="Tahoma"/>
            <family val="2"/>
          </rPr>
          <t>The average percentage laden for a freighting vehicle in the UK.</t>
        </r>
      </text>
    </comment>
    <comment ref="A42" authorId="0" shapeId="0" xr:uid="{077620B3-6D6A-4D37-ADB1-25C60E9FF42B}">
      <text>
        <r>
          <rPr>
            <b/>
            <sz val="8"/>
            <rFont val="Tahoma"/>
            <family val="2"/>
          </rPr>
          <t>Road vehicle with maximum weight exceeding 3.5 tonnes. These factors do not include refrigerated vehicles.</t>
        </r>
      </text>
    </comment>
    <comment ref="C42" authorId="0" shapeId="0" xr:uid="{91887019-2EA5-4A94-A6B9-84800B5600FF}">
      <text>
        <r>
          <rPr>
            <b/>
            <sz val="8"/>
            <rFont val="Tahoma"/>
            <family val="2"/>
          </rPr>
          <t>An equivalent measure of one tonne of transported goods over one km.</t>
        </r>
      </text>
    </comment>
    <comment ref="C45" authorId="0" shapeId="0" xr:uid="{019262A7-4217-42E3-A673-50A195A2E4A6}">
      <text>
        <r>
          <rPr>
            <b/>
            <sz val="8"/>
            <rFont val="Tahoma"/>
            <family val="2"/>
          </rPr>
          <t>An equivalent measure of one tonne of transported goods over one km.</t>
        </r>
      </text>
    </comment>
    <comment ref="C48" authorId="0" shapeId="0" xr:uid="{DB334662-9EFA-446C-8531-512D71B9BC68}">
      <text>
        <r>
          <rPr>
            <b/>
            <sz val="8"/>
            <rFont val="Tahoma"/>
            <family val="2"/>
          </rPr>
          <t>An equivalent measure of one tonne of transported goods over one km.</t>
        </r>
      </text>
    </comment>
    <comment ref="C51" authorId="0" shapeId="0" xr:uid="{2D6B86AB-EE83-4A77-B9B9-A6CF8A74B230}">
      <text>
        <r>
          <rPr>
            <b/>
            <sz val="8"/>
            <rFont val="Tahoma"/>
            <family val="2"/>
          </rPr>
          <t>An equivalent measure of one tonne of transported goods over one km.</t>
        </r>
      </text>
    </comment>
    <comment ref="C54" authorId="0" shapeId="0" xr:uid="{40586823-6F0C-4F07-8823-7D83BD82367E}">
      <text>
        <r>
          <rPr>
            <b/>
            <sz val="8"/>
            <rFont val="Tahoma"/>
            <family val="2"/>
          </rPr>
          <t>An equivalent measure of one tonne of transported goods over one km.</t>
        </r>
      </text>
    </comment>
    <comment ref="C57" authorId="0" shapeId="0" xr:uid="{59C455F0-DBD7-4F04-A040-A13C284AD377}">
      <text>
        <r>
          <rPr>
            <b/>
            <sz val="8"/>
            <rFont val="Tahoma"/>
            <family val="2"/>
          </rPr>
          <t>An equivalent measure of one tonne of transported goods over one km.</t>
        </r>
      </text>
    </comment>
    <comment ref="C60" authorId="0" shapeId="0" xr:uid="{62B49D7D-3BA1-48EB-A326-16E53A2CFD77}">
      <text>
        <r>
          <rPr>
            <b/>
            <sz val="8"/>
            <rFont val="Tahoma"/>
            <family val="2"/>
          </rPr>
          <t>An equivalent measure of one tonne of transported goods over one km.</t>
        </r>
      </text>
    </comment>
    <comment ref="C63" authorId="0" shapeId="0" xr:uid="{EC19D92B-C8D6-4DAE-8E05-5D6670F70AF8}">
      <text>
        <r>
          <rPr>
            <b/>
            <sz val="8"/>
            <rFont val="Tahoma"/>
            <family val="2"/>
          </rPr>
          <t>An equivalent measure of one tonne of transported goods over one km.</t>
        </r>
      </text>
    </comment>
    <comment ref="D68" authorId="0" shapeId="0" xr:uid="{C4CDD17B-F6FF-42AE-9B57-37184984D6CF}">
      <text>
        <r>
          <rPr>
            <b/>
            <sz val="8"/>
            <rFont val="Tahoma"/>
            <family val="2"/>
          </rPr>
          <t>Vehicle is not transporting any goods.</t>
        </r>
      </text>
    </comment>
    <comment ref="H68" authorId="0" shapeId="0" xr:uid="{822172AE-DB36-4427-B8B7-6418B9DDAE06}">
      <text>
        <r>
          <rPr>
            <b/>
            <sz val="8"/>
            <rFont val="Tahoma"/>
            <family val="2"/>
          </rPr>
          <t>Vehicle is half full of goods.</t>
        </r>
      </text>
    </comment>
    <comment ref="L68" authorId="0" shapeId="0" xr:uid="{0A852203-E22F-44A6-8749-69B4C2F450E9}">
      <text>
        <r>
          <rPr>
            <b/>
            <sz val="8"/>
            <rFont val="Tahoma"/>
            <family val="2"/>
          </rPr>
          <t>Vehicle has been loaded to maximum capacity.</t>
        </r>
      </text>
    </comment>
    <comment ref="P68" authorId="0" shapeId="0" xr:uid="{19B0486B-1508-4DB0-BA37-3812A2F0FD60}">
      <text>
        <r>
          <rPr>
            <b/>
            <sz val="8"/>
            <rFont val="Tahoma"/>
            <family val="2"/>
          </rPr>
          <t>The average percentage laden for a freighting vehicle in the UK.</t>
        </r>
      </text>
    </comment>
    <comment ref="A70" authorId="0" shapeId="0" xr:uid="{85BFA914-55BD-4B61-918E-0B492519C85E}">
      <text>
        <r>
          <rPr>
            <b/>
            <sz val="8"/>
            <rFont val="Tahoma"/>
            <family val="2"/>
          </rPr>
          <t>Refrigerated road vehicle with maximum weight exceeding 3.5 tonnes.</t>
        </r>
      </text>
    </comment>
    <comment ref="C70" authorId="0" shapeId="0" xr:uid="{E808380E-82D8-481C-B868-F6BE07E3E2DB}">
      <text>
        <r>
          <rPr>
            <b/>
            <sz val="8"/>
            <rFont val="Tahoma"/>
            <family val="2"/>
          </rPr>
          <t>An equivalent measure of one tonne of transported goods over one km.</t>
        </r>
      </text>
    </comment>
    <comment ref="C73" authorId="0" shapeId="0" xr:uid="{E81AB2F1-33AD-4BBD-90F6-60681DA2EE25}">
      <text>
        <r>
          <rPr>
            <b/>
            <sz val="8"/>
            <rFont val="Tahoma"/>
            <family val="2"/>
          </rPr>
          <t>An equivalent measure of one tonne of transported goods over one km.</t>
        </r>
      </text>
    </comment>
    <comment ref="C76" authorId="0" shapeId="0" xr:uid="{82F54967-6856-4419-8495-8EE15490BF4D}">
      <text>
        <r>
          <rPr>
            <b/>
            <sz val="8"/>
            <rFont val="Tahoma"/>
            <family val="2"/>
          </rPr>
          <t>An equivalent measure of one tonne of transported goods over one km.</t>
        </r>
      </text>
    </comment>
    <comment ref="C79" authorId="0" shapeId="0" xr:uid="{FB1AB95A-5CF0-4ED6-AFA6-E47539345302}">
      <text>
        <r>
          <rPr>
            <b/>
            <sz val="8"/>
            <rFont val="Tahoma"/>
            <family val="2"/>
          </rPr>
          <t>An equivalent measure of one tonne of transported goods over one km.</t>
        </r>
      </text>
    </comment>
    <comment ref="C82" authorId="0" shapeId="0" xr:uid="{F7EC1304-1240-4CD1-B458-8B8A7FD613D1}">
      <text>
        <r>
          <rPr>
            <b/>
            <sz val="8"/>
            <rFont val="Tahoma"/>
            <family val="2"/>
          </rPr>
          <t>An equivalent measure of one tonne of transported goods over one km.</t>
        </r>
      </text>
    </comment>
    <comment ref="C85" authorId="0" shapeId="0" xr:uid="{A8881CF8-7DA3-4DDA-8819-879CBE4C0692}">
      <text>
        <r>
          <rPr>
            <b/>
            <sz val="8"/>
            <rFont val="Tahoma"/>
            <family val="2"/>
          </rPr>
          <t>An equivalent measure of one tonne of transported goods over one km.</t>
        </r>
      </text>
    </comment>
    <comment ref="C88" authorId="0" shapeId="0" xr:uid="{6D34309D-74C9-42C6-9F50-ECA04C96C1A0}">
      <text>
        <r>
          <rPr>
            <b/>
            <sz val="8"/>
            <rFont val="Tahoma"/>
            <family val="2"/>
          </rPr>
          <t>An equivalent measure of one tonne of transported goods over one km.</t>
        </r>
      </text>
    </comment>
    <comment ref="C91" authorId="0" shapeId="0" xr:uid="{DC638127-E553-4B89-A6A2-CC21D154ACC9}">
      <text>
        <r>
          <rPr>
            <b/>
            <sz val="8"/>
            <rFont val="Tahoma"/>
            <family val="2"/>
          </rPr>
          <t>An equivalent measure of one tonne of transported goods over one km.</t>
        </r>
      </text>
    </comment>
    <comment ref="D96" authorId="0" shapeId="0" xr:uid="{4DA440B6-601A-4D3D-8663-8718E6CB4224}">
      <text>
        <r>
          <rPr>
            <b/>
            <sz val="8"/>
            <rFont val="Tahoma"/>
            <family val="2"/>
          </rPr>
          <t>Including the indirect effects of non-CO2 emissions</t>
        </r>
      </text>
    </comment>
    <comment ref="H96" authorId="0" shapeId="0" xr:uid="{6EE419D7-4A90-49B9-85B8-3F0639F02057}">
      <text>
        <r>
          <rPr>
            <b/>
            <sz val="8"/>
            <rFont val="Tahoma"/>
            <family val="2"/>
          </rPr>
          <t>Direct effects from CO2, CH4 and N2O emissions only</t>
        </r>
      </text>
    </comment>
    <comment ref="B98" authorId="0" shapeId="0" xr:uid="{77C40BD5-4EAA-44FC-BD59-DF4E8E599518}">
      <text>
        <r>
          <rPr>
            <b/>
            <sz val="8"/>
            <rFont val="Tahoma"/>
            <family val="2"/>
          </rPr>
          <t>Domestic flights are between UK airports.</t>
        </r>
      </text>
    </comment>
    <comment ref="C98" authorId="0" shapeId="0" xr:uid="{01EAE847-8689-40E7-B865-1A3B05FF2343}">
      <text>
        <r>
          <rPr>
            <b/>
            <sz val="8"/>
            <rFont val="Tahoma"/>
            <family val="2"/>
          </rPr>
          <t>An equivalent measure of one tonne of transported goods over one km</t>
        </r>
      </text>
    </comment>
    <comment ref="B99" authorId="0" shapeId="0" xr:uid="{97D5A917-E6B9-4AF4-A70E-E6AA0336E20E}">
      <text>
        <r>
          <rPr>
            <b/>
            <sz val="8"/>
            <rFont val="Tahoma"/>
            <family val="2"/>
          </rPr>
          <t>International flights to/from the UK, typically to Europe (up to 3700km distance).</t>
        </r>
      </text>
    </comment>
    <comment ref="C99" authorId="0" shapeId="0" xr:uid="{9226B6E5-3006-4577-8686-995C06E8D2B0}">
      <text>
        <r>
          <rPr>
            <b/>
            <sz val="8"/>
            <rFont val="Tahoma"/>
            <family val="2"/>
          </rPr>
          <t>An equivalent measure of one tonne of transported goods over one km</t>
        </r>
      </text>
    </comment>
    <comment ref="B100" authorId="0" shapeId="0" xr:uid="{A98D9719-61A2-4EEB-BCCB-AF748438A6B4}">
      <text>
        <r>
          <rPr>
            <b/>
            <sz val="8"/>
            <rFont val="Tahoma"/>
            <family val="2"/>
          </rPr>
          <t>Long-haul international flights to/from the UK, typically to non-European destinations (over 3700km distance).</t>
        </r>
      </text>
    </comment>
    <comment ref="C100" authorId="0" shapeId="0" xr:uid="{BDF33B04-750B-4CCE-BEE9-51F285651D13}">
      <text>
        <r>
          <rPr>
            <b/>
            <sz val="8"/>
            <rFont val="Tahoma"/>
            <family val="2"/>
          </rPr>
          <t>An equivalent measure of one tonne of transported goods over one km.</t>
        </r>
      </text>
    </comment>
    <comment ref="B101" authorId="0" shapeId="0" xr:uid="{ECAC9717-CE1C-4F51-8811-8CC46F21603D}">
      <text>
        <r>
          <rPr>
            <b/>
            <sz val="8"/>
            <rFont val="Tahoma"/>
            <family val="2"/>
          </rPr>
          <t>International flights to/from non-UK countries.</t>
        </r>
      </text>
    </comment>
    <comment ref="C101" authorId="0" shapeId="0" xr:uid="{E34E0686-0FB7-4495-A645-DA29612B96BC}">
      <text>
        <r>
          <rPr>
            <b/>
            <sz val="8"/>
            <rFont val="Tahoma"/>
            <family val="2"/>
          </rPr>
          <t>An equivalent measure of one tonne of transported goods over one km.</t>
        </r>
      </text>
    </comment>
    <comment ref="C106" authorId="0" shapeId="0" xr:uid="{7376CD97-8DD5-4B2B-B382-D1737F9B9529}">
      <text>
        <r>
          <rPr>
            <b/>
            <sz val="8"/>
            <rFont val="Tahoma"/>
            <family val="2"/>
          </rPr>
          <t>An equivalent measure of one tonne of transported goods over one km.</t>
        </r>
      </text>
    </comment>
    <comment ref="D111" authorId="0" shapeId="0" xr:uid="{478C5802-024D-4458-B6B1-5D7F6A6A9172}">
      <text>
        <r>
          <rPr>
            <b/>
            <sz val="8"/>
            <rFont val="Tahoma"/>
            <family val="2"/>
          </rPr>
          <t>An equivalent measure of one tonne of transported goods over one km.</t>
        </r>
      </text>
    </comment>
    <comment ref="D112" authorId="0" shapeId="0" xr:uid="{CCA8EE80-F915-4334-B1C4-0FE0144DC134}">
      <text>
        <r>
          <rPr>
            <b/>
            <sz val="8"/>
            <rFont val="Tahoma"/>
            <family val="2"/>
          </rPr>
          <t>An equivalent measure of one tonne of transported goods over one km.</t>
        </r>
      </text>
    </comment>
    <comment ref="D113" authorId="0" shapeId="0" xr:uid="{FAB8F266-0C2C-402A-9C04-2127A80BDC6C}">
      <text>
        <r>
          <rPr>
            <b/>
            <sz val="8"/>
            <rFont val="Tahoma"/>
            <family val="2"/>
          </rPr>
          <t>An equivalent measure of one tonne of transported goods over one km.</t>
        </r>
      </text>
    </comment>
    <comment ref="D114" authorId="0" shapeId="0" xr:uid="{D167CF25-BAC9-48E1-AFA2-10E99CE84D1C}">
      <text>
        <r>
          <rPr>
            <b/>
            <sz val="8"/>
            <rFont val="Tahoma"/>
            <family val="2"/>
          </rPr>
          <t>An equivalent measure of one tonne of transported goods over one km.</t>
        </r>
      </text>
    </comment>
    <comment ref="D115" authorId="0" shapeId="0" xr:uid="{D44E5104-32D9-4AA1-AE57-E9F99EAA04D0}">
      <text>
        <r>
          <rPr>
            <b/>
            <sz val="8"/>
            <rFont val="Tahoma"/>
            <family val="2"/>
          </rPr>
          <t>An equivalent measure of one tonne of transported goods over one km.</t>
        </r>
      </text>
    </comment>
    <comment ref="D116" authorId="0" shapeId="0" xr:uid="{0DDAFD64-DE2F-4554-BF37-EE9D364FA735}">
      <text>
        <r>
          <rPr>
            <b/>
            <sz val="8"/>
            <rFont val="Tahoma"/>
            <family val="2"/>
          </rPr>
          <t>An equivalent measure of one tonne of transported goods over one km.</t>
        </r>
      </text>
    </comment>
    <comment ref="D117" authorId="0" shapeId="0" xr:uid="{0A75CB97-890D-4348-8F6B-FEC8EC6D97F5}">
      <text>
        <r>
          <rPr>
            <b/>
            <sz val="8"/>
            <rFont val="Tahoma"/>
            <family val="2"/>
          </rPr>
          <t>An equivalent measure of one tonne of transported goods over one km.</t>
        </r>
      </text>
    </comment>
    <comment ref="D118" authorId="0" shapeId="0" xr:uid="{4849089A-2B0B-480F-AF3D-FAEA90C4F887}">
      <text>
        <r>
          <rPr>
            <b/>
            <sz val="8"/>
            <rFont val="Tahoma"/>
            <family val="2"/>
          </rPr>
          <t>An equivalent measure of one tonne of transported goods over one km.</t>
        </r>
      </text>
    </comment>
    <comment ref="D119" authorId="0" shapeId="0" xr:uid="{751B479D-5873-4363-9C03-B9CEBBB72F8A}">
      <text>
        <r>
          <rPr>
            <b/>
            <sz val="8"/>
            <rFont val="Tahoma"/>
            <family val="2"/>
          </rPr>
          <t>An equivalent measure of one tonne of transported goods over one km.</t>
        </r>
      </text>
    </comment>
    <comment ref="D120" authorId="0" shapeId="0" xr:uid="{2E2DB8AD-00A6-4694-98D2-B352B24B5C00}">
      <text>
        <r>
          <rPr>
            <b/>
            <sz val="8"/>
            <rFont val="Tahoma"/>
            <family val="2"/>
          </rPr>
          <t>An equivalent measure of one tonne of transported goods over one km.</t>
        </r>
      </text>
    </comment>
    <comment ref="D121" authorId="0" shapeId="0" xr:uid="{928D0F7C-0689-4536-9337-3145BDCEA52A}">
      <text>
        <r>
          <rPr>
            <b/>
            <sz val="8"/>
            <rFont val="Tahoma"/>
            <family val="2"/>
          </rPr>
          <t>An equivalent measure of one tonne of transported goods over one km.</t>
        </r>
      </text>
    </comment>
    <comment ref="D122" authorId="0" shapeId="0" xr:uid="{E4228F96-629F-479E-906F-50B9E851643F}">
      <text>
        <r>
          <rPr>
            <b/>
            <sz val="8"/>
            <rFont val="Tahoma"/>
            <family val="2"/>
          </rPr>
          <t>An equivalent measure of one tonne of transported goods over one km.</t>
        </r>
      </text>
    </comment>
    <comment ref="D123" authorId="0" shapeId="0" xr:uid="{4C9045FE-6A47-4FA6-9C83-DBF2A8722031}">
      <text>
        <r>
          <rPr>
            <b/>
            <sz val="8"/>
            <rFont val="Tahoma"/>
            <family val="2"/>
          </rPr>
          <t>An equivalent measure of one tonne of transported goods over one km.</t>
        </r>
      </text>
    </comment>
    <comment ref="D124" authorId="0" shapeId="0" xr:uid="{F517C062-D23B-4ED5-9CFF-6D9C51B378FC}">
      <text>
        <r>
          <rPr>
            <b/>
            <sz val="8"/>
            <rFont val="Tahoma"/>
            <family val="2"/>
          </rPr>
          <t>An equivalent measure of one tonne of transported goods over one km.</t>
        </r>
      </text>
    </comment>
    <comment ref="D125" authorId="0" shapeId="0" xr:uid="{01273F94-6533-41D7-AE92-AC27F6C1528E}">
      <text>
        <r>
          <rPr>
            <b/>
            <sz val="8"/>
            <rFont val="Tahoma"/>
            <family val="2"/>
          </rPr>
          <t>An equivalent measure of one tonne of transported goods over one km.</t>
        </r>
      </text>
    </comment>
    <comment ref="D126" authorId="0" shapeId="0" xr:uid="{10DBCC7B-0C07-4AC9-9B7C-C934D0A7B5E1}">
      <text>
        <r>
          <rPr>
            <b/>
            <sz val="8"/>
            <rFont val="Tahoma"/>
            <family val="2"/>
          </rPr>
          <t>An equivalent measure of one tonne of transported goods over one km.</t>
        </r>
      </text>
    </comment>
    <comment ref="D127" authorId="0" shapeId="0" xr:uid="{5EE09445-7626-441F-A259-ADF92BCC925B}">
      <text>
        <r>
          <rPr>
            <b/>
            <sz val="8"/>
            <rFont val="Tahoma"/>
            <family val="2"/>
          </rPr>
          <t>An equivalent measure of one tonne of transported goods over one km.</t>
        </r>
      </text>
    </comment>
    <comment ref="D128" authorId="0" shapeId="0" xr:uid="{BFD11964-DE7E-4AF2-922D-88A785161A7A}">
      <text>
        <r>
          <rPr>
            <b/>
            <sz val="8"/>
            <rFont val="Tahoma"/>
            <family val="2"/>
          </rPr>
          <t>An equivalent measure of one tonne of transported goods over one km.</t>
        </r>
      </text>
    </comment>
    <comment ref="D129" authorId="0" shapeId="0" xr:uid="{F5FF3DC4-BABA-44C6-A146-34B5D9C0D279}">
      <text>
        <r>
          <rPr>
            <b/>
            <sz val="8"/>
            <rFont val="Tahoma"/>
            <family val="2"/>
          </rPr>
          <t>An equivalent measure of one tonne of transported goods over one km.</t>
        </r>
      </text>
    </comment>
    <comment ref="D130" authorId="0" shapeId="0" xr:uid="{A1A7FE03-2350-4266-8BC8-6C951EE8B461}">
      <text>
        <r>
          <rPr>
            <b/>
            <sz val="8"/>
            <rFont val="Tahoma"/>
            <family val="2"/>
          </rPr>
          <t>An equivalent measure of one tonne of transported goods over one km.</t>
        </r>
      </text>
    </comment>
    <comment ref="D131" authorId="0" shapeId="0" xr:uid="{0023C9D6-C4BB-45C2-93F4-4BE0FB3CA75B}">
      <text>
        <r>
          <rPr>
            <b/>
            <sz val="8"/>
            <rFont val="Tahoma"/>
            <family val="2"/>
          </rPr>
          <t>An equivalent measure of one tonne of transported goods over one km.</t>
        </r>
      </text>
    </comment>
    <comment ref="D132" authorId="0" shapeId="0" xr:uid="{0D0D8337-DE86-431A-B59A-D90BA874C3BF}">
      <text>
        <r>
          <rPr>
            <b/>
            <sz val="8"/>
            <rFont val="Tahoma"/>
            <family val="2"/>
          </rPr>
          <t>An equivalent measure of one tonne of transported goods over one km.</t>
        </r>
      </text>
    </comment>
    <comment ref="D133" authorId="0" shapeId="0" xr:uid="{AA1147B5-8BFB-4C0A-AB53-BE17983325C8}">
      <text>
        <r>
          <rPr>
            <b/>
            <sz val="8"/>
            <rFont val="Tahoma"/>
            <family val="2"/>
          </rPr>
          <t>An equivalent measure of one tonne of transported goods over one km.</t>
        </r>
      </text>
    </comment>
    <comment ref="D134" authorId="0" shapeId="0" xr:uid="{69CFE0D1-BFE5-4213-B28E-2CDF7721A889}">
      <text>
        <r>
          <rPr>
            <b/>
            <sz val="8"/>
            <rFont val="Tahoma"/>
            <family val="2"/>
          </rPr>
          <t>An equivalent measure of one tonne of transported goods over one km.</t>
        </r>
      </text>
    </comment>
    <comment ref="D139" authorId="0" shapeId="0" xr:uid="{8DCD3014-583E-497A-A273-64363651B4FB}">
      <text>
        <r>
          <rPr>
            <b/>
            <sz val="8"/>
            <rFont val="Tahoma"/>
            <family val="2"/>
          </rPr>
          <t>An equivalent measure of one tonne of transported goods over one km.</t>
        </r>
      </text>
    </comment>
    <comment ref="D140" authorId="0" shapeId="0" xr:uid="{F7B68126-85CD-420B-B50B-A310B0C5F714}">
      <text>
        <r>
          <rPr>
            <b/>
            <sz val="8"/>
            <rFont val="Tahoma"/>
            <family val="2"/>
          </rPr>
          <t>An equivalent measure of one tonne of transported goods over one km.</t>
        </r>
      </text>
    </comment>
    <comment ref="D141" authorId="0" shapeId="0" xr:uid="{65F2EE65-EF20-4B7E-B0D4-159AAD067B07}">
      <text>
        <r>
          <rPr>
            <b/>
            <sz val="8"/>
            <rFont val="Tahoma"/>
            <family val="2"/>
          </rPr>
          <t>An equivalent measure of one tonne of transported goods over one km.</t>
        </r>
      </text>
    </comment>
    <comment ref="D142" authorId="0" shapeId="0" xr:uid="{9192498D-3F93-49BC-B516-EC5A0C8C2DC6}">
      <text>
        <r>
          <rPr>
            <b/>
            <sz val="8"/>
            <rFont val="Tahoma"/>
            <family val="2"/>
          </rPr>
          <t>An equivalent measure of one tonne of transported goods over one km.</t>
        </r>
      </text>
    </comment>
    <comment ref="D143" authorId="0" shapeId="0" xr:uid="{3D3C5DC1-2E98-4980-BDEE-585CF9737859}">
      <text>
        <r>
          <rPr>
            <b/>
            <sz val="8"/>
            <rFont val="Tahoma"/>
            <family val="2"/>
          </rPr>
          <t>An equivalent measure of one tonne of transported goods over one km.</t>
        </r>
      </text>
    </comment>
    <comment ref="D144" authorId="0" shapeId="0" xr:uid="{82061FCA-F490-442F-A42A-934FBD66C802}">
      <text>
        <r>
          <rPr>
            <b/>
            <sz val="8"/>
            <rFont val="Tahoma"/>
            <family val="2"/>
          </rPr>
          <t>An equivalent measure of one tonne of transported goods over one km.</t>
        </r>
      </text>
    </comment>
    <comment ref="D145" authorId="0" shapeId="0" xr:uid="{63BEBB92-D829-4F35-88E5-ABF07E0DD319}">
      <text>
        <r>
          <rPr>
            <b/>
            <sz val="8"/>
            <rFont val="Tahoma"/>
            <family val="2"/>
          </rPr>
          <t>An equivalent measure of one tonne of transported goods over one km.</t>
        </r>
      </text>
    </comment>
    <comment ref="D146" authorId="0" shapeId="0" xr:uid="{860CAD99-8E70-44A2-9EB0-6AE1F51B7CDC}">
      <text>
        <r>
          <rPr>
            <b/>
            <sz val="8"/>
            <rFont val="Tahoma"/>
            <family val="2"/>
          </rPr>
          <t>An equivalent measure of one tonne of transported goods over one km.</t>
        </r>
      </text>
    </comment>
    <comment ref="D147" authorId="0" shapeId="0" xr:uid="{7575C7E3-87DC-4680-9A7F-93BDF8283667}">
      <text>
        <r>
          <rPr>
            <b/>
            <sz val="8"/>
            <rFont val="Tahoma"/>
            <family val="2"/>
          </rPr>
          <t>An equivalent measure of one tonne of transported goods over one km.</t>
        </r>
      </text>
    </comment>
    <comment ref="D148" authorId="0" shapeId="0" xr:uid="{ADF94B73-F6FE-43F9-8989-F14E573CE821}">
      <text>
        <r>
          <rPr>
            <b/>
            <sz val="8"/>
            <rFont val="Tahoma"/>
            <family val="2"/>
          </rPr>
          <t>An equivalent measure of one tonne of transported goods over one km.</t>
        </r>
      </text>
    </comment>
    <comment ref="D149" authorId="0" shapeId="0" xr:uid="{E199AA6D-9E9A-461A-87AB-3D688D384FF6}">
      <text>
        <r>
          <rPr>
            <b/>
            <sz val="8"/>
            <rFont val="Tahoma"/>
            <family val="2"/>
          </rPr>
          <t>An equivalent measure of one tonne of transported goods over one km.</t>
        </r>
      </text>
    </comment>
    <comment ref="D150" authorId="0" shapeId="0" xr:uid="{2E7EEE86-7A39-4917-BC11-86B7D3D390C6}">
      <text>
        <r>
          <rPr>
            <b/>
            <sz val="8"/>
            <rFont val="Tahoma"/>
            <family val="2"/>
          </rPr>
          <t>An equivalent measure of one tonne of transported goods over one km.</t>
        </r>
      </text>
    </comment>
    <comment ref="D151" authorId="0" shapeId="0" xr:uid="{6B877DE8-9094-4DB6-9EA6-8541CCFBE822}">
      <text>
        <r>
          <rPr>
            <b/>
            <sz val="8"/>
            <rFont val="Tahoma"/>
            <family val="2"/>
          </rPr>
          <t>An equivalent measure of one tonne of transported goods over one km.</t>
        </r>
      </text>
    </comment>
    <comment ref="D152" authorId="0" shapeId="0" xr:uid="{8160CB18-E060-498B-A272-0E12F738F7AB}">
      <text>
        <r>
          <rPr>
            <b/>
            <sz val="8"/>
            <rFont val="Tahoma"/>
            <family val="2"/>
          </rPr>
          <t>An equivalent measure of one tonne of transported goods over one km.</t>
        </r>
      </text>
    </comment>
    <comment ref="D153" authorId="0" shapeId="0" xr:uid="{B8E7E807-CC70-4809-8C8A-BA2ADC160A62}">
      <text>
        <r>
          <rPr>
            <b/>
            <sz val="8"/>
            <rFont val="Tahoma"/>
            <family val="2"/>
          </rPr>
          <t>An equivalent measure of one tonne of transported goods over one km.</t>
        </r>
      </text>
    </comment>
    <comment ref="D154" authorId="0" shapeId="0" xr:uid="{6F802C23-547A-4D4B-A14D-D5079E2C5D95}">
      <text>
        <r>
          <rPr>
            <b/>
            <sz val="8"/>
            <rFont val="Tahoma"/>
            <family val="2"/>
          </rPr>
          <t>An equivalent measure of one tonne of transported goods over one km.</t>
        </r>
      </text>
    </comment>
    <comment ref="D155" authorId="0" shapeId="0" xr:uid="{1AE59886-4830-42B7-B41B-E7C6C972F863}">
      <text>
        <r>
          <rPr>
            <b/>
            <sz val="8"/>
            <rFont val="Tahoma"/>
            <family val="2"/>
          </rPr>
          <t>An equivalent measure of one tonne of transported goods over one km.</t>
        </r>
      </text>
    </comment>
    <comment ref="D156" authorId="0" shapeId="0" xr:uid="{50BAB2D6-FFE6-4847-8923-43DDA89DEE0D}">
      <text>
        <r>
          <rPr>
            <b/>
            <sz val="8"/>
            <rFont val="Tahoma"/>
            <family val="2"/>
          </rPr>
          <t>An equivalent measure of one tonne of transported goods over one km.</t>
        </r>
      </text>
    </comment>
    <comment ref="D157" authorId="0" shapeId="0" xr:uid="{A0C8548D-8C37-48DC-BE92-DBF3635AD1D4}">
      <text>
        <r>
          <rPr>
            <b/>
            <sz val="8"/>
            <rFont val="Tahoma"/>
            <family val="2"/>
          </rPr>
          <t>An equivalent measure of one tonne of transported goods over one km.</t>
        </r>
      </text>
    </comment>
    <comment ref="D158" authorId="0" shapeId="0" xr:uid="{61425B85-5A47-4D3E-BB99-450AF3E243BF}">
      <text>
        <r>
          <rPr>
            <b/>
            <sz val="8"/>
            <rFont val="Tahoma"/>
            <family val="2"/>
          </rPr>
          <t>An equivalent measure of one tonne of transported goods over one km.</t>
        </r>
      </text>
    </comment>
    <comment ref="D159" authorId="0" shapeId="0" xr:uid="{5E0EEBFF-A9C1-4360-B85E-DE165CCC4BD5}">
      <text>
        <r>
          <rPr>
            <b/>
            <sz val="8"/>
            <rFont val="Tahoma"/>
            <family val="2"/>
          </rPr>
          <t>An equivalent measure of one tonne of transported goods over one km.</t>
        </r>
      </text>
    </comment>
    <comment ref="D160" authorId="0" shapeId="0" xr:uid="{D7A6476E-28AA-4C37-A18D-151A4A34D5B9}">
      <text>
        <r>
          <rPr>
            <b/>
            <sz val="8"/>
            <rFont val="Tahoma"/>
            <family val="2"/>
          </rPr>
          <t>An equivalent measure of one tonne of transported goods over one km.</t>
        </r>
      </text>
    </comment>
    <comment ref="D161" authorId="0" shapeId="0" xr:uid="{E1A0EF54-33FD-4431-91D8-0C1B1DF8695E}">
      <text>
        <r>
          <rPr>
            <b/>
            <sz val="8"/>
            <rFont val="Tahoma"/>
            <family val="2"/>
          </rPr>
          <t>An equivalent measure of one tonne of transported goods over one km.</t>
        </r>
      </text>
    </comment>
    <comment ref="D162" authorId="0" shapeId="0" xr:uid="{03EDA8BA-5B7A-4CB9-A58F-CB38AE902F4E}">
      <text>
        <r>
          <rPr>
            <b/>
            <sz val="8"/>
            <rFont val="Tahoma"/>
            <family val="2"/>
          </rPr>
          <t>An equivalent measure of one tonne of transported goods over one km.</t>
        </r>
      </text>
    </comment>
    <comment ref="D163" authorId="0" shapeId="0" xr:uid="{6BEB1A54-3106-42BA-AC38-CCA1FDBC3836}">
      <text>
        <r>
          <rPr>
            <b/>
            <sz val="8"/>
            <rFont val="Tahoma"/>
            <family val="2"/>
          </rPr>
          <t>An equivalent measure of one tonne of transported goods over one km.</t>
        </r>
      </text>
    </comment>
    <comment ref="D164" authorId="0" shapeId="0" xr:uid="{B58C6697-A395-4DB0-A7B0-72957022D976}">
      <text>
        <r>
          <rPr>
            <b/>
            <sz val="8"/>
            <rFont val="Tahoma"/>
            <family val="2"/>
          </rPr>
          <t>An equivalent measure of one tonne of transported goods over one km.</t>
        </r>
      </text>
    </comment>
    <comment ref="D165" authorId="0" shapeId="0" xr:uid="{96CEA935-5916-4A4C-A71A-74A5532E9D44}">
      <text>
        <r>
          <rPr>
            <b/>
            <sz val="8"/>
            <rFont val="Tahoma"/>
            <family val="2"/>
          </rPr>
          <t>An equivalent measure of one tonne of transported goods over one km.</t>
        </r>
      </text>
    </comment>
    <comment ref="D166" authorId="0" shapeId="0" xr:uid="{05C53FFA-B737-42EA-B9E1-862BFB0466AA}">
      <text>
        <r>
          <rPr>
            <b/>
            <sz val="8"/>
            <rFont val="Tahoma"/>
            <family val="2"/>
          </rPr>
          <t>An equivalent measure of one tonne of transported goods over one km.</t>
        </r>
      </text>
    </comment>
    <comment ref="D167" authorId="0" shapeId="0" xr:uid="{DA29BE61-9B91-4829-8417-E72AE14C5628}">
      <text>
        <r>
          <rPr>
            <b/>
            <sz val="8"/>
            <rFont val="Tahoma"/>
            <family val="2"/>
          </rPr>
          <t>An equivalent measure of one tonne of transported goods over one km.</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22" authorId="0" shapeId="0" xr:uid="{1FC7F349-5D27-4300-8BA3-5020D24040E1}">
      <text>
        <r>
          <rPr>
            <b/>
            <sz val="8"/>
            <rFont val="Tahoma"/>
            <family val="2"/>
          </rPr>
          <t>Open-loop recycling is the process of recycling material into other products.</t>
        </r>
      </text>
    </comment>
    <comment ref="E22" authorId="0" shapeId="0" xr:uid="{EF57294A-10C2-4B0F-8257-F361570B44D9}">
      <text>
        <r>
          <rPr>
            <b/>
            <sz val="8"/>
            <rFont val="Tahoma"/>
            <family val="2"/>
          </rPr>
          <t>Closed-loop recycling is the process of recycling material back into the same product.</t>
        </r>
      </text>
    </comment>
    <comment ref="F22" authorId="0" shapeId="0" xr:uid="{9B09A42A-7F0E-4B05-BF1C-75464E61202B}">
      <text>
        <r>
          <rPr>
            <b/>
            <sz val="8"/>
            <rFont val="Tahoma"/>
            <family val="2"/>
          </rPr>
          <t>Energy is recovered from the waste through incineration and subsequent generation of electricity.</t>
        </r>
      </text>
    </comment>
    <comment ref="G22" authorId="0" shapeId="0" xr:uid="{9C6EE91F-BC5A-43F1-93D1-23AE9EEBED48}">
      <text>
        <r>
          <rPr>
            <b/>
            <sz val="8"/>
            <rFont val="Tahoma"/>
            <family val="2"/>
          </rPr>
          <t>CO₂e emitted as a result of composting a waste stream.</t>
        </r>
      </text>
    </comment>
    <comment ref="D39" authorId="0" shapeId="0" xr:uid="{60E8B227-80F6-4DCB-8D0C-BCED80DE5A37}">
      <text>
        <r>
          <rPr>
            <b/>
            <sz val="8"/>
            <rFont val="Tahoma"/>
            <family val="2"/>
          </rPr>
          <t>Open-loop recycling is the process of recycling material into other products.</t>
        </r>
      </text>
    </comment>
    <comment ref="E39" authorId="0" shapeId="0" xr:uid="{18523904-571B-4785-9E9F-3F9642CD6C96}">
      <text>
        <r>
          <rPr>
            <b/>
            <sz val="8"/>
            <rFont val="Tahoma"/>
            <family val="2"/>
          </rPr>
          <t>Closed-loop recycling is the process of recycling material back into the same product.</t>
        </r>
      </text>
    </comment>
    <comment ref="F39" authorId="0" shapeId="0" xr:uid="{BF90FA74-76BA-452C-846F-4B5047609704}">
      <text>
        <r>
          <rPr>
            <b/>
            <sz val="8"/>
            <rFont val="Tahoma"/>
            <family val="2"/>
          </rPr>
          <t>Energy is recovered from the waste through incineration and subsequent generation of electricity.</t>
        </r>
      </text>
    </comment>
    <comment ref="G39" authorId="0" shapeId="0" xr:uid="{8E2CC181-A517-4B79-A24F-CED8178209C3}">
      <text>
        <r>
          <rPr>
            <b/>
            <sz val="8"/>
            <rFont val="Tahoma"/>
            <family val="2"/>
          </rPr>
          <t>CO₂e emitted as a result of composting a waste stream.</t>
        </r>
      </text>
    </comment>
    <comment ref="D46" authorId="0" shapeId="0" xr:uid="{5B6AD428-ECDF-4AE4-B0D7-DC807ABEE912}">
      <text>
        <r>
          <rPr>
            <b/>
            <sz val="8"/>
            <rFont val="Tahoma"/>
            <family val="2"/>
          </rPr>
          <t>Open-loop recycling is the process of recycling material into other products.</t>
        </r>
      </text>
    </comment>
    <comment ref="E46" authorId="0" shapeId="0" xr:uid="{07B1DB51-6230-4E87-8E4F-887CD459B2C3}">
      <text>
        <r>
          <rPr>
            <b/>
            <sz val="8"/>
            <rFont val="Tahoma"/>
            <family val="2"/>
          </rPr>
          <t>Closed-loop recycling is the process of recycling material back into the same product.</t>
        </r>
      </text>
    </comment>
    <comment ref="F46" authorId="0" shapeId="0" xr:uid="{DEF84E70-5891-47C0-8B05-E068AADA0902}">
      <text>
        <r>
          <rPr>
            <b/>
            <sz val="8"/>
            <rFont val="Tahoma"/>
            <family val="2"/>
          </rPr>
          <t>Energy is recovered from the waste through incineration and subsequent generation of electricity.</t>
        </r>
      </text>
    </comment>
    <comment ref="G46" authorId="0" shapeId="0" xr:uid="{487A1C98-4A41-4A3B-ACA2-4DF0F309F493}">
      <text>
        <r>
          <rPr>
            <b/>
            <sz val="8"/>
            <rFont val="Tahoma"/>
            <family val="2"/>
          </rPr>
          <t>CO₂e emitted as a result of composting a waste stream.</t>
        </r>
      </text>
    </comment>
    <comment ref="I46" authorId="0" shapeId="0" xr:uid="{8CF020A8-C0FA-4DDB-960F-6A6C62EA6C29}">
      <text>
        <r>
          <rPr>
            <b/>
            <sz val="8"/>
            <rFont val="Tahoma"/>
            <family val="2"/>
          </rPr>
          <t>Energy is recovered from the waste through anaerobic digestion.</t>
        </r>
      </text>
    </comment>
    <comment ref="B48" authorId="0" shapeId="0" xr:uid="{40763998-2D78-4C55-B42E-17887106E00A}">
      <text>
        <r>
          <rPr>
            <b/>
            <sz val="8"/>
            <rFont val="Tahoma"/>
            <family val="2"/>
          </rPr>
          <t>Domestic waste</t>
        </r>
      </text>
    </comment>
    <comment ref="B52" authorId="0" shapeId="0" xr:uid="{EA10801F-BBF8-469E-A0D5-D8BE8699AA04}">
      <text>
        <r>
          <rPr>
            <b/>
            <sz val="8"/>
            <rFont val="Tahoma"/>
            <family val="2"/>
          </rPr>
          <t>Waste generated by businesses or industrial operations</t>
        </r>
      </text>
    </comment>
    <comment ref="D55" authorId="0" shapeId="0" xr:uid="{57419EEE-43FE-42EF-8EEF-24529CD08BAD}">
      <text>
        <r>
          <rPr>
            <b/>
            <sz val="8"/>
            <rFont val="Tahoma"/>
            <family val="2"/>
          </rPr>
          <t>Open-loop recycling is the process of recycling material into other products.</t>
        </r>
      </text>
    </comment>
    <comment ref="E55" authorId="0" shapeId="0" xr:uid="{01F48F07-A89C-4DA9-87B8-6E5F58DCFD5A}">
      <text>
        <r>
          <rPr>
            <b/>
            <sz val="8"/>
            <rFont val="Tahoma"/>
            <family val="2"/>
          </rPr>
          <t>Closed-loop recycling is the process of recycling material back into the same product.</t>
        </r>
      </text>
    </comment>
    <comment ref="F55" authorId="0" shapeId="0" xr:uid="{F6B6ACDC-A303-4D6F-8DFD-6BCF43C72944}">
      <text>
        <r>
          <rPr>
            <b/>
            <sz val="8"/>
            <rFont val="Tahoma"/>
            <family val="2"/>
          </rPr>
          <t>Energy is recovered from the waste through incineration and subsequent generation of electricity.</t>
        </r>
      </text>
    </comment>
    <comment ref="G55" authorId="0" shapeId="0" xr:uid="{F8C0A033-EF22-4838-8115-7EA1A226637A}">
      <text>
        <r>
          <rPr>
            <b/>
            <sz val="8"/>
            <rFont val="Tahoma"/>
            <family val="2"/>
          </rPr>
          <t>CO₂e emitted as a result of composting a waste stream.</t>
        </r>
      </text>
    </comment>
    <comment ref="I55" authorId="0" shapeId="0" xr:uid="{CBAC310E-8194-40C1-BF2E-A3061E20BB5B}">
      <text>
        <r>
          <rPr>
            <b/>
            <sz val="8"/>
            <rFont val="Tahoma"/>
            <family val="2"/>
          </rPr>
          <t>Energy is recovered from the waste through anaerobic digestion.</t>
        </r>
      </text>
    </comment>
    <comment ref="B58" authorId="0" shapeId="0" xr:uid="{FF732728-9A1C-4299-B1EC-FE1D47053781}">
      <text>
        <r>
          <rPr>
            <b/>
            <sz val="8"/>
            <rFont val="Tahoma"/>
            <family val="2"/>
          </rPr>
          <t>Stationary machines for routine housekeeping tasks e.g. cookers / fridges</t>
        </r>
      </text>
    </comment>
    <comment ref="B60" authorId="0" shapeId="0" xr:uid="{09A2B281-6CF8-46ED-BE30-3F62F7D49522}">
      <text>
        <r>
          <rPr>
            <b/>
            <sz val="8"/>
            <rFont val="Tahoma"/>
            <family val="2"/>
          </rPr>
          <t>Small power equipment</t>
        </r>
      </text>
    </comment>
    <comment ref="B61" authorId="0" shapeId="0" xr:uid="{4BDDAA3C-A388-407D-BAA9-867743D7EAD4}">
      <text>
        <r>
          <rPr>
            <b/>
            <sz val="8"/>
            <rFont val="Tahoma"/>
            <family val="2"/>
          </rPr>
          <t>Excludes car batteries</t>
        </r>
      </text>
    </comment>
    <comment ref="D64" authorId="0" shapeId="0" xr:uid="{A5AA3281-203A-4A76-9051-26356249158E}">
      <text>
        <r>
          <rPr>
            <b/>
            <sz val="8"/>
            <rFont val="Tahoma"/>
            <family val="2"/>
          </rPr>
          <t>Open-loop recycling is the process of recycling material into other products.</t>
        </r>
      </text>
    </comment>
    <comment ref="E64" authorId="0" shapeId="0" xr:uid="{A548A837-379F-4599-80D6-500297D77031}">
      <text>
        <r>
          <rPr>
            <b/>
            <sz val="8"/>
            <rFont val="Tahoma"/>
            <family val="2"/>
          </rPr>
          <t>Closed-loop recycling is the process of recycling material back into the same product.</t>
        </r>
      </text>
    </comment>
    <comment ref="F64" authorId="0" shapeId="0" xr:uid="{A31A4817-7E88-4547-AF17-0B3B68FEBD3C}">
      <text>
        <r>
          <rPr>
            <b/>
            <sz val="8"/>
            <rFont val="Tahoma"/>
            <family val="2"/>
          </rPr>
          <t>Energy is recovered from the waste through incineration and subsequent generation of electricity.</t>
        </r>
      </text>
    </comment>
    <comment ref="G64" authorId="0" shapeId="0" xr:uid="{9A730C08-14F1-4893-9B73-1201D4463A1B}">
      <text>
        <r>
          <rPr>
            <b/>
            <sz val="8"/>
            <rFont val="Tahoma"/>
            <family val="2"/>
          </rPr>
          <t>CO₂e emitted as a result of composting a waste stream.</t>
        </r>
      </text>
    </comment>
    <comment ref="I64" authorId="0" shapeId="0" xr:uid="{5149A2CA-EEC0-4936-9ECF-6B65808159A0}">
      <text>
        <r>
          <rPr>
            <b/>
            <sz val="8"/>
            <rFont val="Tahoma"/>
            <family val="2"/>
          </rPr>
          <t>Energy is recovered from the waste through anaerobic digestion.</t>
        </r>
      </text>
    </comment>
    <comment ref="D72" authorId="0" shapeId="0" xr:uid="{224F2204-3045-44D4-A14C-A575B230747C}">
      <text>
        <r>
          <rPr>
            <b/>
            <sz val="8"/>
            <rFont val="Tahoma"/>
            <family val="2"/>
          </rPr>
          <t>Open-loop recycling is the process of recycling material into other products.</t>
        </r>
      </text>
    </comment>
    <comment ref="E72" authorId="0" shapeId="0" xr:uid="{11A3B47A-1ECA-4BC9-B869-DBB15F305D25}">
      <text>
        <r>
          <rPr>
            <b/>
            <sz val="8"/>
            <rFont val="Tahoma"/>
            <family val="2"/>
          </rPr>
          <t>Closed-loop recycling is the process of recycling material back into the same product.</t>
        </r>
      </text>
    </comment>
    <comment ref="F72" authorId="0" shapeId="0" xr:uid="{D3F444C4-722B-4648-A671-199853BC7409}">
      <text>
        <r>
          <rPr>
            <b/>
            <sz val="8"/>
            <rFont val="Tahoma"/>
            <family val="2"/>
          </rPr>
          <t>Energy is recovered from the waste through incineration and subsequent generation of electricity.</t>
        </r>
      </text>
    </comment>
    <comment ref="G72" authorId="0" shapeId="0" xr:uid="{8765FC06-1F4A-4C18-9F0A-831F9D582521}">
      <text>
        <r>
          <rPr>
            <b/>
            <sz val="8"/>
            <rFont val="Tahoma"/>
            <family val="2"/>
          </rPr>
          <t>CO₂e emitted as a result of composting a waste stream.</t>
        </r>
      </text>
    </comment>
    <comment ref="I72" authorId="0" shapeId="0" xr:uid="{504560ED-BECA-4FC9-B722-9FD2E2F6D527}">
      <text>
        <r>
          <rPr>
            <b/>
            <sz val="8"/>
            <rFont val="Tahoma"/>
            <family val="2"/>
          </rPr>
          <t>Energy is recovered from the waste through anaerobic digestion.</t>
        </r>
      </text>
    </comment>
    <comment ref="B77" authorId="0" shapeId="0" xr:uid="{740AD53B-B972-4509-9A1B-F35FD6EA1EF1}">
      <text>
        <r>
          <rPr>
            <b/>
            <sz val="8"/>
            <rFont val="Tahoma"/>
            <family val="2"/>
          </rPr>
          <t>An opaque plastic commonly used for milk bottles</t>
        </r>
      </text>
    </comment>
    <comment ref="B78" authorId="0" shapeId="0" xr:uid="{E9382BB3-81A6-4865-8D5F-89C4E604766F}">
      <text>
        <r>
          <rPr>
            <b/>
            <sz val="8"/>
            <rFont val="Tahoma"/>
            <family val="2"/>
          </rPr>
          <t>Packaging material (foils, plastic bags etc.)</t>
        </r>
      </text>
    </comment>
    <comment ref="B79" authorId="0" shapeId="0" xr:uid="{9480A6BE-D113-40AC-97B5-442AA7FB18B5}">
      <text>
        <r>
          <rPr>
            <b/>
            <sz val="8"/>
            <rFont val="Tahoma"/>
            <family val="2"/>
          </rPr>
          <t>For example clear drink bottles/ sandwich wrappers</t>
        </r>
      </text>
    </comment>
    <comment ref="B80" authorId="0" shapeId="0" xr:uid="{D0AFF28C-D04A-4019-81B5-EAD8675BE690}">
      <text>
        <r>
          <rPr>
            <b/>
            <sz val="8"/>
            <rFont val="Tahoma"/>
            <family val="2"/>
          </rPr>
          <t>Mainly used in injection moulding i.e. for cutlery, containers, and automotive parts</t>
        </r>
      </text>
    </comment>
    <comment ref="B81" authorId="0" shapeId="0" xr:uid="{37857B94-0B86-4B42-A589-C1D2C724A435}">
      <text>
        <r>
          <rPr>
            <b/>
            <sz val="8"/>
            <rFont val="Tahoma"/>
            <family val="2"/>
          </rPr>
          <t>Commonly used for foam based insulation and cheap disposable items i.e. protective packaging and disposable cutlery</t>
        </r>
      </text>
    </comment>
    <comment ref="B82" authorId="0" shapeId="0" xr:uid="{F37029BC-D073-4C87-8552-592A7B6A12F9}">
      <text>
        <r>
          <rPr>
            <b/>
            <sz val="8"/>
            <rFont val="Tahoma"/>
            <family val="2"/>
          </rPr>
          <t>Widespread use in building, transport, packaging, electrical/electronic and healthcare applications</t>
        </r>
      </text>
    </comment>
    <comment ref="D85" authorId="0" shapeId="0" xr:uid="{81AF2900-E3D5-4D98-9021-FA05DA2FE2D9}">
      <text>
        <r>
          <rPr>
            <b/>
            <sz val="8"/>
            <rFont val="Tahoma"/>
            <family val="2"/>
          </rPr>
          <t>Open-loop recycling is the process of recycling material into other products.</t>
        </r>
      </text>
    </comment>
    <comment ref="E85" authorId="0" shapeId="0" xr:uid="{CD7EC760-3AD6-414B-85D0-055BD103F0EB}">
      <text>
        <r>
          <rPr>
            <b/>
            <sz val="8"/>
            <rFont val="Tahoma"/>
            <family val="2"/>
          </rPr>
          <t>Closed-loop recycling is the process of recycling material back into the same product.</t>
        </r>
      </text>
    </comment>
    <comment ref="F85" authorId="0" shapeId="0" xr:uid="{CAA47642-869B-487D-8078-8051D5BA48F0}">
      <text>
        <r>
          <rPr>
            <b/>
            <sz val="8"/>
            <rFont val="Tahoma"/>
            <family val="2"/>
          </rPr>
          <t>Energy is recovered from the waste through incineration and subsequent generation of electricity.</t>
        </r>
      </text>
    </comment>
    <comment ref="G85" authorId="0" shapeId="0" xr:uid="{BA4C6800-5BDD-4FC7-ABFC-03769DB1F46A}">
      <text>
        <r>
          <rPr>
            <b/>
            <sz val="8"/>
            <rFont val="Tahoma"/>
            <family val="2"/>
          </rPr>
          <t>CO₂e emitted as a result of composting a waste stream.</t>
        </r>
      </text>
    </comment>
    <comment ref="I85" authorId="0" shapeId="0" xr:uid="{DA97A9B5-E18F-4AE3-9A47-BF830764085B}">
      <text>
        <r>
          <rPr>
            <b/>
            <sz val="8"/>
            <rFont val="Tahoma"/>
            <family val="2"/>
          </rPr>
          <t>Energy is recovered from the waste through anaerobic digestion.</t>
        </r>
      </text>
    </comment>
    <comment ref="B87" authorId="0" shapeId="0" xr:uid="{D38C18FE-02EA-40F4-A33A-FC3F98388AD0}">
      <text>
        <r>
          <rPr>
            <b/>
            <sz val="8"/>
            <rFont val="Tahoma"/>
            <family val="2"/>
          </rPr>
          <t>Average: 78% corrugate and 22% carton board</t>
        </r>
      </text>
    </comment>
    <comment ref="B88" authorId="0" shapeId="0" xr:uid="{E7D45ADD-13D7-48C6-A2C9-F71D076AD514}">
      <text>
        <r>
          <rPr>
            <b/>
            <sz val="8"/>
            <rFont val="Tahoma"/>
            <family val="2"/>
          </rPr>
          <t>Assumes 25% paper, 75% board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<sst xmlns="http://schemas.openxmlformats.org/spreadsheetml/2006/main" count="13384" uniqueCount="2270">
  <si>
    <t>Versión N°</t>
  </si>
  <si>
    <t>Fecha de última actualización</t>
  </si>
  <si>
    <t>Desarrollado por</t>
  </si>
  <si>
    <t>Revisado y aprobado por</t>
  </si>
  <si>
    <t>Arturo Espinosa Cáceres - Coordinador Programa HuellaChile</t>
  </si>
  <si>
    <t>Leyenda</t>
  </si>
  <si>
    <t>Descripción</t>
  </si>
  <si>
    <t>INICIO</t>
  </si>
  <si>
    <t>Descripción del documento.</t>
  </si>
  <si>
    <t>RESUMEN</t>
  </si>
  <si>
    <t>Hoja resumen que agrupa todos los factores de emisión del documento.</t>
  </si>
  <si>
    <t>1.1 Combustión estacionaria</t>
  </si>
  <si>
    <t>1.1 V2 CH2 T2.4</t>
  </si>
  <si>
    <t>Tabla proveniente de IPCC 2006 (vol2; chapter 2) , Table 2.4. Proporciona factores de emisión por defecto para la combustión estacionaria en la categoría Comercial/Institucional.</t>
  </si>
  <si>
    <t>1.2 Combustión móvil</t>
  </si>
  <si>
    <t>1.2 V2 CH3 T3.2.1</t>
  </si>
  <si>
    <t>Tabla proveniente de IPCC 2006 (vol2; chapter 3) , Table 3.2.1. Proporciona factores de emisión de CO2 poe defecto del transporte terrestre y ragos de incertidumbre.</t>
  </si>
  <si>
    <t>1.2 V2 CH3 T3.2.2</t>
  </si>
  <si>
    <t>Tabla proveniente de IPCC 2006 (vol2; chapter 3) , Table 3.2.2. Proporciona factores de emisión por defecto de N2O y CH4 del transporte terrestre y rangos de incertidumbre.</t>
  </si>
  <si>
    <t>1.3 Procesos industriales</t>
  </si>
  <si>
    <t>Factores de emisión para emisiones de procesos. Utiliza de base las hojas: 1.3 P.I. Cemento, 1.3 P.I. Cal, 1.3 P.I. Vidrio, 1.3 P.I. Hierro, Acero y Coque y 1.3 P.I. Ácido Nítrico.</t>
  </si>
  <si>
    <t>1.3 P.I. Cemento</t>
  </si>
  <si>
    <t>Información proveniente del Informe del Inventario Nacional de Gases de Efecto Invernadero de Chile 1990-2020. Proporciona lineamientos para la estimación de emisiones de la subcategoría Producción de Cemento, en base a las Directrices del IPCC de 2006.</t>
  </si>
  <si>
    <t>1.3 P.I. Cal</t>
  </si>
  <si>
    <t>Información proveniente del Informe del Inventario Nacional de Gases de Efecto Invernadero de Chile 1990-2020. Proporciona lineamientos para la estimación de emisiones de la subcategoría Producción de Cal, en base a las Directrices del IPCC de 2006.</t>
  </si>
  <si>
    <t>1.3 P.I. Vidrio</t>
  </si>
  <si>
    <t>Información proveniente del Informe del Inventario Nacional de Gases de Efecto Invernadero de Chile 1990-2020. Proporciona lineamientos para la estimación de emisiones de la subcategoría Producción de Vidrio, en base a las Directrices del IPCC de 2006.</t>
  </si>
  <si>
    <t>1.3 P.I. Hierro, Acero y Coque</t>
  </si>
  <si>
    <t>Información proveniente del IPCC 2006 -Capítulo 4 - Emisiones de la industria de los metales. Proporciona lineamientos para la estimación de emisiones de  Producción de Hierro, Producción de Acero y Producción de Coque.</t>
  </si>
  <si>
    <t>1.3 P.I. Ácido Nítrico</t>
  </si>
  <si>
    <t>Información proveniente del Informe del Inventario Nacional de Gases de Efecto Invernadero de Chile 1990-2020. Proporciona lineamientos para la estimación de emisiones de la subcategoría Producción de Ácido Nítrico, en base a las Directrices del IPCC de 2006 -Capítulo 3 - Emisiones de la industria química.</t>
  </si>
  <si>
    <t>1.4 Emisiones fugitivas</t>
  </si>
  <si>
    <t>Factores de emisión para emisiones fugitivas. Utiliza de base las hojas: 1.4 AR5 CH8  T8.A.1 y 1.4 V3 CH7 T7.8.</t>
  </si>
  <si>
    <t>1.4 AR5 CH8  T8.A.1</t>
  </si>
  <si>
    <t>Tabla proveniente de IPCC 2012 (AR5; chapter 8), Table 8.A.1. Proporciona factores de emisión de distintos refrigerantes.</t>
  </si>
  <si>
    <t>1.4 V3 CH7 T7.8</t>
  </si>
  <si>
    <t>Tabla proveniente de IPCC 2006 (vol3; chapter 7) , Table 7.8. Proporciona factores de emisión de mezclas de refrigerantes.</t>
  </si>
  <si>
    <t>2.1 Electricidad</t>
  </si>
  <si>
    <t>Factores de emisión para consumo de electricidad de los distintos sistemas eléctricos de Chile (SEN y sistemas medianos). Utiliza información proveniente de Energía Abierta de la Comisión Nacional de Energía del Ministerio de Energía de Chile.</t>
  </si>
  <si>
    <t>2.2 Pérdidas por T&amp;D</t>
  </si>
  <si>
    <t>Factores de emisión por pérdidas de transmisión y distribución de energía. Aplica a empresas distribuidoras y transmisoras. Utiliza la Base de Información de Eficiencia Energética - CEPAL- Enerdata, 2018 y la hoja 2.1 Electricidad.</t>
  </si>
  <si>
    <t>2.3 Adq. de otras energías</t>
  </si>
  <si>
    <t>Factores de emisión para la adquisición de otras energías ( Vapor/Calefacción/Refrigeración/Aire comprimido). Utiliza de base la hoja 2.3 V2 CH2 T2.2.</t>
  </si>
  <si>
    <t>2.3 V2 CH2 T2.2</t>
  </si>
  <si>
    <t>Tabla proveniente de IPCC 2006 (vol2; chapter 2) , Table 2.2. Proporciona factores de emisión por defecto para la combustión estacionaria en las industrias energéticas.</t>
  </si>
  <si>
    <t>3.1 Adq. Bienes y servicios</t>
  </si>
  <si>
    <t>Factores de emisión para bienes y servicios adquiridos. Utiliza de base las hojas: 3.1 Fertilizantes, 3.1 Material use, 3.1 WTT- fuels, 3.1 WTT- bioenergy, 3.1 Water treatment, 3.1 Water supply, 3.1 Hotel stay y 3.1 Homeworking.</t>
  </si>
  <si>
    <t>3.1 Fertilizantes</t>
  </si>
  <si>
    <t>Información proveniente de la International Fertiliser Society. Proporciona datos para fertilizantes.</t>
  </si>
  <si>
    <t>3.1 Material use</t>
  </si>
  <si>
    <t>3.1 WTT- fuels</t>
  </si>
  <si>
    <t>3.1 WTT- bioenergy</t>
  </si>
  <si>
    <t>3.1 Water treatment</t>
  </si>
  <si>
    <t>3.1 Water supply</t>
  </si>
  <si>
    <t>3.1 Hotel stay</t>
  </si>
  <si>
    <t>3.1 Homeworking</t>
  </si>
  <si>
    <t>3.2 Transporte de personas</t>
  </si>
  <si>
    <t>Factores de emisión para transporte de personas. Considera las subcategorías: Traslado diaro de personal, Viajes de negocios y Transporte de clientes y visitantes . Utiliza de base la hoja 3.2 Business travel- air, 3.2 Business travel- land y 3.2 Passenger vehicles.</t>
  </si>
  <si>
    <t>3.2 Business travel- air</t>
  </si>
  <si>
    <t>3.2 Business travel- land</t>
  </si>
  <si>
    <t>3.2 Passenger vehicles</t>
  </si>
  <si>
    <t>3.3 Transporte de carga</t>
  </si>
  <si>
    <t>Factores de emisión para transporte de carga. Utiliza de base la hoja 3.3 Freighting goods.</t>
  </si>
  <si>
    <t>3.3 Freighting goods</t>
  </si>
  <si>
    <t>3.4 Transporte de residuos</t>
  </si>
  <si>
    <t>Factores de emisión para transporte de residuos. Utiliza de base la hoja 3.3 Freighting goods.</t>
  </si>
  <si>
    <t>3.5 Uso de productos</t>
  </si>
  <si>
    <t>Factores de emisión para uso de productos. Utiliza de base las hoja 1.1 V2 CH2 T2.4,  1.4 AR5 CH8  T8.A.1 y 1.4 V3 CH7 T7.8.</t>
  </si>
  <si>
    <t>3.6 Trat. y/o disp. de residuos</t>
  </si>
  <si>
    <t>Factores de emisión para tratamiento y/o de residuos. Utiliza de base la hoja 3.6 Waste disposal.</t>
  </si>
  <si>
    <t>3.6 Waste disposal</t>
  </si>
  <si>
    <t>Alcance</t>
  </si>
  <si>
    <t>Categoría</t>
  </si>
  <si>
    <t>Subcategoría</t>
  </si>
  <si>
    <t>Nombre</t>
  </si>
  <si>
    <t>Auxiliar</t>
  </si>
  <si>
    <t>Unidad del dato de actividad</t>
  </si>
  <si>
    <t>Factor de emisión</t>
  </si>
  <si>
    <t>Unidades del factor de emisión</t>
  </si>
  <si>
    <t>Fuente 1</t>
  </si>
  <si>
    <t>Fuente 2</t>
  </si>
  <si>
    <t>Fuente 3</t>
  </si>
  <si>
    <t>Emisiones directas</t>
  </si>
  <si>
    <t>Caldera/Generador/General</t>
  </si>
  <si>
    <t>Nafta</t>
  </si>
  <si>
    <t>-</t>
  </si>
  <si>
    <t>metros cúbicos</t>
  </si>
  <si>
    <t>litros</t>
  </si>
  <si>
    <t>Carbón metalúrgico</t>
  </si>
  <si>
    <t>toneladas</t>
  </si>
  <si>
    <t>kilogramos</t>
  </si>
  <si>
    <t>gramos</t>
  </si>
  <si>
    <t>Carbón térmico</t>
  </si>
  <si>
    <t>Gasolina</t>
  </si>
  <si>
    <t>Gas de alto horno</t>
  </si>
  <si>
    <t>Gas ciudad (cañería o corriente)</t>
  </si>
  <si>
    <t>Gas de refinería</t>
  </si>
  <si>
    <t>Gas licuado de petróleo</t>
  </si>
  <si>
    <t>Gas natural</t>
  </si>
  <si>
    <t>Kerosene</t>
  </si>
  <si>
    <t>Petcoke</t>
  </si>
  <si>
    <t>Petróleo 2 (Diésel)</t>
  </si>
  <si>
    <t>Petróleo 5</t>
  </si>
  <si>
    <t>Petróleo 6</t>
  </si>
  <si>
    <t>Vehíulos de pasajeros o carga</t>
  </si>
  <si>
    <t>Petróleo 2 (Diesel)</t>
  </si>
  <si>
    <t>Gas licuado</t>
  </si>
  <si>
    <t>Producción minerales</t>
  </si>
  <si>
    <t>Producción de cemento</t>
  </si>
  <si>
    <t>Producción de cal</t>
  </si>
  <si>
    <t>Producción de vidrio</t>
  </si>
  <si>
    <t>Producción de coke</t>
  </si>
  <si>
    <t>Producción de metal</t>
  </si>
  <si>
    <t>Producción de arrabio</t>
  </si>
  <si>
    <t>tonelada</t>
  </si>
  <si>
    <t>Producción de hierro</t>
  </si>
  <si>
    <t>Producción de pelets</t>
  </si>
  <si>
    <t xml:space="preserve">Producción de acero (horno básico) </t>
  </si>
  <si>
    <t xml:space="preserve">Producción de acero (horno de arco eléctrico) </t>
  </si>
  <si>
    <t>Industria química</t>
  </si>
  <si>
    <t>Producción de ácido nítrico (Plantas con NSCR)</t>
  </si>
  <si>
    <t>Producción de ácido nítrico (Plantas con destrucción de N2O)</t>
  </si>
  <si>
    <t>Producción de ácido nítrico (Plantas a presión atmosférica)</t>
  </si>
  <si>
    <t>Producción de ácido nítrico (Plantas a presión intermedia)</t>
  </si>
  <si>
    <t>Producción de ácido nítrico (Plantas a alta presión)</t>
  </si>
  <si>
    <t>Emisiones fugitivas</t>
  </si>
  <si>
    <t>HFC-245fa</t>
  </si>
  <si>
    <t>HFC-32</t>
  </si>
  <si>
    <t>HFC-41</t>
  </si>
  <si>
    <t>HFC-43-I0mee</t>
  </si>
  <si>
    <t>Perfluorobutano (PFC-3-1-10)</t>
  </si>
  <si>
    <t>Perfluorociclobutano (PFC-318)</t>
  </si>
  <si>
    <t>Perfluoroetano (PFC-116)</t>
  </si>
  <si>
    <t>Perfluorohexano (PFC-5-1-14)</t>
  </si>
  <si>
    <t>Perfluorometano (PFC-14)</t>
  </si>
  <si>
    <t>Perfluoropentano (PFC-4-1-12)</t>
  </si>
  <si>
    <t>HFC-125</t>
  </si>
  <si>
    <t>Perfluoropropano (PFC-218)</t>
  </si>
  <si>
    <t>Hexafluoruro de azufre (SF6)</t>
  </si>
  <si>
    <t>Metano (CH4)</t>
  </si>
  <si>
    <t>Trifluoruro de nitrógeno (NF3)</t>
  </si>
  <si>
    <t>R404A</t>
  </si>
  <si>
    <t>R407A</t>
  </si>
  <si>
    <t>R407B</t>
  </si>
  <si>
    <t>R407C</t>
  </si>
  <si>
    <t>R410A</t>
  </si>
  <si>
    <t>R410B</t>
  </si>
  <si>
    <t>HFC-134</t>
  </si>
  <si>
    <t>R507</t>
  </si>
  <si>
    <t>R508A</t>
  </si>
  <si>
    <t>R508B</t>
  </si>
  <si>
    <t>Desflurano (HFE-236ea2)</t>
  </si>
  <si>
    <t>HFC-134a</t>
  </si>
  <si>
    <t>HFC-143</t>
  </si>
  <si>
    <t>HFC-143a</t>
  </si>
  <si>
    <t>HFC-152a</t>
  </si>
  <si>
    <t>HFC-227ea</t>
  </si>
  <si>
    <t>HFC-23</t>
  </si>
  <si>
    <t>HFC-236fa</t>
  </si>
  <si>
    <t>HCFC-22/R22</t>
  </si>
  <si>
    <t>CFC-11/R11</t>
  </si>
  <si>
    <t>CFC-12/R12</t>
  </si>
  <si>
    <t>CFC-13</t>
  </si>
  <si>
    <t>CFC-113</t>
  </si>
  <si>
    <t>CFC-114</t>
  </si>
  <si>
    <t>CFC-115</t>
  </si>
  <si>
    <t>Halon-1211</t>
  </si>
  <si>
    <t>Halon-1301</t>
  </si>
  <si>
    <t>Halon-2402</t>
  </si>
  <si>
    <t>Bromuro de metilo</t>
  </si>
  <si>
    <t>HCFC-123</t>
  </si>
  <si>
    <t>HCFC-124</t>
  </si>
  <si>
    <t>HCFC-141b</t>
  </si>
  <si>
    <t>HCFC-142b</t>
  </si>
  <si>
    <t>HCFC-225ca</t>
  </si>
  <si>
    <t>HCFC-225cb</t>
  </si>
  <si>
    <t>HCFC-21</t>
  </si>
  <si>
    <t>Exintor (CO2)</t>
  </si>
  <si>
    <t>Isofluorano</t>
  </si>
  <si>
    <t>Sevofluorano</t>
  </si>
  <si>
    <t>Óxido nitroso (N2O)</t>
  </si>
  <si>
    <t>Emisiones indirectas por energía importada</t>
  </si>
  <si>
    <t>Sistema Interconectado del Norte Grande (SING)</t>
  </si>
  <si>
    <t>MWh</t>
  </si>
  <si>
    <t>GWh</t>
  </si>
  <si>
    <t>kWh</t>
  </si>
  <si>
    <t>Sistema Interconectado Central (SIC)</t>
  </si>
  <si>
    <t>Sistema Eléctrico Nacional</t>
  </si>
  <si>
    <t>Sistema Eléctrico de Aysén</t>
  </si>
  <si>
    <t>Sistema Eléctrico de Magallanes</t>
  </si>
  <si>
    <t>Sistema Eléctrico de Los Lagos</t>
  </si>
  <si>
    <t>Pérdidas por T&amp;D</t>
  </si>
  <si>
    <t>Vapor/Calefacción/Refrigeración/Aire comprimido</t>
  </si>
  <si>
    <t>Otras emisiones indirectas</t>
  </si>
  <si>
    <t>Adquisición de bienes y servicios</t>
  </si>
  <si>
    <t>Plasticos: Promedio</t>
  </si>
  <si>
    <t>Acero general</t>
  </si>
  <si>
    <t>Acero reciclado</t>
  </si>
  <si>
    <t>Metal: latas de aluminio y otros metales</t>
  </si>
  <si>
    <t>Fertilizante: Nitrato de amonio</t>
  </si>
  <si>
    <t>Fertilizante: nitrogenados convencional</t>
  </si>
  <si>
    <t>Fertilizante: Urea</t>
  </si>
  <si>
    <t>Fertilizante: fosfatados</t>
  </si>
  <si>
    <t>Fertilizante: NPK general</t>
  </si>
  <si>
    <t>Plásticos: Plástico film promedio</t>
  </si>
  <si>
    <t>Plásticos: Rígido promedio</t>
  </si>
  <si>
    <t>Plásticos: Polietileno de alta densidad (HDPE)</t>
  </si>
  <si>
    <t>Plásticos: Polietileno de baja densidad (LDPE) y LLDPE</t>
  </si>
  <si>
    <t>Plásticos: Teraftalato de Polietileno (PET)</t>
  </si>
  <si>
    <t>Plásticos: Polipropileno (PP)</t>
  </si>
  <si>
    <t>Plásticos: Poliestireno (PS)</t>
  </si>
  <si>
    <t>Plásticos: Policloruro de vinilo (PVC)</t>
  </si>
  <si>
    <t>Papel</t>
  </si>
  <si>
    <t>Impresión y publicación</t>
  </si>
  <si>
    <t>Tintas de impresión</t>
  </si>
  <si>
    <t>Madera y productos de madera</t>
  </si>
  <si>
    <t>Vidrio y productos de vidrio</t>
  </si>
  <si>
    <t>Hormigón</t>
  </si>
  <si>
    <t>Yeso cartón</t>
  </si>
  <si>
    <t>Textiles</t>
  </si>
  <si>
    <t>Productos alimenticios y bebidas general</t>
  </si>
  <si>
    <t>Lubricantes</t>
  </si>
  <si>
    <t>Leña</t>
  </si>
  <si>
    <t>Neumáticos</t>
  </si>
  <si>
    <t>Aluminio</t>
  </si>
  <si>
    <t>Neumático recauchado</t>
  </si>
  <si>
    <t>Químicos: Solventes orgánicos</t>
  </si>
  <si>
    <t>Papel y cartón: Cartón</t>
  </si>
  <si>
    <t>Químicos: Ácido sulfúrico, líquido, en planta</t>
  </si>
  <si>
    <t>Agua potable: Suministro y tratamiento</t>
  </si>
  <si>
    <t>Refrigerador doméstico</t>
  </si>
  <si>
    <t>Refrigerador industrial</t>
  </si>
  <si>
    <t>Computador y equipos de electrónicos</t>
  </si>
  <si>
    <t>Estadía en hotel (1 noche)</t>
  </si>
  <si>
    <t>pieza por noche</t>
  </si>
  <si>
    <t>Traslado diaro de personal</t>
  </si>
  <si>
    <t>Vehículo particular - gasolina</t>
  </si>
  <si>
    <t>kilómetros</t>
  </si>
  <si>
    <t>Vehículo particular - diesel</t>
  </si>
  <si>
    <t>Taxi</t>
  </si>
  <si>
    <t>kilómetros-pasajero</t>
  </si>
  <si>
    <t>Colectivo</t>
  </si>
  <si>
    <t>Motocicleta</t>
  </si>
  <si>
    <t>Bus interurbano (aprox. 45 pers.)</t>
  </si>
  <si>
    <t>Bus local (aprox. 25 pers.)</t>
  </si>
  <si>
    <t>Bus transantiago</t>
  </si>
  <si>
    <t>Metro</t>
  </si>
  <si>
    <t>Metrotren</t>
  </si>
  <si>
    <t>Bicicleta/A pie</t>
  </si>
  <si>
    <t>Vehículo  particular - Híbrido</t>
  </si>
  <si>
    <t>Vehículo particular - Eléctrico</t>
  </si>
  <si>
    <t>Viajes de negocios</t>
  </si>
  <si>
    <t>Aéreo - Avión trayecto doméstico (Chile continental)</t>
  </si>
  <si>
    <t>Aéreo - Avión trayecto internacional (promedio)</t>
  </si>
  <si>
    <t>Terrestre - Vehículo particular - Gasolina</t>
  </si>
  <si>
    <t>Terrestre - Vehículo particular - Diesel</t>
  </si>
  <si>
    <t>Terrestre - Taxi</t>
  </si>
  <si>
    <t>Terrestre - Motocicleta</t>
  </si>
  <si>
    <t>Terrestre - Bus interurbano (aprox. 45 pers.)</t>
  </si>
  <si>
    <t>Terrestre - Bus local (aprox. 25 pers.)</t>
  </si>
  <si>
    <t>Terrestre - Bus transantiago</t>
  </si>
  <si>
    <t>Terrestre - Metro</t>
  </si>
  <si>
    <t>Terrestre - Tren</t>
  </si>
  <si>
    <t>Terrestre - Van</t>
  </si>
  <si>
    <t>Terrestre - Van - Gasolina</t>
  </si>
  <si>
    <t>Terrestre - Van - Eléctrico</t>
  </si>
  <si>
    <t>Terrestre - Van - Híbrido</t>
  </si>
  <si>
    <t>Terrestre - Vehículo  particular - Híbrido</t>
  </si>
  <si>
    <t>Terrestre - Vehículo particular - Eléctrico</t>
  </si>
  <si>
    <t>Transporte de clientes y visitantes</t>
  </si>
  <si>
    <t>Insumos - terrestre</t>
  </si>
  <si>
    <t>Camión rígido promedio</t>
  </si>
  <si>
    <t>tonelada-kilómetro</t>
  </si>
  <si>
    <t>Camión rígido (&gt;3,5 - 7,5t)</t>
  </si>
  <si>
    <t>Camión rígido (&gt;7,5 - 17t)</t>
  </si>
  <si>
    <t>Camión rígido (&gt;17t)</t>
  </si>
  <si>
    <t>Camión articulado promedio</t>
  </si>
  <si>
    <t>Camión articulado (&gt;3,5 - 33t)</t>
  </si>
  <si>
    <t>Camión articulado (&gt;33t)</t>
  </si>
  <si>
    <t>Camión promedio</t>
  </si>
  <si>
    <t>Tren de carga</t>
  </si>
  <si>
    <t>Vehículos medianos (van) - diesel</t>
  </si>
  <si>
    <t>Camión rígido promedio carga promedio 3 t</t>
  </si>
  <si>
    <t>Camión articulado promedio carga 11 t</t>
  </si>
  <si>
    <t>Camión refrigerado promedio carga 7 t</t>
  </si>
  <si>
    <t>Tren</t>
  </si>
  <si>
    <t>Insumos - marítimo</t>
  </si>
  <si>
    <t>Barco - contenedor</t>
  </si>
  <si>
    <t>Barco - granel</t>
  </si>
  <si>
    <t>Insumos - aéreos</t>
  </si>
  <si>
    <t>Productos - terrestre</t>
  </si>
  <si>
    <t>Productos - marítimo</t>
  </si>
  <si>
    <t>Productos - aéreos</t>
  </si>
  <si>
    <t>Residuos - municipales (disposición final)</t>
  </si>
  <si>
    <t>Camión rígido promedio carga 3 t</t>
  </si>
  <si>
    <t>Residuos  - reciclaje</t>
  </si>
  <si>
    <t>Residuos - otros</t>
  </si>
  <si>
    <t>Quema de combustible</t>
  </si>
  <si>
    <t>Reciclaje</t>
  </si>
  <si>
    <t>Agregados (Escombros)</t>
  </si>
  <si>
    <t>Plásticos: Promedio de plásticos</t>
  </si>
  <si>
    <t>Plásticos: HDPE</t>
  </si>
  <si>
    <t>Plásticos: LDPE y LLDPE</t>
  </si>
  <si>
    <t>Plásticos: PET</t>
  </si>
  <si>
    <t>Plásticos: PP</t>
  </si>
  <si>
    <t>Plásticos: PS</t>
  </si>
  <si>
    <t>Plásticos: PVC</t>
  </si>
  <si>
    <t>Equipos electricos y electronicos</t>
  </si>
  <si>
    <t>Madera</t>
  </si>
  <si>
    <t>Baterías (post-consumo no automotriz)</t>
  </si>
  <si>
    <t>Construcción, Demolición y Excavación:Promedio</t>
  </si>
  <si>
    <t>Vidrio</t>
  </si>
  <si>
    <t>Metal: latas de aluminio y papel de aluminio</t>
  </si>
  <si>
    <t>Metal: Chatarra Metálica</t>
  </si>
  <si>
    <t>Aceite mineral</t>
  </si>
  <si>
    <t>Papel y cartón</t>
  </si>
  <si>
    <t>Compostaje</t>
  </si>
  <si>
    <t>Residuos orgánicos</t>
  </si>
  <si>
    <t>Vertedero</t>
  </si>
  <si>
    <t>Residuos comerciales e industriales</t>
  </si>
  <si>
    <t>Residuos municipales</t>
  </si>
  <si>
    <t>Relleno sanitario</t>
  </si>
  <si>
    <t>Compuesto</t>
  </si>
  <si>
    <t>Valor</t>
  </si>
  <si>
    <t>Unidad</t>
  </si>
  <si>
    <t>Fuente</t>
  </si>
  <si>
    <t>Dióxido de Carbono (CO2)</t>
  </si>
  <si>
    <t>AR5</t>
  </si>
  <si>
    <t>Óxido Nitroso (N2O)</t>
  </si>
  <si>
    <t xml:space="preserve">1 kcal </t>
  </si>
  <si>
    <t>kJ</t>
  </si>
  <si>
    <t>IPCC Anex II: Metrics &amp; Methodology</t>
  </si>
  <si>
    <t>1 TJ</t>
  </si>
  <si>
    <t>Combustibles sólidos y líquidos</t>
  </si>
  <si>
    <t>IPCC V2 CH1 (int. de confianza 95%)</t>
  </si>
  <si>
    <t>Combustibles gaseosos</t>
  </si>
  <si>
    <t>IPCC V2 CH1 (int. de confianza 90%)</t>
  </si>
  <si>
    <t>Huella Organizacional</t>
  </si>
  <si>
    <t>Tipo de fuente: Caldera/Generador/General</t>
  </si>
  <si>
    <t>kg GEI/unidad</t>
  </si>
  <si>
    <t>CO2e/unidad</t>
  </si>
  <si>
    <t>Nombre en HuellaChile</t>
  </si>
  <si>
    <t>Nombre en BNE 2020</t>
  </si>
  <si>
    <t>Nombre en IPCC ESP</t>
  </si>
  <si>
    <t>Nombre en IPCC EN</t>
  </si>
  <si>
    <t>Estado del combustible</t>
  </si>
  <si>
    <t>CO2 kgCO2/TJ</t>
  </si>
  <si>
    <t>CH4 kgCH4/TJ</t>
  </si>
  <si>
    <t>N2O kgN2O/TJ</t>
  </si>
  <si>
    <t>Densidad</t>
  </si>
  <si>
    <t>Poder Calorífico Superior (PCS)</t>
  </si>
  <si>
    <t>Unidad PCS</t>
  </si>
  <si>
    <t>Poder Calorífico Inferior (PCI)</t>
  </si>
  <si>
    <t>Unidad PCI</t>
  </si>
  <si>
    <t>Multiplica densidad</t>
  </si>
  <si>
    <t>PCI</t>
  </si>
  <si>
    <t>CO2</t>
  </si>
  <si>
    <t>CH4</t>
  </si>
  <si>
    <t>N2O</t>
  </si>
  <si>
    <t>kgCO2e total</t>
  </si>
  <si>
    <t>Otras fuentes</t>
  </si>
  <si>
    <t>Naphtha</t>
  </si>
  <si>
    <t>Líquido</t>
  </si>
  <si>
    <t>t/m3</t>
  </si>
  <si>
    <t>Sí</t>
  </si>
  <si>
    <t>IPCC 2006 (vol2; chapter 2) , Table 2.4</t>
  </si>
  <si>
    <t>Carbón</t>
  </si>
  <si>
    <t>Carbón de coque</t>
  </si>
  <si>
    <t>Coking Coal</t>
  </si>
  <si>
    <t>Sólido</t>
  </si>
  <si>
    <t>No</t>
  </si>
  <si>
    <t>Otro carbón bituminoso</t>
  </si>
  <si>
    <t>Other Bituminous Coal</t>
  </si>
  <si>
    <t>Gasolina Motor</t>
  </si>
  <si>
    <t>Gasolina para motores</t>
  </si>
  <si>
    <t>Motor Gasoline</t>
  </si>
  <si>
    <t>Blast Furnace Gas</t>
  </si>
  <si>
    <t>Gaseoso</t>
  </si>
  <si>
    <t>kcal/kg</t>
  </si>
  <si>
    <t>IPCC 2006 (vol2; chapter 1) , Table 1.2</t>
  </si>
  <si>
    <t>Gas Natural</t>
  </si>
  <si>
    <t>Natural gas</t>
  </si>
  <si>
    <t>Gas de Refinería</t>
  </si>
  <si>
    <t>Refinery Gas</t>
  </si>
  <si>
    <t>Gas Licuado</t>
  </si>
  <si>
    <t>Gases licuados de petroleo</t>
  </si>
  <si>
    <t>Liquefied Petroleum Gases</t>
  </si>
  <si>
    <t>Otro queroseno</t>
  </si>
  <si>
    <t>Other Kerosene</t>
  </si>
  <si>
    <t>Coque de Petróleo</t>
  </si>
  <si>
    <t>Coque de petróleo</t>
  </si>
  <si>
    <t>Petroleum Coke</t>
  </si>
  <si>
    <t>Petróleo Diésel</t>
  </si>
  <si>
    <t>Gas/Diesel Oil</t>
  </si>
  <si>
    <t>Petróleo Combustible 5</t>
  </si>
  <si>
    <t>Fuelóleo residual</t>
  </si>
  <si>
    <t>Residual Fuel Oil</t>
  </si>
  <si>
    <t>Petróleo Combustible  6</t>
  </si>
  <si>
    <t>CUADRO 2.2
FACTORES DE EMISIÓN POR DEFECTO PARA LA COMBUSTIÓN ESTACIONARIA EN LAS INDUSTRIAS ENERGÉTICAS (kg de gas
de efecto invernadero por TJ sobre una base calórica neta)</t>
  </si>
  <si>
    <t>Combustible</t>
  </si>
  <si>
    <t>Factor de emisión por defecto</t>
  </si>
  <si>
    <t>Inferior</t>
  </si>
  <si>
    <t>Superior</t>
  </si>
  <si>
    <t>Petróleo crudo</t>
  </si>
  <si>
    <t>Orimulsión</t>
  </si>
  <si>
    <t>Gas natural licuado</t>
  </si>
  <si>
    <t>Gasolina para la aviación</t>
  </si>
  <si>
    <t>Gasolina para motor a reacción</t>
  </si>
  <si>
    <t>Queroseno para motor a reacción</t>
  </si>
  <si>
    <t>Esquisto bituminoso</t>
  </si>
  <si>
    <t>Gases licuados de petróleo</t>
  </si>
  <si>
    <t>Etano</t>
  </si>
  <si>
    <t>Bitumen</t>
  </si>
  <si>
    <t>Alimentación a procesos de refinerías</t>
  </si>
  <si>
    <t>Otro petróleo</t>
  </si>
  <si>
    <t>Ceras de parafina</t>
  </si>
  <si>
    <t>Espíritu blanco y SBP</t>
  </si>
  <si>
    <t>Otros productos del petróleo</t>
  </si>
  <si>
    <t>Antracita</t>
  </si>
  <si>
    <t>Carbón sub- bituminoso</t>
  </si>
  <si>
    <t>Lignito</t>
  </si>
  <si>
    <t>Esquisto bituminoso y alquitrán</t>
  </si>
  <si>
    <t>Briquetas de carbón de lignito</t>
  </si>
  <si>
    <t>Combustible evidente</t>
  </si>
  <si>
    <t>Coque</t>
  </si>
  <si>
    <t>Coque para horno de coque y coque de lignito</t>
  </si>
  <si>
    <t>Coque de gas</t>
  </si>
  <si>
    <t>Alquitrán de hulla</t>
  </si>
  <si>
    <t>Gases derivados</t>
  </si>
  <si>
    <t>Gas de fábricas de gas</t>
  </si>
  <si>
    <t>Gas de horno de coque</t>
  </si>
  <si>
    <t>Gas de horno de oxígeno para aceros</t>
  </si>
  <si>
    <t>Desechos municipales (fracción no perteneciente a la biomasa)</t>
  </si>
  <si>
    <t>Desechos industriales</t>
  </si>
  <si>
    <t>Óleos de desecho</t>
  </si>
  <si>
    <t>Turba</t>
  </si>
  <si>
    <t>Biocombustibles sólidos</t>
  </si>
  <si>
    <t>Madera / Desechos de madera</t>
  </si>
  <si>
    <t>Lejía de sulfito (licor negro)(a)</t>
  </si>
  <si>
    <t>Otra biomasa sólida primaria</t>
  </si>
  <si>
    <t>Carbón vegetal</t>
  </si>
  <si>
    <t>Biocombustibles líquidos</t>
  </si>
  <si>
    <t>Biogasolina</t>
  </si>
  <si>
    <t>Biodiésel</t>
  </si>
  <si>
    <t>Otros biocombus tibles líquidos</t>
  </si>
  <si>
    <t>Biomasa gaseosa</t>
  </si>
  <si>
    <t>Gas de vertedero</t>
  </si>
  <si>
    <t>Gas de digestión de lodos cloacales</t>
  </si>
  <si>
    <t>Otro biogás</t>
  </si>
  <si>
    <t>Otros combustibles no fósiles</t>
  </si>
  <si>
    <t>Desechos municipales (fracción pertenecien te a la biomasa)</t>
  </si>
  <si>
    <t>(a)Incluye el CO2 derivado de la biomasa emitido desde la unidad de combustión de licor negro y el CO2 derivado de la biomasa emitido desde el horno de cal de la planta de kraft.
n  Indica un factor de emisión nuevo que no estaba presente en las Directrices del IPCC de 1996.
r  Indica un factor de emisión que se revisó a partir de las Directrices del IPCC de 1996.</t>
  </si>
  <si>
    <t>CUADRO 2.3
FACTORES DE EMISIÓN POR DEFECTO PARA LA COMBUSTIÓN ESTACIONARIA EN LAS INDUSTRIAS MANUFACTURERAS Y DE
LA CONSTRUCCIÓN (kg de gas de efecto invernadero por TJ sobre una base calórica neta)</t>
  </si>
  <si>
    <t xml:space="preserve">Tipo de fuente: Vehículos de pasajeros o carga </t>
  </si>
  <si>
    <t>Estado físico del combustible</t>
  </si>
  <si>
    <t>IPCC 2006 (vol2; chapter 3) , Table 3.2.1 and Table 3.2.2</t>
  </si>
  <si>
    <t>kcal/m3</t>
  </si>
  <si>
    <t>IPCC 2006 (vol2; chapter 2), Table 2.3</t>
  </si>
  <si>
    <r>
      <rPr>
        <b/>
        <sz val="9"/>
        <rFont val="Times New Roman"/>
        <family val="1"/>
      </rPr>
      <t>C</t>
    </r>
    <r>
      <rPr>
        <b/>
        <sz val="7"/>
        <rFont val="Times New Roman"/>
        <family val="1"/>
      </rPr>
      <t xml:space="preserve">UADRO </t>
    </r>
    <r>
      <rPr>
        <b/>
        <sz val="9"/>
        <rFont val="Times New Roman"/>
        <family val="1"/>
      </rPr>
      <t>2.4
F</t>
    </r>
    <r>
      <rPr>
        <b/>
        <sz val="7"/>
        <rFont val="Times New Roman"/>
        <family val="1"/>
      </rPr>
      <t xml:space="preserve">ACTORES DE EMISIÓN POR DEFECTO PARA LA COMBUSTIÓN ESTACIONARIA EN LA CATEGORÍA
</t>
    </r>
    <r>
      <rPr>
        <b/>
        <u/>
        <sz val="7"/>
        <color rgb="FFC00000"/>
        <rFont val="Times New Roman"/>
        <family val="1"/>
      </rPr>
      <t>COMERCIAL</t>
    </r>
    <r>
      <rPr>
        <b/>
        <u/>
        <sz val="9"/>
        <color rgb="FFC00000"/>
        <rFont val="Times New Roman"/>
        <family val="1"/>
      </rPr>
      <t>/</t>
    </r>
    <r>
      <rPr>
        <b/>
        <u/>
        <sz val="7"/>
        <color rgb="FFC00000"/>
        <rFont val="Times New Roman"/>
        <family val="1"/>
      </rPr>
      <t>INSTITUCIONAL</t>
    </r>
    <r>
      <rPr>
        <b/>
        <sz val="7"/>
        <rFont val="Times New Roman"/>
        <family val="1"/>
      </rPr>
      <t xml:space="preserve"> </t>
    </r>
    <r>
      <rPr>
        <b/>
        <sz val="9"/>
        <rFont val="Times New Roman"/>
        <family val="1"/>
      </rPr>
      <t>(kg de gas de efecto invernadero por TJ sobre una base calórica neta)</t>
    </r>
  </si>
  <si>
    <r>
      <rPr>
        <b/>
        <sz val="8"/>
        <rFont val="Times New Roman"/>
        <family val="1"/>
      </rPr>
      <t>Combustible</t>
    </r>
  </si>
  <si>
    <r>
      <rPr>
        <b/>
        <sz val="8"/>
        <rFont val="Times New Roman"/>
        <family val="1"/>
      </rPr>
      <t>Fuel</t>
    </r>
  </si>
  <si>
    <r>
      <rPr>
        <b/>
        <sz val="8"/>
        <rFont val="Times New Roman"/>
        <family val="1"/>
      </rPr>
      <t>CO</t>
    </r>
    <r>
      <rPr>
        <b/>
        <vertAlign val="subscript"/>
        <sz val="8"/>
        <rFont val="Times New Roman"/>
        <family val="1"/>
      </rPr>
      <t>2</t>
    </r>
  </si>
  <si>
    <r>
      <rPr>
        <b/>
        <sz val="8"/>
        <rFont val="Times New Roman"/>
        <family val="1"/>
      </rPr>
      <t>CH</t>
    </r>
    <r>
      <rPr>
        <b/>
        <vertAlign val="subscript"/>
        <sz val="8"/>
        <rFont val="Times New Roman"/>
        <family val="1"/>
      </rPr>
      <t>4</t>
    </r>
  </si>
  <si>
    <r>
      <rPr>
        <b/>
        <sz val="8"/>
        <rFont val="Times New Roman"/>
        <family val="1"/>
      </rPr>
      <t>N</t>
    </r>
    <r>
      <rPr>
        <b/>
        <vertAlign val="subscript"/>
        <sz val="8"/>
        <rFont val="Times New Roman"/>
        <family val="1"/>
      </rPr>
      <t>2</t>
    </r>
    <r>
      <rPr>
        <b/>
        <sz val="8"/>
        <rFont val="Times New Roman"/>
        <family val="1"/>
      </rPr>
      <t>O</t>
    </r>
  </si>
  <si>
    <r>
      <rPr>
        <b/>
        <sz val="7"/>
        <rFont val="Times New Roman"/>
        <family val="1"/>
      </rPr>
      <t>Factor de emisión por defecto</t>
    </r>
  </si>
  <si>
    <r>
      <rPr>
        <b/>
        <sz val="7"/>
        <rFont val="Times New Roman"/>
        <family val="1"/>
      </rPr>
      <t>Inferior</t>
    </r>
  </si>
  <si>
    <r>
      <rPr>
        <b/>
        <sz val="7"/>
        <rFont val="Times New Roman"/>
        <family val="1"/>
      </rPr>
      <t>Superior</t>
    </r>
  </si>
  <si>
    <r>
      <rPr>
        <sz val="8"/>
        <rFont val="Times New Roman"/>
        <family val="1"/>
      </rPr>
      <t>Crude Oil</t>
    </r>
  </si>
  <si>
    <r>
      <rPr>
        <sz val="8"/>
        <rFont val="Times New Roman"/>
        <family val="1"/>
      </rPr>
      <t>Orimulsion</t>
    </r>
  </si>
  <si>
    <r>
      <rPr>
        <sz val="8"/>
        <rFont val="Times New Roman"/>
        <family val="1"/>
      </rPr>
      <t>Natural Gas Liquids</t>
    </r>
  </si>
  <si>
    <r>
      <rPr>
        <sz val="8"/>
        <rFont val="Times New Roman"/>
        <family val="1"/>
      </rPr>
      <t>Gasoline</t>
    </r>
  </si>
  <si>
    <r>
      <rPr>
        <sz val="8"/>
        <rFont val="Times New Roman"/>
        <family val="1"/>
      </rPr>
      <t>Motor Gasoline</t>
    </r>
  </si>
  <si>
    <r>
      <rPr>
        <sz val="8"/>
        <rFont val="Times New Roman"/>
        <family val="1"/>
      </rPr>
      <t>Aviation Gasoline</t>
    </r>
  </si>
  <si>
    <r>
      <rPr>
        <sz val="8"/>
        <rFont val="Times New Roman"/>
        <family val="1"/>
      </rPr>
      <t>Jet Gasoline</t>
    </r>
  </si>
  <si>
    <r>
      <rPr>
        <sz val="8"/>
        <rFont val="Times New Roman"/>
        <family val="1"/>
      </rPr>
      <t>Jet Kerosene</t>
    </r>
  </si>
  <si>
    <r>
      <rPr>
        <sz val="8"/>
        <rFont val="Times New Roman"/>
        <family val="1"/>
      </rPr>
      <t>Shale Oil</t>
    </r>
  </si>
  <si>
    <r>
      <rPr>
        <sz val="8"/>
        <rFont val="Times New Roman"/>
        <family val="1"/>
      </rPr>
      <t>Gas/Diesel Oil</t>
    </r>
  </si>
  <si>
    <r>
      <rPr>
        <sz val="8"/>
        <rFont val="Times New Roman"/>
        <family val="1"/>
      </rPr>
      <t>Ethane</t>
    </r>
  </si>
  <si>
    <r>
      <rPr>
        <sz val="8"/>
        <rFont val="Times New Roman"/>
        <family val="1"/>
      </rPr>
      <t>Bitumen</t>
    </r>
  </si>
  <si>
    <r>
      <rPr>
        <sz val="8"/>
        <rFont val="Times New Roman"/>
        <family val="1"/>
      </rPr>
      <t>Lubricants</t>
    </r>
  </si>
  <si>
    <r>
      <rPr>
        <sz val="8"/>
        <rFont val="Times New Roman"/>
        <family val="1"/>
      </rPr>
      <t>Refinery Feedstocks</t>
    </r>
  </si>
  <si>
    <t>óleo</t>
  </si>
  <si>
    <r>
      <rPr>
        <sz val="8"/>
        <rFont val="Times New Roman"/>
        <family val="1"/>
      </rPr>
      <t>Other Oil</t>
    </r>
  </si>
  <si>
    <r>
      <rPr>
        <sz val="8"/>
        <rFont val="Times New Roman"/>
        <family val="1"/>
      </rPr>
      <t>Paraffin Waxes</t>
    </r>
  </si>
  <si>
    <t>Otro petr</t>
  </si>
  <si>
    <t>Espíritu blanco y</t>
  </si>
  <si>
    <r>
      <rPr>
        <sz val="8"/>
        <rFont val="Times New Roman"/>
        <family val="1"/>
      </rPr>
      <t>White Spirit and SBP</t>
    </r>
  </si>
  <si>
    <t>SBP</t>
  </si>
  <si>
    <r>
      <rPr>
        <sz val="8"/>
        <rFont val="Times New Roman"/>
        <family val="1"/>
      </rPr>
      <t>Other Petroleum Products</t>
    </r>
  </si>
  <si>
    <r>
      <rPr>
        <sz val="8"/>
        <rFont val="Times New Roman"/>
        <family val="1"/>
      </rPr>
      <t>Anthracite</t>
    </r>
  </si>
  <si>
    <r>
      <rPr>
        <sz val="8"/>
        <rFont val="Times New Roman"/>
        <family val="1"/>
      </rPr>
      <t>Other Bituminous Coal</t>
    </r>
  </si>
  <si>
    <t>Carbón bitumino</t>
  </si>
  <si>
    <t>sub- so</t>
  </si>
  <si>
    <r>
      <rPr>
        <sz val="8"/>
        <rFont val="Times New Roman"/>
        <family val="1"/>
      </rPr>
      <t>Sub-Bituminous Coal</t>
    </r>
  </si>
  <si>
    <r>
      <rPr>
        <sz val="8"/>
        <rFont val="Times New Roman"/>
        <family val="1"/>
      </rPr>
      <t>Lignite</t>
    </r>
  </si>
  <si>
    <r>
      <rPr>
        <sz val="8"/>
        <rFont val="Times New Roman"/>
        <family val="1"/>
      </rPr>
      <t>Oil Shale and Tar Sands</t>
    </r>
  </si>
  <si>
    <t>Brique de ligni</t>
  </si>
  <si>
    <t>tas de carbón to</t>
  </si>
  <si>
    <r>
      <rPr>
        <sz val="8"/>
        <rFont val="Times New Roman"/>
        <family val="1"/>
      </rPr>
      <t>Brown Coal Briquettes</t>
    </r>
  </si>
  <si>
    <r>
      <rPr>
        <sz val="8"/>
        <rFont val="Times New Roman"/>
        <family val="1"/>
      </rPr>
      <t>Patent Fuel</t>
    </r>
  </si>
  <si>
    <r>
      <rPr>
        <sz val="8"/>
        <rFont val="Times New Roman"/>
        <family val="1"/>
      </rPr>
      <t>Coke</t>
    </r>
  </si>
  <si>
    <r>
      <rPr>
        <sz val="8"/>
        <rFont val="Times New Roman"/>
        <family val="1"/>
      </rPr>
      <t>Coke Oven Coke and Lignite Coke</t>
    </r>
  </si>
  <si>
    <r>
      <rPr>
        <sz val="8"/>
        <rFont val="Times New Roman"/>
        <family val="1"/>
      </rPr>
      <t>Gas Coke</t>
    </r>
  </si>
  <si>
    <r>
      <rPr>
        <sz val="8"/>
        <rFont val="Times New Roman"/>
        <family val="1"/>
      </rPr>
      <t>Coal Tar</t>
    </r>
  </si>
  <si>
    <r>
      <rPr>
        <sz val="8"/>
        <rFont val="Times New Roman"/>
        <family val="1"/>
      </rPr>
      <t>Derived Gases</t>
    </r>
  </si>
  <si>
    <r>
      <rPr>
        <sz val="8"/>
        <rFont val="Times New Roman"/>
        <family val="1"/>
      </rPr>
      <t>Gas Works Gas</t>
    </r>
  </si>
  <si>
    <r>
      <rPr>
        <sz val="8"/>
        <rFont val="Times New Roman"/>
        <family val="1"/>
      </rPr>
      <t>Coke Oven Gas</t>
    </r>
  </si>
  <si>
    <r>
      <rPr>
        <sz val="8"/>
        <rFont val="Times New Roman"/>
        <family val="1"/>
      </rPr>
      <t>Oxygen Steel Furnace Gas</t>
    </r>
  </si>
  <si>
    <r>
      <rPr>
        <sz val="8"/>
        <rFont val="Times New Roman"/>
        <family val="1"/>
      </rPr>
      <t>Natural Gas</t>
    </r>
  </si>
  <si>
    <r>
      <rPr>
        <sz val="8"/>
        <rFont val="Times New Roman"/>
        <family val="1"/>
      </rPr>
      <t>Municipal Wastes (non- biomass fraction)</t>
    </r>
  </si>
  <si>
    <r>
      <rPr>
        <sz val="8"/>
        <rFont val="Times New Roman"/>
        <family val="1"/>
      </rPr>
      <t>Industrial Wastes</t>
    </r>
  </si>
  <si>
    <r>
      <rPr>
        <sz val="8"/>
        <rFont val="Times New Roman"/>
        <family val="1"/>
      </rPr>
      <t>Waste Oils</t>
    </r>
  </si>
  <si>
    <r>
      <rPr>
        <sz val="8"/>
        <rFont val="Times New Roman"/>
        <family val="1"/>
      </rPr>
      <t>Peat</t>
    </r>
  </si>
  <si>
    <r>
      <rPr>
        <sz val="8"/>
        <rFont val="Times New Roman"/>
        <family val="1"/>
      </rPr>
      <t>Solid Biofuels</t>
    </r>
  </si>
  <si>
    <r>
      <rPr>
        <sz val="8"/>
        <rFont val="Times New Roman"/>
        <family val="1"/>
      </rPr>
      <t>Wood / Wood Waste</t>
    </r>
  </si>
  <si>
    <r>
      <t>Lejía de sulfito (licor negro)</t>
    </r>
    <r>
      <rPr>
        <vertAlign val="superscript"/>
        <sz val="9"/>
        <rFont val="Times New Roman"/>
        <family val="1"/>
      </rPr>
      <t>(a)</t>
    </r>
  </si>
  <si>
    <r>
      <rPr>
        <sz val="8"/>
        <rFont val="Times New Roman"/>
        <family val="1"/>
      </rPr>
      <t>Sulphite lyes (Black Liquor)</t>
    </r>
    <r>
      <rPr>
        <vertAlign val="superscript"/>
        <sz val="8"/>
        <rFont val="Times New Roman"/>
        <family val="1"/>
      </rPr>
      <t>a</t>
    </r>
  </si>
  <si>
    <r>
      <rPr>
        <sz val="8"/>
        <rFont val="Times New Roman"/>
        <family val="1"/>
      </rPr>
      <t>Other Primary Solid Biomass</t>
    </r>
  </si>
  <si>
    <r>
      <rPr>
        <sz val="8"/>
        <rFont val="Times New Roman"/>
        <family val="1"/>
      </rPr>
      <t>Charcoal</t>
    </r>
  </si>
  <si>
    <r>
      <rPr>
        <sz val="8"/>
        <rFont val="Times New Roman"/>
        <family val="1"/>
      </rPr>
      <t>Liquid Biofuels</t>
    </r>
  </si>
  <si>
    <r>
      <rPr>
        <sz val="8"/>
        <rFont val="Times New Roman"/>
        <family val="1"/>
      </rPr>
      <t>Biogasoline</t>
    </r>
  </si>
  <si>
    <r>
      <rPr>
        <sz val="8"/>
        <rFont val="Times New Roman"/>
        <family val="1"/>
      </rPr>
      <t>Biodiesels</t>
    </r>
  </si>
  <si>
    <r>
      <rPr>
        <sz val="8"/>
        <rFont val="Times New Roman"/>
        <family val="1"/>
      </rPr>
      <t>Other Liquid Biofuels</t>
    </r>
  </si>
  <si>
    <r>
      <rPr>
        <sz val="8"/>
        <rFont val="Times New Roman"/>
        <family val="1"/>
      </rPr>
      <t>Gas Biomass</t>
    </r>
  </si>
  <si>
    <r>
      <rPr>
        <sz val="8"/>
        <rFont val="Times New Roman"/>
        <family val="1"/>
      </rPr>
      <t>Landfill Gas</t>
    </r>
  </si>
  <si>
    <r>
      <rPr>
        <sz val="8"/>
        <rFont val="Times New Roman"/>
        <family val="1"/>
      </rPr>
      <t>Sludge Gas</t>
    </r>
  </si>
  <si>
    <r>
      <rPr>
        <sz val="8"/>
        <rFont val="Times New Roman"/>
        <family val="1"/>
      </rPr>
      <t>Other Biogas</t>
    </r>
  </si>
  <si>
    <t>Otros combustibles</t>
  </si>
  <si>
    <r>
      <rPr>
        <sz val="8"/>
        <rFont val="Times New Roman"/>
        <family val="1"/>
      </rPr>
      <t>Other non-</t>
    </r>
  </si>
  <si>
    <r>
      <rPr>
        <sz val="8"/>
        <rFont val="Times New Roman"/>
        <family val="1"/>
      </rPr>
      <t>Municipal Wastes (biomass fraction)</t>
    </r>
  </si>
  <si>
    <r>
      <rPr>
        <vertAlign val="superscript"/>
        <sz val="7.5"/>
        <rFont val="Times New Roman"/>
        <family val="1"/>
      </rPr>
      <t>(a)</t>
    </r>
    <r>
      <rPr>
        <sz val="7.5"/>
        <rFont val="Times New Roman"/>
        <family val="1"/>
      </rPr>
      <t>Incluye el CO</t>
    </r>
    <r>
      <rPr>
        <vertAlign val="subscript"/>
        <sz val="7.5"/>
        <rFont val="Times New Roman"/>
        <family val="1"/>
      </rPr>
      <t>2</t>
    </r>
    <r>
      <rPr>
        <sz val="7.5"/>
        <rFont val="Times New Roman"/>
        <family val="1"/>
      </rPr>
      <t xml:space="preserve"> derivado de la biomasa emitido desde la unidad de combustión de licor negro y el CO</t>
    </r>
    <r>
      <rPr>
        <vertAlign val="subscript"/>
        <sz val="7.5"/>
        <rFont val="Times New Roman"/>
        <family val="1"/>
      </rPr>
      <t>2</t>
    </r>
    <r>
      <rPr>
        <sz val="7.5"/>
        <rFont val="Times New Roman"/>
        <family val="1"/>
      </rPr>
      <t xml:space="preserve"> derivado de la biomasa emitido desde el horno de cal de la planta de kraft.
</t>
    </r>
    <r>
      <rPr>
        <b/>
        <sz val="7.5"/>
        <rFont val="Times New Roman"/>
        <family val="1"/>
      </rPr>
      <t xml:space="preserve">n  </t>
    </r>
    <r>
      <rPr>
        <sz val="7.5"/>
        <rFont val="Times New Roman"/>
        <family val="1"/>
      </rPr>
      <t xml:space="preserve">Indica un factor de emisión nuevo que no estaba presente en las Directrices del IPCC de 1996.
</t>
    </r>
    <r>
      <rPr>
        <b/>
        <sz val="7.5"/>
        <rFont val="Times New Roman"/>
        <family val="1"/>
      </rPr>
      <t xml:space="preserve">r  </t>
    </r>
    <r>
      <rPr>
        <sz val="7.5"/>
        <rFont val="Times New Roman"/>
        <family val="1"/>
      </rPr>
      <t>Indica un factor de emisión que se revisó a partir de las Directrices del IPCC de 1996</t>
    </r>
    <r>
      <rPr>
        <i/>
        <sz val="7.5"/>
        <rFont val="Times New Roman"/>
        <family val="1"/>
      </rPr>
      <t>.</t>
    </r>
  </si>
  <si>
    <t>CUADRO 3.2.1 FACTORES DE EMISIÓN DE CO2 POR DEFECTO DEL TRANSPORTE TERRESTRE Y RANGOS DE INCERTIDUMBRE (a)</t>
  </si>
  <si>
    <t>Tipo de combustible</t>
  </si>
  <si>
    <t>Por defecto (kg/TJ)</t>
  </si>
  <si>
    <t>Queroseno</t>
  </si>
  <si>
    <t>Lubricantes (b)</t>
  </si>
  <si>
    <t>Gas natural comprimido</t>
  </si>
  <si>
    <t>Fuente: Cuadro 1.4 del capítulo Introducción del Volumen Energía. Notas: a Los valores representan el 100 por ciento de oxidación del contenido de carbono del combustible. b Véase el Recuadro 3.2.4 Lubricantes en la combustión móvil para obtener una orientación acerca de los usos de los lubricantes.</t>
  </si>
  <si>
    <t>CUADRO 3.2.2
FACTORES DE EMISIÓN POR DEFECTO DE N2O Y CH4 DEL TRANSPORTE TERRESTRE Y RANGOS DE INCERTIDUMBRE (a)</t>
  </si>
  <si>
    <t>Tipo de combustible / Categoría representativa de vehículo</t>
  </si>
  <si>
    <t>CH4 (kg/TJ)</t>
  </si>
  <si>
    <t>N2O (kg/TJ)</t>
  </si>
  <si>
    <t>Gasolina para motores - sin controlar (b)</t>
  </si>
  <si>
    <t>Gasolina para motores - catalizador de oxidación (c)</t>
  </si>
  <si>
    <t>Gasolina para motores - vehículo para servicio con poco kilometraje, modelo 1995 o más nuevo (d)</t>
  </si>
  <si>
    <t>Gas/Diesel Oil (e)</t>
  </si>
  <si>
    <t>Gas natural (f)</t>
  </si>
  <si>
    <t>Gas licuado de petróleo (g)</t>
  </si>
  <si>
    <t>na</t>
  </si>
  <si>
    <t>Etanol, camiones Estados Unidos (h)</t>
  </si>
  <si>
    <t>Etanol, cautomóviles, Brasil (i)</t>
  </si>
  <si>
    <t xml:space="preserve">Fuentes: USEPA (2004b), AEMA (2005a), TNO (2003) y Borsari (2005) CETESB (2004 &amp; 2005) con las hipótesis que se presentan a continuación Se derivaron los rangos de incertidumbre de los datos incluidos en Lipman y Delucchi (2002), con excepción del etanol en los automóviles.
(a) Con excepción de los automóviles que funcionan con GLP y etanol, los valores por defecto se derivan de las fuentes indicadas con los valores VCN declarados en el capítulo Introducción del volumen Energía, los valores de densidad declarados por la Administración de Información de Energía de Estados Unidos; y los siguientes valores de consumo de combustible supuestos y representativos: 10 km/l para los vehículos con motores para gasolina; 5 km/l para los vehículos diesel; 9 km/l para los vehículos a gas natural (se supone que es equivalente a los vehículos a gasolina); 9 km/l para los vehículos que funcionan con etanol. Si están disponibles los valores reales y representativos de la economía del combustible, se recomienda utilizarlos con los datos de uso total de combustible, para estimar los datos totales de distancias recorridas, que luego deben multiplicarse por los factores de emisión del Nivel 2 para N2O y CH4.
(b) El valor por defecto sin controlar de la gasolina para motores se basa en el valor de USEPA (2004b) para un vehículo ligero a gasolina de los Estados Unidos (automóvil): sin controlar, convertido con los valores y las hipótesis descritos en la nota (a) del cuadro. Si las motocicletas representan una parte significativa de la población nacional de vehículos, los compiladores del inventario deben ajustar hacia abajo el factor de emisión por defecto dado.
(c) Gasolina para motores: el valor por defecto del catalizador de oxidación de los vehículos ligeros se basa en el valor de USEPA (2004b) para un vehículo ligero a gasolina de los Estados Unidos (automóvil): catalizador de oxidación, convertido con los valores y las hipótesis descritos en la nota (a) del cuadro. Si las motocicletas representan una parte significativa de la población nacional de vehículos, los compiladores del inventario deben ajustar hacia abajo el factor de emisión por defecto dado.
(d) Gasolina para motores: el valor por defecto de los vehículos ligeros modelo 1995 o más nuevos se basa en el valor de USEPA (2004b) para un vehículo ligero a gasolina de los Estados Unidos (automóvil): Nivel 1, convertido con los valores y las hipótesis descritos en la nota (a) del cuadro. Si las motocicletas representan una parte significativa de la población nacional de vehículos, los compiladores del inventario deben ajustar hacia abajo el factor de emisión por defecto dado.
(e) El valor diesel por defecto se basa en el valor de la AEMA (2005a) para un camión pesado diesel europeo, convertido con los valores y las hipótesis descritos en la nota (a) del cuadro.
(f) Los valores por defecto e inferiores del gas natural se basaron en un estudio de TNO (2003), realizado usando vehículos europeos y ciclos de pruebas en los Países Bajos. Hay mucha incertidumbre para el N2O. La USEPA (2004b) tiene un valor por defecto de 350 kg CH4/TJ y 28 kg N2O/TJ para un automóvil de GNC de Estados Unidos, convertido usando los valores y las hipótesis descritos en la nota (a) del cuadro. Los límites superior e inferior también fueron tomados de USEPA (2004b)
(g) El valor por defecto para las emisiones de metano del GLP, considerando para un valor de calefacción bajo de 50 MJ/kg y se obtuvo 3,1 g CH4/kg GLP de TNO (2003). No se proporcionaron rangos de incertidumbre.
(h) El valor por defecto del etanol se basa en el valor de la USEPA (2004b) para un camión pesado a etanol de Estados Unidos, convertido con los valores y las hipótesis descritos en la nota (a) del cuadro.
(i) Datos obtenidos en vehículos brasileños por Borsari (2005) y CETESB (2004 &amp; 2005). Para los modelos 2003 nuevos, el mejor caso es: 51,3 kg THC/TJ combustible y 26,0 por ciento de CH4 en THC. Para los vehículos de 5 años de antigüedad: 67 kg THC/TJ combustible y 27,2 por ciento de CH4 en THC. Para los de 10 años de antigüedad: 308 kg THC/TJ combustible y 27,2 por ciento de CH4 en THC. </t>
  </si>
  <si>
    <t>Densidades y Poderes Caloríficos</t>
  </si>
  <si>
    <t>Utilizados en el Balance</t>
  </si>
  <si>
    <t>Producto</t>
  </si>
  <si>
    <t>Densidad Ton/m3</t>
  </si>
  <si>
    <t>Poder Calorífico</t>
  </si>
  <si>
    <t>Petróleo Crudo Nacional</t>
  </si>
  <si>
    <t>Petróleo Crudo Importado</t>
  </si>
  <si>
    <t>Petróleo Combustible IFO 180</t>
  </si>
  <si>
    <t>Gasolina de Aviación</t>
  </si>
  <si>
    <t>Kerosene de Aviación</t>
  </si>
  <si>
    <t>Biomasa</t>
  </si>
  <si>
    <t>Gas Natural Licuado</t>
  </si>
  <si>
    <t>Coque Mineral</t>
  </si>
  <si>
    <t>Licor Negro</t>
  </si>
  <si>
    <t>Biogás</t>
  </si>
  <si>
    <t>Electricidad</t>
  </si>
  <si>
    <t>TABLE 3.3.1
DEFAULT EMISSION FACTORS FOR OFF-ROAD MOBILE SOURCES AND MACHINERY (a)</t>
  </si>
  <si>
    <t>(b) CH4</t>
  </si>
  <si>
    <t>N2O (c)</t>
  </si>
  <si>
    <t>Off- Road Source</t>
  </si>
  <si>
    <t>Default (kg/TJ)</t>
  </si>
  <si>
    <t>Lower</t>
  </si>
  <si>
    <t>Upper</t>
  </si>
  <si>
    <t>Diesel</t>
  </si>
  <si>
    <t>Agriculture</t>
  </si>
  <si>
    <t>Forestry</t>
  </si>
  <si>
    <t>Industry</t>
  </si>
  <si>
    <t>Household</t>
  </si>
  <si>
    <t>Motor Gasoline 4-Stroke</t>
  </si>
  <si>
    <t>Motor Gasoline 2-Stroke</t>
  </si>
  <si>
    <t>Source: EEA 2005.
Note: CO2 emission factor values represent full carbon content.
a  Data provided in Table 3.3.1 are based on European off-road mobile sources and machinery. For gasoline, in case fuel consumption by sector is not discriminated, default values may be obtained according to national circumstances, e.g. prevalence of a given sector or weighting by activity
b  Including diurnal, soak and running losses.
c  In general, off-road vehicles do not have emission control catalysts installed (there may be exceptions among off-road vehicles in urban areas, such as ground support equipment used in urban airports and harbours). Properly operating catalysts convert nitrogen oxides to N2O and CH4 to CO2. However, exposure of catalysts to high-sulphur or leaded fuels, even once, causes permanent deterioration (Walsh, 2003). This effect, if applicable, should be considered when adjusting emission factors.</t>
  </si>
  <si>
    <t>TABLE 3.4.1
DEFAULT EMISSION FACTORS FOR THE MOST COMMON FUELS USED FOR RAIL TRANSPORT</t>
  </si>
  <si>
    <t>Gas</t>
  </si>
  <si>
    <t>Diesel (kg/TJ)</t>
  </si>
  <si>
    <t>Sub-bituminous Coal (kg/TJ)</t>
  </si>
  <si>
    <t>Default</t>
  </si>
  <si>
    <t>CH4 1</t>
  </si>
  <si>
    <t>N2O 1</t>
  </si>
  <si>
    <t>Notes:
1 For an average fuel consumption of 0.35 litres per bhp-hr (break horse power-hour) for a 4000 HP locomotive, (0.47 litres per kWh for a 2983 kW locomotive).(Dunn, 2001).
2 The emission factors for diesel are derived from (EEA, 2005) (Table 8-1), while for coal from Table
2.2 of the Stationary Combustion chapter.</t>
  </si>
  <si>
    <t>TABLE 3.5.2
CO2 EMISSION FACTORS</t>
  </si>
  <si>
    <t>kg/TJ</t>
  </si>
  <si>
    <t>Fuel</t>
  </si>
  <si>
    <t>Gasoline</t>
  </si>
  <si>
    <t>Other Oil</t>
  </si>
  <si>
    <t>Paraffin Waxes</t>
  </si>
  <si>
    <t>White Spirit &amp; SBP</t>
  </si>
  <si>
    <t>Other Petroleum Products</t>
  </si>
  <si>
    <t>Natural Gas</t>
  </si>
  <si>
    <t>TABLE 3.5.3
DEFAULT WATER-BORNE NAVIGATION CH4 AND N2O EMISSION FACTORS</t>
  </si>
  <si>
    <t>CH4
(kg/TJ)</t>
  </si>
  <si>
    <t>+-%</t>
  </si>
  <si>
    <t>N2O
(kg/TJ)</t>
  </si>
  <si>
    <t>Ocean-going Ships *</t>
  </si>
  <si>
    <t>+140%
-40%</t>
  </si>
  <si>
    <t>*Default values derived for diesel engines using heavy fuel oil.
Source: Lloyd’s Register (1995) and EC (2002)</t>
  </si>
  <si>
    <t>TABLE 3.6.4
CO2 EMISSION FACTORS</t>
  </si>
  <si>
    <t>Aviation Gasoline</t>
  </si>
  <si>
    <t>Jet Kerosene</t>
  </si>
  <si>
    <t>TABLE 3.6.5
NON-CO2 EMISSION FACTORS</t>
  </si>
  <si>
    <t>CH4 Default (Uncontrolled) Factors (in kg/TJ)</t>
  </si>
  <si>
    <t>N2O Default (Uncontrolled) Factors (in kg/TJ)</t>
  </si>
  <si>
    <t>NOx Default (Uncontrolled) Factors (in kg/TJ)</t>
  </si>
  <si>
    <t>All fuels</t>
  </si>
  <si>
    <t>(-57%/+100%)b</t>
  </si>
  <si>
    <t>(-70%/+150%) b</t>
  </si>
  <si>
    <t>+25% c</t>
  </si>
  <si>
    <t>a  In the cruise mode CH4 emissions are assumed to be negligible (Wiesen et al., 1994).  For LTO cycles only (i.e., below an altitude of 914 metres (3000 ft.)) the emission factor is 5 kg/TJ (10% of total VOC factor) (Olivier, 1991). Since globally about 10% of the total fuel is consumed in LTO cycles (Olivier, 1995), the resulting fleet averaged factor is 0.5 kg/TJ.
b IPCC, 1999.
c Expert Judgement.
Emission factors for other gases (CO and NMVOC) and sulphur content which were included in the 1996 IPCC Guidelines can be found in the EFDB.</t>
  </si>
  <si>
    <t>Procesos industriales</t>
  </si>
  <si>
    <t>CO2
(kg GEI/ unidad)</t>
  </si>
  <si>
    <t>CH4 (kg GEI/ unidad)</t>
  </si>
  <si>
    <t>N2O (kg GEI/ unidad)</t>
  </si>
  <si>
    <t>HFC (kg GEI/ unidad)</t>
  </si>
  <si>
    <t>PFC (kg GEI/ unidad)</t>
  </si>
  <si>
    <t>SF6 (kg GEI/ unidad)</t>
  </si>
  <si>
    <t>NF3 (kg GEI/ unidad)</t>
  </si>
  <si>
    <t>CO2 (kg CO2e/ unidad)</t>
  </si>
  <si>
    <t>CH4 (kg CO2e/ unidad)</t>
  </si>
  <si>
    <t>N2O (kg CO2e/ unidad)</t>
  </si>
  <si>
    <t>HFC (kg CO2e/ unidad)</t>
  </si>
  <si>
    <t>PFC (kg CO2e/ unidad)</t>
  </si>
  <si>
    <t>SF6 (kg CO2e/ unidad)</t>
  </si>
  <si>
    <t>NF3 (kg CO2e/ unidad)</t>
  </si>
  <si>
    <t>CO2e (kg CO2e/ unidad)</t>
  </si>
  <si>
    <t>INGEI + IPCC 2006. Ver su hoja correspondiente para más detalles.</t>
  </si>
  <si>
    <t>Nombre documento</t>
  </si>
  <si>
    <t>Informe del Inventario Nacional de Gases de Efecto Invernadero de Chile 1990-2020</t>
  </si>
  <si>
    <t>https://snichile.mma.gob.cl/wp-content/uploads/2023/04/2022_IIN_CL.pdf</t>
  </si>
  <si>
    <t>M_cl</t>
  </si>
  <si>
    <t>EF_cl (t CO2/t clínker)</t>
  </si>
  <si>
    <t>CF_CKD (-)</t>
  </si>
  <si>
    <t>Emisiones de CO2 (t CO2/ t clínker)</t>
  </si>
  <si>
    <t>Relación clínker/cemento</t>
  </si>
  <si>
    <t>Emisiones de CO2 (t CO2/ t cemento)</t>
  </si>
  <si>
    <t>M_l,i</t>
  </si>
  <si>
    <t>SR_CaO (t CO2/t CaO)</t>
  </si>
  <si>
    <t>Contenido CaO (t CaO/t cal)</t>
  </si>
  <si>
    <t>EF_cal,i (t CO2/t cal)</t>
  </si>
  <si>
    <t>CF_lkd,i (-)</t>
  </si>
  <si>
    <t>C_h,i</t>
  </si>
  <si>
    <t>Emisiones de CO2 (t CO2/ t cal)</t>
  </si>
  <si>
    <t>Dato a utilizar</t>
  </si>
  <si>
    <t>M_gi (ton vidrio)</t>
  </si>
  <si>
    <t>EF_i (t CO2/t vidrio)</t>
  </si>
  <si>
    <t>CR_i</t>
  </si>
  <si>
    <t>Emisiones de CO2 (t CO2/ t vidrio)</t>
  </si>
  <si>
    <t>Recipiente</t>
  </si>
  <si>
    <t>Flotado</t>
  </si>
  <si>
    <t>Año</t>
  </si>
  <si>
    <t>Producción (t)</t>
  </si>
  <si>
    <t>% de cullet</t>
  </si>
  <si>
    <t>Suma Producción (t)</t>
  </si>
  <si>
    <t>Sumaproducto Producción (t) y % de cullet</t>
  </si>
  <si>
    <t>Promedio ponderado</t>
  </si>
  <si>
    <t>Suma Producción (t) (recipiente y flotado)</t>
  </si>
  <si>
    <t>Sumaproducto (recipiente y flotado)</t>
  </si>
  <si>
    <t>IPCC 2006 -Capítulo 4 - Emisiones de la industria de los metales</t>
  </si>
  <si>
    <t>Enlace</t>
  </si>
  <si>
    <t>https://www.ipcc-nggip.iges.or.jp/public/2006gl/spanish/pdf/3_Volume3/V3_4_Ch4_Metal_Industry.pdf</t>
  </si>
  <si>
    <t>Actividad</t>
  </si>
  <si>
    <t>FE CO2
t CO2/ t producto</t>
  </si>
  <si>
    <t>FE tCH4/t producto</t>
  </si>
  <si>
    <t>Producción de acero BOF</t>
  </si>
  <si>
    <t>Producción de acero EAF</t>
  </si>
  <si>
    <t>Producción de pelets de hierro</t>
  </si>
  <si>
    <t>Producción de Arrabio</t>
  </si>
  <si>
    <t>Producción de Hierro</t>
  </si>
  <si>
    <t>Horno de Coque</t>
  </si>
  <si>
    <t>IPCC 2006 -Capítulo 3 - Emisiones de la industria química</t>
  </si>
  <si>
    <t>Enlace 1</t>
  </si>
  <si>
    <t>https://www.ipcc-nggip.iges.or.jp/public/2006gl/spanish/pdf/3_Volume3/V3_3_Ch3_Chemical_Industry.pdf</t>
  </si>
  <si>
    <t>Enlace 2</t>
  </si>
  <si>
    <t>FE N2O t N2O/ t producto (Se considera factor de incertidumbre +-10%)</t>
  </si>
  <si>
    <t>Nombre para búsqueda</t>
  </si>
  <si>
    <t>Protocolo</t>
  </si>
  <si>
    <t>Nombre en IPCC o AR5</t>
  </si>
  <si>
    <t>Unidad dato de actividad</t>
  </si>
  <si>
    <t>Factor de emisión (GWP100)</t>
  </si>
  <si>
    <t>Unidad factor de emisión</t>
  </si>
  <si>
    <t>Kioto</t>
  </si>
  <si>
    <t>IPCC 2006 (vol3; chapter 7) , Table 7.8 | IPCC 2012 (AR5; chapter 8), Table 8.A.1</t>
  </si>
  <si>
    <t>HFC-43-10mee</t>
  </si>
  <si>
    <t>PFC-31-10</t>
  </si>
  <si>
    <t>PFC-318</t>
  </si>
  <si>
    <t>PFC-116</t>
  </si>
  <si>
    <t>PFC-51-14</t>
  </si>
  <si>
    <t>PFC-14</t>
  </si>
  <si>
    <t>PFC-41-12</t>
  </si>
  <si>
    <t>PFC-218</t>
  </si>
  <si>
    <t>Sulphur hexafluoride</t>
  </si>
  <si>
    <t>Methane</t>
  </si>
  <si>
    <t>Nitrogen trifluoride</t>
  </si>
  <si>
    <t>R507A</t>
  </si>
  <si>
    <t>HFE-236ea2 (desflurane)</t>
  </si>
  <si>
    <t xml:space="preserve"> </t>
  </si>
  <si>
    <t>HCFC-22</t>
  </si>
  <si>
    <t>Montreal</t>
  </si>
  <si>
    <t>CFC-11</t>
  </si>
  <si>
    <t>CFC-12</t>
  </si>
  <si>
    <t>Methyl bromide</t>
  </si>
  <si>
    <t>Carbon dioxide</t>
  </si>
  <si>
    <t>IPCC 2006 (vol3; chapter 7) , Table 7.8 | IPCC 2012 (AR5; chapter 8), Table 8.A.1 /Referencia HuellaChile</t>
  </si>
  <si>
    <t>HCFE-235da2 (isoflurane)</t>
  </si>
  <si>
    <t>Sevoflurane (HFE-347mmz1)</t>
  </si>
  <si>
    <t>Nitrous Oxide</t>
  </si>
  <si>
    <t>Table 8.A.1 | Radiative efficiencies (REs), lifetimes/adjustment times, AGWP and GWP values for 20 and 100 years, and AGTP and GTP values for 20, 50 and 100 years. Climate–carbon feedbacks are included for CO2 while no climate
feedbacks are included for the other components (see discussion in Sections 8.7.1.4 and 8.7.2.1, Supplementary Material and notes below the table; Supplementary Material Table 8.SM.16 gives analogous values including climate–carbon
feedbacks for non-CO2 emissions). For a complete list of chemical names and CAS numbers, and for accurate replications of metric values, see Supplementary Material Section 8.SM.13 and references therein.</t>
  </si>
  <si>
    <t>Acronym, Common Name or Chemi-cal Name</t>
  </si>
  <si>
    <t>Chemical Formula</t>
  </si>
  <si>
    <t>Lifetime (Years)</t>
  </si>
  <si>
    <t>Radiative Efficiency (W m^{–2} ppb^{–1} )</t>
  </si>
  <si>
    <t>AGWP 20-year (W m^{–2} yr kg^{–1} )</t>
  </si>
  <si>
    <t>GWP 20-year</t>
  </si>
  <si>
    <t>AGWP 100-year  (W m^{–2}  yr kg^{–1} )</t>
  </si>
  <si>
    <t>GWP 100-year</t>
  </si>
  <si>
    <t>AGTP 20-year (K kg^{–1} )</t>
  </si>
  <si>
    <t>GTP 20-year</t>
  </si>
  <si>
    <t>AGTP 50-year (K kg^{–1} )</t>
  </si>
  <si>
    <t>GTP 50-year</t>
  </si>
  <si>
    <t>AGTP 100-year (K kg^{–1} )</t>
  </si>
  <si>
    <t>GTP 100-year</t>
  </si>
  <si>
    <t>CO_{2}</t>
  </si>
  <si>
    <t>see*</t>
  </si>
  <si>
    <t>CH_{4}</t>
  </si>
  <si>
    <t>12.4^{†}</t>
  </si>
  <si>
    <t>Fossil methane</t>
  </si>
  <si>
    <t>N_{2} O</t>
  </si>
  <si>
    <t>121^{†}</t>
  </si>
  <si>
    <t>Chlorofluorocarbons</t>
  </si>
  <si>
    <t> </t>
  </si>
  <si>
    <t>CCl_{3} F</t>
  </si>
  <si>
    <t>45.0</t>
  </si>
  <si>
    <t>CCl_{2} F_{2}</t>
  </si>
  <si>
    <t>100.0</t>
  </si>
  <si>
    <t>CClF_{3}</t>
  </si>
  <si>
    <t>640.0</t>
  </si>
  <si>
    <t>CCl_{2} FCClF_{2}</t>
  </si>
  <si>
    <t>85.0</t>
  </si>
  <si>
    <t>CClF_{2} CClF_{2}</t>
  </si>
  <si>
    <t>190.0</t>
  </si>
  <si>
    <t>CClF_{2} CF_{3}</t>
  </si>
  <si>
    <t>1,020.0</t>
  </si>
  <si>
    <t>Hydrochlorofluorocarbons</t>
  </si>
  <si>
    <t>null</t>
  </si>
  <si>
    <t>CHCl_{2} F</t>
  </si>
  <si>
    <t>1.7</t>
  </si>
  <si>
    <t>CHClF_{2}</t>
  </si>
  <si>
    <t>11.9</t>
  </si>
  <si>
    <t>HCFC-122</t>
  </si>
  <si>
    <t>CHCl_{2} CF_{2} Cl</t>
  </si>
  <si>
    <t>1.0</t>
  </si>
  <si>
    <t>HCFC-122a</t>
  </si>
  <si>
    <t>CHFClCFCl_{2}</t>
  </si>
  <si>
    <t>3.4</t>
  </si>
  <si>
    <t>CHCl_{2} CF_{3}</t>
  </si>
  <si>
    <t>1.3</t>
  </si>
  <si>
    <t>HCFC-123a</t>
  </si>
  <si>
    <t>CHClFCF_{2} Cl</t>
  </si>
  <si>
    <t>4.0</t>
  </si>
  <si>
    <t>CHClFCF_{3}</t>
  </si>
  <si>
    <t>5.9</t>
  </si>
  <si>
    <t>HCFC-132c</t>
  </si>
  <si>
    <t>CH_{2} FCFCl_{2}</t>
  </si>
  <si>
    <t>4.3</t>
  </si>
  <si>
    <t>CH_{3} CCl_{2} F</t>
  </si>
  <si>
    <t>9.2</t>
  </si>
  <si>
    <t>CH_{3} CClF_{2}</t>
  </si>
  <si>
    <t>17.2</t>
  </si>
  <si>
    <t>CHCl_{2} CF_{2} CF_{3}</t>
  </si>
  <si>
    <t>1.9</t>
  </si>
  <si>
    <t>CHClFCF_{2} CClF_{2}</t>
  </si>
  <si>
    <t>(E)-1-Chloro-3,3,3-trifluoroprop-1-ene</t>
  </si>
  <si>
    <t>trans-CF_{3} CH=CHCl</t>
  </si>
  <si>
    <t>26.0 days</t>
  </si>
  <si>
    <t>&lt;1</t>
  </si>
  <si>
    <t>Hydrofluorocarbons</t>
  </si>
  <si>
    <t>CHF_{3}</t>
  </si>
  <si>
    <t>222.0</t>
  </si>
  <si>
    <t>0.18</t>
  </si>
  <si>
    <t>CH_{2} F_{2}</t>
  </si>
  <si>
    <t>5.2</t>
  </si>
  <si>
    <t>0.11</t>
  </si>
  <si>
    <t>CH_{3} F</t>
  </si>
  <si>
    <t>2.8</t>
  </si>
  <si>
    <t>0.02</t>
  </si>
  <si>
    <t>CHF_{2} CF_{3}</t>
  </si>
  <si>
    <t>28.2</t>
  </si>
  <si>
    <t>0.23</t>
  </si>
  <si>
    <t>CHF_{2} CHF_{2}</t>
  </si>
  <si>
    <t>9.7</t>
  </si>
  <si>
    <t>0.19</t>
  </si>
  <si>
    <t>CH_{2} FCF_{3}</t>
  </si>
  <si>
    <t>13.4</t>
  </si>
  <si>
    <t>0.16</t>
  </si>
  <si>
    <t>CH_{2} FCHF_{2}</t>
  </si>
  <si>
    <t>3.5</t>
  </si>
  <si>
    <t>0.13</t>
  </si>
  <si>
    <t>CH_{3} CF_{3}</t>
  </si>
  <si>
    <t>47.1</t>
  </si>
  <si>
    <t>HFC-152</t>
  </si>
  <si>
    <t>CH_{2} FCH_{2} F</t>
  </si>
  <si>
    <t>0.4</t>
  </si>
  <si>
    <t>0.04</t>
  </si>
  <si>
    <t>CH_{3} CHF_{2}</t>
  </si>
  <si>
    <t>1.5</t>
  </si>
  <si>
    <t>0.10</t>
  </si>
  <si>
    <t>HFC-161</t>
  </si>
  <si>
    <t>CH_{3} CH_{2} F</t>
  </si>
  <si>
    <t>66.0 days</t>
  </si>
  <si>
    <t>HFC-227ca</t>
  </si>
  <si>
    <t>CF_{3} CF_{2} CHF_{2}</t>
  </si>
  <si>
    <t>0.27</t>
  </si>
  <si>
    <t>CF_{3} CHFCF_{3}</t>
  </si>
  <si>
    <t>38.9</t>
  </si>
  <si>
    <t>0.26</t>
  </si>
  <si>
    <t>HFC-236cb</t>
  </si>
  <si>
    <t>CH_{2} FCF_{2} CF_{3}</t>
  </si>
  <si>
    <t>13.1</t>
  </si>
  <si>
    <t>HFC-236ea</t>
  </si>
  <si>
    <t>CHF_{2} CHFCF_{3}</t>
  </si>
  <si>
    <t>11.0</t>
  </si>
  <si>
    <t>0.30^{a}</t>
  </si>
  <si>
    <t>CF_{3} CH_{2} CF_{3}</t>
  </si>
  <si>
    <t>242.0</t>
  </si>
  <si>
    <t>0.24</t>
  </si>
  <si>
    <t>HFC-245ca</t>
  </si>
  <si>
    <t>CH_{2} FCF_{2} CHF_{2}</t>
  </si>
  <si>
    <t>6.5</t>
  </si>
  <si>
    <t>0.24^{b}</t>
  </si>
  <si>
    <t>HFC-245cb</t>
  </si>
  <si>
    <t>CF_{3} CF_{2} CH_{3}</t>
  </si>
  <si>
    <t>HFC-245ea</t>
  </si>
  <si>
    <t>CHF_{2} CHFCHF_{2}</t>
  </si>
  <si>
    <t>3.2</t>
  </si>
  <si>
    <t>0.16^{c}</t>
  </si>
  <si>
    <t>HFC-245eb</t>
  </si>
  <si>
    <t>CH_{2} FCHFCF_{3}</t>
  </si>
  <si>
    <t>3.1</t>
  </si>
  <si>
    <t>0.20^{c}</t>
  </si>
  <si>
    <t>CHF_{2} CH_{2} CF_{3}</t>
  </si>
  <si>
    <t>7.7</t>
  </si>
  <si>
    <t>HFC-263fb</t>
  </si>
  <si>
    <t>CH_{3} CH_{2} CF_{3}</t>
  </si>
  <si>
    <t>1.2</t>
  </si>
  <si>
    <t>0.10^{c}</t>
  </si>
  <si>
    <t>HFC-272ca</t>
  </si>
  <si>
    <t>CH_{3} CF_{2} CH_{3}</t>
  </si>
  <si>
    <t>2.6</t>
  </si>
  <si>
    <t>0.07</t>
  </si>
  <si>
    <t>HFC-329p</t>
  </si>
  <si>
    <t>CHF_{2} CF_{2} CF_{2} CF_{3}</t>
  </si>
  <si>
    <t>28.4</t>
  </si>
  <si>
    <t>0.31</t>
  </si>
  <si>
    <t>HFC-365mfc</t>
  </si>
  <si>
    <t>CH_{3} CF_{2} CH_{2} CF_{3}</t>
  </si>
  <si>
    <t>8.7</t>
  </si>
  <si>
    <t>0.22</t>
  </si>
  <si>
    <t>CF_{3} CHFCHFCF_{2} CF_{3}</t>
  </si>
  <si>
    <t>16.1</t>
  </si>
  <si>
    <t>0.42^{b}</t>
  </si>
  <si>
    <t>HFC-1132a</t>
  </si>
  <si>
    <t>CH_{2} =CF_{2}</t>
  </si>
  <si>
    <t>4.0 days</t>
  </si>
  <si>
    <t>0.004^{d}</t>
  </si>
  <si>
    <t>HFC-1141</t>
  </si>
  <si>
    <t>CH_{2} =CHF</t>
  </si>
  <si>
    <t>2.1 days</t>
  </si>
  <si>
    <t>0.002^{d}</t>
  </si>
  <si>
    <t>(Z)-HFC-1225ye</t>
  </si>
  <si>
    <t>CF_{3} CF=CHF(Z)</t>
  </si>
  <si>
    <t>8.5 days</t>
  </si>
  <si>
    <t>(E)-HFC-1225ye</t>
  </si>
  <si>
    <t>CF_{3} CF=CHF(E)</t>
  </si>
  <si>
    <t>4.9 days</t>
  </si>
  <si>
    <t>0.01</t>
  </si>
  <si>
    <t>(Z)-HFC-1234ze</t>
  </si>
  <si>
    <t>CF_{3} CH=CHF(Z)</t>
  </si>
  <si>
    <t>10.0 days</t>
  </si>
  <si>
    <t>HFC-1234yf</t>
  </si>
  <si>
    <t>CF_{3} CF=CH_{2}</t>
  </si>
  <si>
    <t>10.5 days</t>
  </si>
  <si>
    <t>(E)-HFC-1234ze</t>
  </si>
  <si>
    <t>trans-CF_{3} CH=CHF</t>
  </si>
  <si>
    <t>16.4 days</t>
  </si>
  <si>
    <t>(Z)-HFC-1336</t>
  </si>
  <si>
    <t>CF_{3} CH=CHCF_{3} (Z)</t>
  </si>
  <si>
    <t>22.0 days</t>
  </si>
  <si>
    <t>0.07^{d}</t>
  </si>
  <si>
    <t>HFC-1243zf</t>
  </si>
  <si>
    <t>CF_{3} CH=CH_{2}</t>
  </si>
  <si>
    <t>7.0 days</t>
  </si>
  <si>
    <t>HFC-1345zfc</t>
  </si>
  <si>
    <t>C_{2} F_{5} CH=CH_{2}</t>
  </si>
  <si>
    <t>7.6 days</t>
  </si>
  <si>
    <t>3,3,4,4,5,5,6,6,6-Nonafluorohex-1-ene</t>
  </si>
  <si>
    <t>C_{4} F_{9} CH=CH_{2}</t>
  </si>
  <si>
    <t>0.03</t>
  </si>
  <si>
    <t>3,3,4,4,5,5,6,6,7,7,8,8,8-Tridecafluorooct-1-ene</t>
  </si>
  <si>
    <t>C_{6} F_{13} CH=CH_{2}</t>
  </si>
  <si>
    <t>3,3,4,4,5,5,6,6,7,7,8,8,9,9,10,10,10-Hep-tadecafluorodec-1-ene</t>
  </si>
  <si>
    <t>C_{8} F_{17} CH=CH_{2}</t>
  </si>
  <si>
    <t>Chlorocarbons and Hydrochlorocarbons</t>
  </si>
  <si>
    <t>Methyl chloroform</t>
  </si>
  <si>
    <t>CH_{3} CCl_{3}</t>
  </si>
  <si>
    <t>5.0</t>
  </si>
  <si>
    <t>Carbon tetrachloride</t>
  </si>
  <si>
    <t>CCl_{4}</t>
  </si>
  <si>
    <t>26.0</t>
  </si>
  <si>
    <t>0.17</t>
  </si>
  <si>
    <t>Methyl chloride</t>
  </si>
  <si>
    <t>CH_{3} Cl</t>
  </si>
  <si>
    <t>0.01^{a}</t>
  </si>
  <si>
    <t>Methylene chloride</t>
  </si>
  <si>
    <t>CH_{2} Cl_{2}</t>
  </si>
  <si>
    <t>0.03^{b}</t>
  </si>
  <si>
    <t>Chloroform</t>
  </si>
  <si>
    <t>CHCl_{3}</t>
  </si>
  <si>
    <t>0.08</t>
  </si>
  <si>
    <t>1,2-Dichloroethane</t>
  </si>
  <si>
    <t>CH_{2} ClCH_{2} Cl</t>
  </si>
  <si>
    <t>65.0 days</t>
  </si>
  <si>
    <t>Bromocarbons, Hydrobromocarbons and Halons</t>
  </si>
  <si>
    <t>CH_{3} Br</t>
  </si>
  <si>
    <t>0.8</t>
  </si>
  <si>
    <t>0.004</t>
  </si>
  <si>
    <t>Methylene bromide</t>
  </si>
  <si>
    <t>CH_{2} Br_{2}</t>
  </si>
  <si>
    <t>0.3</t>
  </si>
  <si>
    <t>Halon-1201</t>
  </si>
  <si>
    <t>CHBrF_{2}</t>
  </si>
  <si>
    <t>0.15</t>
  </si>
  <si>
    <t>Halon-1202</t>
  </si>
  <si>
    <t>CBr_{2} F_{2}</t>
  </si>
  <si>
    <t>2.9</t>
  </si>
  <si>
    <t>CBrClF_{2}</t>
  </si>
  <si>
    <t>16.0</t>
  </si>
  <si>
    <t>0.29</t>
  </si>
  <si>
    <t>CBrF_{3}</t>
  </si>
  <si>
    <t>65.0</t>
  </si>
  <si>
    <t>0.30</t>
  </si>
  <si>
    <t>Halon-2301</t>
  </si>
  <si>
    <t>CH_{2} BrCF_{3}</t>
  </si>
  <si>
    <t>0.14</t>
  </si>
  <si>
    <t>Halon-2311 / Halothane</t>
  </si>
  <si>
    <t>CHBrClCF_{3}</t>
  </si>
  <si>
    <t>Halon-2401</t>
  </si>
  <si>
    <t>CHFBrCF_{3}</t>
  </si>
  <si>
    <t>CBrF_{2} CBrF_{2}</t>
  </si>
  <si>
    <t>20.0</t>
  </si>
  <si>
    <t>Fully Fluorinated Species</t>
  </si>
  <si>
    <t>NF_{3}</t>
  </si>
  <si>
    <t>500.0</t>
  </si>
  <si>
    <t>0.20</t>
  </si>
  <si>
    <t>SF_{6}</t>
  </si>
  <si>
    <t>3,200.0</t>
  </si>
  <si>
    <t>0.57</t>
  </si>
  <si>
    <t>(Trifluoromethyl) sulphur pentafluoride</t>
  </si>
  <si>
    <t>SF_{5} CF_{3}</t>
  </si>
  <si>
    <t>800.0</t>
  </si>
  <si>
    <t>0.59</t>
  </si>
  <si>
    <t>Sulphuryl fluoride</t>
  </si>
  <si>
    <t>SO_{2} F_{2}</t>
  </si>
  <si>
    <t>36.0</t>
  </si>
  <si>
    <t>CF_{4}</t>
  </si>
  <si>
    <t>50,000.0</t>
  </si>
  <si>
    <t>0.09</t>
  </si>
  <si>
    <t>C_{2} F_{6}</t>
  </si>
  <si>
    <t>10,000.0</t>
  </si>
  <si>
    <t>0.25</t>
  </si>
  <si>
    <t>PFC-c216</t>
  </si>
  <si>
    <t>c-C_{3} F_{6}</t>
  </si>
  <si>
    <t>3,000.0</t>
  </si>
  <si>
    <t>0.23^{e}</t>
  </si>
  <si>
    <t>C_{3} F_{8}</t>
  </si>
  <si>
    <t>2,600.0</t>
  </si>
  <si>
    <t>0.28</t>
  </si>
  <si>
    <t>c-C_{4} F_{8}</t>
  </si>
  <si>
    <t>0.32</t>
  </si>
  <si>
    <t>C_{4} F_{10}</t>
  </si>
  <si>
    <t>0.36</t>
  </si>
  <si>
    <t>Perfluorocyclopentene</t>
  </si>
  <si>
    <t>c-C_{5} F_{8}</t>
  </si>
  <si>
    <t>31.0 days</t>
  </si>
  <si>
    <t>0.08^{f}</t>
  </si>
  <si>
    <t>n-C_{5} F_{12}</t>
  </si>
  <si>
    <t>4,100.0</t>
  </si>
  <si>
    <t>0.41</t>
  </si>
  <si>
    <t>n-C_{6} F_{14}</t>
  </si>
  <si>
    <t>3,100.0</t>
  </si>
  <si>
    <t>0.44</t>
  </si>
  <si>
    <t>PFC-61-16</t>
  </si>
  <si>
    <t>n-C_{7} F_{16}</t>
  </si>
  <si>
    <t>0.50</t>
  </si>
  <si>
    <t>PFC-71-18</t>
  </si>
  <si>
    <t>C_{8} F_{18}</t>
  </si>
  <si>
    <t>0.55</t>
  </si>
  <si>
    <t>PFC-91-18</t>
  </si>
  <si>
    <t>C_{10} F_{18}</t>
  </si>
  <si>
    <t>2,000.0</t>
  </si>
  <si>
    <t>Perfluorodecalin (cis)</t>
  </si>
  <si>
    <t>Z-C_{10} F_{18}</t>
  </si>
  <si>
    <t>0.56</t>
  </si>
  <si>
    <t>Perfluorodecalin (trans)</t>
  </si>
  <si>
    <t>E-C_{10} F_{18}</t>
  </si>
  <si>
    <t>0.48</t>
  </si>
  <si>
    <t>PFC-1114</t>
  </si>
  <si>
    <t>CF_{2} =CF_{2}</t>
  </si>
  <si>
    <t>1.1 days</t>
  </si>
  <si>
    <t>0.002</t>
  </si>
  <si>
    <t>PFC-1216</t>
  </si>
  <si>
    <t>CF_{3} CF=CF_{2}</t>
  </si>
  <si>
    <t>Perfluorobuta-1,3-diene</t>
  </si>
  <si>
    <t>CF_{2} =CFCF=CF_{2}</t>
  </si>
  <si>
    <t>0.003</t>
  </si>
  <si>
    <t>Perfluorobut-1-ene</t>
  </si>
  <si>
    <t>CF_{3} CF_{2} CF=CF_{2}</t>
  </si>
  <si>
    <t>6.0 days</t>
  </si>
  <si>
    <t>Perfluorobut-2-ene</t>
  </si>
  <si>
    <t>CF_{3} CF=CFCF_{3}</t>
  </si>
  <si>
    <t>Halogenated Alcohols and Ethers</t>
  </si>
  <si>
    <t>HFE-125</t>
  </si>
  <si>
    <t>CHF_{2} OCF_{3}</t>
  </si>
  <si>
    <t>119.0</t>
  </si>
  <si>
    <t>HFE-134 (HG-00)</t>
  </si>
  <si>
    <t>CHF_{2} OCHF_{2}</t>
  </si>
  <si>
    <t>24.4</t>
  </si>
  <si>
    <t>HFE-143a</t>
  </si>
  <si>
    <t>CH_{3} OCF_{3}</t>
  </si>
  <si>
    <t>4.8</t>
  </si>
  <si>
    <t>HFE-227ea</t>
  </si>
  <si>
    <t>CF_{3} CHFOCF_{3}</t>
  </si>
  <si>
    <t>51.6</t>
  </si>
  <si>
    <t>HCFE-235ca2 (enflurane)</t>
  </si>
  <si>
    <t>CHF_{2} OCF_{2} CHFCl</t>
  </si>
  <si>
    <t>CHF_{2} OCHClCF_{3}</t>
  </si>
  <si>
    <t>0.42</t>
  </si>
  <si>
    <t>HFE-236ca</t>
  </si>
  <si>
    <t>CHF_{2} OCF_{2} CHF_{2}</t>
  </si>
  <si>
    <t>20.8</t>
  </si>
  <si>
    <t>0.56^{g}</t>
  </si>
  <si>
    <t>CHF_{2} OCHFCF_{3}</t>
  </si>
  <si>
    <t>10.8</t>
  </si>
  <si>
    <t>0.45</t>
  </si>
  <si>
    <t>HFE-236fa</t>
  </si>
  <si>
    <t>CF_{3} CH_{2} OCF_{3}</t>
  </si>
  <si>
    <t>7.5</t>
  </si>
  <si>
    <t>HFE-245cb2</t>
  </si>
  <si>
    <t>CF_{3} CF_{2} OCH_{3}</t>
  </si>
  <si>
    <t>4.9</t>
  </si>
  <si>
    <t>0.33</t>
  </si>
  <si>
    <t>HFE-245fa1</t>
  </si>
  <si>
    <t>CHF_{2} CH_{2} OCF_{3}</t>
  </si>
  <si>
    <t>6.6</t>
  </si>
  <si>
    <t>HFE-245fa2</t>
  </si>
  <si>
    <t>CHF_{2} OCH_{2} CF_{3}</t>
  </si>
  <si>
    <t>5.5</t>
  </si>
  <si>
    <t>2,2,3,3,3-Pentafluoropropan-1-ol</t>
  </si>
  <si>
    <t>CF_{3} CF_{2} CH_{2} OH</t>
  </si>
  <si>
    <t>HFE-254cb1</t>
  </si>
  <si>
    <t>CH_{3} OCF_{2} CHF_{2}</t>
  </si>
  <si>
    <t>2.5</t>
  </si>
  <si>
    <t>HFE-263fb2</t>
  </si>
  <si>
    <t>CF_{3} CH_{2} OCH_{3}</t>
  </si>
  <si>
    <t>23.0 days</t>
  </si>
  <si>
    <t>HFE-263m1</t>
  </si>
  <si>
    <t>CF_{3} OCH_{2} CH_{3}</t>
  </si>
  <si>
    <t>3,3,3-Trifluoropropan-1-ol</t>
  </si>
  <si>
    <t>CF_{3} CH_{2} CH_{2} OH</t>
  </si>
  <si>
    <t>12.0 days</t>
  </si>
  <si>
    <t>HFE-329mcc2</t>
  </si>
  <si>
    <t>CHF_{2} CF_{2} OCF_{2} CF_{3}</t>
  </si>
  <si>
    <t>22.5</t>
  </si>
  <si>
    <t>0.53</t>
  </si>
  <si>
    <t>HFE-338mmz1</t>
  </si>
  <si>
    <t>(CF_{3} )_{2} CHOCHF_{2}</t>
  </si>
  <si>
    <t>21.2</t>
  </si>
  <si>
    <t>HFE-338mcf2</t>
  </si>
  <si>
    <t>CF_{3} CH_{2} OCF_{2} CF_{3}</t>
  </si>
  <si>
    <t>(CF_{3} )_{2} CHOCH_{2} F</t>
  </si>
  <si>
    <t>2.2</t>
  </si>
  <si>
    <t>HFE-347mcc3 (HFE-7000)</t>
  </si>
  <si>
    <t>CH_{3} OCF_{2} CF_{2} CF_{3}</t>
  </si>
  <si>
    <t>0.35</t>
  </si>
  <si>
    <t>HFE-347mcf2</t>
  </si>
  <si>
    <t>CHF_{2} CH_{2} OCF_{2} CF_{3}</t>
  </si>
  <si>
    <t>HFE-347pcf2</t>
  </si>
  <si>
    <t>CHF_{2} CF_{2} OCH_{2} CF_{3}</t>
  </si>
  <si>
    <t>6.0</t>
  </si>
  <si>
    <t>0.48^{h}</t>
  </si>
  <si>
    <t>HFE-347mmy1</t>
  </si>
  <si>
    <t>(CF_{3} )_{2} CFOCH_{3}</t>
  </si>
  <si>
    <t>3.7</t>
  </si>
  <si>
    <t>HFE-356mec3</t>
  </si>
  <si>
    <t>CH_{3} OCF_{2} CHFCF_{3}</t>
  </si>
  <si>
    <t>3.8</t>
  </si>
  <si>
    <t>HFE-356mff2</t>
  </si>
  <si>
    <t>CF_{3} CH_{2} OCH_{2} CF_{3}</t>
  </si>
  <si>
    <t>105.0
days</t>
  </si>
  <si>
    <t>HFE-356pcf2</t>
  </si>
  <si>
    <t>CHF_{2} CH_{2} OCF_{2} CHF_{2}</t>
  </si>
  <si>
    <t>5.7</t>
  </si>
  <si>
    <t>0.37</t>
  </si>
  <si>
    <t>HFE-356pcf3</t>
  </si>
  <si>
    <t>CHF_{2} OCH_{2} CF_{2} CHF_{2}</t>
  </si>
  <si>
    <t>0.38</t>
  </si>
  <si>
    <t>HFE-356pcc3</t>
  </si>
  <si>
    <t>CH_{3} OCF_{2} CF_{2} CHF_{2}</t>
  </si>
  <si>
    <t>HFE-356mmz1</t>
  </si>
  <si>
    <t>(CF_{3} )_{2} CHOCH_{3}</t>
  </si>
  <si>
    <t>97.1 days</t>
  </si>
  <si>
    <t>HFE-365mcf3</t>
  </si>
  <si>
    <t>CF_{3} CF_{2} CH_{2} OCH_{3}</t>
  </si>
  <si>
    <t>19.3 days</t>
  </si>
  <si>
    <t>0.05</t>
  </si>
  <si>
    <t>HFE-365mcf2</t>
  </si>
  <si>
    <t>CF_{3} CF_{2} OCH_{2} CH_{3}</t>
  </si>
  <si>
    <t>0.6</t>
  </si>
  <si>
    <t>0.26^{i}</t>
  </si>
  <si>
    <t>HFE-374pc2</t>
  </si>
  <si>
    <t>CHF_{2} CF_{2} OCH_{2} CH_{3}</t>
  </si>
  <si>
    <t>4,4,4-Trifluorobutan-1-ol</t>
  </si>
  <si>
    <t>CF_{3} (CH_{2} )_{2} CH_{2} OH</t>
  </si>
  <si>
    <t>2,2,3,3,4,4,5,5-Octafluorocyclopentanol</t>
  </si>
  <si>
    <t>-(CF_{2} )_{4} CH(OH)-</t>
  </si>
  <si>
    <t>HFE-43-10pccc124 (H-Galden 1040x, HG-11)</t>
  </si>
  <si>
    <t>CHF_{2} OCF_{2} OC_{2} F_{4} OCHF_{2}</t>
  </si>
  <si>
    <t>13.5</t>
  </si>
  <si>
    <t>1.02</t>
  </si>
  <si>
    <t>HFE-449s1 (HFE-7100)</t>
  </si>
  <si>
    <t>C_{4} F_{9} OCH_{3}</t>
  </si>
  <si>
    <t>4.7</t>
  </si>
  <si>
    <t>n-HFE-7100</t>
  </si>
  <si>
    <t>n-C_{4} F_{9} OCH_{3}</t>
  </si>
  <si>
    <t>i-HFE-7100</t>
  </si>
  <si>
    <t>i-C_{4} F_{9} OCH_{3}</t>
  </si>
  <si>
    <t>HFE-569sf2 (HFE-7200)</t>
  </si>
  <si>
    <t>C_{4} F_{9} OC_{2} H_{5}</t>
  </si>
  <si>
    <t>n-HFE-7200</t>
  </si>
  <si>
    <t>n-C_{4} F_{9} OC_{2} H_{5}</t>
  </si>
  <si>
    <t>0.35^{i}</t>
  </si>
  <si>
    <t>i-HFE-7200</t>
  </si>
  <si>
    <t>i-C_{4} F_{9} OC_{2} H_{5}</t>
  </si>
  <si>
    <t>HFE-236ca12 (HG-10)</t>
  </si>
  <si>
    <t>CHF_{2} OCF_{2} OCHF_{2}</t>
  </si>
  <si>
    <t>25.0</t>
  </si>
  <si>
    <t>0.65</t>
  </si>
  <si>
    <t>HFE-338pcc13 (HG-01)</t>
  </si>
  <si>
    <t>CHF_{2} OCF_{2} CF_{2} OCHF_{2}</t>
  </si>
  <si>
    <t>12.9</t>
  </si>
  <si>
    <t>0.86</t>
  </si>
  <si>
    <t>1,1,1,3,3,3-Hexafluoropropan-2-ol</t>
  </si>
  <si>
    <t>(CF_{3} )_{2} CHOH</t>
  </si>
  <si>
    <t>HG-02</t>
  </si>
  <si>
    <t>HF_{2} C–(OCF_{2} CF_{2} )_{2} –
OCF_{2} H</t>
  </si>
  <si>
    <t>1.24^{i}</t>
  </si>
  <si>
    <t>HG-03</t>
  </si>
  <si>
    <t>HF_{2} C–(OCF_{2} CF_{2} )_{3} –
OCF_{2} H</t>
  </si>
  <si>
    <t>1.76^{i}</t>
  </si>
  <si>
    <t>HG-20</t>
  </si>
  <si>
    <t>HF_{2} C–(OCF_{2} )_{2} –OCF_{2} H</t>
  </si>
  <si>
    <t>0.92^{i}</t>
  </si>
  <si>
    <t>HG-21</t>
  </si>
  <si>
    <t>HF_{2} C–OCF_{2} CF_{2} OC-F_{2} OCF_{2} O–CF_{2} H</t>
  </si>
  <si>
    <t>1.71^{i}</t>
  </si>
  <si>
    <t>HG-30</t>
  </si>
  <si>
    <t>HF_{2} C–(OCF_{2} )_{3} –OCF_{2} H</t>
  </si>
  <si>
    <t>1.65^{i}</t>
  </si>
  <si>
    <t>1-Ethoxy-1,1,2,2,3,3,3-heptafluoropropane</t>
  </si>
  <si>
    <t>CF_{3} CF_{2} CF_{2} OCH_{2} CH_{3}</t>
  </si>
  <si>
    <t>0.28^{i}</t>
  </si>
  <si>
    <t>Fluoroxene</t>
  </si>
  <si>
    <t>CF_{3} CH_{2} OCH=CH_{2}</t>
  </si>
  <si>
    <t>3.6 days</t>
  </si>
  <si>
    <t>0.01^{i}</t>
  </si>
  <si>
    <t>1,1,2,2-Tetrafluoro-1-(fluoromethoxy)ethane</t>
  </si>
  <si>
    <t>CH_{2} FOCF_{2} CF_{2} H</t>
  </si>
  <si>
    <t>6.2</t>
  </si>
  <si>
    <t>0.34^{i}</t>
  </si>
  <si>
    <t>2-Ethoxy-3,3,4,4,5-pentafluorotetrahydro-2,5-bis[1,2,2,2-tetrafluoro-1-(trifluoromethyl)ethyl]-furan</t>
  </si>
  <si>
    <t>C_{12} H_{5} F_{19} O_{2}</t>
  </si>
  <si>
    <t>0.49^{j}</t>
  </si>
  <si>
    <t>Fluoro(methoxy)methane</t>
  </si>
  <si>
    <t>CH_{3} OCH_{2} F</t>
  </si>
  <si>
    <t>73.0 days</t>
  </si>
  <si>
    <t>0.07^{g}</t>
  </si>
  <si>
    <t>Difluoro(methoxy)methane</t>
  </si>
  <si>
    <t>CH_{3} OCHF_{2}</t>
  </si>
  <si>
    <t>1.1</t>
  </si>
  <si>
    <t>0.17^{g}</t>
  </si>
  <si>
    <t>Fluoro(fluoromethoxy)methane</t>
  </si>
  <si>
    <t>CH_{2} FOCH_{2} F</t>
  </si>
  <si>
    <t>0.9</t>
  </si>
  <si>
    <t>0.19^{g}</t>
  </si>
  <si>
    <t>Difluoro(fluoromethoxy)methane</t>
  </si>
  <si>
    <t>CH_{2} FOCHF_{2}</t>
  </si>
  <si>
    <t>3.3</t>
  </si>
  <si>
    <t>0.30^{g}</t>
  </si>
  <si>
    <t>Trifluoro(fluoromethoxy)methane</t>
  </si>
  <si>
    <t>CH_{2} FOCF_{3}</t>
  </si>
  <si>
    <t>4.4</t>
  </si>
  <si>
    <t>0.33^{g}</t>
  </si>
  <si>
    <t>HG’-01</t>
  </si>
  <si>
    <t>CH_{3} OCF_{2} CF_{2} OCH_{3}</t>
  </si>
  <si>
    <t>2.0</t>
  </si>
  <si>
    <t>HG’-02</t>
  </si>
  <si>
    <t>CH_{3} O(CF_{2} CF_{2} O)_{2} CH_{3}</t>
  </si>
  <si>
    <t>HG’-03</t>
  </si>
  <si>
    <t>CH_{3} O(CF_{2} CF_{2} O)_{3} CH_{3}</t>
  </si>
  <si>
    <t>0.76</t>
  </si>
  <si>
    <t>HFE-329me3</t>
  </si>
  <si>
    <t>CF_{3} CFHCF_{2} OCF_{3}</t>
  </si>
  <si>
    <t>40.0</t>
  </si>
  <si>
    <t>3,3,4,4,5,5,6,6,7,7,7-Undecafluoroheptan-1-ol</t>
  </si>
  <si>
    <t>CF_{3} (CF_{2} )_{4} CH_{2} CH_{2} OH</t>
  </si>
  <si>
    <t>20.0 days</t>
  </si>
  <si>
    <t>0.06</t>
  </si>
  <si>
    <t>3,3,4,4,5,5,6,6,7,7,8,8,9,9,9-Pentadecafluorononan-1-ol</t>
  </si>
  <si>
    <t>CF_{3} (CF_{2} )_{6} CH_{2} CH_{2} OH</t>
  </si>
  <si>
    <t>3,3,4,4,5,5,6,6,7,7,8,8,9,9,10,10,11,11,11-Non-adecafluoroundecan-1-ol</t>
  </si>
  <si>
    <t>CF_{3} (CF_{2} )_{8} CH_{2} CH_{2} OH</t>
  </si>
  <si>
    <t>2-Chloro-1,1,2-trifluoro-1-methoxyethane</t>
  </si>
  <si>
    <t>CH_{3} OCF_{2} CHFCl</t>
  </si>
  <si>
    <t>1.4</t>
  </si>
  <si>
    <t>0.21</t>
  </si>
  <si>
    <t>PFPMIE (perfluoropolymethylisopropyl ether)</t>
  </si>
  <si>
    <t>CF_{3} OCF(CF_{3} )
CF_{2} OCF_{2} OCF_{3}</t>
  </si>
  <si>
    <t>HFE-216</t>
  </si>
  <si>
    <t>CF_{3} OCF=CF_{2}</t>
  </si>
  <si>
    <t>8.4 days</t>
  </si>
  <si>
    <t>Trifluoromethyl formate</t>
  </si>
  <si>
    <t>HCOOCF_{3}</t>
  </si>
  <si>
    <t>0.31^{i}</t>
  </si>
  <si>
    <t>Perfluoroethyl formate</t>
  </si>
  <si>
    <t>HCOOCF_{2} CF_{3}</t>
  </si>
  <si>
    <t>0.44^{i}</t>
  </si>
  <si>
    <t>Perfluoropropyl formate</t>
  </si>
  <si>
    <t>HCOOCF_{2} CF_{2} CF_{3}</t>
  </si>
  <si>
    <t>0.50^{i}</t>
  </si>
  <si>
    <t>Perfluorobutyl formate</t>
  </si>
  <si>
    <t>HCOOCF_{2} CF_{2} CF_{2} CF_{3}</t>
  </si>
  <si>
    <t>3.0</t>
  </si>
  <si>
    <t>0.56^{i}</t>
  </si>
  <si>
    <t>2,2,2-Trifluoroethyl formate</t>
  </si>
  <si>
    <t>HCOOCH_{2} CF_{3}</t>
  </si>
  <si>
    <t>0.16^{i}</t>
  </si>
  <si>
    <t>3,3,3-Trifluoropropyl formate</t>
  </si>
  <si>
    <t>HCOOCH_{2} CH_{2} CF_{3}</t>
  </si>
  <si>
    <t>0.13^{i}</t>
  </si>
  <si>
    <t>1,2,2,2-Tetrafluoroethyl formate</t>
  </si>
  <si>
    <t>HCOOCHFCF_{3}</t>
  </si>
  <si>
    <t>1,1,1,3,3,3-Hexafluoropropan-2-yl formate</t>
  </si>
  <si>
    <t>HCOOCH(CF_{3} )_{2}</t>
  </si>
  <si>
    <t>0.33^{i}</t>
  </si>
  <si>
    <t>Perfluorobutyl acetate</t>
  </si>
  <si>
    <t>CH_{3} COOCF_{2} CF_{2} CF_{2} CF_{3}</t>
  </si>
  <si>
    <t>21.9 days</t>
  </si>
  <si>
    <t>0.12^{i}</t>
  </si>
  <si>
    <t>Perfluoropropyl acetate</t>
  </si>
  <si>
    <t>CH_{3} COOCF_{2} CF_{2} CF_{3}</t>
  </si>
  <si>
    <t>0.11^{i}</t>
  </si>
  <si>
    <t>Perfluoroethyl acetate</t>
  </si>
  <si>
    <t>CH_{3} COOCF_{2} CF_{3}</t>
  </si>
  <si>
    <t>0.10^{i}</t>
  </si>
  <si>
    <t>Trifluoromethyl acetate</t>
  </si>
  <si>
    <t>CH_{3} COOCF_{3}</t>
  </si>
  <si>
    <t>0.07^{i}</t>
  </si>
  <si>
    <t>Methyl carbonofluoridate</t>
  </si>
  <si>
    <t>FCOOCH_{3}</t>
  </si>
  <si>
    <t>1.8</t>
  </si>
  <si>
    <t>1,1-Difluoroethyl carbonofluoridate</t>
  </si>
  <si>
    <t>FCOOCF_{2} CH_{3}</t>
  </si>
  <si>
    <t>0.17^{i}</t>
  </si>
  <si>
    <t>1,1-Difluoroethyl 2,2,2-trifluoroacetate</t>
  </si>
  <si>
    <t>CF_{3} COOCF_{2} CH_{3}</t>
  </si>
  <si>
    <t>0.27^{i}</t>
  </si>
  <si>
    <t>Ethyl 2,2,2-trifluoroacetate</t>
  </si>
  <si>
    <t>CF_{3} COOCH_{2} CH_{3}</t>
  </si>
  <si>
    <t>0.05^{i}</t>
  </si>
  <si>
    <t>2,2,2-Trifluoroethyl 2,2,2-trifluoroacetate</t>
  </si>
  <si>
    <t>CF_{3} COOCH_{2} CF_{3}</t>
  </si>
  <si>
    <t>54.8 days</t>
  </si>
  <si>
    <t>0.15^{i}</t>
  </si>
  <si>
    <t>Methyl 2,2,2-trifluoroacetate</t>
  </si>
  <si>
    <t>CF_{3} COOCH_{3}</t>
  </si>
  <si>
    <t>0.18^{i}</t>
  </si>
  <si>
    <t>Methyl 2,2-difluoroacetate</t>
  </si>
  <si>
    <t>HCF_{2} COOCH_{3}</t>
  </si>
  <si>
    <t>40.1 days</t>
  </si>
  <si>
    <t>Difluoromethyl 2,2,2-trifluoroacetate</t>
  </si>
  <si>
    <t>CF_{3} COOCHF_{2}</t>
  </si>
  <si>
    <t>0.24^{i}</t>
  </si>
  <si>
    <t>2,2,3,3,4,4,4-Heptafluorobutan-1-ol</t>
  </si>
  <si>
    <t>C_{3} F_{7} CH_{2} OH</t>
  </si>
  <si>
    <t>1,1,2-Trifluoro-2-(trifluoromethoxy)-ethane</t>
  </si>
  <si>
    <t>CHF_{2} CHFOCF_{3}</t>
  </si>
  <si>
    <t>9.8</t>
  </si>
  <si>
    <t>1-Ethoxy-1,1,2,3,3,3-hexafluoropropane</t>
  </si>
  <si>
    <t>CF_{3} CHFCF_{2} OCH_{2} CH_{3}</t>
  </si>
  <si>
    <t>1,1,1,2,2,3,3-Heptafluoro-3-(1,2,2,2-tetrafluoroethoxy)-propane</t>
  </si>
  <si>
    <t>CF_{3} CF_{2} CF_{2} OCHFCF_{3}</t>
  </si>
  <si>
    <t>67.0</t>
  </si>
  <si>
    <t>0.58</t>
  </si>
  <si>
    <t>2,2,3,3-Tetrafluoro-1-propanol</t>
  </si>
  <si>
    <t>CHF_{2} CF_{2} CH_{2} OH</t>
  </si>
  <si>
    <t>91.3 days</t>
  </si>
  <si>
    <t>2,2,3,4,4,4-Hexafluoro-1-butanol</t>
  </si>
  <si>
    <t>CF_{3} CHFCF_{2} CH_{2} OH</t>
  </si>
  <si>
    <t>94.9 days</t>
  </si>
  <si>
    <t>2,2,3,3,4,4,4-Heptafluoro-1-butanol</t>
  </si>
  <si>
    <t>CF_{3} CF_{2} CF_{2} CH_{2} OH</t>
  </si>
  <si>
    <t>1,1,2,2-Tetrafluoro-3-methoxy-propane</t>
  </si>
  <si>
    <t>CHF_{2} CF_{2} CH_{2} OCH_{3}</t>
  </si>
  <si>
    <t>14.2 days</t>
  </si>
  <si>
    <t>perfluoro-2-methyl-3-pentanone</t>
  </si>
  <si>
    <t>CF_{3} CF_{2} C(O)CF(CF_{3} )_{2}</t>
  </si>
  <si>
    <t>3,3,3-Trifluoro-propanal</t>
  </si>
  <si>
    <t>CF_{3} CH_{2} CHO</t>
  </si>
  <si>
    <t>2.0 days</t>
  </si>
  <si>
    <t>2-Fluoroethanol</t>
  </si>
  <si>
    <t>CH_{2} FCH_{2} OH</t>
  </si>
  <si>
    <t>20.4 days</t>
  </si>
  <si>
    <t>2,2-Difluoroethanol</t>
  </si>
  <si>
    <t>CHF_{2} CH_{2} OH</t>
  </si>
  <si>
    <t>40.0 days</t>
  </si>
  <si>
    <t>2,2,2-Trifluoroethanol</t>
  </si>
  <si>
    <t>CF_{3} CH_{2} OH</t>
  </si>
  <si>
    <t>1,1’-Oxybis[2-(difluoromethoxy)-1,1,2,2-tetrafluoroethane</t>
  </si>
  <si>
    <t>HCF_{2} O(CF_{2} CF_{2} O)_{2} CF_{2} H</t>
  </si>
  <si>
    <t>1.15^{k}</t>
  </si>
  <si>
    <t>1,1,3,3,4,4,6,6,7,7,9,9,10,10,12,12-hexa-decafluoro-2,5,8,11-Tetraoxadodecane</t>
  </si>
  <si>
    <t>HCF_{2} O(CF_{2} CF_{2} O)_{3} CF_{2} H</t>
  </si>
  <si>
    <t>1.43^{k}</t>
  </si>
  <si>
    <t>1,1,3,3,4,4,6,6,7,7,9,9,10,10,12,12,13,13,15,15-eico-safluoro-2,5,8,11,14-Pentaoxapentadecane</t>
  </si>
  <si>
    <t>HCF_{2} O(CF_{2} CF_{2} O)_{4} CF_{2} H</t>
  </si>
  <si>
    <t>1.46^{k}</t>
  </si>
  <si>
    <t>CUADRO 7.8
MEZCLAS (MUCHAS CONTIENEN HFC Y/O PFC)</t>
  </si>
  <si>
    <t>Mezcla</t>
  </si>
  <si>
    <t>Componente 1</t>
  </si>
  <si>
    <t>% Componente 1</t>
  </si>
  <si>
    <t>GWP100 Componente 1</t>
  </si>
  <si>
    <t>Componente 2</t>
  </si>
  <si>
    <t>% Componente 2</t>
  </si>
  <si>
    <t>GWP100 Componente 2</t>
  </si>
  <si>
    <t>Componente 3</t>
  </si>
  <si>
    <t>% Componente 3</t>
  </si>
  <si>
    <t>GWP100 Componente 3</t>
  </si>
  <si>
    <t>Componente 4</t>
  </si>
  <si>
    <t>% Componente 4</t>
  </si>
  <si>
    <t>GWP100 Componente 4</t>
  </si>
  <si>
    <t>GWP total</t>
  </si>
  <si>
    <t>R400</t>
  </si>
  <si>
    <t>R-400 puede tener varias proporciones de CFC-12 y CFC-114. Es necesario especificar la composición exacta, p. ej., R-400 (60/40).</t>
  </si>
  <si>
    <t>R-400 puede tener varias proporciones de CFC-12 y CFC-14. Es necesario especificar la composición exacta, p. ej., R-400 (60/40).</t>
  </si>
  <si>
    <t>R401A</t>
  </si>
  <si>
    <t>R401B</t>
  </si>
  <si>
    <t>R401C</t>
  </si>
  <si>
    <t>R402A</t>
  </si>
  <si>
    <t>HC-290</t>
  </si>
  <si>
    <t>R402B</t>
  </si>
  <si>
    <t>R403A</t>
  </si>
  <si>
    <t>R403B</t>
  </si>
  <si>
    <t>R405A</t>
  </si>
  <si>
    <t>R406A</t>
  </si>
  <si>
    <t>HC-600a</t>
  </si>
  <si>
    <t>R407D</t>
  </si>
  <si>
    <t>R407E</t>
  </si>
  <si>
    <t>R408A</t>
  </si>
  <si>
    <t>R409A</t>
  </si>
  <si>
    <t>R409B</t>
  </si>
  <si>
    <t>R411A</t>
  </si>
  <si>
    <t>HC-1270</t>
  </si>
  <si>
    <t>R411B</t>
  </si>
  <si>
    <t>R411C</t>
  </si>
  <si>
    <t>R412A</t>
  </si>
  <si>
    <t>R413A</t>
  </si>
  <si>
    <t>R414A</t>
  </si>
  <si>
    <t>R414B</t>
  </si>
  <si>
    <t>R415A</t>
  </si>
  <si>
    <t>R415B</t>
  </si>
  <si>
    <t>R416A</t>
  </si>
  <si>
    <t>HC-600</t>
  </si>
  <si>
    <t>R417A</t>
  </si>
  <si>
    <t>R418A</t>
  </si>
  <si>
    <t>R419A</t>
  </si>
  <si>
    <t>HE-E170</t>
  </si>
  <si>
    <t>R420A</t>
  </si>
  <si>
    <t>R421A</t>
  </si>
  <si>
    <t>R421B</t>
  </si>
  <si>
    <t>R422A</t>
  </si>
  <si>
    <t>R422B</t>
  </si>
  <si>
    <t>R422C</t>
  </si>
  <si>
    <t>R500</t>
  </si>
  <si>
    <t>R501</t>
  </si>
  <si>
    <t>R502</t>
  </si>
  <si>
    <t>R503</t>
  </si>
  <si>
    <t>R504</t>
  </si>
  <si>
    <t>R505</t>
  </si>
  <si>
    <t>HCFC-31</t>
  </si>
  <si>
    <t>R506</t>
  </si>
  <si>
    <t>CFC-31</t>
  </si>
  <si>
    <t>R509A</t>
  </si>
  <si>
    <t>Conversión</t>
  </si>
  <si>
    <t>1 GWh</t>
  </si>
  <si>
    <t>1 kWh</t>
  </si>
  <si>
    <t>CO2e</t>
  </si>
  <si>
    <t>Pérdidas por T&amp;D %</t>
  </si>
  <si>
    <t>Fuente: Base de Información de Eficiencia Energética - CEPAL- Enerdata, 2018 (https://biee-cepal.enerdata.net/es/datamapper/rate-of-electricity-t&amp;d-losses.html)</t>
  </si>
  <si>
    <t>Base de Información de Eficiencia Energética - CEPAL- Enerdata, 2018 (https://biee-cepal.enerdata.net/es/datamapper/rate-of-electricity-t&amp;d-losses.html)</t>
  </si>
  <si>
    <t>Emisiones directas por energía importada -  Adquisición de otras energías a terceros</t>
  </si>
  <si>
    <t>Tipo de energía: Vapor/Calefacción/Refrigeración/Aire comprimido</t>
  </si>
  <si>
    <t>IPCC 2006 (vol2; chapter 2) , Table 2.2</t>
  </si>
  <si>
    <r>
      <rPr>
        <b/>
        <sz val="9"/>
        <rFont val="Times New Roman"/>
        <family val="1"/>
      </rPr>
      <t>C</t>
    </r>
    <r>
      <rPr>
        <b/>
        <sz val="7"/>
        <rFont val="Times New Roman"/>
        <family val="1"/>
      </rPr>
      <t xml:space="preserve">UADRO </t>
    </r>
    <r>
      <rPr>
        <b/>
        <sz val="9"/>
        <rFont val="Times New Roman"/>
        <family val="1"/>
      </rPr>
      <t>2.2 
F</t>
    </r>
    <r>
      <rPr>
        <b/>
        <sz val="7"/>
        <rFont val="Times New Roman"/>
        <family val="1"/>
      </rPr>
      <t xml:space="preserve">ACTORES DE EMISIÓN POR DEFECTO PARA LA COMBUSTIÓN ESTACIONARIA EN LAS </t>
    </r>
    <r>
      <rPr>
        <b/>
        <u/>
        <sz val="7"/>
        <rFont val="Times New Roman"/>
        <family val="1"/>
      </rPr>
      <t>INDUSTRIAS ENERGÉTICAS</t>
    </r>
    <r>
      <rPr>
        <b/>
        <sz val="7"/>
        <rFont val="Times New Roman"/>
        <family val="1"/>
      </rPr>
      <t xml:space="preserve"> </t>
    </r>
    <r>
      <rPr>
        <b/>
        <sz val="9"/>
        <rFont val="Times New Roman"/>
        <family val="1"/>
      </rPr>
      <t>(kg de gas
de efecto invernadero por TJ sobre una base calórica neta)</t>
    </r>
  </si>
  <si>
    <r>
      <rPr>
        <sz val="8"/>
        <rFont val="Times New Roman"/>
        <family val="1"/>
      </rPr>
      <t>Alquitrán de hulla</t>
    </r>
  </si>
  <si>
    <r>
      <rPr>
        <b/>
        <sz val="8"/>
        <rFont val="Times New Roman"/>
        <family val="1"/>
      </rPr>
      <t>n</t>
    </r>
    <r>
      <rPr>
        <sz val="8"/>
        <rFont val="Times New Roman"/>
        <family val="1"/>
      </rPr>
      <t>80 700</t>
    </r>
  </si>
  <si>
    <r>
      <rPr>
        <b/>
        <sz val="8"/>
        <rFont val="Times New Roman"/>
        <family val="1"/>
      </rPr>
      <t>n</t>
    </r>
  </si>
  <si>
    <r>
      <rPr>
        <b/>
        <sz val="8"/>
        <rFont val="Times New Roman"/>
        <family val="1"/>
      </rPr>
      <t>r</t>
    </r>
  </si>
  <si>
    <r>
      <rPr>
        <sz val="8"/>
        <rFont val="Times New Roman"/>
        <family val="1"/>
      </rPr>
      <t>Gases derivados</t>
    </r>
  </si>
  <si>
    <r>
      <rPr>
        <sz val="7.5"/>
        <rFont val="Times New Roman"/>
        <family val="1"/>
      </rPr>
      <t>Gas de fábricas de gas</t>
    </r>
  </si>
  <si>
    <r>
      <rPr>
        <b/>
        <sz val="8"/>
        <rFont val="Times New Roman"/>
        <family val="1"/>
      </rPr>
      <t>n</t>
    </r>
    <r>
      <rPr>
        <sz val="8"/>
        <rFont val="Times New Roman"/>
        <family val="1"/>
      </rPr>
      <t>44 400</t>
    </r>
  </si>
  <si>
    <r>
      <rPr>
        <sz val="7.5"/>
        <rFont val="Times New Roman"/>
        <family val="1"/>
      </rPr>
      <t>Gas de horno de coque</t>
    </r>
  </si>
  <si>
    <r>
      <rPr>
        <sz val="7.5"/>
        <rFont val="Times New Roman"/>
        <family val="1"/>
      </rPr>
      <t>Gas de alto horno</t>
    </r>
  </si>
  <si>
    <r>
      <rPr>
        <b/>
        <sz val="8"/>
        <rFont val="Times New Roman"/>
        <family val="1"/>
      </rPr>
      <t>n</t>
    </r>
    <r>
      <rPr>
        <sz val="8"/>
        <rFont val="Times New Roman"/>
        <family val="1"/>
      </rPr>
      <t>260 000</t>
    </r>
  </si>
  <si>
    <r>
      <rPr>
        <sz val="7.5"/>
        <rFont val="Times New Roman"/>
        <family val="1"/>
      </rPr>
      <t>Gas de horno de oxígeno para aceros</t>
    </r>
  </si>
  <si>
    <r>
      <rPr>
        <b/>
        <sz val="8"/>
        <rFont val="Times New Roman"/>
        <family val="1"/>
      </rPr>
      <t>n</t>
    </r>
    <r>
      <rPr>
        <sz val="8"/>
        <rFont val="Times New Roman"/>
        <family val="1"/>
      </rPr>
      <t>182 000</t>
    </r>
  </si>
  <si>
    <r>
      <rPr>
        <sz val="8"/>
        <rFont val="Times New Roman"/>
        <family val="1"/>
      </rPr>
      <t>Gas natural</t>
    </r>
  </si>
  <si>
    <r>
      <rPr>
        <sz val="7"/>
        <rFont val="Times New Roman"/>
        <family val="1"/>
      </rPr>
      <t>Desechos municipales (fracción no perteneciente a la biomasa)</t>
    </r>
  </si>
  <si>
    <r>
      <rPr>
        <b/>
        <sz val="8"/>
        <rFont val="Times New Roman"/>
        <family val="1"/>
      </rPr>
      <t xml:space="preserve">n  </t>
    </r>
    <r>
      <rPr>
        <sz val="8"/>
        <rFont val="Times New Roman"/>
        <family val="1"/>
      </rPr>
      <t>91 700</t>
    </r>
  </si>
  <si>
    <r>
      <rPr>
        <sz val="8"/>
        <rFont val="Times New Roman"/>
        <family val="1"/>
      </rPr>
      <t>Desechos industriales</t>
    </r>
  </si>
  <si>
    <r>
      <rPr>
        <b/>
        <sz val="8"/>
        <rFont val="Times New Roman"/>
        <family val="1"/>
      </rPr>
      <t xml:space="preserve">n  </t>
    </r>
    <r>
      <rPr>
        <sz val="8"/>
        <rFont val="Times New Roman"/>
        <family val="1"/>
      </rPr>
      <t>143 000</t>
    </r>
  </si>
  <si>
    <r>
      <rPr>
        <sz val="8"/>
        <rFont val="Times New Roman"/>
        <family val="1"/>
      </rPr>
      <t>Óleos de desecho</t>
    </r>
  </si>
  <si>
    <r>
      <rPr>
        <b/>
        <sz val="8"/>
        <rFont val="Times New Roman"/>
        <family val="1"/>
      </rPr>
      <t xml:space="preserve">n   </t>
    </r>
    <r>
      <rPr>
        <sz val="8"/>
        <rFont val="Times New Roman"/>
        <family val="1"/>
      </rPr>
      <t>73 300</t>
    </r>
  </si>
  <si>
    <r>
      <rPr>
        <sz val="8"/>
        <rFont val="Times New Roman"/>
        <family val="1"/>
      </rPr>
      <t>Turba</t>
    </r>
  </si>
  <si>
    <r>
      <rPr>
        <sz val="7"/>
        <rFont val="Times New Roman"/>
        <family val="1"/>
      </rPr>
      <t>Biocombustibles sólidos</t>
    </r>
  </si>
  <si>
    <r>
      <rPr>
        <sz val="7"/>
        <rFont val="Times New Roman"/>
        <family val="1"/>
      </rPr>
      <t>Madera / Desechos de madera</t>
    </r>
  </si>
  <si>
    <r>
      <rPr>
        <b/>
        <sz val="8"/>
        <rFont val="Times New Roman"/>
        <family val="1"/>
      </rPr>
      <t>n</t>
    </r>
    <r>
      <rPr>
        <sz val="8"/>
        <rFont val="Times New Roman"/>
        <family val="1"/>
      </rPr>
      <t>112 000</t>
    </r>
  </si>
  <si>
    <r>
      <rPr>
        <sz val="7"/>
        <rFont val="Times New Roman"/>
        <family val="1"/>
      </rPr>
      <t>Lejía de sulfito (licor negro)</t>
    </r>
    <r>
      <rPr>
        <vertAlign val="superscript"/>
        <sz val="7"/>
        <rFont val="Times New Roman"/>
        <family val="1"/>
      </rPr>
      <t>(a)</t>
    </r>
  </si>
  <si>
    <r>
      <rPr>
        <b/>
        <sz val="8"/>
        <rFont val="Times New Roman"/>
        <family val="1"/>
      </rPr>
      <t>n</t>
    </r>
    <r>
      <rPr>
        <sz val="8"/>
        <rFont val="Times New Roman"/>
        <family val="1"/>
      </rPr>
      <t>95 300</t>
    </r>
  </si>
  <si>
    <r>
      <rPr>
        <sz val="7"/>
        <rFont val="Times New Roman"/>
        <family val="1"/>
      </rPr>
      <t>Otra biomasa sólida primaria</t>
    </r>
  </si>
  <si>
    <r>
      <rPr>
        <b/>
        <sz val="8"/>
        <rFont val="Times New Roman"/>
        <family val="1"/>
      </rPr>
      <t>n</t>
    </r>
    <r>
      <rPr>
        <sz val="8"/>
        <rFont val="Times New Roman"/>
        <family val="1"/>
      </rPr>
      <t>100 000</t>
    </r>
  </si>
  <si>
    <r>
      <rPr>
        <sz val="7"/>
        <rFont val="Times New Roman"/>
        <family val="1"/>
      </rPr>
      <t>Carbón vegetal</t>
    </r>
  </si>
  <si>
    <r>
      <rPr>
        <sz val="7"/>
        <rFont val="Times New Roman"/>
        <family val="1"/>
      </rPr>
      <t>Biocombustibles líquidos</t>
    </r>
  </si>
  <si>
    <r>
      <rPr>
        <sz val="7.5"/>
        <rFont val="Times New Roman"/>
        <family val="1"/>
      </rPr>
      <t>Biogasolina</t>
    </r>
  </si>
  <si>
    <r>
      <rPr>
        <b/>
        <sz val="8"/>
        <rFont val="Times New Roman"/>
        <family val="1"/>
      </rPr>
      <t>n</t>
    </r>
    <r>
      <rPr>
        <sz val="8"/>
        <rFont val="Times New Roman"/>
        <family val="1"/>
      </rPr>
      <t>70 800</t>
    </r>
  </si>
  <si>
    <r>
      <rPr>
        <sz val="7.5"/>
        <rFont val="Times New Roman"/>
        <family val="1"/>
      </rPr>
      <t>Biodiésel</t>
    </r>
  </si>
  <si>
    <r>
      <rPr>
        <sz val="7.5"/>
        <rFont val="Times New Roman"/>
        <family val="1"/>
      </rPr>
      <t>Otros biocombus tibles líquidos</t>
    </r>
  </si>
  <si>
    <r>
      <rPr>
        <b/>
        <sz val="8"/>
        <rFont val="Times New Roman"/>
        <family val="1"/>
      </rPr>
      <t>n</t>
    </r>
    <r>
      <rPr>
        <sz val="8"/>
        <rFont val="Times New Roman"/>
        <family val="1"/>
      </rPr>
      <t>79 600</t>
    </r>
  </si>
  <si>
    <r>
      <rPr>
        <sz val="7.5"/>
        <rFont val="Times New Roman"/>
        <family val="1"/>
      </rPr>
      <t>Biomasa gaseosa</t>
    </r>
  </si>
  <si>
    <r>
      <rPr>
        <sz val="7.5"/>
        <rFont val="Times New Roman"/>
        <family val="1"/>
      </rPr>
      <t>Gas de vertedero</t>
    </r>
  </si>
  <si>
    <r>
      <rPr>
        <b/>
        <sz val="8"/>
        <rFont val="Times New Roman"/>
        <family val="1"/>
      </rPr>
      <t>n</t>
    </r>
    <r>
      <rPr>
        <sz val="8"/>
        <rFont val="Times New Roman"/>
        <family val="1"/>
      </rPr>
      <t>54 600</t>
    </r>
  </si>
  <si>
    <r>
      <rPr>
        <sz val="7.5"/>
        <rFont val="Times New Roman"/>
        <family val="1"/>
      </rPr>
      <t>Gas de digestión de lodos cloacales</t>
    </r>
  </si>
  <si>
    <r>
      <rPr>
        <sz val="7.5"/>
        <rFont val="Times New Roman"/>
        <family val="1"/>
      </rPr>
      <t>Otro biogás</t>
    </r>
  </si>
  <si>
    <r>
      <rPr>
        <sz val="6"/>
        <rFont val="Times New Roman"/>
        <family val="1"/>
      </rPr>
      <t>Otros combustibles no fósiles</t>
    </r>
  </si>
  <si>
    <r>
      <rPr>
        <sz val="7"/>
        <rFont val="Times New Roman"/>
        <family val="1"/>
      </rPr>
      <t>Desechos municipales (fracción pertenecien te a la biomasa)</t>
    </r>
  </si>
  <si>
    <r>
      <rPr>
        <sz val="7.5"/>
        <rFont val="Times New Roman"/>
        <family val="1"/>
      </rPr>
      <t>Petróleo crudo</t>
    </r>
  </si>
  <si>
    <r>
      <rPr>
        <b/>
        <sz val="7.5"/>
        <rFont val="Times New Roman"/>
        <family val="1"/>
      </rPr>
      <t>r</t>
    </r>
  </si>
  <si>
    <r>
      <rPr>
        <sz val="7.5"/>
        <rFont val="Times New Roman"/>
        <family val="1"/>
      </rPr>
      <t>Orimulsión</t>
    </r>
  </si>
  <si>
    <r>
      <rPr>
        <b/>
        <sz val="7.5"/>
        <rFont val="Times New Roman"/>
        <family val="1"/>
      </rPr>
      <t>r</t>
    </r>
    <r>
      <rPr>
        <sz val="7.5"/>
        <rFont val="Times New Roman"/>
        <family val="1"/>
      </rPr>
      <t>77 000</t>
    </r>
  </si>
  <si>
    <r>
      <rPr>
        <sz val="7.5"/>
        <rFont val="Times New Roman"/>
        <family val="1"/>
      </rPr>
      <t>Gas natural licuado</t>
    </r>
  </si>
  <si>
    <r>
      <rPr>
        <b/>
        <sz val="7.5"/>
        <rFont val="Times New Roman"/>
        <family val="1"/>
      </rPr>
      <t>r</t>
    </r>
    <r>
      <rPr>
        <sz val="7.5"/>
        <rFont val="Times New Roman"/>
        <family val="1"/>
      </rPr>
      <t>64 200</t>
    </r>
  </si>
  <si>
    <r>
      <rPr>
        <sz val="7"/>
        <rFont val="Times New Roman"/>
        <family val="1"/>
      </rPr>
      <t>Gasolina</t>
    </r>
  </si>
  <si>
    <r>
      <rPr>
        <sz val="7"/>
        <rFont val="Times New Roman"/>
        <family val="1"/>
      </rPr>
      <t>Gasolina para motores</t>
    </r>
  </si>
  <si>
    <r>
      <rPr>
        <sz val="7"/>
        <rFont val="Times New Roman"/>
        <family val="1"/>
      </rPr>
      <t>Gasolina para la aviación</t>
    </r>
  </si>
  <si>
    <r>
      <rPr>
        <b/>
        <sz val="7.5"/>
        <rFont val="Times New Roman"/>
        <family val="1"/>
      </rPr>
      <t>r</t>
    </r>
    <r>
      <rPr>
        <sz val="7.5"/>
        <rFont val="Times New Roman"/>
        <family val="1"/>
      </rPr>
      <t>70 000</t>
    </r>
  </si>
  <si>
    <r>
      <rPr>
        <sz val="7"/>
        <rFont val="Times New Roman"/>
        <family val="1"/>
      </rPr>
      <t>Gasolina para motor a reacción</t>
    </r>
  </si>
  <si>
    <r>
      <rPr>
        <sz val="7.5"/>
        <rFont val="Times New Roman"/>
        <family val="1"/>
      </rPr>
      <t>Queroseno para motor a reacción</t>
    </r>
  </si>
  <si>
    <r>
      <rPr>
        <b/>
        <sz val="7.5"/>
        <rFont val="Times New Roman"/>
        <family val="1"/>
      </rPr>
      <t>r</t>
    </r>
    <r>
      <rPr>
        <sz val="7.5"/>
        <rFont val="Times New Roman"/>
        <family val="1"/>
      </rPr>
      <t>71 500</t>
    </r>
  </si>
  <si>
    <r>
      <rPr>
        <sz val="7.5"/>
        <rFont val="Times New Roman"/>
        <family val="1"/>
      </rPr>
      <t>Otro queroseno</t>
    </r>
  </si>
  <si>
    <r>
      <rPr>
        <sz val="7.5"/>
        <rFont val="Times New Roman"/>
        <family val="1"/>
      </rPr>
      <t>Esquisto bituminoso</t>
    </r>
  </si>
  <si>
    <r>
      <rPr>
        <sz val="7.5"/>
        <rFont val="Times New Roman"/>
        <family val="1"/>
      </rPr>
      <t>Gas/Diesel Oil</t>
    </r>
  </si>
  <si>
    <r>
      <rPr>
        <sz val="7.5"/>
        <rFont val="Times New Roman"/>
        <family val="1"/>
      </rPr>
      <t>Fuelóleo residual</t>
    </r>
  </si>
  <si>
    <r>
      <rPr>
        <sz val="7.5"/>
        <rFont val="Times New Roman"/>
        <family val="1"/>
      </rPr>
      <t>Gases licuados de petróleo</t>
    </r>
  </si>
  <si>
    <r>
      <rPr>
        <sz val="7.5"/>
        <rFont val="Times New Roman"/>
        <family val="1"/>
      </rPr>
      <t>Etano</t>
    </r>
  </si>
  <si>
    <r>
      <rPr>
        <sz val="7.5"/>
        <rFont val="Times New Roman"/>
        <family val="1"/>
      </rPr>
      <t>Nafta</t>
    </r>
  </si>
  <si>
    <r>
      <rPr>
        <sz val="7.5"/>
        <rFont val="Times New Roman"/>
        <family val="1"/>
      </rPr>
      <t>Bitumen</t>
    </r>
  </si>
  <si>
    <r>
      <rPr>
        <sz val="7.5"/>
        <rFont val="Times New Roman"/>
        <family val="1"/>
      </rPr>
      <t>Lubricantes</t>
    </r>
  </si>
  <si>
    <r>
      <rPr>
        <sz val="7.5"/>
        <rFont val="Times New Roman"/>
        <family val="1"/>
      </rPr>
      <t>Coque de petróleo</t>
    </r>
  </si>
  <si>
    <r>
      <rPr>
        <b/>
        <sz val="7.5"/>
        <rFont val="Times New Roman"/>
        <family val="1"/>
      </rPr>
      <t>r</t>
    </r>
    <r>
      <rPr>
        <sz val="7.5"/>
        <rFont val="Times New Roman"/>
        <family val="1"/>
      </rPr>
      <t>97 500</t>
    </r>
  </si>
  <si>
    <r>
      <rPr>
        <sz val="7.5"/>
        <rFont val="Times New Roman"/>
        <family val="1"/>
      </rPr>
      <t>Alimentación a procesos de refinerías</t>
    </r>
  </si>
  <si>
    <r>
      <rPr>
        <sz val="7.5"/>
        <rFont val="Times New Roman"/>
        <family val="1"/>
      </rPr>
      <t>Otro petróleo</t>
    </r>
  </si>
  <si>
    <r>
      <rPr>
        <sz val="7.5"/>
        <rFont val="Times New Roman"/>
        <family val="1"/>
      </rPr>
      <t>Gas de refinería</t>
    </r>
  </si>
  <si>
    <r>
      <rPr>
        <b/>
        <sz val="7.5"/>
        <rFont val="Times New Roman"/>
        <family val="1"/>
      </rPr>
      <t>n</t>
    </r>
    <r>
      <rPr>
        <sz val="7.5"/>
        <rFont val="Times New Roman"/>
        <family val="1"/>
      </rPr>
      <t>57 600</t>
    </r>
  </si>
  <si>
    <r>
      <rPr>
        <sz val="7"/>
        <rFont val="Times New Roman"/>
        <family val="1"/>
      </rPr>
      <t>Ceras de parafina</t>
    </r>
  </si>
  <si>
    <r>
      <rPr>
        <sz val="7"/>
        <rFont val="Times New Roman"/>
        <family val="1"/>
      </rPr>
      <t>Espíritu blanco y SBP</t>
    </r>
  </si>
  <si>
    <r>
      <rPr>
        <sz val="7"/>
        <rFont val="Times New Roman"/>
        <family val="1"/>
      </rPr>
      <t>Otros productos del petróleo</t>
    </r>
  </si>
  <si>
    <r>
      <rPr>
        <sz val="7.5"/>
        <rFont val="Times New Roman"/>
        <family val="1"/>
      </rPr>
      <t>Antracita</t>
    </r>
  </si>
  <si>
    <r>
      <rPr>
        <sz val="7.5"/>
        <rFont val="Times New Roman"/>
        <family val="1"/>
      </rPr>
      <t>Carbón de coque</t>
    </r>
  </si>
  <si>
    <r>
      <rPr>
        <sz val="7.5"/>
        <rFont val="Times New Roman"/>
        <family val="1"/>
      </rPr>
      <t>Otro carbón bituminoso</t>
    </r>
  </si>
  <si>
    <r>
      <rPr>
        <sz val="7.5"/>
        <rFont val="Times New Roman"/>
        <family val="1"/>
      </rPr>
      <t>Carbón sub- bituminoso</t>
    </r>
  </si>
  <si>
    <r>
      <rPr>
        <sz val="7.5"/>
        <rFont val="Times New Roman"/>
        <family val="1"/>
      </rPr>
      <t>Lignito</t>
    </r>
  </si>
  <si>
    <r>
      <rPr>
        <sz val="7.5"/>
        <rFont val="Times New Roman"/>
        <family val="1"/>
      </rPr>
      <t>Esquisto bituminoso y alquitrán</t>
    </r>
  </si>
  <si>
    <r>
      <rPr>
        <sz val="7.5"/>
        <rFont val="Times New Roman"/>
        <family val="1"/>
      </rPr>
      <t>Briquetas de carbón de lignito</t>
    </r>
  </si>
  <si>
    <r>
      <rPr>
        <b/>
        <sz val="7.5"/>
        <rFont val="Times New Roman"/>
        <family val="1"/>
      </rPr>
      <t>n</t>
    </r>
  </si>
  <si>
    <r>
      <rPr>
        <sz val="7.5"/>
        <rFont val="Times New Roman"/>
        <family val="1"/>
      </rPr>
      <t>Combustible evidente</t>
    </r>
  </si>
  <si>
    <r>
      <rPr>
        <sz val="7.5"/>
        <rFont val="Times New Roman"/>
        <family val="1"/>
      </rPr>
      <t>Coque</t>
    </r>
  </si>
  <si>
    <r>
      <rPr>
        <sz val="7"/>
        <rFont val="Times New Roman"/>
        <family val="1"/>
      </rPr>
      <t>Coque para horno de coque y coque de lignito</t>
    </r>
  </si>
  <si>
    <r>
      <rPr>
        <b/>
        <sz val="7.5"/>
        <rFont val="Times New Roman"/>
        <family val="1"/>
      </rPr>
      <t>r</t>
    </r>
    <r>
      <rPr>
        <sz val="7.5"/>
        <rFont val="Times New Roman"/>
        <family val="1"/>
      </rPr>
      <t>107 000</t>
    </r>
  </si>
  <si>
    <r>
      <rPr>
        <sz val="7.5"/>
        <rFont val="Times New Roman"/>
        <family val="1"/>
      </rPr>
      <t>Coque de gas</t>
    </r>
  </si>
  <si>
    <r>
      <rPr>
        <vertAlign val="superscript"/>
        <sz val="7.5"/>
        <rFont val="Times New Roman"/>
        <family val="1"/>
      </rPr>
      <t>(a)</t>
    </r>
    <r>
      <rPr>
        <sz val="7.5"/>
        <rFont val="Times New Roman"/>
        <family val="1"/>
      </rPr>
      <t>Incluye el CO</t>
    </r>
    <r>
      <rPr>
        <vertAlign val="subscript"/>
        <sz val="7.5"/>
        <rFont val="Times New Roman"/>
        <family val="1"/>
      </rPr>
      <t>2</t>
    </r>
    <r>
      <rPr>
        <sz val="7.5"/>
        <rFont val="Times New Roman"/>
        <family val="1"/>
      </rPr>
      <t xml:space="preserve"> derivado de la biomasa emitido desde la unidad de combustión de licor negro y el CO</t>
    </r>
    <r>
      <rPr>
        <vertAlign val="subscript"/>
        <sz val="7.5"/>
        <rFont val="Times New Roman"/>
        <family val="1"/>
      </rPr>
      <t>2</t>
    </r>
    <r>
      <rPr>
        <sz val="7.5"/>
        <rFont val="Times New Roman"/>
        <family val="1"/>
      </rPr>
      <t xml:space="preserve"> derivado de la biomasa emitido desde el horno de cal de la planta de kraft.
</t>
    </r>
    <r>
      <rPr>
        <b/>
        <sz val="7.5"/>
        <rFont val="Times New Roman"/>
        <family val="1"/>
      </rPr>
      <t xml:space="preserve">n  </t>
    </r>
    <r>
      <rPr>
        <sz val="7.5"/>
        <rFont val="Times New Roman"/>
        <family val="1"/>
      </rPr>
      <t xml:space="preserve">Indica un factor de emisión nuevo que no estaba presente en las </t>
    </r>
    <r>
      <rPr>
        <i/>
        <sz val="7.5"/>
        <rFont val="Times New Roman"/>
        <family val="1"/>
      </rPr>
      <t>Directrices del IPCC de 1996</t>
    </r>
    <r>
      <rPr>
        <sz val="7.5"/>
        <rFont val="Times New Roman"/>
        <family val="1"/>
      </rPr>
      <t xml:space="preserve">.
</t>
    </r>
    <r>
      <rPr>
        <b/>
        <sz val="7.5"/>
        <rFont val="Times New Roman"/>
        <family val="1"/>
      </rPr>
      <t xml:space="preserve">r  </t>
    </r>
    <r>
      <rPr>
        <sz val="7.5"/>
        <rFont val="Times New Roman"/>
        <family val="1"/>
      </rPr>
      <t xml:space="preserve">Indica un factor de emisión que se revisó a partir de las </t>
    </r>
    <r>
      <rPr>
        <i/>
        <sz val="7.5"/>
        <rFont val="Times New Roman"/>
        <family val="1"/>
      </rPr>
      <t>Directrices del IPCC de 1996.</t>
    </r>
  </si>
  <si>
    <t>Nombre en DEFRA UK</t>
  </si>
  <si>
    <t>Nombre en otras fuentes</t>
  </si>
  <si>
    <t>Valor factor de emisión (fuente 1)</t>
  </si>
  <si>
    <t>Valor factor de emisión (fuente 2)</t>
  </si>
  <si>
    <t>Unidades</t>
  </si>
  <si>
    <t>Plastic - Plastics: average plastics - Primary material production</t>
  </si>
  <si>
    <t>Metal - Metal: steel cans - Primary material production</t>
  </si>
  <si>
    <t>Metal - Metal: steel cans - Closed-loop source</t>
  </si>
  <si>
    <t>Metal - Metal: aluminium cans and foil (excl. forming) - Primary material production</t>
  </si>
  <si>
    <t>Tabla 6 - Ammonium nitrate (33,5-0-0) - Latin America</t>
  </si>
  <si>
    <t>The carbon footprint of fertiliser production: Regional Reference Values, International Fertiliser Society, 2019</t>
  </si>
  <si>
    <t>Wood, S. and Cowie, A. A Review of Greenhouse Gas Emission Factors for Fertiliser Production. 2004</t>
  </si>
  <si>
    <t>Tabla 10 - Urea (46-0-0) fertiliser products - Latin America</t>
  </si>
  <si>
    <t>Plastic - Plastics: average plastic film -  Primary material production</t>
  </si>
  <si>
    <t>Plastic - Plastics: average plastic rigid - Primary material production</t>
  </si>
  <si>
    <t>Plastic - Plastics: HDPE (incl. forming) -  Primary material production</t>
  </si>
  <si>
    <t>Plastic - Plastics: LDPE and LLDPE (incl. forming)  -  Primary material production</t>
  </si>
  <si>
    <t>Plastic - Plastics: PET (incl. forming)  -  Primary material production</t>
  </si>
  <si>
    <t>Plastic - Plastics: PP (incl. forming) -  Primary material production</t>
  </si>
  <si>
    <t>Plastic - Plastics: PS (incl. forming) -  Primary material production</t>
  </si>
  <si>
    <t>Plastic - Plastics: PVC (incl. forming) -  Primary material production</t>
  </si>
  <si>
    <t>Paper and board: paper - Primary material production</t>
  </si>
  <si>
    <t>Other - Books - Primary material production</t>
  </si>
  <si>
    <t>Ecoinvent 2.0 (2009)</t>
  </si>
  <si>
    <t>Construction - Wood - Primary material production</t>
  </si>
  <si>
    <t>Other - Glass - Primary material production</t>
  </si>
  <si>
    <t>Construction - Concrete - Primary material production</t>
  </si>
  <si>
    <t>Construction - Plasterboard - Primary material production</t>
  </si>
  <si>
    <t>Other - Clothing - Primary material production</t>
  </si>
  <si>
    <t>Liquid fuels - Diesel (100% mineral diesel)</t>
  </si>
  <si>
    <t>Gaseous fuels - LPG</t>
  </si>
  <si>
    <t>Petrol (100% mineral petrol)</t>
  </si>
  <si>
    <t>Gaseous fuels - Natural gas</t>
  </si>
  <si>
    <t>Other - Food and drinkg - Primary material production</t>
  </si>
  <si>
    <t>Liquid fuels - Lubricants</t>
  </si>
  <si>
    <t>WTT- biomass - Wood logs</t>
  </si>
  <si>
    <t>Construction - Tyres - Primary material production</t>
  </si>
  <si>
    <t>Hammond, G. and Jones, C. The Inventory of Carbon and Energy ICE. 2011. ISBN 9780860227038</t>
  </si>
  <si>
    <t>Estimación del Factor de Emisión para neumáticos nuevos y recauchados para Asociación de Recauchadores y Renovadores de Neumáticos de Chile A.G. Sustrend, 2019.</t>
  </si>
  <si>
    <t>Ecoinvent 2.2 (2010)</t>
  </si>
  <si>
    <t>Paper and board: board</t>
  </si>
  <si>
    <t>Water supply / Water treatment</t>
  </si>
  <si>
    <t>Electrical items - Electrical items - large</t>
  </si>
  <si>
    <t>Electrical items - Electrical items - fridges and freezers</t>
  </si>
  <si>
    <t>Electrical items - Electrical items - IT</t>
  </si>
  <si>
    <t>Hotel stay - Chile</t>
  </si>
  <si>
    <t>Se recomienda utilizar como FE propio en plataforma ya que no se encuentra en la lista desplegable de la calculadora</t>
  </si>
  <si>
    <t>Office Equipment</t>
  </si>
  <si>
    <t>Heating</t>
  </si>
  <si>
    <t>Homeworking (office equipment + heating)</t>
  </si>
  <si>
    <t>International Fertiliser Society https://www.fertilizerseurope.com/</t>
  </si>
  <si>
    <t>https://www.fertilizerseurope.com/wp-content/uploads/2020/01/The-carbon-footprint-of-fertilizer-production_Regional-reference-values.pdf</t>
  </si>
  <si>
    <t>Nombre Fertilizante en HuellaChile</t>
  </si>
  <si>
    <t>Nombre Fertilizante en International Fertiliser Society</t>
  </si>
  <si>
    <t>Unidades Factor de emisión</t>
  </si>
  <si>
    <t>kgCO2e/kg</t>
  </si>
  <si>
    <t>UK Government GHG Conversion Factors for Company Reporting</t>
  </si>
  <si>
    <t>Material use</t>
  </si>
  <si>
    <t>Index</t>
  </si>
  <si>
    <t>Emissions source:</t>
  </si>
  <si>
    <t xml:space="preserve">Next publication date: </t>
  </si>
  <si>
    <t>Factor set:</t>
  </si>
  <si>
    <t>Full set</t>
  </si>
  <si>
    <t>Scope:</t>
  </si>
  <si>
    <t>Scope 3</t>
  </si>
  <si>
    <t>Version:</t>
  </si>
  <si>
    <t>Year:</t>
  </si>
  <si>
    <t>Material use conversion factors should be used to report on consumption of procured materials based on their origin (that is, comprised of primary material or recycled materials). For primary materials, these factors cover the extraction, primary processing, manufacturing and transportation materials to the point of sale, not the materials in use. For secondary materials, the factors cover sorting, processing, manufacturing and transporting to the point of sale, not the materials in use. These factors are useful for reporting efficiencies gained through reduced procurement of material or the benefit of procuring items that are the product of a previous recycling process.</t>
  </si>
  <si>
    <t>Guidance</t>
  </si>
  <si>
    <t xml:space="preserve">●  To calculate the emissions from procured materials made from a variety of materials, the emissions may be added up and should be apportioned by the required weights of each material. </t>
  </si>
  <si>
    <t xml:space="preserve">●  These factors cannot be used to determine the relative merit of different recycling or waste management options.   </t>
  </si>
  <si>
    <t>●  All of the factors in the tables are positive numbers, because these figures do not consider avoided burdens. They account for ‘cradle-to-gate’ emissions. Therefore, the recycled material values (which, in some cases, could be negative values) do not include avoided emissions from not using primary materials.</t>
  </si>
  <si>
    <t>Example of calculating material use emissions</t>
  </si>
  <si>
    <t>Company K reports its emissions from purchasing steel cans made from primary metals (to be filled with a product and sold). At a separate site, company K wishes to report the emissions from purchasing metals that are the product of a previous closed-loop recycling process (also to be filled with a product and sold).  For the procurement of cans that have been newly manufactured. it selects the ‘metal steel cans’ material type and selects the 'primary material production' conversion factor. For the procurement of cans that are made from second-generation metals that have already been recycled, it selects the ‘metal steel cans’ row and the 'closed-loop' conversion factor. The carbon benefits of procuring the second generation metals quickly becomes clear.</t>
  </si>
  <si>
    <t xml:space="preserve">The activity data for each site (tonnes of metal procured) are multiplied by the relevant conversion factor to produce company K's Scope 3 procured material emissions.    </t>
  </si>
  <si>
    <t>Primary material production</t>
  </si>
  <si>
    <t>Re-used</t>
  </si>
  <si>
    <t>Open-loop source</t>
  </si>
  <si>
    <t>Closed-loop source</t>
  </si>
  <si>
    <t>Activity</t>
  </si>
  <si>
    <t>Material</t>
  </si>
  <si>
    <t>Unit</t>
  </si>
  <si>
    <r>
      <t>kg CO</t>
    </r>
    <r>
      <rPr>
        <vertAlign val="subscript"/>
        <sz val="11"/>
        <color indexed="56"/>
        <rFont val="Calibri"/>
        <family val="2"/>
      </rPr>
      <t>2</t>
    </r>
    <r>
      <rPr>
        <sz val="11"/>
        <color indexed="56"/>
        <rFont val="Calibri"/>
        <family val="2"/>
      </rPr>
      <t>e</t>
    </r>
  </si>
  <si>
    <t>Construction</t>
  </si>
  <si>
    <t>Aggregates</t>
  </si>
  <si>
    <t>tonnes</t>
  </si>
  <si>
    <t>Average construction</t>
  </si>
  <si>
    <t>Asbestos</t>
  </si>
  <si>
    <t>Asphalt</t>
  </si>
  <si>
    <t>Bricks</t>
  </si>
  <si>
    <t>Concrete</t>
  </si>
  <si>
    <t>Insulation</t>
  </si>
  <si>
    <t>Metals</t>
  </si>
  <si>
    <t>Soils</t>
  </si>
  <si>
    <t>Mineral oil</t>
  </si>
  <si>
    <t>Plasterboard</t>
  </si>
  <si>
    <t>Tyres</t>
  </si>
  <si>
    <t>Wood</t>
  </si>
  <si>
    <t>Other</t>
  </si>
  <si>
    <t>Books</t>
  </si>
  <si>
    <t>Glass</t>
  </si>
  <si>
    <t>Clothing</t>
  </si>
  <si>
    <t>Food and drink</t>
  </si>
  <si>
    <t>Organic</t>
  </si>
  <si>
    <t>Compost derived from garden waste</t>
  </si>
  <si>
    <t>Compost derived from food and garden waste</t>
  </si>
  <si>
    <t>Electrical items</t>
  </si>
  <si>
    <t>Electrical items - fridges and freezers</t>
  </si>
  <si>
    <t>Electrical items - large</t>
  </si>
  <si>
    <t>Electrical items - IT</t>
  </si>
  <si>
    <t>Electrical items - small</t>
  </si>
  <si>
    <t>Batteries - Alkaline</t>
  </si>
  <si>
    <t>Batteries - Li ion</t>
  </si>
  <si>
    <t>Batteries - NiMh</t>
  </si>
  <si>
    <t>Metal</t>
  </si>
  <si>
    <t>Metal: aluminium cans and foil (excl. forming)</t>
  </si>
  <si>
    <t>Metal: mixed cans</t>
  </si>
  <si>
    <t>Metal: scrap metal</t>
  </si>
  <si>
    <t>Metal: steel cans</t>
  </si>
  <si>
    <t>Plastic</t>
  </si>
  <si>
    <t>Plastics: average plastics</t>
  </si>
  <si>
    <t>Plastics: average plastic film</t>
  </si>
  <si>
    <t>Plastics: average plastic rigid</t>
  </si>
  <si>
    <t>Plastics: HDPE (incl. forming)</t>
  </si>
  <si>
    <t>Plastics: LDPE and LLDPE (incl. forming)</t>
  </si>
  <si>
    <t>Plastics: PET (incl. forming)</t>
  </si>
  <si>
    <t>Plastics: PP (incl. forming)</t>
  </si>
  <si>
    <t>Plastics: PS (incl. forming)</t>
  </si>
  <si>
    <t>Plastics: PVC (incl. forming)</t>
  </si>
  <si>
    <t>Paper</t>
  </si>
  <si>
    <t>Paper and board: mixed</t>
  </si>
  <si>
    <t>Paper and board: paper</t>
  </si>
  <si>
    <t>FAQs</t>
  </si>
  <si>
    <t>Can I use these factor for my waste?</t>
  </si>
  <si>
    <r>
      <rPr>
        <sz val="11"/>
        <color indexed="56"/>
        <rFont val="Calibri"/>
        <family val="2"/>
      </rPr>
      <t>No, these factors are not appropriate. For specific end-of-life figures, please see the ‘</t>
    </r>
    <r>
      <rPr>
        <u/>
        <sz val="11"/>
        <color indexed="12"/>
        <rFont val="Calibri"/>
        <family val="2"/>
      </rPr>
      <t>Waste disposal</t>
    </r>
    <r>
      <rPr>
        <sz val="11"/>
        <color indexed="56"/>
        <rFont val="Calibri"/>
        <family val="2"/>
      </rPr>
      <t>’ tab.</t>
    </r>
  </si>
  <si>
    <t>For information about how the conversion factors have been derived, please refer to the 'Methodology paper' that accompanies the conversion factors.</t>
  </si>
  <si>
    <t>WTT- fuels</t>
  </si>
  <si>
    <t xml:space="preserve">Well-to-tank (WTT) fuels conversion factors should be used to account for the upstream Scope 3 emissions associated with extraction, refining and transportation of the raw fuel sources to an organisation’s site (or asset), prior to combustion.      </t>
  </si>
  <si>
    <t>●  Organisations should select the same type of conversion factors to report their upstream WTT fuels emissions (that is, based on mass/volume/energy (gross or net calorific value (CV)) as they used to report their Scope 1 fuel emissions.</t>
  </si>
  <si>
    <t>●  Gross CV /net CV basis - typically organisations should use gross CV for each kWh of energy consumed (most energy billing is provided on a gross CV basis).</t>
  </si>
  <si>
    <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family val="2"/>
      </rPr>
      <t>WBCSD/WRI GHG Protocol (chapter 9)'</t>
    </r>
    <r>
      <rPr>
        <sz val="11"/>
        <color indexed="56"/>
        <rFont val="Calibri"/>
        <family val="2"/>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 The natural gas (100% mineral blend) factor can be used for calculating bespoke fuel mixtures.</t>
    </r>
  </si>
  <si>
    <t xml:space="preserve">Example of calculating emissions from WTT of fuels </t>
  </si>
  <si>
    <r>
      <t>Company A elects to report the WTT emissions associated with its use of natural gas and diesel. For natural gas consumption, it selects a kWh conversion factor based on gross CV to correlate with the same values on which it reported its natural gas consumption. It reports in CO</t>
    </r>
    <r>
      <rPr>
        <vertAlign val="subscript"/>
        <sz val="11"/>
        <color indexed="56"/>
        <rFont val="Calibri"/>
        <family val="2"/>
      </rPr>
      <t>2</t>
    </r>
    <r>
      <rPr>
        <sz val="11"/>
        <color indexed="56"/>
        <rFont val="Calibri"/>
        <family val="2"/>
      </rPr>
      <t xml:space="preserve">e.    </t>
    </r>
  </si>
  <si>
    <t>Company A is faced with two different types of WTT factors for diesel, '100% mineral fuel' and 'average biofuel blend'. Since company A fills up its vehicles at a national chain of filling stations, it selects the WTT value for 'average biofuel blend' (this is the correct conversion factor for standard forecourt fuel), which also correlates with the conversion factor it is using in the Scope 1 reporting of diesel for the same vehicles.</t>
  </si>
  <si>
    <t xml:space="preserve">The activity data are multiplied by the conversion factors to produce company A's WTT emissions for fuels.   </t>
  </si>
  <si>
    <t>Gaseous fuels</t>
  </si>
  <si>
    <t>Butane</t>
  </si>
  <si>
    <t>litres</t>
  </si>
  <si>
    <t>kWh (Net CV)</t>
  </si>
  <si>
    <t>kWh (Gross CV)</t>
  </si>
  <si>
    <t>CNG</t>
  </si>
  <si>
    <t>LNG</t>
  </si>
  <si>
    <t>LPG</t>
  </si>
  <si>
    <t>cubic metres</t>
  </si>
  <si>
    <t>Natural gas (100% mineral blend)</t>
  </si>
  <si>
    <t>Other petroleum gas</t>
  </si>
  <si>
    <t>Propane</t>
  </si>
  <si>
    <t>Liquid fuels</t>
  </si>
  <si>
    <t>Aviation spirit</t>
  </si>
  <si>
    <t>Aviation turbine fuel</t>
  </si>
  <si>
    <t>Burning oil</t>
  </si>
  <si>
    <t>Diesel (average biofuel blend)</t>
  </si>
  <si>
    <t>Diesel (100% mineral diesel)</t>
  </si>
  <si>
    <t>Fuel oil</t>
  </si>
  <si>
    <t>Gas oil</t>
  </si>
  <si>
    <t>Lubricants</t>
  </si>
  <si>
    <t>Petrol (average biofuel blend)</t>
  </si>
  <si>
    <t>Processed fuel oils - residual oil</t>
  </si>
  <si>
    <t>Processed fuel oils - distillate oil</t>
  </si>
  <si>
    <t>Refinery miscellaneous</t>
  </si>
  <si>
    <t>Waste oils</t>
  </si>
  <si>
    <t>Marine gas oil</t>
  </si>
  <si>
    <t>Marine fuel oil</t>
  </si>
  <si>
    <t>Solid fuels</t>
  </si>
  <si>
    <t>Coal (industrial)</t>
  </si>
  <si>
    <t>Coal (electricity generation)</t>
  </si>
  <si>
    <t>Coal (domestic)</t>
  </si>
  <si>
    <t>Coking coal</t>
  </si>
  <si>
    <t>Petroleum coke</t>
  </si>
  <si>
    <t>Coal (electricity generation - home produced coal only)</t>
  </si>
  <si>
    <t>I need a conversion factor for ‘therms’. How can I convert the kWh conversion factors to suit my needs?</t>
  </si>
  <si>
    <r>
      <t>We provide a specific conversion table at the end of these listings to allow organisations to convert the conversion factors into different units where required. Please see the</t>
    </r>
    <r>
      <rPr>
        <b/>
        <sz val="11"/>
        <color indexed="62"/>
        <rFont val="Calibri"/>
        <family val="2"/>
      </rPr>
      <t xml:space="preserve"> </t>
    </r>
    <r>
      <rPr>
        <b/>
        <u/>
        <sz val="11"/>
        <color indexed="62"/>
        <rFont val="Calibri"/>
        <family val="2"/>
      </rPr>
      <t>‘</t>
    </r>
    <r>
      <rPr>
        <b/>
        <u/>
        <sz val="11"/>
        <color indexed="12"/>
        <rFont val="Calibri"/>
        <family val="2"/>
      </rPr>
      <t>Conversions</t>
    </r>
    <r>
      <rPr>
        <b/>
        <u/>
        <sz val="11"/>
        <color indexed="62"/>
        <rFont val="Calibri"/>
        <family val="2"/>
      </rPr>
      <t>’</t>
    </r>
    <r>
      <rPr>
        <b/>
        <sz val="11"/>
        <color indexed="62"/>
        <rFont val="Calibri"/>
        <family val="2"/>
      </rPr>
      <t xml:space="preserve"> </t>
    </r>
    <r>
      <rPr>
        <sz val="11"/>
        <color indexed="62"/>
        <rFont val="Calibri"/>
        <family val="2"/>
      </rPr>
      <t>sheet.</t>
    </r>
  </si>
  <si>
    <t>WTT- bioenergy</t>
  </si>
  <si>
    <t>Well-to-tank (WTT) bioenergy conversion factors should be used for the emissions associated with upstream Scope 3 extraction, refining and transportation of the bioenergy sources prior to their combustion.</t>
  </si>
  <si>
    <t xml:space="preserve">●  For conversion factors associated with the combustion of bioenergy sources themselves, users should refer to other sheets: </t>
  </si>
  <si>
    <r>
      <rPr>
        <sz val="11"/>
        <color indexed="30"/>
        <rFont val="Calibri"/>
        <family val="2"/>
      </rPr>
      <t xml:space="preserve">- </t>
    </r>
    <r>
      <rPr>
        <u/>
        <sz val="11"/>
        <color indexed="12"/>
        <rFont val="Calibri"/>
        <family val="2"/>
      </rPr>
      <t>Bioenergy</t>
    </r>
  </si>
  <si>
    <r>
      <rPr>
        <sz val="11"/>
        <color indexed="30"/>
        <rFont val="Calibri"/>
        <family val="2"/>
      </rPr>
      <t>-</t>
    </r>
    <r>
      <rPr>
        <u/>
        <sz val="11"/>
        <color indexed="30"/>
        <rFont val="Calibri"/>
        <family val="2"/>
      </rPr>
      <t xml:space="preserve"> </t>
    </r>
    <r>
      <rPr>
        <u/>
        <sz val="11"/>
        <color indexed="12"/>
        <rFont val="Calibri"/>
        <family val="2"/>
      </rPr>
      <t>Outside of scopes</t>
    </r>
  </si>
  <si>
    <t>Example of calculating emissions from WTT bioenergy</t>
  </si>
  <si>
    <t>Company B elects to report its Scope 3 emissions for WTT biodiesel use. It has data on how many litres have been consumed.</t>
  </si>
  <si>
    <t>The activity data (litres of fuel) are multiplied by the appropriate conversion factor to produce company B's Scope 3 WTT biodiesel emissions.</t>
  </si>
  <si>
    <t>WTT- biofuel</t>
  </si>
  <si>
    <t>Bioethanol</t>
  </si>
  <si>
    <t>GJ</t>
  </si>
  <si>
    <t>kg</t>
  </si>
  <si>
    <t>Biodiesel ME</t>
  </si>
  <si>
    <t>Biomethane (compressed)</t>
  </si>
  <si>
    <t>Biodiesel ME (from used cooking oil)</t>
  </si>
  <si>
    <t>Biodiesel ME (from Tallow)</t>
  </si>
  <si>
    <t>Biodiesel HVO</t>
  </si>
  <si>
    <t>Biopropane</t>
  </si>
  <si>
    <t>Development diesel</t>
  </si>
  <si>
    <t>Development petrol</t>
  </si>
  <si>
    <t>Off road biodiesel</t>
  </si>
  <si>
    <t>Biomethane (liquified)</t>
  </si>
  <si>
    <t>Methanol (bio)</t>
  </si>
  <si>
    <t>Avtur (renewable)</t>
  </si>
  <si>
    <t>WTT- biomass</t>
  </si>
  <si>
    <t>Wood logs</t>
  </si>
  <si>
    <t>Wood chips</t>
  </si>
  <si>
    <t>Wood pellets</t>
  </si>
  <si>
    <t>Grass/straw</t>
  </si>
  <si>
    <t>WTT- biogas</t>
  </si>
  <si>
    <t>Biogas</t>
  </si>
  <si>
    <t>Landfill gas</t>
  </si>
  <si>
    <t>For information about how the conversion factors have been derived, please refer to the Methodology paper' that accompanies the conversion factors.</t>
  </si>
  <si>
    <t>Water treatment</t>
  </si>
  <si>
    <t>Water treatment conversion factors should be used for water returned into the sewage system through mains drains.</t>
  </si>
  <si>
    <r>
      <rPr>
        <sz val="11"/>
        <color indexed="56"/>
        <rFont val="Calibri"/>
        <family val="2"/>
      </rPr>
      <t>●  To provide a full picture of your Scope 3 water emissions, you should also refer to the ‘</t>
    </r>
    <r>
      <rPr>
        <u/>
        <sz val="11"/>
        <color indexed="12"/>
        <rFont val="Calibri"/>
        <family val="2"/>
      </rPr>
      <t>Water supply</t>
    </r>
    <r>
      <rPr>
        <sz val="11"/>
        <color indexed="56"/>
        <rFont val="Calibri"/>
        <family val="2"/>
      </rPr>
      <t>’ listing as both portions, supply and treatment, should be reported on for water.</t>
    </r>
  </si>
  <si>
    <t>Example of calculating emissions from water treatment</t>
  </si>
  <si>
    <t>Company J report its emissions from mains water treatment, a Scope 3 emissions source.  It gathers data from its utility bills.</t>
  </si>
  <si>
    <r>
      <t>Company J multiplies the volume of water disposed of via the drains (in cubic metres (m</t>
    </r>
    <r>
      <rPr>
        <vertAlign val="superscript"/>
        <sz val="11"/>
        <color indexed="56"/>
        <rFont val="Calibri"/>
        <family val="2"/>
      </rPr>
      <t>3</t>
    </r>
    <r>
      <rPr>
        <sz val="11"/>
        <color indexed="56"/>
        <rFont val="Calibri"/>
        <family val="2"/>
      </rPr>
      <t xml:space="preserve">)) by the appropriate year's conversion factor called </t>
    </r>
    <r>
      <rPr>
        <sz val="11"/>
        <color indexed="56"/>
        <rFont val="Calibri"/>
        <family val="2"/>
      </rPr>
      <t>‘water treatment’ to produce its emissions.</t>
    </r>
  </si>
  <si>
    <t>Type</t>
  </si>
  <si>
    <t>million litres</t>
  </si>
  <si>
    <t>Water supply</t>
  </si>
  <si>
    <t>Water supply conversion factors should be used to account for water delivered through the mains supply network.</t>
  </si>
  <si>
    <r>
      <rPr>
        <sz val="11"/>
        <color indexed="56"/>
        <rFont val="Calibri"/>
        <family val="2"/>
      </rPr>
      <t>●  To provide a full picture of your Scope 3 water emissions, you should also refer to the ‘</t>
    </r>
    <r>
      <rPr>
        <u/>
        <sz val="11"/>
        <color indexed="12"/>
        <rFont val="Calibri"/>
        <family val="2"/>
      </rPr>
      <t>Water treatment</t>
    </r>
    <r>
      <rPr>
        <sz val="11"/>
        <color indexed="56"/>
        <rFont val="Calibri"/>
        <family val="2"/>
      </rPr>
      <t>’ tab as both portions, supply and treatment, should be reported on for water.</t>
    </r>
  </si>
  <si>
    <t>Example of calculating emissions from water supply</t>
  </si>
  <si>
    <t>Company J reports its emissions from mains water, a Scope 3 emissions source. It gathers data from its utility bills and water meters.</t>
  </si>
  <si>
    <r>
      <t>Company J multiplies the water used (cubic metres (m</t>
    </r>
    <r>
      <rPr>
        <vertAlign val="superscript"/>
        <sz val="11"/>
        <color indexed="56"/>
        <rFont val="Calibri"/>
        <family val="2"/>
      </rPr>
      <t>3</t>
    </r>
    <r>
      <rPr>
        <sz val="11"/>
        <color indexed="56"/>
        <rFont val="Calibri"/>
        <family val="2"/>
      </rPr>
      <t>)) by the appropriate year's conversion factor called</t>
    </r>
    <r>
      <rPr>
        <sz val="11"/>
        <color indexed="56"/>
        <rFont val="Calibri"/>
        <family val="2"/>
      </rPr>
      <t xml:space="preserve"> ‘water supply’ to produce its emissions.</t>
    </r>
  </si>
  <si>
    <t>Hotel stay</t>
  </si>
  <si>
    <t>Hotel stay factors should be used to report emissions associated with overnight hotel stays. The emissions from hotel stays are reported as a Scope 3 emissions source.</t>
  </si>
  <si>
    <t>●  The conversion factors provided are for an average class of hotel and can be applied to a stay at any type of hotel.</t>
  </si>
  <si>
    <t>●  Unless otherwise stated, conversion factors provided are an average for the specified country.</t>
  </si>
  <si>
    <t>●  The conversion factors are provided on a 'room per night' basis and should be applied to each room that is occupied during the stay.  The conversion factor does not differentiate for number of travellers staying in the room.</t>
  </si>
  <si>
    <t>Example of calculating emissions from hotel stays</t>
  </si>
  <si>
    <t>Company R wants to report the emissions associated with its staff staying at hotels during business trips.</t>
  </si>
  <si>
    <t>For each trip undertaken, Company R records information on the country visited and the number of nights each staff member stays in a hotel for.</t>
  </si>
  <si>
    <t xml:space="preserve">For each hotel stay, the number of hotel rooms is multiplied by the length of stay (in number of nights) and by the conversion factor for the appropriate country to give the associated emissions. A room night is for the room and does not differentiate for number of travellers staying in the room. </t>
  </si>
  <si>
    <t>Country</t>
  </si>
  <si>
    <t>UK</t>
  </si>
  <si>
    <t>Room per night</t>
  </si>
  <si>
    <t>UK (London)</t>
  </si>
  <si>
    <t>Argentina</t>
  </si>
  <si>
    <t>Australia</t>
  </si>
  <si>
    <t>Austria</t>
  </si>
  <si>
    <t>Belgium</t>
  </si>
  <si>
    <t>Brazil</t>
  </si>
  <si>
    <t>Canada</t>
  </si>
  <si>
    <t>Chile</t>
  </si>
  <si>
    <t>China</t>
  </si>
  <si>
    <t>Colombia</t>
  </si>
  <si>
    <t>Costa Rica</t>
  </si>
  <si>
    <t>Czech Republic</t>
  </si>
  <si>
    <t>Egypt</t>
  </si>
  <si>
    <t>Fiji</t>
  </si>
  <si>
    <t>Finland</t>
  </si>
  <si>
    <t>France</t>
  </si>
  <si>
    <t>Germany</t>
  </si>
  <si>
    <t>Greece</t>
  </si>
  <si>
    <t>Hong Kong, China</t>
  </si>
  <si>
    <t>India</t>
  </si>
  <si>
    <t>Indonesia</t>
  </si>
  <si>
    <t>Ireland</t>
  </si>
  <si>
    <t>Israel</t>
  </si>
  <si>
    <t>Italy</t>
  </si>
  <si>
    <t>Japan</t>
  </si>
  <si>
    <t>Jordan</t>
  </si>
  <si>
    <t>Kazakhstan</t>
  </si>
  <si>
    <t>Korea</t>
  </si>
  <si>
    <t>Macau, China</t>
  </si>
  <si>
    <t>Malaysia</t>
  </si>
  <si>
    <t>Maldives</t>
  </si>
  <si>
    <t>Mexico</t>
  </si>
  <si>
    <t>Netherlands</t>
  </si>
  <si>
    <t>New Zealand</t>
  </si>
  <si>
    <t>Oman</t>
  </si>
  <si>
    <t>Panama</t>
  </si>
  <si>
    <t>Peru</t>
  </si>
  <si>
    <t>Philippines</t>
  </si>
  <si>
    <t>Poland</t>
  </si>
  <si>
    <t>Portugal</t>
  </si>
  <si>
    <t>Qatar</t>
  </si>
  <si>
    <t>Romania</t>
  </si>
  <si>
    <t>Russian Federation</t>
  </si>
  <si>
    <t>Saudi Arabia</t>
  </si>
  <si>
    <t>Singapore</t>
  </si>
  <si>
    <t>South Africa</t>
  </si>
  <si>
    <t>Spain</t>
  </si>
  <si>
    <t>Switzerland</t>
  </si>
  <si>
    <t>Taiwan, China</t>
  </si>
  <si>
    <t>Thailand</t>
  </si>
  <si>
    <t>Turkey</t>
  </si>
  <si>
    <t>United Arab Emirates</t>
  </si>
  <si>
    <t>United States</t>
  </si>
  <si>
    <t>Vietnam</t>
  </si>
  <si>
    <t xml:space="preserve">  </t>
  </si>
  <si>
    <t>How are the hotel stay conversion factors derived?</t>
  </si>
  <si>
    <t>The hotel stay conversion factors are taken from the Hotel Footprinting Tool, produced by the International Tourism Partnership and Greenview, which have been derived from the Cornell Hotel Sustainability Benchmarking Index that uses annual data from international hotel companies and a standardized industry methodology.</t>
  </si>
  <si>
    <r>
      <rPr>
        <sz val="11"/>
        <color rgb="FF053D5F"/>
        <rFont val="Calibri"/>
        <family val="2"/>
      </rPr>
      <t>For more information about how they have been derived, please visit</t>
    </r>
    <r>
      <rPr>
        <u/>
        <sz val="10"/>
        <color rgb="FF0000FF"/>
        <rFont val="Arial"/>
        <family val="2"/>
      </rPr>
      <t xml:space="preserve"> </t>
    </r>
    <r>
      <rPr>
        <u/>
        <sz val="11"/>
        <color rgb="FF0000FF"/>
        <rFont val="Calibri"/>
        <family val="2"/>
      </rPr>
      <t>www.hotelfootprints.org</t>
    </r>
    <r>
      <rPr>
        <u/>
        <sz val="11"/>
        <color rgb="FF053D5F"/>
        <rFont val="Calibri"/>
        <family val="2"/>
      </rPr>
      <t xml:space="preserve"> </t>
    </r>
    <r>
      <rPr>
        <sz val="11"/>
        <color rgb="FF053D5F"/>
        <rFont val="Calibri"/>
        <family val="2"/>
      </rPr>
      <t>where more granular data is available by city and segment.</t>
    </r>
  </si>
  <si>
    <t>Why can't I find a conversion factor for the country I'm interested in?</t>
  </si>
  <si>
    <r>
      <t xml:space="preserve">The provision of conversion factors is limited by the availability of data in different parts of the world. If the hotel stay conversion factor for a certain country is not available in the current set, users may continue to use factors from the last available set, or visit </t>
    </r>
    <r>
      <rPr>
        <u/>
        <sz val="11"/>
        <color rgb="FF0000FF"/>
        <rFont val="Calibri"/>
        <family val="2"/>
      </rPr>
      <t>https://www.hotelfootprints.org</t>
    </r>
    <r>
      <rPr>
        <sz val="11"/>
        <color rgb="FF053D5F"/>
        <rFont val="Calibri"/>
        <family val="2"/>
      </rPr>
      <t xml:space="preserve"> where more granular data is available by city and segment.</t>
    </r>
  </si>
  <si>
    <t>Homeworking</t>
  </si>
  <si>
    <t>Expiry:</t>
  </si>
  <si>
    <t>Homeworking factors should be used to report emissions associated with company staff working from home. The emissions from homeworking are reported as a Scope 3 emissions source.</t>
  </si>
  <si>
    <t>●  Conversion factors provided are an average for the UK.</t>
  </si>
  <si>
    <t>Example of calculating emissions from homeworking</t>
  </si>
  <si>
    <t>Company R wants to report the emissions associated with its staff working from home.</t>
  </si>
  <si>
    <t>For each year, Company R records information on the number of FTE (Full-time Equivalent) working hours of which its staff were working from home.</t>
  </si>
  <si>
    <t>For each year, the total number of FTE working hours is multiplied by the conversion factor.</t>
  </si>
  <si>
    <t xml:space="preserve">●  Please note that the heating conversion factor has already taken into consideration both heating months and non-heating months. Users should multiply the heating conversion factor simply by the total “annual FTE (full-time equivalent) working hours”, instead of just the months that require heating. </t>
  </si>
  <si>
    <t>per FTE Working Hour</t>
  </si>
  <si>
    <t>How are the homeworking conversion factors derived?</t>
  </si>
  <si>
    <t>The homeworking conversion factors are calculated using the methodology from the Homeworking emission Whitepaper (EcoAct, 2020)</t>
  </si>
  <si>
    <t>Transporte de terceros - Transporte de personas - Traslado diaro de personal</t>
  </si>
  <si>
    <t>Nombre otras fuentes</t>
  </si>
  <si>
    <t>Valor factor de emisión</t>
  </si>
  <si>
    <t>Cars (by size) - Average car - Petrol</t>
  </si>
  <si>
    <t>Cars (by size) - Average car - Diesel</t>
  </si>
  <si>
    <t>Taxis - Regular taxi</t>
  </si>
  <si>
    <t>Motorbike - Average</t>
  </si>
  <si>
    <t>Bus - Local bus (not London)</t>
  </si>
  <si>
    <t>Bus - Coach</t>
  </si>
  <si>
    <t>Bus - Average local bus</t>
  </si>
  <si>
    <t>Intensidad de emisiones kgCO2e/km-pasajero</t>
  </si>
  <si>
    <t>Rail - National rail</t>
  </si>
  <si>
    <t>Cars (by size) - Average car - Plug-in Hybrid Electric Vehicle</t>
  </si>
  <si>
    <t>Transporte de terceros - Transporte de personas - Viajes de negocios</t>
  </si>
  <si>
    <t>Flights - Domestic, to/from UK - Average passenger - Without RF</t>
  </si>
  <si>
    <t>Flights - International, to/from non-UK - Average passenger - Without RF</t>
  </si>
  <si>
    <t>Cars (by size) - Large car - diesel</t>
  </si>
  <si>
    <t>Cars (by size) - Large car - petrol</t>
  </si>
  <si>
    <t>Cars (by size) - Large car - Plug-in Hybrid Electric Vehicle</t>
  </si>
  <si>
    <t>Transporte de terceros - Transporte de personas - Transporte de clientes y visitantes</t>
  </si>
  <si>
    <t>Business travel- air</t>
  </si>
  <si>
    <t>Air conversion factors should be used to report Scope 3 emissions for individuals flying for work purposes.</t>
  </si>
  <si>
    <r>
      <t>●  Emissions from aviation have both direct (CO</t>
    </r>
    <r>
      <rPr>
        <vertAlign val="subscript"/>
        <sz val="11"/>
        <color rgb="FF053D5F"/>
        <rFont val="Calibri"/>
        <family val="2"/>
      </rPr>
      <t>2</t>
    </r>
    <r>
      <rPr>
        <sz val="11"/>
        <color rgb="FF053D5F"/>
        <rFont val="Calibri"/>
        <family val="2"/>
      </rPr>
      <t>, CH</t>
    </r>
    <r>
      <rPr>
        <vertAlign val="subscript"/>
        <sz val="11"/>
        <color rgb="FF053D5F"/>
        <rFont val="Calibri"/>
        <family val="2"/>
      </rPr>
      <t>4</t>
    </r>
    <r>
      <rPr>
        <sz val="11"/>
        <color rgb="FF053D5F"/>
        <rFont val="Calibri"/>
        <family val="2"/>
      </rPr>
      <t xml:space="preserve"> and N</t>
    </r>
    <r>
      <rPr>
        <vertAlign val="subscript"/>
        <sz val="11"/>
        <color rgb="FF053D5F"/>
        <rFont val="Calibri"/>
        <family val="2"/>
      </rPr>
      <t>2</t>
    </r>
    <r>
      <rPr>
        <sz val="11"/>
        <color rgb="FF053D5F"/>
        <rFont val="Calibri"/>
        <family val="2"/>
      </rPr>
      <t>O) and indirect (non-CO</t>
    </r>
    <r>
      <rPr>
        <vertAlign val="subscript"/>
        <sz val="11"/>
        <color rgb="FF053D5F"/>
        <rFont val="Calibri"/>
        <family val="2"/>
      </rPr>
      <t>2</t>
    </r>
    <r>
      <rPr>
        <sz val="11"/>
        <color rgb="FF053D5F"/>
        <rFont val="Calibri"/>
        <family val="2"/>
      </rPr>
      <t xml:space="preserve"> emissions e.g. water vapour, contrails, NO</t>
    </r>
    <r>
      <rPr>
        <vertAlign val="subscript"/>
        <sz val="11"/>
        <color rgb="FF053D5F"/>
        <rFont val="Calibri"/>
        <family val="2"/>
      </rPr>
      <t>x</t>
    </r>
    <r>
      <rPr>
        <sz val="11"/>
        <color rgb="FF053D5F"/>
        <rFont val="Calibri"/>
        <family val="2"/>
      </rPr>
      <t>) climate change effects. Two sets of emission factors are presented here; one that includes the indirect effects of non-CO</t>
    </r>
    <r>
      <rPr>
        <vertAlign val="subscript"/>
        <sz val="11"/>
        <color rgb="FF053D5F"/>
        <rFont val="Calibri"/>
        <family val="2"/>
      </rPr>
      <t>2</t>
    </r>
    <r>
      <rPr>
        <sz val="11"/>
        <color rgb="FF053D5F"/>
        <rFont val="Calibri"/>
        <family val="2"/>
      </rPr>
      <t xml:space="preserve"> emissions and one that represents direct effects only. </t>
    </r>
    <r>
      <rPr>
        <sz val="11"/>
        <color rgb="FF053D5F"/>
        <rFont val="Calibri"/>
        <family val="2"/>
        <scheme val="minor"/>
      </rPr>
      <t>The entirety of the indirect effects have been applied to the CO</t>
    </r>
    <r>
      <rPr>
        <vertAlign val="subscript"/>
        <sz val="11"/>
        <color rgb="FF053D5F"/>
        <rFont val="Calibri"/>
        <family val="2"/>
        <scheme val="minor"/>
      </rPr>
      <t>2</t>
    </r>
    <r>
      <rPr>
        <sz val="11"/>
        <color rgb="FF053D5F"/>
        <rFont val="Calibri"/>
        <family val="2"/>
        <scheme val="minor"/>
      </rPr>
      <t xml:space="preserve"> factor, causing an increase of 70%.</t>
    </r>
  </si>
  <si>
    <r>
      <t>●  Organisations should include the indirect effects of non-CO</t>
    </r>
    <r>
      <rPr>
        <vertAlign val="subscript"/>
        <sz val="11"/>
        <color rgb="FF053D5F"/>
        <rFont val="Calibri"/>
        <family val="2"/>
        <scheme val="minor"/>
      </rPr>
      <t>2</t>
    </r>
    <r>
      <rPr>
        <sz val="11"/>
        <color rgb="FF053D5F"/>
        <rFont val="Calibri"/>
        <family val="2"/>
        <scheme val="minor"/>
      </rPr>
      <t xml:space="preserve"> emissions when reporting air travel emissions to capture the full climate impact of their travel. However, it should be noted that there is significant scientific uncertainty around the magnitude of the indirect effect of non-CO</t>
    </r>
    <r>
      <rPr>
        <vertAlign val="subscript"/>
        <sz val="11"/>
        <color rgb="FF053D5F"/>
        <rFont val="Calibri"/>
        <family val="2"/>
        <scheme val="minor"/>
      </rPr>
      <t>2</t>
    </r>
    <r>
      <rPr>
        <sz val="11"/>
        <color rgb="FF053D5F"/>
        <rFont val="Calibri"/>
        <family val="2"/>
        <scheme val="minor"/>
      </rPr>
      <t xml:space="preserve"> aviation emissions and it is an active area of research. Further information can be found in the air transport section of the Methodology Paper. </t>
    </r>
  </si>
  <si>
    <r>
      <t>●  Organisations should produce comparable reporting. Therefore, they should avoid reporting emissions including indirect effects of non-CO</t>
    </r>
    <r>
      <rPr>
        <vertAlign val="subscript"/>
        <sz val="11"/>
        <color rgb="FF053D5F"/>
        <rFont val="Calibri"/>
        <family val="2"/>
        <scheme val="minor"/>
      </rPr>
      <t>2</t>
    </r>
    <r>
      <rPr>
        <sz val="11"/>
        <color rgb="FF053D5F"/>
        <rFont val="Calibri"/>
        <family val="2"/>
        <scheme val="minor"/>
      </rPr>
      <t xml:space="preserve"> emissions in one year and direct effects only in another year as this may skew the interpretation of their reporting.</t>
    </r>
  </si>
  <si>
    <t>Example of calculating emissions from air travel</t>
  </si>
  <si>
    <t>Company L reports its emissions from flights over the course of a year. To do so it requests a report from its dedicated travel agent, which reports the distances travelled for domestic, short-haul and long-haul flights, in each class of travel (ranging from economy to first class).</t>
  </si>
  <si>
    <t xml:space="preserve">A subsidiary of company L does not use the same travel agent. Instead, it uses its expenses system to note the flight type, distance and class of travel each time an employee flies. </t>
  </si>
  <si>
    <r>
      <t>The company then multiplies the distance (km) travelled in each class for each category of journey by the appropriate conversion factor. Company L uses the factor set that includes indirect effects of non-CO</t>
    </r>
    <r>
      <rPr>
        <vertAlign val="subscript"/>
        <sz val="11"/>
        <color rgb="FF053D5F"/>
        <rFont val="Calibri"/>
        <family val="2"/>
        <scheme val="minor"/>
      </rPr>
      <t>2</t>
    </r>
    <r>
      <rPr>
        <sz val="11"/>
        <color rgb="FF053D5F"/>
        <rFont val="Calibri"/>
        <family val="2"/>
        <scheme val="minor"/>
      </rPr>
      <t xml:space="preserve"> emissions.  Where the ‘haul’ of the journey is known, but the class is unknown, the company uses the ‘average passenger’ factor.</t>
    </r>
  </si>
  <si>
    <t>With RF</t>
  </si>
  <si>
    <t>Without RF</t>
  </si>
  <si>
    <t>Haul</t>
  </si>
  <si>
    <t>Class</t>
  </si>
  <si>
    <r>
      <t>kg CO</t>
    </r>
    <r>
      <rPr>
        <vertAlign val="subscript"/>
        <sz val="11"/>
        <color rgb="FF002060"/>
        <rFont val="Calibri"/>
        <family val="2"/>
        <scheme val="minor"/>
      </rPr>
      <t>2</t>
    </r>
    <r>
      <rPr>
        <sz val="11"/>
        <color rgb="FF002060"/>
        <rFont val="Calibri"/>
        <family val="2"/>
        <scheme val="minor"/>
      </rPr>
      <t>e of CO</t>
    </r>
    <r>
      <rPr>
        <vertAlign val="subscript"/>
        <sz val="11"/>
        <color rgb="FF002060"/>
        <rFont val="Calibri"/>
        <family val="2"/>
        <scheme val="minor"/>
      </rPr>
      <t>2</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</si>
  <si>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CH</t>
    </r>
    <r>
      <rPr>
        <vertAlign val="subscript"/>
        <sz val="11"/>
        <color rgb="FF002060"/>
        <rFont val="Calibri"/>
        <family val="2"/>
        <scheme val="minor"/>
      </rPr>
      <t>4</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</si>
  <si>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N</t>
    </r>
    <r>
      <rPr>
        <vertAlign val="subscript"/>
        <sz val="11"/>
        <color rgb="FF002060"/>
        <rFont val="Calibri"/>
        <family val="2"/>
        <scheme val="minor"/>
      </rPr>
      <t>2</t>
    </r>
    <r>
      <rPr>
        <sz val="11"/>
        <color rgb="FF002060"/>
        <rFont val="Calibri"/>
        <family val="2"/>
        <scheme val="minor"/>
      </rPr>
      <t>O per unit</t>
    </r>
  </si>
  <si>
    <t>Flights</t>
  </si>
  <si>
    <t>Domestic, to/from UK</t>
  </si>
  <si>
    <t>Average passenger</t>
  </si>
  <si>
    <t>passenger.km</t>
  </si>
  <si>
    <t>Short-haul, to/from UK</t>
  </si>
  <si>
    <t>Economy class</t>
  </si>
  <si>
    <t>Business class</t>
  </si>
  <si>
    <t>Long-haul, to/from UK</t>
  </si>
  <si>
    <t>Premium economy class</t>
  </si>
  <si>
    <t>First class</t>
  </si>
  <si>
    <t>International, to/from non-UK</t>
  </si>
  <si>
    <t>How do you define domestic, short-haul, long-haul and international flights?</t>
  </si>
  <si>
    <r>
      <t xml:space="preserve">Territories around the world and their haul length relative to the UK are shown on the </t>
    </r>
    <r>
      <rPr>
        <u/>
        <sz val="11"/>
        <color rgb="FF0000FF"/>
        <rFont val="Calibri"/>
        <family val="2"/>
        <scheme val="minor"/>
      </rPr>
      <t>Haul Definition sheet</t>
    </r>
    <r>
      <rPr>
        <sz val="11"/>
        <color rgb="FF053D5F"/>
        <rFont val="Calibri"/>
        <family val="2"/>
        <scheme val="minor"/>
      </rPr>
      <t>. Broadly speaking the definition of domestic flights, are those within the UK, short-haul are those within Europe, long-haul are outside of Europe and international flights are those between non-UK destinations.</t>
    </r>
  </si>
  <si>
    <t>Why is the impact of flying in business class higher than economy?</t>
  </si>
  <si>
    <t xml:space="preserve">Air travel factors are calculated on the basis of the area of the plane each passenger takes up. If a plane is comprised totally of business-class seats, as opposed to more closely packed economy class seats, fewer passengers can fly. Therefore, each passenger takes a larger share of the emissions. </t>
  </si>
  <si>
    <t>Our organisation only has data on spend. How can I use this to calculate our air travel?</t>
  </si>
  <si>
    <r>
      <t>There are no confirmed industry benchmarks that provide accurate CO</t>
    </r>
    <r>
      <rPr>
        <vertAlign val="subscript"/>
        <sz val="11"/>
        <color indexed="56"/>
        <rFont val="Calibri"/>
        <family val="2"/>
      </rPr>
      <t>2</t>
    </r>
    <r>
      <rPr>
        <sz val="11"/>
        <color indexed="56"/>
        <rFont val="Calibri"/>
        <family val="2"/>
      </rPr>
      <t>e/£ spend data for air travel. We recommend that organisations improve their data collection processes so that they can report on distance (for which CO</t>
    </r>
    <r>
      <rPr>
        <vertAlign val="subscript"/>
        <sz val="11"/>
        <color indexed="56"/>
        <rFont val="Calibri"/>
        <family val="2"/>
      </rPr>
      <t>2</t>
    </r>
    <r>
      <rPr>
        <sz val="11"/>
        <color indexed="56"/>
        <rFont val="Calibri"/>
        <family val="2"/>
      </rPr>
      <t>e/km figures are available). Alternatively, organisations may, over a number of years, collect their own data and generate their own benchmarks.</t>
    </r>
  </si>
  <si>
    <r>
      <t>My organisation has previously reported using factors for direct effects of CO</t>
    </r>
    <r>
      <rPr>
        <b/>
        <vertAlign val="subscript"/>
        <sz val="11"/>
        <color rgb="FF053D5F"/>
        <rFont val="Calibri"/>
        <family val="2"/>
        <scheme val="minor"/>
      </rPr>
      <t>2</t>
    </r>
    <r>
      <rPr>
        <b/>
        <sz val="11"/>
        <color rgb="FF053D5F"/>
        <rFont val="Calibri"/>
        <family val="2"/>
        <scheme val="minor"/>
      </rPr>
      <t>, CH</t>
    </r>
    <r>
      <rPr>
        <b/>
        <vertAlign val="subscript"/>
        <sz val="11"/>
        <color rgb="FF053D5F"/>
        <rFont val="Calibri"/>
        <family val="2"/>
        <scheme val="minor"/>
      </rPr>
      <t>4</t>
    </r>
    <r>
      <rPr>
        <b/>
        <sz val="11"/>
        <color rgb="FF053D5F"/>
        <rFont val="Calibri"/>
        <family val="2"/>
        <scheme val="minor"/>
      </rPr>
      <t xml:space="preserve"> and N</t>
    </r>
    <r>
      <rPr>
        <b/>
        <vertAlign val="subscript"/>
        <sz val="11"/>
        <color rgb="FF053D5F"/>
        <rFont val="Calibri"/>
        <family val="2"/>
        <scheme val="minor"/>
      </rPr>
      <t>2</t>
    </r>
    <r>
      <rPr>
        <b/>
        <sz val="11"/>
        <color rgb="FF053D5F"/>
        <rFont val="Calibri"/>
        <family val="2"/>
        <scheme val="minor"/>
      </rPr>
      <t xml:space="preserve">O emissions only, what should I do?	</t>
    </r>
  </si>
  <si>
    <r>
      <t>Users should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</si>
  <si>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t>My organisation has previously reported using factors without the distance uplift, what should I do?</t>
  </si>
  <si>
    <t>All the factors include the distance uplift of 8% to compensate for planes not flying using the most direct route (such as flying around international airspace and stacking).  Historical factors have also included a distance uplift, though it was 9% for 2012 and before. If users did not previously include the distance uplift, then they should rebaseline their historical dataset. However, if users wish to continue to not include the distance uplift, then it should be manually removed from the current factors.</t>
  </si>
  <si>
    <t>Tell me more about the indirect effect of aviation emissions</t>
  </si>
  <si>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t>
    </r>
    <r>
      <rPr>
        <vertAlign val="subscript"/>
        <sz val="11"/>
        <color rgb="FF053D5F"/>
        <rFont val="Calibri"/>
        <family val="2"/>
        <scheme val="minor"/>
      </rPr>
      <t>x</t>
    </r>
    <r>
      <rPr>
        <sz val="11"/>
        <color rgb="FF053D5F"/>
        <rFont val="Calibri"/>
        <family val="2"/>
        <scheme val="minor"/>
      </rPr>
      <t>)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t>
    </r>
  </si>
  <si>
    <t>Tell me more about the international factors that were introduced in 2015</t>
  </si>
  <si>
    <t>In the 2015 update, a brand new set of aviation factors were introduced where aviation factors are now being presented for international flights between non-UK destinations. This is a relatively high-level analysis and allows users to choose a different factor for air travel if flying between countries outside of the UK. All factors presented are for direct (non-stop) flights only. This analysis was only possible for passenger air travel. However, in the interests of consistency with the air freight travel, international freight factors have been included. International freight factors have been set equal to the current UK, long-haul freight factors.  
For these factors, see sheets:</t>
  </si>
  <si>
    <t>Freighting goods</t>
  </si>
  <si>
    <t>WTT- delivery vehs &amp; freight</t>
  </si>
  <si>
    <t>Please note - the international business travel factors are an average of short and long-haul flights to/from UK.</t>
  </si>
  <si>
    <t>Business travel- land</t>
  </si>
  <si>
    <t>Land-based conversion factors should be used for travel for business purposes in assets not owned or directly operated by a business. This includes mileage for business purposes in cars owned by employees, public transport, hire cars, and so on.</t>
  </si>
  <si>
    <t>●  Users should be mindful of the difference between vehicle km conversion factors and passenger km conversion factors. Vehicle km conversion factors should be applied to a whole vehicle (such as a car or taxi) being used for business purposes. Passenger km factors should be used when single passengers are travelling by means of mass transport (such as by train) and the aim is to report emissions on a single-person basis, not account for the whole vehicle.</t>
  </si>
  <si>
    <t>●  It should be noted that the conversion factors for cars and vans (excluding plug-in electric vehicles) are the same as those in the ‘passenger vehicles’ and ‘delivery vehicles’ listings. Where a car or van is not owned or controlled by the reporting organisation, the vehicles should be accounted for in Scope 3 as opposed to Scope 1, but the conversion factors and their categories remain the same.</t>
  </si>
  <si>
    <t>● To avoid double-counting of emissions, do not include activity/emissions resulting from the use of plug-in electric vehicles that are charged predominantly on your organisation's premises if you are also already reporting the emissions resulting from your electricity consumed there.</t>
  </si>
  <si>
    <t xml:space="preserve">● Please see the FAQs at the bottom of this page for further information on the conversion factors for electric vehicles. </t>
  </si>
  <si>
    <t>●  The market segment conversion factors related to the vehicle market segments are specifically defined by the UK Society of Motor Manufacturers and Traders (SMMT).</t>
  </si>
  <si>
    <t>Example of calculating emissions from business travel - land</t>
  </si>
  <si>
    <t>The members of company N's large sales team travel extensively on public transport. The company accounts for this in Scope 3 using appropriate conversion factors for bus, tube and rail transport.</t>
  </si>
  <si>
    <t>In each case, the total km travelled for each mode of transport is multiplied by the appropriate conversion factor to produce company N's Scope 3 emissions for land-based modes of transport</t>
  </si>
  <si>
    <t>Petrol</t>
  </si>
  <si>
    <t>Hybrid</t>
  </si>
  <si>
    <t>Unknown</t>
  </si>
  <si>
    <t>Plug-in Hybrid Electric Vehicle</t>
  </si>
  <si>
    <t>Battery Electric Vehicle</t>
  </si>
  <si>
    <t>Cars (by market segment)</t>
  </si>
  <si>
    <t>Mini</t>
  </si>
  <si>
    <t>km</t>
  </si>
  <si>
    <t>miles</t>
  </si>
  <si>
    <t>Supermini</t>
  </si>
  <si>
    <t>Lower medium</t>
  </si>
  <si>
    <t>Upper medium</t>
  </si>
  <si>
    <t>Executive</t>
  </si>
  <si>
    <t>Luxury</t>
  </si>
  <si>
    <t>Sports</t>
  </si>
  <si>
    <t>Dual purpose 4X4</t>
  </si>
  <si>
    <t>MPV</t>
  </si>
  <si>
    <t>Cars (by size)</t>
  </si>
  <si>
    <t>Small car</t>
  </si>
  <si>
    <t>Medium car</t>
  </si>
  <si>
    <t>Large car</t>
  </si>
  <si>
    <t>Average car</t>
  </si>
  <si>
    <t>Motorbike</t>
  </si>
  <si>
    <t>Small</t>
  </si>
  <si>
    <t>Medium</t>
  </si>
  <si>
    <t>Large</t>
  </si>
  <si>
    <t>Average</t>
  </si>
  <si>
    <t>Taxis</t>
  </si>
  <si>
    <t>Regular taxi</t>
  </si>
  <si>
    <t>Black cab</t>
  </si>
  <si>
    <t>Bus</t>
  </si>
  <si>
    <t>Local bus (not London)</t>
  </si>
  <si>
    <t>Local London bus</t>
  </si>
  <si>
    <t>Average local bus</t>
  </si>
  <si>
    <t>Coach</t>
  </si>
  <si>
    <t>Rail</t>
  </si>
  <si>
    <t>National rail</t>
  </si>
  <si>
    <t>International rail</t>
  </si>
  <si>
    <t>Light rail and tram</t>
  </si>
  <si>
    <t>London Underground</t>
  </si>
  <si>
    <r>
      <rPr>
        <i/>
        <sz val="11"/>
        <color indexed="56"/>
        <rFont val="Calibri"/>
        <family val="2"/>
      </rPr>
      <t>Note:</t>
    </r>
    <r>
      <rPr>
        <sz val="11"/>
        <color indexed="56"/>
        <rFont val="Calibri"/>
        <family val="2"/>
      </rPr>
      <t xml:space="preserve"> The Plug-in Hybrid Electric Vehicle category also includes Range-Extended Electric Vehicles (also known as REEVs, ER-EVs or REX).</t>
    </r>
  </si>
  <si>
    <t>Why are emission factors for certain types of electric vehicle missing?</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</si>
  <si>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</si>
  <si>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t>Why are emission factors for certain market segment or size of electric vehicle different from other segments or from what is expected?</t>
  </si>
  <si>
    <t>The factors for battery electric vehicles or plug-in hybrid electric vehicles across various market segments and sizes are calculated through the weighted average of registered vehicle models in the UK. It is important to note that certain market segments or sizes of electric vehicles may exhibit limited availability of models or a lack of new vehicle registrations in recent years. Consequently, the calculated factors might be influenced by one or two specific vehicle models within these segments, potentially leading to skewed results.
Additionally, these factors are derived from data collected 1 to 2 years prior to publication. Therefore, there exists a possibility that they may not accurately represent the latest vehicle models currently available in the market. As such, users are advised to exercise discretion and consider the potential limitations of these factors when interpreting and applying them in their analyses or decision-making processes.</t>
  </si>
  <si>
    <r>
      <t>Are the radiative forcing effects of non-CO</t>
    </r>
    <r>
      <rPr>
        <b/>
        <vertAlign val="subscript"/>
        <sz val="11"/>
        <color rgb="FF053D5F"/>
        <rFont val="Calibri"/>
        <family val="2"/>
        <scheme val="minor"/>
      </rPr>
      <t>2</t>
    </r>
    <r>
      <rPr>
        <b/>
        <sz val="11"/>
        <color rgb="FF053D5F"/>
        <rFont val="Calibri"/>
        <family val="2"/>
        <scheme val="minor"/>
      </rPr>
      <t xml:space="preserve"> emissions considered?</t>
    </r>
  </si>
  <si>
    <t>Aviation is the only form of transport where the effects of radiative forcing are considered to be significant.</t>
  </si>
  <si>
    <t>Passenger vehicles</t>
  </si>
  <si>
    <t>Scope 1</t>
  </si>
  <si>
    <t>Passenger vehicles conversion factors should be used to report travel in cars and on motorcycles that are owned or controlled by the reporting organisation. This does not include employee-owned vehicles that are used for business purposes.</t>
  </si>
  <si>
    <r>
      <t>●  For vehicles where an organisation has data in litres of fuel or kWh electricity consumed, the</t>
    </r>
    <r>
      <rPr>
        <i/>
        <sz val="11"/>
        <color indexed="56"/>
        <rFont val="Calibri"/>
        <family val="2"/>
      </rPr>
      <t xml:space="preserve"> ‘</t>
    </r>
    <r>
      <rPr>
        <sz val="11"/>
        <color indexed="56"/>
        <rFont val="Calibri"/>
        <family val="2"/>
      </rPr>
      <t>fuels’ or 'electricity' conversion factors should be applied, which provide more accurate emissions results.</t>
    </r>
  </si>
  <si>
    <r>
      <rPr>
        <sz val="11"/>
        <color indexed="56"/>
        <rFont val="Calibri"/>
        <family val="2"/>
      </rPr>
      <t>●  For vehicles that run on biofuels, please refer to the ‘bioenergy’ conversion factors. It should be noted that any vehicle running on biofuel should also have an ‘outside of scopes’ CO</t>
    </r>
    <r>
      <rPr>
        <vertAlign val="subscript"/>
        <sz val="11"/>
        <color indexed="56"/>
        <rFont val="Calibri"/>
        <family val="2"/>
      </rPr>
      <t>2</t>
    </r>
    <r>
      <rPr>
        <sz val="11"/>
        <color indexed="56"/>
        <rFont val="Calibri"/>
        <family val="2"/>
      </rPr>
      <t xml:space="preserve"> figure reported separately. See the '</t>
    </r>
    <r>
      <rPr>
        <u/>
        <sz val="11"/>
        <color indexed="12"/>
        <rFont val="Calibri"/>
        <family val="2"/>
      </rPr>
      <t>Outside of scopes</t>
    </r>
    <r>
      <rPr>
        <u/>
        <sz val="11"/>
        <color indexed="56"/>
        <rFont val="Calibri"/>
        <family val="2"/>
      </rPr>
      <t>'</t>
    </r>
    <r>
      <rPr>
        <sz val="11"/>
        <color indexed="56"/>
        <rFont val="Calibri"/>
        <family val="2"/>
      </rPr>
      <t xml:space="preserve"> tab for more detail on this.</t>
    </r>
  </si>
  <si>
    <t>●  The market segment conversion factors related to the vehicle market segments specifically defined by the UK Society of Motor Manufacturers and Traders (SMMT).</t>
  </si>
  <si>
    <t>●  Where a vehicle is used by an organization, but not owned, categorize of emissions (Scope 1, 2, or 3) depend on the lease type (finance/capital or operating) and chosen boundary approach (financial, operational, or equity control). Finance leases treat the vehicle as owned, placing fuel use in Scope 1 and electricity in Scope 2. Operating leases hinge on the boundary approach: equity/financial control puts all emissions in Scope 3, while operational control categorizes fuel as Scope 1 and electricity as Scope 2. Refer to GHG Protocol's "Business travel-land" or "Managed assets-vehicles" for Scope 3 reporting factors.  Information on type of lease can be understood directly from the lease agreement or based on how the asset is recorded on the organisations balance sheet.</t>
  </si>
  <si>
    <t>● For vehicles using electricity (i.e. Plug-in Hybrid Electric Vehicles / Range-Extended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 A more detailed methodology for calculating emissions from vehicles using electricity can be found in the FAQs at the bottom of this tab.</t>
  </si>
  <si>
    <t>● All of the factors presented for motorbikes are for petrol</t>
  </si>
  <si>
    <t xml:space="preserve">● Please see the FAQs at the bottom of this page for further information on the conversion factors for passenger vehicles. </t>
  </si>
  <si>
    <t xml:space="preserve">Example of calculating emissions from passenger vehicles
</t>
  </si>
  <si>
    <t>Company E reports the emissions from the mileage travelled in its company cars, a Scope 1 emission.</t>
  </si>
  <si>
    <r>
      <t>Company E uses conversion factors appropriate to each of its cars. For example, for its 1.6-litre diesel car, it uses a</t>
    </r>
    <r>
      <rPr>
        <sz val="11"/>
        <color indexed="56"/>
        <rFont val="Calibri"/>
        <family val="2"/>
      </rPr>
      <t xml:space="preserve"> 'medium car: diesel' factor. It owns some vehicles for which engine size and fuel type data are not available, so it uses the</t>
    </r>
    <r>
      <rPr>
        <i/>
        <sz val="11"/>
        <color indexed="56"/>
        <rFont val="Calibri"/>
        <family val="2"/>
      </rPr>
      <t xml:space="preserve"> </t>
    </r>
    <r>
      <rPr>
        <sz val="11"/>
        <color indexed="56"/>
        <rFont val="Calibri"/>
        <family val="2"/>
      </rPr>
      <t xml:space="preserve">'average car: unknown fuel type' factor. </t>
    </r>
  </si>
  <si>
    <r>
      <t>In some cases, the company knows what model the car is. In this case, it may choose to apply a conversion factor by market segment instead (found in the</t>
    </r>
    <r>
      <rPr>
        <sz val="11"/>
        <color indexed="56"/>
        <rFont val="Calibri"/>
        <family val="2"/>
      </rPr>
      <t xml:space="preserve"> 'cars (by market segment)' table).  </t>
    </r>
  </si>
  <si>
    <t>The activity data (km) is multiplied by the appropriate conversion factors to produce company E's passenger vehicle emissions.</t>
  </si>
  <si>
    <t>Do the conversion factors take into account the age of vehicles?</t>
  </si>
  <si>
    <t>The conversion factors are based on information from the Department for Transport which regularly analyses the mix of cars on the road in the UK through Driver and Vehicle Licensing Agency (DVLA) records and automatic number plate recognition (ANPR) data. The conversion factors are updated each year to reflect changes in the spectrum of cars of different types and ages being driven.</t>
  </si>
  <si>
    <t>I know the average fuel consumption of my passenger vehicles in miles per gallon (mpg) and mileage; can this be used to improve my calculations?</t>
  </si>
  <si>
    <t>The mpg of the vehicle should be used to convert the distance travelled into litres of fuel used (refer to the 'Conversions' tab to find values to assist this calculation). The conversion factor for litres of fuel can then be applied. This will give a more accurate view of the actual emissions from the vehicle (the conversion factors for vehicle mileage represent the average mpg of the whole UK vehicle population). Therefore, knowing your vehicle’s actual mpg and using this value will yield more precise results.</t>
  </si>
  <si>
    <r>
      <t>I know the average gCO</t>
    </r>
    <r>
      <rPr>
        <b/>
        <vertAlign val="subscript"/>
        <sz val="9.9"/>
        <color indexed="56"/>
        <rFont val="Calibri"/>
        <family val="2"/>
      </rPr>
      <t>2</t>
    </r>
    <r>
      <rPr>
        <b/>
        <sz val="11"/>
        <color indexed="56"/>
        <rFont val="Calibri"/>
        <family val="2"/>
      </rPr>
      <t>/km of my passenger vehicles as well as mileage; can this be used to improve my calculations?</t>
    </r>
  </si>
  <si>
    <r>
      <t>If you know the manufacturer's gCO</t>
    </r>
    <r>
      <rPr>
        <vertAlign val="subscript"/>
        <sz val="11"/>
        <color indexed="56"/>
        <rFont val="Calibri"/>
        <family val="2"/>
      </rPr>
      <t>2</t>
    </r>
    <r>
      <rPr>
        <sz val="11"/>
        <color indexed="56"/>
        <rFont val="Calibri"/>
        <family val="2"/>
      </rPr>
      <t>/km data, this may be used as an alternative (and more precise) calculation for your passenger vehicle’s emissions. The factors provided by manufacturers should be uplifted. Please see the methodology paper published alongside the Conversion Factors on the correct uplift factor to use.</t>
    </r>
  </si>
  <si>
    <t>Which tables do I need to use to capture all the emissions resulting from the use of my plug-in electric vehicles (PHEVs)?</t>
  </si>
  <si>
    <t>Method 1: Energy consumption</t>
  </si>
  <si>
    <r>
      <rPr>
        <b/>
        <sz val="11"/>
        <color indexed="56"/>
        <rFont val="Calibri"/>
        <family val="2"/>
      </rPr>
      <t>Emissions</t>
    </r>
    <r>
      <rPr>
        <sz val="11"/>
        <color indexed="56"/>
        <rFont val="Calibri"/>
        <family val="2"/>
      </rPr>
      <t xml:space="preserve"> =  Total energy consumption (fuel, electricity)  x  Emission Factors (fuel, electricity)</t>
    </r>
  </si>
  <si>
    <t>Scope</t>
  </si>
  <si>
    <t>Car</t>
  </si>
  <si>
    <t>Van</t>
  </si>
  <si>
    <t>Includes</t>
  </si>
  <si>
    <t>Fuels</t>
  </si>
  <si>
    <t>YES</t>
  </si>
  <si>
    <t>NO</t>
  </si>
  <si>
    <t>Scope 1 emissions from use of petrol or diesel.</t>
  </si>
  <si>
    <t>WTT Scope 3 emissions from use of petrol and diesel.</t>
  </si>
  <si>
    <t>UK Electricity</t>
  </si>
  <si>
    <t>Scope 2</t>
  </si>
  <si>
    <t>Scope 2 emissions from use of electricity.</t>
  </si>
  <si>
    <t>Transmission and distribution</t>
  </si>
  <si>
    <t>Scope 3 emissions from T&amp;D losses from use of electricity.</t>
  </si>
  <si>
    <t>WTT- UK &amp; overseas elec</t>
  </si>
  <si>
    <t>Scope 3 emissions from WTT emissions from use of electricity.</t>
  </si>
  <si>
    <t>Method 2: Generic vehicle emission factors</t>
  </si>
  <si>
    <r>
      <rPr>
        <b/>
        <sz val="11"/>
        <color indexed="56"/>
        <rFont val="Calibri"/>
        <family val="2"/>
      </rPr>
      <t>Emissions</t>
    </r>
    <r>
      <rPr>
        <sz val="11"/>
        <color indexed="56"/>
        <rFont val="Calibri"/>
        <family val="2"/>
      </rPr>
      <t xml:space="preserve"> =  Total activity for vehicle category (in km, miles or tonne-km)  x  Emission Factor</t>
    </r>
  </si>
  <si>
    <r>
      <rPr>
        <b/>
        <i/>
        <sz val="11"/>
        <color indexed="56"/>
        <rFont val="Calibri"/>
        <family val="2"/>
      </rPr>
      <t>Note:</t>
    </r>
    <r>
      <rPr>
        <b/>
        <sz val="11"/>
        <color indexed="56"/>
        <rFont val="Calibri"/>
        <family val="2"/>
      </rPr>
      <t xml:space="preserve"> the emission factors already account for the average share of driving using electricity or conventional fuel for plug-in hybrid electric vehicles, so the </t>
    </r>
    <r>
      <rPr>
        <b/>
        <u/>
        <sz val="11"/>
        <color indexed="56"/>
        <rFont val="Calibri"/>
        <family val="2"/>
      </rPr>
      <t>total</t>
    </r>
    <r>
      <rPr>
        <b/>
        <sz val="11"/>
        <color indexed="56"/>
        <rFont val="Calibri"/>
        <family val="2"/>
      </rPr>
      <t xml:space="preserve"> number of km / miles / tonne-km should be used in calculations.</t>
    </r>
  </si>
  <si>
    <r>
      <t xml:space="preserve">Sum of elements:     </t>
    </r>
    <r>
      <rPr>
        <sz val="11"/>
        <color indexed="56"/>
        <rFont val="Calibri"/>
        <family val="2"/>
      </rPr>
      <t xml:space="preserve"> </t>
    </r>
    <r>
      <rPr>
        <b/>
        <sz val="11"/>
        <color indexed="56"/>
        <rFont val="Calibri"/>
        <family val="2"/>
      </rPr>
      <t>A + C</t>
    </r>
    <r>
      <rPr>
        <sz val="11"/>
        <color indexed="56"/>
        <rFont val="Calibri"/>
        <family val="2"/>
      </rPr>
      <t xml:space="preserve"> </t>
    </r>
    <r>
      <rPr>
        <i/>
        <sz val="11"/>
        <color indexed="56"/>
        <rFont val="Calibri"/>
        <family val="2"/>
      </rPr>
      <t xml:space="preserve">  OR  </t>
    </r>
    <r>
      <rPr>
        <b/>
        <sz val="11"/>
        <color indexed="56"/>
        <rFont val="Calibri"/>
        <family val="2"/>
      </rPr>
      <t>B + C</t>
    </r>
  </si>
  <si>
    <t>A</t>
  </si>
  <si>
    <t>Only Scope 1 emissions from petrol or diesel use.</t>
  </si>
  <si>
    <t>Delivery vehicles</t>
  </si>
  <si>
    <t>UK electricity for EVs</t>
  </si>
  <si>
    <t>Only Scope 2 emissions from electricity use.</t>
  </si>
  <si>
    <t>UK electricity T&amp;D for EVs</t>
  </si>
  <si>
    <t>Only Scope 3 emissions from electricity T&amp;D losses.</t>
  </si>
  <si>
    <t>OR</t>
  </si>
  <si>
    <t>B</t>
  </si>
  <si>
    <t>Sum of Scope 1 and Scope 2, plus Scope 3 electricity T&amp;D losses.</t>
  </si>
  <si>
    <t>Managed assets- vehicles</t>
  </si>
  <si>
    <t>AND</t>
  </si>
  <si>
    <t>C</t>
  </si>
  <si>
    <t>WTT- pass vehs &amp; travel- land</t>
  </si>
  <si>
    <t>Only Scope 3 WTT emissions (all fuel types, electricity)</t>
  </si>
  <si>
    <r>
      <rPr>
        <b/>
        <u/>
        <sz val="11"/>
        <color rgb="FF053D5F"/>
        <rFont val="Calibri"/>
        <family val="2"/>
        <scheme val="minor"/>
      </rPr>
      <t xml:space="preserve">Example: </t>
    </r>
    <r>
      <rPr>
        <sz val="11"/>
        <color rgb="FF053D5F"/>
        <rFont val="Calibri"/>
        <family val="2"/>
        <scheme val="minor"/>
      </rPr>
      <t xml:space="preserve">
Company B wants to report on its Scope 1 fuel emissions from a large PHEV car (if the car model is known, the market and size can be checked from the table in the Methodology Paper):</t>
    </r>
  </si>
  <si>
    <r>
      <rPr>
        <b/>
        <u/>
        <sz val="11"/>
        <color rgb="FF053D5F"/>
        <rFont val="Calibri"/>
        <family val="2"/>
        <scheme val="minor"/>
      </rPr>
      <t xml:space="preserve">Situation A) </t>
    </r>
    <r>
      <rPr>
        <sz val="11"/>
        <color rgb="FF053D5F"/>
        <rFont val="Calibri"/>
        <family val="2"/>
        <scheme val="minor"/>
      </rPr>
      <t xml:space="preserve">
Company B has data in fuel (in litres) and electricity (kWh) consumed, the ‘fuels’ and 'UK electricity' conversion factors should be applied, which provide more accurate emissions results. 
</t>
    </r>
    <r>
      <rPr>
        <b/>
        <sz val="11"/>
        <color rgb="FF053D5F"/>
        <rFont val="Calibri"/>
        <family val="2"/>
        <scheme val="minor"/>
      </rPr>
      <t>"Method 1: Energy consumption" should be used.</t>
    </r>
    <r>
      <rPr>
        <sz val="11"/>
        <color rgb="FF053D5F"/>
        <rFont val="Calibri"/>
        <family val="2"/>
        <scheme val="minor"/>
      </rPr>
      <t xml:space="preserve">
Emissions =  Total energy consumption (fuel, electricity)  x  Emission Factors (fuel, electricity)
- Some PHEVs' onboard data can provide information on the electric and fuel consumption, try to consult the vehicle's user manual or contact the manufacturer for instructions on accessing this information. These can be used to estimate fuel (in litres) and electricity (kWh) consumed.</t>
    </r>
  </si>
  <si>
    <r>
      <rPr>
        <b/>
        <u/>
        <sz val="11"/>
        <color rgb="FF053D5F"/>
        <rFont val="Calibri"/>
        <family val="2"/>
        <scheme val="minor"/>
      </rPr>
      <t xml:space="preserve">Situation B) </t>
    </r>
    <r>
      <rPr>
        <sz val="11"/>
        <color rgb="FF053D5F"/>
        <rFont val="Calibri"/>
        <family val="2"/>
        <scheme val="minor"/>
      </rPr>
      <t xml:space="preserve">
If there is no data available to estimate fuel/electricity consumption, or how much of the mileage is driven by fuel compared to mileage driven by electricity. Only the total mileage is known.
</t>
    </r>
    <r>
      <rPr>
        <b/>
        <sz val="11"/>
        <color rgb="FF053D5F"/>
        <rFont val="Calibri"/>
        <family val="2"/>
        <scheme val="minor"/>
      </rPr>
      <t xml:space="preserve">"Method 2: Generic vehicle emission factors" should be used.	</t>
    </r>
    <r>
      <rPr>
        <sz val="11"/>
        <color rgb="FF053D5F"/>
        <rFont val="Calibri"/>
        <family val="2"/>
        <scheme val="minor"/>
      </rPr>
      <t xml:space="preserve">
Emissions =  Total activity for vehicle category (in km, miles or tonne-km)  x  Emission Factor	</t>
    </r>
  </si>
  <si>
    <r>
      <rPr>
        <b/>
        <u/>
        <sz val="11"/>
        <color rgb="FF053D5F"/>
        <rFont val="Calibri"/>
        <family val="2"/>
        <scheme val="minor"/>
      </rPr>
      <t>A worked example of "Method 2: Generic vehicle emission factors"</t>
    </r>
    <r>
      <rPr>
        <sz val="11"/>
        <color rgb="FF053D5F"/>
        <rFont val="Calibri"/>
        <family val="2"/>
        <scheme val="minor"/>
      </rPr>
      <t>:
- The PHEV car has travelled 10,000 miles in a year.
- In 2023, the conversion factors for PHEV Car (Large): 0.11397 kg CO</t>
    </r>
    <r>
      <rPr>
        <vertAlign val="subscript"/>
        <sz val="11"/>
        <color rgb="FF053D5F"/>
        <rFont val="Calibri"/>
        <family val="2"/>
        <scheme val="minor"/>
      </rPr>
      <t>2</t>
    </r>
    <r>
      <rPr>
        <sz val="11"/>
        <color rgb="FF053D5F"/>
        <rFont val="Calibri"/>
        <family val="2"/>
        <scheme val="minor"/>
      </rPr>
      <t>e / mile;
Emissions =  Total activity for vehicle category (in km, miles or tonne-km)  x  Emission Factor
= 10,000 miles x 0.11397 kg CO</t>
    </r>
    <r>
      <rPr>
        <vertAlign val="subscript"/>
        <sz val="11"/>
        <color rgb="FF053D5F"/>
        <rFont val="Calibri"/>
        <family val="2"/>
        <scheme val="minor"/>
      </rPr>
      <t>2</t>
    </r>
    <r>
      <rPr>
        <sz val="11"/>
        <color rgb="FF053D5F"/>
        <rFont val="Calibri"/>
        <family val="2"/>
        <scheme val="minor"/>
      </rPr>
      <t>e / mile = 1140 kg CO</t>
    </r>
    <r>
      <rPr>
        <vertAlign val="subscript"/>
        <sz val="11"/>
        <color rgb="FF053D5F"/>
        <rFont val="Calibri"/>
        <family val="2"/>
        <scheme val="minor"/>
      </rPr>
      <t>2</t>
    </r>
    <r>
      <rPr>
        <sz val="11"/>
        <color rgb="FF053D5F"/>
        <rFont val="Calibri"/>
        <family val="2"/>
        <scheme val="minor"/>
      </rPr>
      <t>e. 
Note: the emission factors already account for the average share of driving using electricity or conventional fuel for plug-in hybrid electric vehicles, so the</t>
    </r>
    <r>
      <rPr>
        <u/>
        <sz val="11"/>
        <color rgb="FF053D5F"/>
        <rFont val="Calibri"/>
        <family val="2"/>
        <scheme val="minor"/>
      </rPr>
      <t xml:space="preserve"> total number of km / miles / tonne-km should be used</t>
    </r>
    <r>
      <rPr>
        <sz val="11"/>
        <color rgb="FF053D5F"/>
        <rFont val="Calibri"/>
        <family val="2"/>
        <scheme val="minor"/>
      </rPr>
      <t xml:space="preserve"> in calculations.
Emissions from the electricity consumed by the PHEV can be calculated by applying conversion factors in Scope 2 "UK electricity for EVs", Scope 3 "UK electricity T&amp;D for EVs" and "WTT- pass vehs &amp; travel- land".
</t>
    </r>
    <r>
      <rPr>
        <i/>
        <sz val="11"/>
        <color rgb="FF053D5F"/>
        <rFont val="Calibri"/>
        <family val="2"/>
        <scheme val="minor"/>
      </rPr>
      <t>Note</t>
    </r>
    <r>
      <rPr>
        <sz val="11"/>
        <color rgb="FF053D5F"/>
        <rFont val="Calibri"/>
        <family val="2"/>
        <scheme val="minor"/>
      </rPr>
      <t>: If the PHEVs are mostly charged in an organisation's sites, care should be taken to avoid double counting with an organisation's general electricity consumption.</t>
    </r>
  </si>
  <si>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</si>
  <si>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t>Transporte de terceros - Transporte de cargas</t>
  </si>
  <si>
    <t>Nombre categoría  en HuellaChile</t>
  </si>
  <si>
    <t>Medio de transporte</t>
  </si>
  <si>
    <t>HGV (all diesel) - All rigids - Average laden</t>
  </si>
  <si>
    <t>HGV (all diesel) - Rigid (&gt;3.5 - 7.5 tonnes) - Average laden</t>
  </si>
  <si>
    <t>HGV (all diesel) - Rigid (&gt;7.5 tonnes-17 tonnes) - Average laden</t>
  </si>
  <si>
    <t>HGV (all diesel) - Rigid (&gt;17 tonnes) - Average laden</t>
  </si>
  <si>
    <t>HGV (all diesel) - All artics - Average laden</t>
  </si>
  <si>
    <t>HGV (all diesel) - Articulated (&gt;3.5 - 33t) - Average laden</t>
  </si>
  <si>
    <t>HGV (all diesel) - Articulated (&gt;33t) - Average laden</t>
  </si>
  <si>
    <t>HGV (all diesel) - All HGVs- Average laden</t>
  </si>
  <si>
    <t>Rail - Freight train</t>
  </si>
  <si>
    <t>Vans - Diesel - Average (up to 3.5 tonnes)</t>
  </si>
  <si>
    <t>HGV (all diesel) - All artics- Average laden</t>
  </si>
  <si>
    <t>HGV refrigerated (all diesel) - All HGVs - Average laden</t>
  </si>
  <si>
    <t>Cargo ship - Container ship - Average</t>
  </si>
  <si>
    <t>Cargo ship - Bulk carrier - Average</t>
  </si>
  <si>
    <t>Freight flights - Domestic, to/from UK - Without RF</t>
  </si>
  <si>
    <t>Freight flights - International, to/from non-UK - Without RF</t>
  </si>
  <si>
    <t>Freighting goods factors should be used specifically for the shipment of goods over land, by sea or by air through a third-party company. Factors are available for a whole vehicle's worth of goods or per tonne of goods shipped via a specific transport mode.</t>
  </si>
  <si>
    <t>●  Where possible, users should report on litres of fuel and/or kWh of electricity used for freight rather than on a km basis as this is a more accurate calculation - these conversion factors may be found in the 'Fuels' and 'UK Electricity' tabs.</t>
  </si>
  <si>
    <t xml:space="preserve">●  Users that are able to gather data on a vehicle km basis should use these data in preference to tonne km data for Vans and HGVs as they are more accurate. The tonne.km factors were derived from the km factors using national vehicle statistics and assumptions, tonne.km factors are more useful when comparing the emissions from moving one tonne of goods over one kilometer by different transport modes, e.g. trucks, rail, and shipping. </t>
  </si>
  <si>
    <r>
      <t>●  For vehicles that run on electricity, care should be taken not to double-count emissions from electricity use that is already captured from reporting of an organisations on-site electricity consumption</t>
    </r>
    <r>
      <rPr>
        <sz val="11"/>
        <color rgb="FF053D5F"/>
        <rFont val="Calibri"/>
        <family val="2"/>
      </rPr>
      <t xml:space="preserve">. </t>
    </r>
  </si>
  <si>
    <r>
      <t>●  Emissions from aviation have both direct (CO</t>
    </r>
    <r>
      <rPr>
        <vertAlign val="subscript"/>
        <sz val="11"/>
        <color theme="8" tint="-0.499984740745262"/>
        <rFont val="Calibri"/>
        <family val="2"/>
        <scheme val="minor"/>
      </rPr>
      <t>2</t>
    </r>
    <r>
      <rPr>
        <sz val="11"/>
        <color theme="8" tint="-0.499984740745262"/>
        <rFont val="Calibri"/>
        <family val="2"/>
        <scheme val="minor"/>
      </rPr>
      <t>, CH</t>
    </r>
    <r>
      <rPr>
        <vertAlign val="subscript"/>
        <sz val="11"/>
        <color theme="8" tint="-0.499984740745262"/>
        <rFont val="Calibri"/>
        <family val="2"/>
        <scheme val="minor"/>
      </rPr>
      <t>4</t>
    </r>
    <r>
      <rPr>
        <sz val="11"/>
        <color theme="8" tint="-0.499984740745262"/>
        <rFont val="Calibri"/>
        <family val="2"/>
        <scheme val="minor"/>
      </rPr>
      <t xml:space="preserve"> and N</t>
    </r>
    <r>
      <rPr>
        <vertAlign val="subscript"/>
        <sz val="11"/>
        <color theme="8" tint="-0.499984740745262"/>
        <rFont val="Calibri"/>
        <family val="2"/>
        <scheme val="minor"/>
      </rPr>
      <t>2</t>
    </r>
    <r>
      <rPr>
        <sz val="11"/>
        <color theme="8" tint="-0.499984740745262"/>
        <rFont val="Calibri"/>
        <family val="2"/>
        <scheme val="minor"/>
      </rPr>
      <t>O) and indirect (non-CO</t>
    </r>
    <r>
      <rPr>
        <vertAlign val="subscript"/>
        <sz val="11"/>
        <color theme="8" tint="-0.499984740745262"/>
        <rFont val="Calibri"/>
        <family val="2"/>
        <scheme val="minor"/>
      </rPr>
      <t>2</t>
    </r>
    <r>
      <rPr>
        <sz val="11"/>
        <color theme="8" tint="-0.499984740745262"/>
        <rFont val="Calibri"/>
        <family val="2"/>
        <scheme val="minor"/>
      </rPr>
      <t xml:space="preserve"> emissions e.g. water vapour, contrails, NO</t>
    </r>
    <r>
      <rPr>
        <vertAlign val="subscript"/>
        <sz val="11"/>
        <color theme="8" tint="-0.499984740745262"/>
        <rFont val="Calibri"/>
        <family val="2"/>
        <scheme val="minor"/>
      </rPr>
      <t>x</t>
    </r>
    <r>
      <rPr>
        <sz val="11"/>
        <color theme="8" tint="-0.499984740745262"/>
        <rFont val="Calibri"/>
        <family val="2"/>
        <scheme val="minor"/>
      </rPr>
      <t>) climate change effects. Two sets of emission factors are presented here; one that includes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and one that represents direct effects only. The entirety of the indirect effects have been applied to the CO</t>
    </r>
    <r>
      <rPr>
        <vertAlign val="subscript"/>
        <sz val="11"/>
        <color theme="8" tint="-0.499984740745262"/>
        <rFont val="Calibri"/>
        <family val="2"/>
        <scheme val="minor"/>
      </rPr>
      <t>2</t>
    </r>
    <r>
      <rPr>
        <sz val="11"/>
        <color theme="8" tint="-0.499984740745262"/>
        <rFont val="Calibri"/>
        <family val="2"/>
        <scheme val="minor"/>
      </rPr>
      <t xml:space="preserve"> factor, causing an increase of 70%.
Organisations should include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when reporting air freight emissions to capture the full climate impact of their travel. However, it should be noted that there is significant scientific uncertainty around the magnitude of the indirect effect of non-CO</t>
    </r>
    <r>
      <rPr>
        <vertAlign val="subscript"/>
        <sz val="11"/>
        <color theme="8" tint="-0.499984740745262"/>
        <rFont val="Calibri"/>
        <family val="2"/>
        <scheme val="minor"/>
      </rPr>
      <t>2</t>
    </r>
    <r>
      <rPr>
        <sz val="11"/>
        <color theme="8" tint="-0.499984740745262"/>
        <rFont val="Calibri"/>
        <family val="2"/>
        <scheme val="minor"/>
      </rPr>
      <t xml:space="preserve"> aviation emissions and it is an active area of research. Further information can be found in the air transport section of the Methodology Paper.</t>
    </r>
  </si>
  <si>
    <t>● Please see the FAQs at the bottom of this page for further information on the conversion factors for freighting goods vehicles, including electric vehicles.</t>
  </si>
  <si>
    <t>Example of calculating emissions from freighting goods</t>
  </si>
  <si>
    <t>Company O is an online retailer and understands that one of its largest impacts is the goods it has freighted to its regional storage facilities for sorting and the goods that are subsequently couriered to its customers.</t>
  </si>
  <si>
    <t>To account for this considerable Scope 3 impact, it quantifies its upstream and downstream freight emissions.</t>
  </si>
  <si>
    <r>
      <t>For its</t>
    </r>
    <r>
      <rPr>
        <sz val="11"/>
        <color indexed="56"/>
        <rFont val="Calibri"/>
        <family val="2"/>
      </rPr>
      <t xml:space="preserve"> ‘goods in’, it knows the mass of items shipped to the UK by cargo ship, since this is on the delivery dockets. It knows which country the goods are being shipped from so it can work out the km travelled during import.  Company O takes the tonnage and multiplies it by the distance travelled to achieve a tonne.km value. It then multiplies by the appropriate cargo ship factor for its ship type (in this case, ‘general cargo, unknown’). This provides the emissions for the ‘goods in’.</t>
    </r>
  </si>
  <si>
    <t>For goods delivered by train from the docks to the company's regional distribution centre (RDC), it can again calculate the tonne.km travelled since it knows the location of the docks and that of its RDC. The company can then multiply this by the tonne.km conversion factor for freight-train emissions.</t>
  </si>
  <si>
    <r>
      <t>For the</t>
    </r>
    <r>
      <rPr>
        <i/>
        <sz val="11"/>
        <color indexed="56"/>
        <rFont val="Calibri"/>
        <family val="2"/>
      </rPr>
      <t xml:space="preserve"> </t>
    </r>
    <r>
      <rPr>
        <sz val="11"/>
        <color indexed="56"/>
        <rFont val="Calibri"/>
        <family val="2"/>
      </rPr>
      <t>‘goods out’ (that is, from its RDC to customers), company O delivers in small vans, using optimised route planning. For this, it uses the van freight factors on a whole-vehicle basis since it knows how many km its vans travel with a variety of goods delivered each day.</t>
    </r>
  </si>
  <si>
    <t>Vans</t>
  </si>
  <si>
    <t>Class I (up to 1.305 tonnes)</t>
  </si>
  <si>
    <t>tonne.km</t>
  </si>
  <si>
    <t>Class II (1.305 to 1.74 tonnes)</t>
  </si>
  <si>
    <t>Class III (1.74 to 3.5 tonnes)</t>
  </si>
  <si>
    <t>Average (up to 3.5 tonnes)</t>
  </si>
  <si>
    <t>0% Laden</t>
  </si>
  <si>
    <t>50% Laden</t>
  </si>
  <si>
    <t>100% Laden</t>
  </si>
  <si>
    <t>Average laden</t>
  </si>
  <si>
    <t>HGV (all diesel)</t>
  </si>
  <si>
    <t>Rigid (&gt;3.5 - 7.5 tonnes)</t>
  </si>
  <si>
    <t>Rigid (&gt;7.5 tonnes-17 tonnes)</t>
  </si>
  <si>
    <t>Rigid (&gt;17 tonnes)</t>
  </si>
  <si>
    <t>All rigids</t>
  </si>
  <si>
    <t>Articulated (&gt;3.5 - 33t)</t>
  </si>
  <si>
    <t>Articulated (&gt;33t)</t>
  </si>
  <si>
    <t>All artics</t>
  </si>
  <si>
    <t>All HGVs</t>
  </si>
  <si>
    <t>HGV refrigerated (all diesel)</t>
  </si>
  <si>
    <t>Freight flights</t>
  </si>
  <si>
    <t>Freight train</t>
  </si>
  <si>
    <t>Size</t>
  </si>
  <si>
    <t>Sea tanker</t>
  </si>
  <si>
    <t>Crude tanker</t>
  </si>
  <si>
    <t>200,000+ dwt</t>
  </si>
  <si>
    <t>120,000–199,999 dwt</t>
  </si>
  <si>
    <t>80,000–119,999 dwt</t>
  </si>
  <si>
    <t>60,000–79,999 dwt</t>
  </si>
  <si>
    <t>10,000–59,999 dwt</t>
  </si>
  <si>
    <t>0–9999 dwt</t>
  </si>
  <si>
    <t xml:space="preserve">Products tanker </t>
  </si>
  <si>
    <t>60,000+ dwt</t>
  </si>
  <si>
    <t>20,000–59,999 dwt</t>
  </si>
  <si>
    <t>10,000–19,999 dwt</t>
  </si>
  <si>
    <t>5000–9999 dwt</t>
  </si>
  <si>
    <t>0–4999 dwt</t>
  </si>
  <si>
    <t xml:space="preserve">Chemical tanker </t>
  </si>
  <si>
    <t>20,000+ dwt</t>
  </si>
  <si>
    <t>LNG tanker</t>
  </si>
  <si>
    <t>200,000+ m3</t>
  </si>
  <si>
    <t>0–199,999 m3</t>
  </si>
  <si>
    <t>LPG Tanker</t>
  </si>
  <si>
    <t>50,000+ m3</t>
  </si>
  <si>
    <t>0–49,999 m3</t>
  </si>
  <si>
    <t>Cargo ship</t>
  </si>
  <si>
    <t>Bulk carrier</t>
  </si>
  <si>
    <t>100,000–199,999 dwt</t>
  </si>
  <si>
    <t>60,000–99,999 dwt</t>
  </si>
  <si>
    <t>35,000–59,999 dwt</t>
  </si>
  <si>
    <t>10,000–34,999 dwt</t>
  </si>
  <si>
    <t>General cargo</t>
  </si>
  <si>
    <t>10,000+ dwt</t>
  </si>
  <si>
    <t>10,000+ dwt 100+ TEU</t>
  </si>
  <si>
    <t>5000–9999 dwt 100+ TEU</t>
  </si>
  <si>
    <t>0–4999 dwt 100+ TEU</t>
  </si>
  <si>
    <t>Container ship</t>
  </si>
  <si>
    <t>8000+ TEU</t>
  </si>
  <si>
    <t>5000–7999 TEU</t>
  </si>
  <si>
    <t>3000–4999 TEU</t>
  </si>
  <si>
    <t>2000–2999 TEU</t>
  </si>
  <si>
    <t>1000–1999 TEU</t>
  </si>
  <si>
    <t>0–999 TEU</t>
  </si>
  <si>
    <t>Vehicle transport</t>
  </si>
  <si>
    <t>4000+ CEU</t>
  </si>
  <si>
    <t>0–3999 CEU</t>
  </si>
  <si>
    <t>RoRo-Ferry</t>
  </si>
  <si>
    <t>2000+ LM</t>
  </si>
  <si>
    <t>0–1999 LM</t>
  </si>
  <si>
    <t>Large RoPax ferry</t>
  </si>
  <si>
    <t>Refrigerated cargo</t>
  </si>
  <si>
    <t xml:space="preserve"> All dwt</t>
  </si>
  <si>
    <r>
      <t>My organisation has previously reported using aviation factors without the distance uplift or indirect effects from non-CO</t>
    </r>
    <r>
      <rPr>
        <b/>
        <vertAlign val="subscript"/>
        <sz val="11"/>
        <color rgb="FF053D5F"/>
        <rFont val="Calibri"/>
        <family val="2"/>
        <scheme val="minor"/>
      </rPr>
      <t>2</t>
    </r>
    <r>
      <rPr>
        <b/>
        <sz val="11"/>
        <color rgb="FF053D5F"/>
        <rFont val="Calibri"/>
        <family val="2"/>
        <scheme val="minor"/>
      </rPr>
      <t xml:space="preserve"> emissions. What should I do?</t>
    </r>
  </si>
  <si>
    <r>
      <t>All the factors include the distance uplift of 8% to compensate for planes not flying using the most direct route (such as flying around international airspace and stacking). Historical factors have also included a distance uplift, though it was 9% for 2012 and before. Users should include the distance uplift of 8%, or remove it manually in exceptional cases where they do not wish to include it. 
Users should also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</si>
  <si>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NOx)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 Aviation is the only form of transport where indirect effects of non-CO</t>
    </r>
    <r>
      <rPr>
        <vertAlign val="subscript"/>
        <sz val="11"/>
        <color rgb="FF053D5F"/>
        <rFont val="Calibri"/>
        <family val="2"/>
        <scheme val="minor"/>
      </rPr>
      <t>2</t>
    </r>
    <r>
      <rPr>
        <sz val="11"/>
        <color rgb="FF053D5F"/>
        <rFont val="Calibri"/>
        <family val="2"/>
        <scheme val="minor"/>
      </rPr>
      <t xml:space="preserve"> emissions are considered to be significant.</t>
    </r>
  </si>
  <si>
    <t>Transporte de terceros - Transporte de residuos</t>
  </si>
  <si>
    <t>Tipo de residuo en HuellaChile</t>
  </si>
  <si>
    <t>Medio de transporte en HuellaChile</t>
  </si>
  <si>
    <t>Vans - Average (up to 3.5 tonnes)</t>
  </si>
  <si>
    <t>Uso de productos - Quema de combustible</t>
  </si>
  <si>
    <t>Uso de productos - Emisiones fugitivas</t>
  </si>
  <si>
    <t>Tratamiento y/o disposición de residuos</t>
  </si>
  <si>
    <t>Tipo de destino/tratamiento HuellaChile</t>
  </si>
  <si>
    <t>Construction - Aggregates - Closed-loop</t>
  </si>
  <si>
    <t>Plastic - Plastics: average plastics - Closed-loop</t>
  </si>
  <si>
    <t>Plastic - Plastics: HDPE (incl. forming) - Closed-loop</t>
  </si>
  <si>
    <t>Plastic - Plastics: LDPE and LLDPE (incl. forming) - Closed-loop</t>
  </si>
  <si>
    <t>Plastic - Plastics: PET (incl. forming) - Closed-loop</t>
  </si>
  <si>
    <t>Plastic - Plastics: PP (incl. forming) - Closed-loop</t>
  </si>
  <si>
    <t>Plastic - Plastics: PS (incl. forming) - Closed-loop</t>
  </si>
  <si>
    <t>Plastic - Plastics: Plastics: PVC (incl. forming) - Closed-loop</t>
  </si>
  <si>
    <t>Other - Clothing - Closed-loop</t>
  </si>
  <si>
    <t>Construction - Tyres - Closed-loop</t>
  </si>
  <si>
    <t>Electrical items - WEEE - mixed - Open-loop</t>
  </si>
  <si>
    <t>Construction - Wood - Closed-loop</t>
  </si>
  <si>
    <t>Electrical items - Batteries - Open-loop</t>
  </si>
  <si>
    <t>Construction - Average construction - Closed-loop</t>
  </si>
  <si>
    <t>Other - Glass - Closed-loop</t>
  </si>
  <si>
    <t>Metal - Metal: aluminium cans and foil (excl. forming) - Closed-loop</t>
  </si>
  <si>
    <t>Metal - Metal: scrap metal - Closed-loop</t>
  </si>
  <si>
    <t>Construction - Mineral oil - Closed-loop</t>
  </si>
  <si>
    <t>Paper - Paper and board: mixed - Closed-loop</t>
  </si>
  <si>
    <t>Refuse - Organic: food and drink waste - Composting</t>
  </si>
  <si>
    <t>Refuse - Commercial and industrial waste - Landfill</t>
  </si>
  <si>
    <t>Refuse - Household residual waste- Landfill</t>
  </si>
  <si>
    <t>Waste disposal</t>
  </si>
  <si>
    <t>Waste disposal figures should be used for end-of-life disposal of different materials using a variety of different disposal methods.</t>
  </si>
  <si>
    <t>●  To calculate the emissions from multiple waste streams, the emissions sub totals may be added up.</t>
  </si>
  <si>
    <r>
      <t xml:space="preserve">● Users looking to quantify the emissions impact from waste management of the wastes they produce based on how they are disposed may wish to review WRAP's Carbon Waste and Resources Metric. Note that outputs from this metric </t>
    </r>
    <r>
      <rPr>
        <b/>
        <sz val="11"/>
        <color indexed="56"/>
        <rFont val="Calibri"/>
        <family val="2"/>
      </rPr>
      <t>are not suitable for reporting Scope 3 emissions</t>
    </r>
    <r>
      <rPr>
        <sz val="11"/>
        <color indexed="56"/>
        <rFont val="Calibri"/>
        <family val="2"/>
      </rPr>
      <t>.</t>
    </r>
  </si>
  <si>
    <t>https://wrap.org.uk/resources/report/carbon-waste-and-resources-metric</t>
  </si>
  <si>
    <t>Example of calculating emissions from waste disposal</t>
  </si>
  <si>
    <t>Company K sends 0.5 tonnes of food waste to landfill each year, but has a white paper recycling scheme in place.</t>
  </si>
  <si>
    <t>Company K’s total waste emissions are calculated by adding the two waste disposal subtotals together.</t>
  </si>
  <si>
    <t>Open-loop</t>
  </si>
  <si>
    <t>Closed-loop</t>
  </si>
  <si>
    <t>Composting</t>
  </si>
  <si>
    <t>Landfill</t>
  </si>
  <si>
    <t>Anaerobic digestion</t>
  </si>
  <si>
    <t>Waste type</t>
  </si>
  <si>
    <t>Refuse</t>
  </si>
  <si>
    <t>Household residual waste</t>
  </si>
  <si>
    <t>Organic: food and drink waste</t>
  </si>
  <si>
    <t>Organic: garden waste</t>
  </si>
  <si>
    <t>Organic: mixed food and garden waste</t>
  </si>
  <si>
    <t>Commercial and industrial waste</t>
  </si>
  <si>
    <t>WEEE - fridges and freezers</t>
  </si>
  <si>
    <t>WEEE - large</t>
  </si>
  <si>
    <t>WEEE - mixed</t>
  </si>
  <si>
    <t>WEEE - small</t>
  </si>
  <si>
    <t>Batteries</t>
  </si>
  <si>
    <t>Can I use these materials factors for goods my organisation procures?</t>
  </si>
  <si>
    <t>How do I calculate the weight of my waste?</t>
  </si>
  <si>
    <t>There are a variety of different methods to work out the amount of waste your organisation generates. Waste transfer/consignment notes from your commercial waste collector are a good place to start as it may have specific information on the waste that has been collected from you. Alternatively, the commercial waste collector may be able to advise on an average weight you can apply given the waste infrastructure you have on site or you can conduct a waste audit - this is where a member of staff samples the composition of your waste and weighs the waste and/or recycling generated on a regular basis.</t>
  </si>
  <si>
    <t>Why there are no conversion factors for the disposal method "Re-use"?</t>
  </si>
  <si>
    <t>"Re-use" is not within the scope of the GHG conversion factors because it is not a waste disposal method. Only the disposal of waste at the end of its life is within scope.</t>
  </si>
  <si>
    <t>CONTROL DE CAMBIOS</t>
  </si>
  <si>
    <t>Contiene el seguimiento de los cambios realizados entre versiones del documento.</t>
  </si>
  <si>
    <t>Versión</t>
  </si>
  <si>
    <t>Cambios realizados</t>
  </si>
  <si>
    <t>Categoría (Hoja)</t>
  </si>
  <si>
    <t>Nataly Moyano Pozo - Profesional Programa HuellaChile</t>
  </si>
  <si>
    <t>Neumático para camión o bus - recauchado</t>
  </si>
  <si>
    <t>Neumático para camión o bus - nuevo</t>
  </si>
  <si>
    <t>Actualización del Factor de Emisión para neumáticos nuevos y recauchados utilizados en camiones y buses, KPMG 2025</t>
  </si>
  <si>
    <t>PENDIENTE</t>
  </si>
  <si>
    <t>Sistema Electrico Nacional</t>
  </si>
  <si>
    <t>Se actualiza de manera retoactiva los factores de emisión desde 2021 a 2025, según información de Energía Abierta (Ministerio de Energía)</t>
  </si>
  <si>
    <t>Sistemas Electricos Medianos</t>
  </si>
  <si>
    <t>2.2 Perdidas por T&amp;D</t>
  </si>
  <si>
    <t>En espera de publicación de FE para sistemas medianos desde Energía Abierta (Ministerio de Energía)</t>
  </si>
  <si>
    <t>kCal/kg</t>
  </si>
  <si>
    <t>kCal/m3</t>
  </si>
  <si>
    <t>Pellet de Biomasa</t>
  </si>
  <si>
    <t>kCal/kWh</t>
  </si>
  <si>
    <t>Elaboración: Ministerio de Energía, Enero 2026</t>
  </si>
  <si>
    <t>BNE 2024</t>
  </si>
  <si>
    <t>1.1 y 1.2CUADROA1 - BNE 2024</t>
  </si>
  <si>
    <t>Se actualiza información de Densidades y Poderes Caloríficos de combustibles (sin variaciones respecto a FE 2024)</t>
  </si>
  <si>
    <t>Factores de emisión para combustión estacionaria. Utiliza de base las hojas: 1.1 V2 CH2 T2.4 y 1.1 y 1.2CUADROA1 - BNE 2024</t>
  </si>
  <si>
    <t>Factores de emisión para combustión móvil. Utiliza de base las hojas: 1.2 V2 CH3 T3.2.1, 1.2 V2 CH3 T3.2.2 y 1.1 y 1.2CUADROA1 - BNE 2024</t>
  </si>
  <si>
    <t>Tablas provenientes del Balance Nacional de Energía 2024. Proporciona densidades y poderes caloríficos de diversos productos.</t>
  </si>
  <si>
    <t>June 2026</t>
  </si>
  <si>
    <t>●  The conversion factors for electric cars are the same as those in the ‘passenger vehicles’ listings PLUS the emissions from the electricity consumption and transmission &amp; distribution (T&amp;D) losses. Where a car is not owned or controlled by the reporting organisation, the vehicles should be accounted for in Scope 3 as opposed to Scope 1 (for petrol/diesel use) and Scope 2 (for electricity use), but the conversion factors and their categories remain the same.</t>
  </si>
  <si>
    <t>Tell me more about the international flight factors</t>
  </si>
  <si>
    <t>Since 2015, aviation factors have been presented for international flights between non-UK destinations. This analysis was only possible for passenger air travel. However, in the interests of consistency with the air-freight travel, international freight factors have been included this year. These factors have been set equal to the current UK, long-haul freight factors.</t>
  </si>
  <si>
    <r>
      <rPr>
        <sz val="11"/>
        <color rgb="FF053D5F"/>
        <rFont val="Calibri"/>
        <family val="2"/>
      </rPr>
      <t xml:space="preserve">●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 </t>
    </r>
    <r>
      <rPr>
        <u/>
        <sz val="11"/>
        <color indexed="12"/>
        <rFont val="Calibri"/>
        <family val="2"/>
      </rPr>
      <t>GHG Protocol Guidelines</t>
    </r>
    <r>
      <rPr>
        <sz val="11"/>
        <color rgb="FF053D5F"/>
        <rFont val="Calibri"/>
        <family val="2"/>
      </rPr>
      <t xml:space="preserve">.  </t>
    </r>
    <r>
      <rPr>
        <u/>
        <sz val="11"/>
        <color rgb="FF053D5F"/>
        <rFont val="Calibri"/>
        <family val="2"/>
      </rPr>
      <t xml:space="preserve">    </t>
    </r>
  </si>
  <si>
    <r>
      <rPr>
        <sz val="11"/>
        <color rgb="FF053D5F"/>
        <rFont val="Calibri"/>
        <family val="2"/>
      </rPr>
      <t xml:space="preserve">●  For landfill, the factors in the tables include collection, transportation and landfill emissions (‘gate to grave’). For incineration with energy recovery and recycling, the factors consider transport to an energy recovery or materials reclamation facility only. This is in line with </t>
    </r>
    <r>
      <rPr>
        <u/>
        <sz val="11"/>
        <color indexed="12"/>
        <rFont val="Calibri"/>
        <family val="2"/>
      </rPr>
      <t>GHG Protocol Guidelines</t>
    </r>
    <r>
      <rPr>
        <sz val="11"/>
        <color rgb="FF053D5F"/>
        <rFont val="Calibri"/>
        <family val="2"/>
      </rPr>
      <t xml:space="preserve">, with subsequent emissions attributed to electricity generation or recycled material production respectively.  </t>
    </r>
  </si>
  <si>
    <t>To calculate the emissions from the food waste, it selects the ‘organic: food and drink waste' category and the appropriate ‘landfill’ factor. It multiplies this factor by the 0.5 tonnes of food waste and to get a waste disposal sub-total. For the white paper, it selects the ‘paper and board: paper’ category and the closed-loop factor (since the paper is sent for recycling into other paper products). This is multiplied by the mass of the white paper recycled to give a further waste disposal sub-total.</t>
  </si>
  <si>
    <t>Incineration with energy recovery</t>
  </si>
  <si>
    <r>
      <rPr>
        <sz val="11"/>
        <color indexed="56"/>
        <rFont val="Calibri"/>
        <family val="2"/>
      </rPr>
      <t xml:space="preserve">No, these factors are not appropriate. For specific procurement factors, please see the </t>
    </r>
    <r>
      <rPr>
        <sz val="11"/>
        <color indexed="12"/>
        <rFont val="Calibri"/>
        <family val="2"/>
      </rPr>
      <t>‘</t>
    </r>
    <r>
      <rPr>
        <u/>
        <sz val="11"/>
        <color indexed="12"/>
        <rFont val="Calibri"/>
        <family val="2"/>
      </rPr>
      <t>Material use'</t>
    </r>
    <r>
      <rPr>
        <sz val="11"/>
        <color indexed="56"/>
        <rFont val="Calibri"/>
        <family val="2"/>
      </rPr>
      <t xml:space="preserve"> tab.</t>
    </r>
  </si>
  <si>
    <t>DEFRA 2025, Material use</t>
  </si>
  <si>
    <t>DEFRA 2025 WTT-fuels</t>
  </si>
  <si>
    <t>DEFRA 2025, WTT-bioenergy</t>
  </si>
  <si>
    <t>DEFRA 2025, Fuel properties</t>
  </si>
  <si>
    <t>DEFRA 2025, Water supply / Water treatment</t>
  </si>
  <si>
    <t>DEFRA 2025, Hotel stay</t>
  </si>
  <si>
    <t>DEFRA 2025, Homeworking</t>
  </si>
  <si>
    <t>HuellaChile, 2025</t>
  </si>
  <si>
    <t>DEFRA 2025, Passenger vehicles</t>
  </si>
  <si>
    <t>DEFRA 2025, Business travel - land</t>
  </si>
  <si>
    <t>DEFRA 2025, Business travel - air</t>
  </si>
  <si>
    <t>DEFRA 2025, Freighting goods</t>
  </si>
  <si>
    <t>DEFRA 2025, Waste disposal</t>
  </si>
  <si>
    <t>DEFRA 2025 (Fuel properties), Natural Gas</t>
  </si>
  <si>
    <t>CNE BNE 2024</t>
  </si>
  <si>
    <t>Nombre en BNE 2024</t>
  </si>
  <si>
    <t>Se actualizan factores de emisión DEFRA 2025</t>
  </si>
  <si>
    <t>3.6 Trat. yo disp. de residuos</t>
  </si>
  <si>
    <t>Memoria Integrada Metro 2025, Página 222. Disponible en: https://www.metro.cl/metro-sostenible/reporte-sostenibilidad</t>
  </si>
  <si>
    <t>Volver al INICIO</t>
  </si>
  <si>
    <t>Volver al RESUMEN</t>
  </si>
  <si>
    <t>Hoja proveniente de DEFRA 2025. Proporciona factores de emisión para uso de materiales.</t>
  </si>
  <si>
    <t>Hoja proveniente de DEFRA 2025. Proporciona factores de emisión Well-to-tank (pozo al tanque) para combustibles.</t>
  </si>
  <si>
    <t>Hoja proveniente de DEFRA 2025. Proporciona factores de emisión Well-to-tank (pozo al tanque) para biocombustibles.</t>
  </si>
  <si>
    <t>Hoja proveniente de DEFRA 2025. Proporciona factores de emisión para tratamiento de aguas servidas.</t>
  </si>
  <si>
    <t>Hoja proveniente de DEFRA 2025. Proporciona factores de emisión para suministro de agua potable.</t>
  </si>
  <si>
    <t>Hoja proveniente de DEFRA 2025. Proporciona factores de emisión para estadías en hospedajes según el país de ubicación.</t>
  </si>
  <si>
    <t>Hoja proveniente de DEFRA 2025. Hace referencia a factores de emisión para teletrabajo (trabajo remoto).</t>
  </si>
  <si>
    <t>Hoja proveniente de DEFRA 2025. Proporciona factores de emisión de transporte aéreo.</t>
  </si>
  <si>
    <t>Hoja proveniente de DEFRA 2025. Proporciona factores de emisión de transporte terrestre.</t>
  </si>
  <si>
    <t>Hoja proveniente de DEFRA 2025. Proporciona factores de emisión para vehículos de transporte de personas.</t>
  </si>
  <si>
    <t>Hoja proveniente de DEFRA 2025. Proporciona factores de emisión para vehículos de transporte de carga y residuos.</t>
  </si>
  <si>
    <t>Hoja proveniente de DEFRA 2025. Proporciona factores de emisión para tratamiento y/o disposición de residuos.</t>
  </si>
  <si>
    <t>Sistema Electrico Nacional
Sistemas Electricos Medianos</t>
  </si>
  <si>
    <t>Se cambia el nombre de la fuente de origen de los factores para indicar que se utiliza AR5</t>
  </si>
  <si>
    <t>Ministerio de Energía 2015 (Energía Abierta: http://energiaabierta.cl/visualizaciones/factor-de-emision-sic-sing/)</t>
  </si>
  <si>
    <t>Ministerio de Energía 2016 (Energía Abierta: http://energiaabierta.cl/visualizaciones/factor-de-emision-sic-sing/)</t>
  </si>
  <si>
    <t>Ministerio de Energía 2017 (Energía Abierta: http://energiaabierta.cl/visualizaciones/factor-de-emision-sic-sing/)</t>
  </si>
  <si>
    <t>Ministerio de Energía 2018 (AR5) (Energía Abierta: http://energiaabierta.cl/visualizaciones/factor-de-emision-sic-sing/)</t>
  </si>
  <si>
    <t>Ministerio de Energía 2019 (AR5) (Energía Abierta: http://energiaabierta.cl/visualizaciones/factor-de-emision-sic-sing/)</t>
  </si>
  <si>
    <t>Ministerio de Energía 2020 (AR5) (Energía Abierta: http://energiaabierta.cl/visualizaciones/factor-de-emision-sic-sing/)</t>
  </si>
  <si>
    <t>Ministerio de Energía 2021 (AR5) (Energía Abierta: http://energiaabierta.cl/visualizaciones/factor-de-emision-sic-sing/)</t>
  </si>
  <si>
    <t>Ministerio de Energía 2022 (AR5) (Energía Abierta: http://energiaabierta.cl/visualizaciones/factor-de-emision-sic-sing/)</t>
  </si>
  <si>
    <t>Ministerio de Energía 2023 (AR5) (Energía Abierta: http://energiaabierta.cl/visualizaciones/factor-de-emision-sic-sing/)</t>
  </si>
  <si>
    <t>Ministerio de Energía 2024 (AR5) (Energía Abierta: http://energiaabierta.cl/visualizaciones/factor-de-emision-sic-sing/)</t>
  </si>
  <si>
    <t>Ministerio de Energía 2025 (AR5) (Energía Abierta: http://energiaabierta.cl/visualizaciones/factor-de-emision-sic-sing/)</t>
  </si>
  <si>
    <t>Ministerio de Energía 2018 (Energía Abierta: http://energiaabierta.cl/visualizaciones/factor-de-emision-sic-sing/)</t>
  </si>
  <si>
    <t>Ministerio de Energía 2019 (Energía Abierta: http://energiaabierta.cl/visualizaciones/factor-de-emision-sic-sing/)</t>
  </si>
  <si>
    <t>Ministerio de Energía 2020 (Energía Abierta: http://energiaabierta.cl/visualizaciones/factor-de-emision-sic-sing/)</t>
  </si>
  <si>
    <t>Ministerio de Energía 2021 (Energía Abierta: http://energiaabierta.cl/visualizaciones/factor-de-emision-sic-sing/)</t>
  </si>
  <si>
    <t>Ministerio de Energía 2022 (Energía Abierta: http://energiaabierta.cl/visualizaciones/factor-de-emision-sic-sing/)</t>
  </si>
  <si>
    <t>Ministerio de Energía 2023 (Energía Abierta: http://energiaabierta.cl/visualizaciones/factor-de-emision-sic-sing/)</t>
  </si>
  <si>
    <t>Ministerio de Energía 2024 (Energía Abierta: http://energiaabierta.cl/visualizaciones/factor-de-emision-sic-sing/)</t>
  </si>
  <si>
    <t>Ministerio de Energía 2025 (Energía Abierta: http://energiaabierta.cl/visualizaciones/factor-de-emision-sic-sing/)</t>
  </si>
  <si>
    <t>hora</t>
  </si>
  <si>
    <t>Trabajo remoto - equipos de oficina</t>
  </si>
  <si>
    <t>Trabajo remoto - calefacción</t>
  </si>
  <si>
    <t>Trabajo remoto - equipos de oficina y calefacción</t>
  </si>
  <si>
    <t>Vehículo Eléctrico Chile</t>
  </si>
  <si>
    <t>HuellaChile, 2026</t>
  </si>
  <si>
    <t>Van Eléctrica Chile</t>
  </si>
  <si>
    <t>Vehículo eléctrico y Van Electrico</t>
  </si>
  <si>
    <t>Se actualizan factores de emisión, en base a cálculo realizado por el Programa HuellaChile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</si>
</sst>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41" formatCode="_ * #,##0_ ;_ * \-#,##0_ ;_ * &quot;-&quot;_ ;_ @_ "/>
    <numFmt numFmtId="43" formatCode="_ * #,##0.00_ ;_ * \-#,##0.00_ ;_ * &quot;-&quot;??_ ;_ @_ "/>
    <numFmt numFmtId="164" formatCode="_(* #,##0.00_);_(* \(#,##0.00\);_(* &quot;-&quot;??_);_(@_)"/>
    <numFmt numFmtId="165" formatCode="0.0"/>
    <numFmt numFmtId="166" formatCode="0.000"/>
    <numFmt numFmtId="167" formatCode="_-* #,##0.0\ _€_-;\-* #,##0.0\ _€_-;_-* &quot;-&quot;??\ _€_-;_-@_-"/>
    <numFmt numFmtId="168" formatCode="_-* #,##0.00_-;\-* #,##0.00_-;_-* &quot;-&quot;??_-;_-@_-"/>
    <numFmt numFmtId="169" formatCode="_ * #,##0_ ;_ * \-#,##0_ ;_ * &quot;-&quot;??_ ;_ @_ "/>
    <numFmt numFmtId="170" formatCode="_-* #,##0_-;\-* #,##0_-;_-* &quot;-&quot;??_-;_-@_-"/>
    <numFmt numFmtId="171" formatCode="_ * #,##0.000_ ;_ * \-#,##0.000_ ;_ * &quot;-&quot;??_ ;_ @_ "/>
    <numFmt numFmtId="172" formatCode="_ * #,##0.00000_ ;_ * \-#,##0.00000_ ;_ * &quot;-&quot;??_ ;_ @_ "/>
    <numFmt numFmtId="173" formatCode="_(* #,##0.0_);_(* \(#,##0.0\);_(* &quot;-&quot;??_);_(@_)"/>
    <numFmt numFmtId="174" formatCode="_(* #,##0_);_(* \(#,##0\);_(* &quot;-&quot;??_);_(@_)"/>
    <numFmt numFmtId="175" formatCode="_(* #,##0.0000_);_(* \(#,##0.0000\);_(* &quot;-&quot;??_);_(@_)"/>
    <numFmt numFmtId="176" formatCode="_ * #,##0.000000_ ;_ * \-#,##0.000000_ ;_ * &quot;-&quot;??_ ;_ @_ "/>
    <numFmt numFmtId="177" formatCode="#,##0.0"/>
    <numFmt numFmtId="178" formatCode="0.00000"/>
    <numFmt numFmtId="179" formatCode="??0.0????"/>
    <numFmt numFmtId="180" formatCode="??0.0?????"/>
    <numFmt numFmtId="181" formatCode="0.000000"/>
    <numFmt numFmtId="182" formatCode="#,##0.000"/>
    <numFmt numFmtId="183" formatCode="0.0000"/>
    <numFmt numFmtId="184" formatCode="0.0000000"/>
    <numFmt numFmtId="185" formatCode="_ * #,##0.0_ ;_ * \-#,##0.0_ ;_ * &quot;-&quot;_ ;_ @_ "/>
    <numFmt numFmtId="186" formatCode="_ * #,##0.0000_ ;_ * \-#,##0.0000_ ;_ * &quot;-&quot;??_ ;_ @_ "/>
    <numFmt numFmtId="187" formatCode="_ * #,##0.0000000_ ;_ * \-#,##0.0000000_ ;_ * &quot;-&quot;??_ ;_ @_ "/>
    <numFmt numFmtId="188" formatCode="0.E+00"/>
    <numFmt numFmtId="189" formatCode="0.0%"/>
    <numFmt numFmtId="190" formatCode="_ * #,##0.000_ ;_ * \-#,##0.000_ ;_ * &quot;-&quot;???_ ;_ @_ "/>
    <numFmt numFmtId="191" formatCode="_ * #,##0.0_ ;_ * \-#,##0.0_ ;_ * &quot;-&quot;??_ ;_ @_ "/>
    <numFmt numFmtId="192" formatCode="_-* #,##0.00\ _€_-;\-* #,##0.00\ _€_-;_-* &quot;-&quot;??\ _€_-;_-@_-"/>
    <numFmt numFmtId="193" formatCode="0.0.E+00"/>
    <numFmt numFmtId="194" formatCode="#,##0.0000"/>
    <numFmt numFmtId="195" formatCode="#,##0.00000"/>
    <numFmt numFmtId="196" formatCode="#,##0.000000"/>
    <numFmt numFmtId="197" formatCode="0.00.E+00"/>
    <numFmt numFmtId="198" formatCode="_ * #,##0.0000_ ;_ * \-#,##0.0000_ ;_ * &quot;-&quot;????_ ;_ @_ "/>
  </numFmts>
  <fonts count="132">
    <font>
      <sz val="11"/>
      <color rgb="FF000000"/>
      <name val="Calibri"/>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b/>
      <sz val="11"/>
      <color rgb="FFFFFFFF"/>
      <name val="Calibri"/>
      <family val="2"/>
    </font>
    <font>
      <sz val="11"/>
      <color rgb="FF000000"/>
      <name val="Calibri"/>
      <family val="2"/>
    </font>
    <font>
      <b/>
      <sz val="11"/>
      <color theme="0"/>
      <name val="Calibri"/>
      <family val="2"/>
      <scheme val="minor"/>
    </font>
    <font>
      <b/>
      <sz val="11"/>
      <color theme="1"/>
      <name val="Calibri"/>
      <family val="2"/>
      <scheme val="minor"/>
    </font>
    <font>
      <b/>
      <sz val="11"/>
      <color rgb="FFFFFFFF"/>
      <name val="Calibri"/>
      <family val="2"/>
      <scheme val="minor"/>
    </font>
    <font>
      <b/>
      <sz val="11"/>
      <color rgb="FF000000"/>
      <name val="Calibri"/>
      <family val="2"/>
    </font>
    <font>
      <sz val="11"/>
      <color rgb="FF000000"/>
      <name val="Calibri"/>
      <family val="2"/>
    </font>
    <font>
      <sz val="10"/>
      <color rgb="FF000000"/>
      <name val="Times New Roman"/>
      <family val="1"/>
    </font>
    <font>
      <b/>
      <sz val="10"/>
      <color rgb="FF000000"/>
      <name val="Times New Roman"/>
      <family val="1"/>
    </font>
    <font>
      <b/>
      <sz val="9"/>
      <name val="Times New Roman"/>
      <family val="1"/>
    </font>
    <font>
      <b/>
      <sz val="7"/>
      <name val="Times New Roman"/>
      <family val="1"/>
    </font>
    <font>
      <b/>
      <u/>
      <sz val="7"/>
      <color rgb="FFC00000"/>
      <name val="Times New Roman"/>
      <family val="1"/>
    </font>
    <font>
      <b/>
      <u/>
      <sz val="9"/>
      <color rgb="FFC00000"/>
      <name val="Times New Roman"/>
      <family val="1"/>
    </font>
    <font>
      <b/>
      <sz val="8"/>
      <name val="Times New Roman"/>
      <family val="1"/>
    </font>
    <font>
      <b/>
      <vertAlign val="subscript"/>
      <sz val="8"/>
      <name val="Times New Roman"/>
      <family val="1"/>
    </font>
    <font>
      <sz val="9"/>
      <name val="Times New Roman"/>
      <family val="1"/>
    </font>
    <font>
      <sz val="8"/>
      <name val="Times New Roman"/>
      <family val="1"/>
    </font>
    <font>
      <sz val="9"/>
      <color rgb="FF000000"/>
      <name val="Times New Roman"/>
      <family val="1"/>
    </font>
    <font>
      <vertAlign val="superscript"/>
      <sz val="9"/>
      <name val="Times New Roman"/>
      <family val="1"/>
    </font>
    <font>
      <vertAlign val="superscript"/>
      <sz val="8"/>
      <name val="Times New Roman"/>
      <family val="1"/>
    </font>
    <font>
      <vertAlign val="superscript"/>
      <sz val="7.5"/>
      <name val="Times New Roman"/>
      <family val="1"/>
    </font>
    <font>
      <sz val="7.5"/>
      <name val="Times New Roman"/>
      <family val="1"/>
    </font>
    <font>
      <vertAlign val="subscript"/>
      <sz val="7.5"/>
      <name val="Times New Roman"/>
      <family val="1"/>
    </font>
    <font>
      <b/>
      <sz val="7.5"/>
      <name val="Times New Roman"/>
      <family val="1"/>
    </font>
    <font>
      <i/>
      <sz val="7.5"/>
      <name val="Times New Roman"/>
      <family val="1"/>
    </font>
    <font>
      <sz val="10"/>
      <name val="Arial"/>
      <family val="2"/>
    </font>
    <font>
      <sz val="10"/>
      <name val="Geneva"/>
    </font>
    <font>
      <b/>
      <sz val="8"/>
      <color theme="1"/>
      <name val="Arial"/>
      <family val="2"/>
    </font>
    <font>
      <u/>
      <sz val="10"/>
      <color indexed="12"/>
      <name val="Arial"/>
      <family val="2"/>
    </font>
    <font>
      <u/>
      <sz val="8"/>
      <color indexed="12"/>
      <name val="Arial"/>
      <family val="2"/>
    </font>
    <font>
      <b/>
      <sz val="8"/>
      <name val="Calibri"/>
      <family val="2"/>
      <scheme val="minor"/>
    </font>
    <font>
      <sz val="8"/>
      <name val="Calibri"/>
      <family val="2"/>
      <scheme val="minor"/>
    </font>
    <font>
      <b/>
      <sz val="10"/>
      <name val="Arial"/>
      <family val="2"/>
    </font>
    <font>
      <sz val="8"/>
      <color theme="1"/>
      <name val="Calibri"/>
      <family val="2"/>
      <scheme val="minor"/>
    </font>
    <font>
      <sz val="11"/>
      <name val="Calibri"/>
      <family val="2"/>
      <scheme val="minor"/>
    </font>
    <font>
      <b/>
      <sz val="11"/>
      <color theme="0"/>
      <name val="Calibri"/>
      <family val="2"/>
    </font>
    <font>
      <sz val="8"/>
      <name val="Calibri"/>
      <family val="2"/>
    </font>
    <font>
      <sz val="11"/>
      <color theme="0"/>
      <name val="Calibri"/>
      <family val="2"/>
    </font>
    <font>
      <sz val="11"/>
      <color rgb="FFFF0000"/>
      <name val="Calibri"/>
      <family val="2"/>
    </font>
    <font>
      <sz val="11"/>
      <color rgb="FF444444"/>
      <name val="Aptos Narrow"/>
      <family val="2"/>
    </font>
    <font>
      <sz val="10"/>
      <color theme="1"/>
      <name val="Arial"/>
      <family val="2"/>
    </font>
    <font>
      <i/>
      <sz val="8"/>
      <name val="Calibri"/>
      <family val="2"/>
      <scheme val="minor"/>
    </font>
    <font>
      <b/>
      <sz val="16"/>
      <name val="Calibri"/>
      <family val="2"/>
      <scheme val="minor"/>
    </font>
    <font>
      <sz val="11"/>
      <color rgb="FF053D5F"/>
      <name val="Calibri"/>
      <family val="2"/>
      <scheme val="minor"/>
    </font>
    <font>
      <u/>
      <sz val="11"/>
      <color indexed="12"/>
      <name val="Calibri"/>
      <family val="2"/>
    </font>
    <font>
      <u/>
      <sz val="10"/>
      <color theme="10"/>
      <name val="Calibri"/>
      <family val="2"/>
    </font>
    <font>
      <sz val="10"/>
      <color rgb="FF053D5F"/>
      <name val="Calibri"/>
      <family val="2"/>
      <scheme val="minor"/>
    </font>
    <font>
      <sz val="10"/>
      <color rgb="FFFF0000"/>
      <name val="Calibri"/>
      <family val="2"/>
      <scheme val="minor"/>
    </font>
    <font>
      <sz val="4"/>
      <color rgb="FF053D5F"/>
      <name val="Calibri"/>
      <family val="2"/>
      <scheme val="minor"/>
    </font>
    <font>
      <b/>
      <sz val="10"/>
      <color rgb="FF053D5F"/>
      <name val="Calibri"/>
      <family val="2"/>
      <scheme val="minor"/>
    </font>
    <font>
      <b/>
      <sz val="11"/>
      <color rgb="FF053D5F"/>
      <name val="Calibri"/>
      <family val="2"/>
      <scheme val="minor"/>
    </font>
    <font>
      <b/>
      <u/>
      <sz val="12"/>
      <color rgb="FF053D5F"/>
      <name val="Calibri"/>
      <family val="2"/>
      <scheme val="minor"/>
    </font>
    <font>
      <sz val="11"/>
      <color rgb="FF002060"/>
      <name val="Calibri"/>
      <family val="2"/>
      <scheme val="minor"/>
    </font>
    <font>
      <vertAlign val="subscript"/>
      <sz val="11"/>
      <color indexed="56"/>
      <name val="Calibri"/>
      <family val="2"/>
    </font>
    <font>
      <sz val="11"/>
      <color indexed="56"/>
      <name val="Calibri"/>
      <family val="2"/>
    </font>
    <font>
      <u/>
      <sz val="11"/>
      <color rgb="FF002060"/>
      <name val="Calibri"/>
      <family val="2"/>
    </font>
    <font>
      <b/>
      <i/>
      <sz val="11"/>
      <color theme="4" tint="-0.499984740745262"/>
      <name val="Calibri"/>
      <family val="2"/>
      <scheme val="minor"/>
    </font>
    <font>
      <b/>
      <sz val="8"/>
      <name val="Tahoma"/>
      <family val="2"/>
    </font>
    <font>
      <sz val="4"/>
      <color theme="1"/>
      <name val="Calibri"/>
      <family val="2"/>
      <scheme val="minor"/>
    </font>
    <font>
      <u/>
      <sz val="11"/>
      <color indexed="30"/>
      <name val="Calibri"/>
      <family val="2"/>
    </font>
    <font>
      <sz val="11"/>
      <color theme="3"/>
      <name val="Calibri"/>
      <family val="2"/>
      <scheme val="minor"/>
    </font>
    <font>
      <i/>
      <sz val="11"/>
      <color rgb="FF053D5F"/>
      <name val="Calibri"/>
      <family val="2"/>
      <scheme val="minor"/>
    </font>
    <font>
      <sz val="11"/>
      <color theme="4" tint="-0.499984740745262"/>
      <name val="Calibri"/>
      <family val="2"/>
    </font>
    <font>
      <b/>
      <sz val="11"/>
      <color indexed="62"/>
      <name val="Calibri"/>
      <family val="2"/>
    </font>
    <font>
      <b/>
      <u/>
      <sz val="11"/>
      <color indexed="62"/>
      <name val="Calibri"/>
      <family val="2"/>
    </font>
    <font>
      <b/>
      <u/>
      <sz val="11"/>
      <color indexed="12"/>
      <name val="Calibri"/>
      <family val="2"/>
    </font>
    <font>
      <sz val="11"/>
      <color indexed="62"/>
      <name val="Calibri"/>
      <family val="2"/>
    </font>
    <font>
      <sz val="11"/>
      <color theme="4" tint="-0.499984740745262"/>
      <name val="Calibri"/>
      <family val="2"/>
      <scheme val="minor"/>
    </font>
    <font>
      <b/>
      <sz val="9"/>
      <color indexed="81"/>
      <name val="Tahoma"/>
      <family val="2"/>
    </font>
    <font>
      <sz val="4"/>
      <color theme="1"/>
      <name val="Arial"/>
      <family val="2"/>
    </font>
    <font>
      <sz val="11"/>
      <color indexed="30"/>
      <name val="Calibri"/>
      <family val="2"/>
    </font>
    <font>
      <b/>
      <u/>
      <sz val="11"/>
      <color theme="10"/>
      <name val="Calibri"/>
      <family val="2"/>
    </font>
    <font>
      <sz val="9"/>
      <color indexed="81"/>
      <name val="Tahoma"/>
      <family val="2"/>
    </font>
    <font>
      <vertAlign val="superscript"/>
      <sz val="11"/>
      <color indexed="56"/>
      <name val="Calibri"/>
      <family val="2"/>
    </font>
    <font>
      <i/>
      <sz val="11"/>
      <name val="Calibri"/>
      <family val="2"/>
      <scheme val="minor"/>
    </font>
    <font>
      <i/>
      <sz val="11"/>
      <color indexed="56"/>
      <name val="Calibri"/>
      <family val="2"/>
    </font>
    <font>
      <u/>
      <sz val="11"/>
      <color indexed="56"/>
      <name val="Calibri"/>
      <family val="2"/>
    </font>
    <font>
      <sz val="11"/>
      <color theme="8" tint="-0.499984740745262"/>
      <name val="Calibri"/>
      <family val="2"/>
      <scheme val="minor"/>
    </font>
    <font>
      <b/>
      <u/>
      <sz val="12"/>
      <color theme="1"/>
      <name val="Calibri"/>
      <family val="2"/>
      <scheme val="minor"/>
    </font>
    <font>
      <sz val="26"/>
      <color rgb="FFFF0000"/>
      <name val="Arial"/>
      <family val="2"/>
    </font>
    <font>
      <vertAlign val="subscript"/>
      <sz val="11"/>
      <color rgb="FF002060"/>
      <name val="Calibri"/>
      <family val="2"/>
      <scheme val="minor"/>
    </font>
    <font>
      <b/>
      <u/>
      <sz val="11"/>
      <color rgb="FF053D5F"/>
      <name val="Calibri"/>
      <family val="2"/>
      <scheme val="minor"/>
    </font>
    <font>
      <b/>
      <vertAlign val="subscript"/>
      <sz val="9.9"/>
      <color indexed="56"/>
      <name val="Calibri"/>
      <family val="2"/>
    </font>
    <font>
      <b/>
      <sz val="11"/>
      <color indexed="56"/>
      <name val="Calibri"/>
      <family val="2"/>
    </font>
    <font>
      <i/>
      <sz val="4"/>
      <color rgb="FF002060"/>
      <name val="Calibri"/>
      <family val="2"/>
      <scheme val="minor"/>
    </font>
    <font>
      <sz val="4"/>
      <color rgb="FF002060"/>
      <name val="Calibri"/>
      <family val="2"/>
      <scheme val="minor"/>
    </font>
    <font>
      <b/>
      <sz val="11"/>
      <color rgb="FF002060"/>
      <name val="Calibri"/>
      <family val="2"/>
      <scheme val="minor"/>
    </font>
    <font>
      <i/>
      <sz val="11"/>
      <color rgb="FF002060"/>
      <name val="Calibri"/>
      <family val="2"/>
      <scheme val="minor"/>
    </font>
    <font>
      <sz val="10"/>
      <color theme="1"/>
      <name val="Calibri"/>
      <family val="2"/>
      <scheme val="minor"/>
    </font>
    <font>
      <b/>
      <i/>
      <sz val="11"/>
      <color indexed="56"/>
      <name val="Calibri"/>
      <family val="2"/>
    </font>
    <font>
      <b/>
      <u/>
      <sz val="11"/>
      <color indexed="56"/>
      <name val="Calibri"/>
      <family val="2"/>
    </font>
    <font>
      <b/>
      <i/>
      <sz val="11"/>
      <color rgb="FF002060"/>
      <name val="Calibri"/>
      <family val="2"/>
      <scheme val="minor"/>
    </font>
    <font>
      <vertAlign val="subscript"/>
      <sz val="11"/>
      <color rgb="FF053D5F"/>
      <name val="Calibri"/>
      <family val="2"/>
      <scheme val="minor"/>
    </font>
    <font>
      <u/>
      <sz val="11"/>
      <color rgb="FF053D5F"/>
      <name val="Calibri"/>
      <family val="2"/>
      <scheme val="minor"/>
    </font>
    <font>
      <b/>
      <vertAlign val="subscript"/>
      <sz val="11"/>
      <color rgb="FF053D5F"/>
      <name val="Calibri"/>
      <family val="2"/>
      <scheme val="minor"/>
    </font>
    <font>
      <sz val="8"/>
      <color indexed="81"/>
      <name val="Tahoma"/>
      <family val="2"/>
    </font>
    <font>
      <b/>
      <u/>
      <sz val="12"/>
      <color rgb="FF002060"/>
      <name val="Calibri"/>
      <family val="2"/>
      <scheme val="minor"/>
    </font>
    <font>
      <vertAlign val="subscript"/>
      <sz val="11"/>
      <color rgb="FF053D5F"/>
      <name val="Calibri"/>
      <family val="2"/>
    </font>
    <font>
      <sz val="11"/>
      <color rgb="FF053D5F"/>
      <name val="Calibri"/>
      <family val="2"/>
    </font>
    <font>
      <u/>
      <sz val="11"/>
      <color rgb="FF0000FF"/>
      <name val="Calibri"/>
      <family val="2"/>
      <scheme val="minor"/>
    </font>
    <font>
      <b/>
      <sz val="8"/>
      <color indexed="81"/>
      <name val="Tahoma"/>
      <family val="2"/>
    </font>
    <font>
      <vertAlign val="subscript"/>
      <sz val="11"/>
      <color theme="8" tint="-0.499984740745262"/>
      <name val="Calibri"/>
      <family val="2"/>
      <scheme val="minor"/>
    </font>
    <font>
      <b/>
      <u/>
      <sz val="12"/>
      <color theme="8" tint="-0.499984740745262"/>
      <name val="Calibri"/>
      <family val="2"/>
      <scheme val="minor"/>
    </font>
    <font>
      <sz val="11"/>
      <color indexed="12"/>
      <name val="Calibri"/>
      <family val="2"/>
    </font>
    <font>
      <sz val="11"/>
      <color theme="1"/>
      <name val="Calibri"/>
      <family val="2"/>
    </font>
    <font>
      <sz val="10"/>
      <color rgb="FF000000"/>
      <name val="Times New Roman"/>
      <family val="1"/>
    </font>
    <font>
      <b/>
      <u/>
      <sz val="7"/>
      <name val="Times New Roman"/>
      <family val="1"/>
    </font>
    <font>
      <sz val="8"/>
      <color rgb="FF000000"/>
      <name val="Times New Roman"/>
      <family val="2"/>
    </font>
    <font>
      <sz val="7.5"/>
      <color rgb="FF000000"/>
      <name val="Times New Roman"/>
      <family val="2"/>
    </font>
    <font>
      <sz val="7"/>
      <name val="Times New Roman"/>
      <family val="1"/>
    </font>
    <font>
      <vertAlign val="superscript"/>
      <sz val="7"/>
      <name val="Times New Roman"/>
      <family val="1"/>
    </font>
    <font>
      <sz val="6"/>
      <name val="Times New Roman"/>
      <family val="1"/>
    </font>
    <font>
      <b/>
      <sz val="10"/>
      <name val="Times New Roman"/>
      <family val="1"/>
    </font>
    <font>
      <u/>
      <sz val="11"/>
      <color theme="10"/>
      <name val="Calibri"/>
      <family val="2"/>
    </font>
    <font>
      <sz val="11"/>
      <color rgb="FFFF0000"/>
      <name val="Calibri"/>
      <family val="2"/>
      <scheme val="minor"/>
    </font>
    <font>
      <b/>
      <sz val="11"/>
      <color rgb="FFFF0000"/>
      <name val="Calibri"/>
      <family val="2"/>
      <scheme val="minor"/>
    </font>
    <font>
      <u/>
      <sz val="10"/>
      <color rgb="FF0000FF"/>
      <name val="Arial"/>
      <family val="2"/>
    </font>
    <font>
      <u/>
      <sz val="11"/>
      <color rgb="FF0000FF"/>
      <name val="Calibri"/>
      <family val="2"/>
    </font>
    <font>
      <u/>
      <sz val="11"/>
      <color rgb="FF053D5F"/>
      <name val="Calibri"/>
      <family val="2"/>
    </font>
    <font>
      <b/>
      <sz val="10"/>
      <color theme="1"/>
      <name val="Arial"/>
      <family val="2"/>
    </font>
    <font>
      <u/>
      <sz val="11"/>
      <color theme="0"/>
      <name val="Calibri"/>
      <family val="2"/>
    </font>
    <font>
      <u/>
      <sz val="11"/>
      <color theme="1"/>
      <name val="Calibri"/>
      <family val="2"/>
    </font>
  </fonts>
  <fills count="30">
    <fill>
      <patternFill patternType="none"/>
    </fill>
    <fill>
      <patternFill patternType="gray125"/>
    </fill>
    <fill>
      <patternFill patternType="solid">
        <fgColor rgb="FF0070C0"/>
        <bgColor rgb="FF0070C0"/>
      </patternFill>
    </fill>
    <fill>
      <patternFill patternType="solid">
        <fgColor theme="7" tint="0.59999389629810485"/>
        <bgColor indexed="64"/>
      </patternFill>
    </fill>
    <fill>
      <patternFill patternType="solid">
        <fgColor theme="7" tint="0.79998168889431442"/>
        <bgColor indexed="64"/>
      </patternFill>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theme="9" tint="0.39997558519241921"/>
        <bgColor indexed="64"/>
      </patternFill>
    </fill>
    <fill>
      <patternFill patternType="solid">
        <fgColor rgb="FF0070C0"/>
        <bgColor indexed="64"/>
      </patternFill>
    </fill>
    <fill>
      <patternFill patternType="solid">
        <fgColor theme="6"/>
        <bgColor rgb="FF0070C0"/>
      </patternFill>
    </fill>
    <fill>
      <patternFill patternType="solid">
        <fgColor theme="5"/>
        <bgColor rgb="FF0070C0"/>
      </patternFill>
    </fill>
    <fill>
      <patternFill patternType="solid">
        <fgColor theme="7"/>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rgb="FF1F4E78"/>
        <bgColor rgb="FF000000"/>
      </patternFill>
    </fill>
    <fill>
      <patternFill patternType="solid">
        <fgColor theme="0" tint="-4.9989318521683403E-2"/>
        <bgColor indexed="64"/>
      </patternFill>
    </fill>
    <fill>
      <patternFill patternType="solid">
        <fgColor rgb="FFD9D9D9"/>
        <bgColor indexed="64"/>
      </patternFill>
    </fill>
    <fill>
      <patternFill patternType="lightGray">
        <bgColor theme="0"/>
      </patternFill>
    </fill>
    <fill>
      <patternFill patternType="solid">
        <fgColor rgb="FFB1A0C7"/>
        <bgColor rgb="FF000000"/>
      </patternFill>
    </fill>
    <fill>
      <patternFill patternType="solid">
        <fgColor rgb="FFF2DCDB"/>
        <bgColor rgb="FF000000"/>
      </patternFill>
    </fill>
    <fill>
      <patternFill patternType="solid">
        <fgColor theme="9"/>
        <bgColor indexed="64"/>
      </patternFill>
    </fill>
    <fill>
      <patternFill patternType="solid">
        <fgColor theme="9" tint="0.79998168889431442"/>
        <bgColor indexed="64"/>
      </patternFill>
    </fill>
    <fill>
      <patternFill patternType="solid">
        <fgColor rgb="FF00945E"/>
        <bgColor indexed="64"/>
      </patternFill>
    </fill>
    <fill>
      <patternFill patternType="solid">
        <fgColor theme="4"/>
        <bgColor indexed="64"/>
      </patternFill>
    </fill>
    <fill>
      <patternFill patternType="solid">
        <fgColor theme="4" tint="0.79998168889431442"/>
        <bgColor indexed="64"/>
      </patternFill>
    </fill>
    <fill>
      <patternFill patternType="solid">
        <fgColor theme="6"/>
        <bgColor indexed="64"/>
      </patternFill>
    </fill>
    <fill>
      <patternFill patternType="solid">
        <fgColor theme="6" tint="0.79998168889431442"/>
        <bgColor indexed="64"/>
      </patternFill>
    </fill>
    <fill>
      <patternFill patternType="solid">
        <fgColor theme="5" tint="0.59999389629810485"/>
        <bgColor indexed="64"/>
      </patternFill>
    </fill>
  </fills>
  <borders count="6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rgb="FF000000"/>
      </top>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ck">
        <color rgb="FF053D5F"/>
      </left>
      <right style="thin">
        <color rgb="FF053D5F"/>
      </right>
      <top style="thick">
        <color rgb="FF053D5F"/>
      </top>
      <bottom style="thin">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n">
        <color rgb="FF053D5F"/>
      </left>
      <right style="thick">
        <color rgb="FF053D5F"/>
      </right>
      <top style="thin">
        <color rgb="FF053D5F"/>
      </top>
      <bottom style="thick">
        <color rgb="FF053D5F"/>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rgb="FF053D5F"/>
      </left>
      <right style="thin">
        <color rgb="FF053D5F"/>
      </right>
      <top style="thin">
        <color rgb="FF053D5F"/>
      </top>
      <bottom style="thin">
        <color rgb="FF053D5F"/>
      </bottom>
      <diagonal/>
    </border>
    <border>
      <left style="double">
        <color rgb="FF053D5F"/>
      </left>
      <right/>
      <top style="double">
        <color rgb="FF053D5F"/>
      </top>
      <bottom style="double">
        <color rgb="FF053D5F"/>
      </bottom>
      <diagonal/>
    </border>
    <border>
      <left/>
      <right/>
      <top style="double">
        <color rgb="FF053D5F"/>
      </top>
      <bottom style="double">
        <color rgb="FF053D5F"/>
      </bottom>
      <diagonal/>
    </border>
    <border>
      <left/>
      <right style="double">
        <color rgb="FF053D5F"/>
      </right>
      <top style="double">
        <color rgb="FF053D5F"/>
      </top>
      <bottom style="double">
        <color rgb="FF053D5F"/>
      </bottom>
      <diagonal/>
    </border>
    <border>
      <left style="thin">
        <color rgb="FF053D5F"/>
      </left>
      <right style="thin">
        <color rgb="FF053D5F"/>
      </right>
      <top style="thin">
        <color rgb="FF053D5F"/>
      </top>
      <bottom/>
      <diagonal/>
    </border>
    <border>
      <left style="thin">
        <color rgb="FF053D5F"/>
      </left>
      <right style="thin">
        <color rgb="FF053D5F"/>
      </right>
      <top/>
      <bottom/>
      <diagonal/>
    </border>
    <border>
      <left style="thin">
        <color rgb="FF053D5F"/>
      </left>
      <right style="thin">
        <color rgb="FF053D5F"/>
      </right>
      <top/>
      <bottom style="thin">
        <color rgb="FF053D5F"/>
      </bottom>
      <diagonal/>
    </border>
    <border>
      <left style="thin">
        <color rgb="FF053D5F"/>
      </left>
      <right/>
      <top style="thin">
        <color indexed="64"/>
      </top>
      <bottom style="thin">
        <color indexed="64"/>
      </bottom>
      <diagonal/>
    </border>
    <border>
      <left/>
      <right style="thin">
        <color rgb="FF053D5F"/>
      </right>
      <top style="thin">
        <color indexed="64"/>
      </top>
      <bottom style="thin">
        <color indexed="64"/>
      </bottom>
      <diagonal/>
    </border>
    <border>
      <left style="thin">
        <color rgb="FF053D5F"/>
      </left>
      <right/>
      <top style="thin">
        <color rgb="FF053D5F"/>
      </top>
      <bottom style="thin">
        <color rgb="FF053D5F"/>
      </bottom>
      <diagonal/>
    </border>
    <border>
      <left style="thin">
        <color rgb="FF053D5F"/>
      </left>
      <right/>
      <top/>
      <bottom style="thin">
        <color rgb="FF053D5F"/>
      </bottom>
      <diagonal/>
    </border>
    <border>
      <left style="medium">
        <color indexed="64"/>
      </left>
      <right style="thin">
        <color rgb="FF053D5F"/>
      </right>
      <top/>
      <bottom style="thin">
        <color rgb="FF053D5F"/>
      </bottom>
      <diagonal/>
    </border>
    <border>
      <left style="thin">
        <color rgb="FF053D5F"/>
      </left>
      <right style="medium">
        <color indexed="64"/>
      </right>
      <top/>
      <bottom style="thin">
        <color rgb="FF053D5F"/>
      </bottom>
      <diagonal/>
    </border>
    <border>
      <left style="thin">
        <color indexed="64"/>
      </left>
      <right style="thin">
        <color rgb="FF053D5F"/>
      </right>
      <top style="thin">
        <color indexed="64"/>
      </top>
      <bottom style="thin">
        <color rgb="FF053D5F"/>
      </bottom>
      <diagonal/>
    </border>
    <border>
      <left style="thin">
        <color rgb="FF053D5F"/>
      </left>
      <right style="thin">
        <color rgb="FF053D5F"/>
      </right>
      <top style="thin">
        <color indexed="64"/>
      </top>
      <bottom style="thin">
        <color rgb="FF053D5F"/>
      </bottom>
      <diagonal/>
    </border>
    <border>
      <left style="thin">
        <color rgb="FF053D5F"/>
      </left>
      <right style="thin">
        <color indexed="64"/>
      </right>
      <top style="thin">
        <color indexed="64"/>
      </top>
      <bottom style="thin">
        <color rgb="FF053D5F"/>
      </bottom>
      <diagonal/>
    </border>
    <border>
      <left/>
      <right style="thin">
        <color rgb="FF053D5F"/>
      </right>
      <top style="thin">
        <color indexed="64"/>
      </top>
      <bottom style="thin">
        <color rgb="FF053D5F"/>
      </bottom>
      <diagonal/>
    </border>
    <border>
      <left style="thin">
        <color rgb="FF053D5F"/>
      </left>
      <right/>
      <top style="thin">
        <color indexed="64"/>
      </top>
      <bottom style="thin">
        <color rgb="FF053D5F"/>
      </bottom>
      <diagonal/>
    </border>
    <border>
      <left style="thin">
        <color indexed="64"/>
      </left>
      <right style="thin">
        <color rgb="FF053D5F"/>
      </right>
      <top style="thin">
        <color rgb="FF053D5F"/>
      </top>
      <bottom style="thin">
        <color rgb="FF053D5F"/>
      </bottom>
      <diagonal/>
    </border>
    <border>
      <left style="thin">
        <color rgb="FF053D5F"/>
      </left>
      <right style="thin">
        <color indexed="64"/>
      </right>
      <top style="thin">
        <color rgb="FF053D5F"/>
      </top>
      <bottom style="thin">
        <color rgb="FF053D5F"/>
      </bottom>
      <diagonal/>
    </border>
    <border>
      <left/>
      <right style="thin">
        <color rgb="FF053D5F"/>
      </right>
      <top style="thin">
        <color rgb="FF053D5F"/>
      </top>
      <bottom style="thin">
        <color rgb="FF053D5F"/>
      </bottom>
      <diagonal/>
    </border>
    <border>
      <left style="thin">
        <color indexed="64"/>
      </left>
      <right style="thin">
        <color rgb="FF053D5F"/>
      </right>
      <top style="thin">
        <color rgb="FF053D5F"/>
      </top>
      <bottom style="thin">
        <color indexed="64"/>
      </bottom>
      <diagonal/>
    </border>
    <border>
      <left style="thin">
        <color rgb="FF053D5F"/>
      </left>
      <right style="thin">
        <color rgb="FF053D5F"/>
      </right>
      <top style="thin">
        <color rgb="FF053D5F"/>
      </top>
      <bottom style="thin">
        <color indexed="64"/>
      </bottom>
      <diagonal/>
    </border>
    <border>
      <left style="thin">
        <color rgb="FF053D5F"/>
      </left>
      <right/>
      <top style="thin">
        <color rgb="FF053D5F"/>
      </top>
      <bottom style="thin">
        <color indexed="64"/>
      </bottom>
      <diagonal/>
    </border>
    <border>
      <left style="thin">
        <color rgb="FF053D5F"/>
      </left>
      <right style="thin">
        <color rgb="FF053D5F"/>
      </right>
      <top style="thin">
        <color rgb="FF053D5F"/>
      </top>
      <bottom style="thin">
        <color rgb="FF002060"/>
      </bottom>
      <diagonal/>
    </border>
    <border>
      <left/>
      <right/>
      <top style="double">
        <color rgb="FF053D5F"/>
      </top>
      <bottom/>
      <diagonal/>
    </border>
    <border>
      <left/>
      <right/>
      <top style="medium">
        <color rgb="FF000000"/>
      </top>
      <bottom/>
      <diagonal/>
    </border>
  </borders>
  <cellStyleXfs count="15">
    <xf numFmtId="0" fontId="0" fillId="0" borderId="0"/>
    <xf numFmtId="9" fontId="11" fillId="0" borderId="0" applyFont="0" applyFill="0" applyBorder="0" applyAlignment="0" applyProtection="0"/>
    <xf numFmtId="0" fontId="17" fillId="0" borderId="0"/>
    <xf numFmtId="0" fontId="35" fillId="0" borderId="0"/>
    <xf numFmtId="0" fontId="36" fillId="0" borderId="0"/>
    <xf numFmtId="0" fontId="9" fillId="0" borderId="0"/>
    <xf numFmtId="0" fontId="38" fillId="0" borderId="0" applyNumberFormat="0" applyFill="0" applyBorder="0" applyAlignment="0" applyProtection="0">
      <alignment vertical="top"/>
      <protection locked="0"/>
    </xf>
    <xf numFmtId="167" fontId="9" fillId="0" borderId="0" applyFont="0" applyFill="0" applyBorder="0" applyAlignment="0" applyProtection="0"/>
    <xf numFmtId="168" fontId="9" fillId="0" borderId="0" applyFont="0" applyFill="0" applyBorder="0" applyAlignment="0" applyProtection="0"/>
    <xf numFmtId="0" fontId="50" fillId="0" borderId="0"/>
    <xf numFmtId="0" fontId="54" fillId="0" borderId="0" applyNumberFormat="0" applyFill="0" applyBorder="0" applyAlignment="0" applyProtection="0">
      <alignment vertical="top"/>
      <protection locked="0"/>
    </xf>
    <xf numFmtId="164" fontId="50" fillId="0" borderId="0" applyFont="0" applyFill="0" applyBorder="0" applyAlignment="0" applyProtection="0"/>
    <xf numFmtId="0" fontId="8" fillId="0" borderId="0"/>
    <xf numFmtId="0" fontId="115" fillId="0" borderId="0"/>
    <xf numFmtId="0" fontId="123" fillId="0" borderId="0" applyNumberFormat="0" applyFill="0" applyBorder="0" applyAlignment="0" applyProtection="0"/>
  </cellStyleXfs>
  <cellXfs count="786">
    <xf numFmtId="0" fontId="0" fillId="0" borderId="0" xfId="0"/>
    <xf numFmtId="0" fontId="15" fillId="0" borderId="0" xfId="0" applyFont="1"/>
    <xf numFmtId="0" fontId="16" fillId="0" borderId="0" xfId="0" applyFont="1"/>
    <xf numFmtId="0" fontId="17" fillId="0" borderId="0" xfId="2" applyAlignment="1">
      <alignment horizontal="left" vertical="top"/>
    </xf>
    <xf numFmtId="0" fontId="20" fillId="4" borderId="1" xfId="2" applyFont="1" applyFill="1" applyBorder="1" applyAlignment="1">
      <alignment horizontal="center" vertical="center" wrapText="1"/>
    </xf>
    <xf numFmtId="0" fontId="20" fillId="0" borderId="1" xfId="2" applyFont="1" applyBorder="1" applyAlignment="1">
      <alignment horizontal="center" vertical="center" wrapText="1"/>
    </xf>
    <xf numFmtId="0" fontId="20" fillId="4" borderId="3" xfId="2" applyFont="1" applyFill="1" applyBorder="1" applyAlignment="1">
      <alignment horizontal="center" vertical="center" wrapText="1"/>
    </xf>
    <xf numFmtId="0" fontId="25" fillId="0" borderId="3" xfId="2" applyFont="1" applyBorder="1" applyAlignment="1">
      <alignment horizontal="left" vertical="center" wrapText="1"/>
    </xf>
    <xf numFmtId="0" fontId="25" fillId="0" borderId="5" xfId="2" applyFont="1" applyBorder="1" applyAlignment="1">
      <alignment horizontal="left" vertical="center" wrapText="1"/>
    </xf>
    <xf numFmtId="3" fontId="27" fillId="4" borderId="1" xfId="2" applyNumberFormat="1" applyFont="1" applyFill="1" applyBorder="1" applyAlignment="1">
      <alignment horizontal="center" vertical="center" shrinkToFit="1"/>
    </xf>
    <xf numFmtId="3" fontId="27" fillId="0" borderId="1" xfId="2" applyNumberFormat="1" applyFont="1" applyBorder="1" applyAlignment="1">
      <alignment horizontal="center" vertical="center" shrinkToFit="1"/>
    </xf>
    <xf numFmtId="1" fontId="27" fillId="4" borderId="3" xfId="2" applyNumberFormat="1" applyFont="1" applyFill="1" applyBorder="1" applyAlignment="1">
      <alignment horizontal="center" vertical="center" shrinkToFit="1"/>
    </xf>
    <xf numFmtId="1" fontId="27" fillId="0" borderId="1" xfId="2" applyNumberFormat="1" applyFont="1" applyBorder="1" applyAlignment="1">
      <alignment horizontal="center" vertical="center" shrinkToFit="1"/>
    </xf>
    <xf numFmtId="165" fontId="27" fillId="4" borderId="3" xfId="2" applyNumberFormat="1" applyFont="1" applyFill="1" applyBorder="1" applyAlignment="1">
      <alignment horizontal="center" vertical="center" shrinkToFit="1"/>
    </xf>
    <xf numFmtId="165" fontId="27" fillId="0" borderId="1" xfId="2" applyNumberFormat="1" applyFont="1" applyBorder="1" applyAlignment="1">
      <alignment horizontal="center" vertical="center" shrinkToFit="1"/>
    </xf>
    <xf numFmtId="3" fontId="25" fillId="4" borderId="1" xfId="2" applyNumberFormat="1" applyFont="1" applyFill="1" applyBorder="1" applyAlignment="1">
      <alignment horizontal="center" vertical="center" wrapText="1"/>
    </xf>
    <xf numFmtId="3" fontId="17" fillId="0" borderId="0" xfId="2" applyNumberFormat="1" applyAlignment="1">
      <alignment horizontal="left" vertical="top"/>
    </xf>
    <xf numFmtId="3" fontId="27" fillId="4" borderId="1" xfId="2" applyNumberFormat="1" applyFont="1" applyFill="1" applyBorder="1" applyAlignment="1">
      <alignment horizontal="center" vertical="center" wrapText="1"/>
    </xf>
    <xf numFmtId="0" fontId="25" fillId="4" borderId="1" xfId="2" applyFont="1" applyFill="1" applyBorder="1" applyAlignment="1">
      <alignment horizontal="left" vertical="center" wrapText="1"/>
    </xf>
    <xf numFmtId="0" fontId="26" fillId="0" borderId="1" xfId="2" applyFont="1" applyBorder="1" applyAlignment="1">
      <alignment horizontal="left" vertical="center" wrapText="1"/>
    </xf>
    <xf numFmtId="0" fontId="25" fillId="0" borderId="1" xfId="2" applyFont="1" applyBorder="1" applyAlignment="1">
      <alignment horizontal="left" vertical="center" wrapText="1"/>
    </xf>
    <xf numFmtId="2" fontId="27" fillId="0" borderId="1" xfId="2" applyNumberFormat="1" applyFont="1" applyBorder="1" applyAlignment="1">
      <alignment horizontal="center" vertical="center" shrinkToFit="1"/>
    </xf>
    <xf numFmtId="0" fontId="26" fillId="0" borderId="1" xfId="2" applyFont="1" applyBorder="1" applyAlignment="1">
      <alignment horizontal="center" vertical="center" wrapText="1"/>
    </xf>
    <xf numFmtId="0" fontId="25" fillId="0" borderId="2" xfId="2" applyFont="1" applyBorder="1" applyAlignment="1">
      <alignment horizontal="left" vertical="center" wrapText="1"/>
    </xf>
    <xf numFmtId="0" fontId="25" fillId="0" borderId="11" xfId="2" applyFont="1" applyBorder="1" applyAlignment="1">
      <alignment horizontal="left" vertical="center" wrapText="1"/>
    </xf>
    <xf numFmtId="0" fontId="27" fillId="4" borderId="3" xfId="2" applyFont="1" applyFill="1" applyBorder="1" applyAlignment="1">
      <alignment horizontal="center" vertical="center" wrapText="1"/>
    </xf>
    <xf numFmtId="3" fontId="27" fillId="4" borderId="1" xfId="2" applyNumberFormat="1" applyFont="1" applyFill="1" applyBorder="1" applyAlignment="1">
      <alignment horizontal="center" vertical="top" wrapText="1"/>
    </xf>
    <xf numFmtId="3" fontId="27" fillId="0" borderId="1" xfId="2" applyNumberFormat="1" applyFont="1" applyBorder="1" applyAlignment="1">
      <alignment horizontal="center" vertical="top" shrinkToFit="1"/>
    </xf>
    <xf numFmtId="0" fontId="27" fillId="4" borderId="3" xfId="2" applyFont="1" applyFill="1" applyBorder="1" applyAlignment="1">
      <alignment horizontal="center" vertical="top" wrapText="1"/>
    </xf>
    <xf numFmtId="1" fontId="27" fillId="0" borderId="1" xfId="2" applyNumberFormat="1" applyFont="1" applyBorder="1" applyAlignment="1">
      <alignment horizontal="center" vertical="top" shrinkToFit="1"/>
    </xf>
    <xf numFmtId="165" fontId="27" fillId="0" borderId="1" xfId="2" applyNumberFormat="1" applyFont="1" applyBorder="1" applyAlignment="1">
      <alignment horizontal="center" vertical="top" shrinkToFit="1"/>
    </xf>
    <xf numFmtId="0" fontId="25" fillId="3" borderId="1" xfId="2" applyFont="1" applyFill="1" applyBorder="1" applyAlignment="1">
      <alignment horizontal="left" vertical="top" wrapText="1"/>
    </xf>
    <xf numFmtId="0" fontId="25" fillId="0" borderId="1" xfId="2" applyFont="1" applyBorder="1" applyAlignment="1">
      <alignment horizontal="left" vertical="top" wrapText="1"/>
    </xf>
    <xf numFmtId="1" fontId="27" fillId="4" borderId="3" xfId="2" applyNumberFormat="1" applyFont="1" applyFill="1" applyBorder="1" applyAlignment="1">
      <alignment horizontal="center" vertical="top" shrinkToFit="1"/>
    </xf>
    <xf numFmtId="165" fontId="27" fillId="4" borderId="3" xfId="2" applyNumberFormat="1" applyFont="1" applyFill="1" applyBorder="1" applyAlignment="1">
      <alignment horizontal="center" vertical="top" shrinkToFit="1"/>
    </xf>
    <xf numFmtId="2" fontId="27" fillId="0" borderId="1" xfId="2" applyNumberFormat="1" applyFont="1" applyBorder="1" applyAlignment="1">
      <alignment horizontal="center" vertical="top" shrinkToFit="1"/>
    </xf>
    <xf numFmtId="3" fontId="27" fillId="4" borderId="1" xfId="2" applyNumberFormat="1" applyFont="1" applyFill="1" applyBorder="1" applyAlignment="1">
      <alignment horizontal="center" vertical="top" shrinkToFit="1"/>
    </xf>
    <xf numFmtId="0" fontId="25" fillId="0" borderId="1" xfId="2" applyFont="1" applyBorder="1" applyAlignment="1">
      <alignment horizontal="center" vertical="top" wrapText="1"/>
    </xf>
    <xf numFmtId="0" fontId="25" fillId="0" borderId="1" xfId="2" applyFont="1" applyBorder="1" applyAlignment="1">
      <alignment horizontal="left" textRotation="90" wrapText="1"/>
    </xf>
    <xf numFmtId="0" fontId="26" fillId="0" borderId="1" xfId="2" applyFont="1" applyBorder="1" applyAlignment="1">
      <alignment horizontal="center" vertical="center" textRotation="90" wrapText="1"/>
    </xf>
    <xf numFmtId="0" fontId="35" fillId="5" borderId="0" xfId="3" applyFill="1"/>
    <xf numFmtId="0" fontId="35" fillId="6" borderId="0" xfId="3" applyFill="1"/>
    <xf numFmtId="0" fontId="36" fillId="5" borderId="0" xfId="4" applyFill="1" applyAlignment="1">
      <alignment vertical="center"/>
    </xf>
    <xf numFmtId="0" fontId="37" fillId="7" borderId="0" xfId="5" applyFont="1" applyFill="1"/>
    <xf numFmtId="0" fontId="35" fillId="6" borderId="0" xfId="3" applyFill="1" applyAlignment="1">
      <alignment vertical="center"/>
    </xf>
    <xf numFmtId="0" fontId="35" fillId="5" borderId="0" xfId="3" applyFill="1" applyAlignment="1">
      <alignment vertical="center"/>
    </xf>
    <xf numFmtId="0" fontId="39" fillId="5" borderId="0" xfId="6" applyFont="1" applyFill="1" applyAlignment="1" applyProtection="1">
      <alignment vertical="center"/>
    </xf>
    <xf numFmtId="0" fontId="41" fillId="7" borderId="0" xfId="4" applyFont="1" applyFill="1" applyAlignment="1">
      <alignment horizontal="center" vertical="center"/>
    </xf>
    <xf numFmtId="166" fontId="41" fillId="7" borderId="0" xfId="4" applyNumberFormat="1" applyFont="1" applyFill="1" applyAlignment="1">
      <alignment horizontal="center" vertical="center"/>
    </xf>
    <xf numFmtId="3" fontId="41" fillId="7" borderId="0" xfId="4" applyNumberFormat="1" applyFont="1" applyFill="1" applyAlignment="1">
      <alignment horizontal="center" vertical="center"/>
    </xf>
    <xf numFmtId="0" fontId="35" fillId="7" borderId="0" xfId="3" applyFill="1" applyAlignment="1">
      <alignment vertical="center"/>
    </xf>
    <xf numFmtId="0" fontId="42" fillId="7" borderId="0" xfId="4" applyFont="1" applyFill="1" applyAlignment="1">
      <alignment horizontal="right" vertical="center" indent="1"/>
    </xf>
    <xf numFmtId="0" fontId="41" fillId="7" borderId="0" xfId="4" applyFont="1" applyFill="1" applyAlignment="1">
      <alignment vertical="center"/>
    </xf>
    <xf numFmtId="0" fontId="36" fillId="5" borderId="0" xfId="4" applyFill="1"/>
    <xf numFmtId="0" fontId="36" fillId="7" borderId="0" xfId="4" applyFill="1"/>
    <xf numFmtId="0" fontId="35" fillId="7" borderId="0" xfId="3" applyFill="1"/>
    <xf numFmtId="167" fontId="12" fillId="9" borderId="14" xfId="7" applyFont="1" applyFill="1" applyBorder="1" applyAlignment="1">
      <alignment horizontal="center" vertical="center"/>
    </xf>
    <xf numFmtId="3" fontId="44" fillId="0" borderId="13" xfId="3" applyNumberFormat="1" applyFont="1" applyBorder="1" applyAlignment="1">
      <alignment horizontal="center" vertical="center"/>
    </xf>
    <xf numFmtId="168" fontId="44" fillId="0" borderId="13" xfId="8" applyFont="1" applyFill="1" applyBorder="1" applyAlignment="1">
      <alignment horizontal="center"/>
    </xf>
    <xf numFmtId="0" fontId="13" fillId="0" borderId="13" xfId="0" applyFont="1" applyBorder="1" applyAlignment="1">
      <alignment horizontal="center" vertical="center"/>
    </xf>
    <xf numFmtId="0" fontId="44" fillId="0" borderId="13" xfId="0" applyFont="1" applyBorder="1" applyAlignment="1">
      <alignment horizontal="center" vertical="center"/>
    </xf>
    <xf numFmtId="0" fontId="44" fillId="0" borderId="13" xfId="0" applyFont="1" applyBorder="1" applyAlignment="1">
      <alignment horizontal="center" wrapText="1"/>
    </xf>
    <xf numFmtId="9" fontId="44" fillId="0" borderId="13" xfId="1" applyFont="1" applyBorder="1" applyAlignment="1">
      <alignment horizontal="center"/>
    </xf>
    <xf numFmtId="0" fontId="44" fillId="0" borderId="15" xfId="0" applyFont="1" applyBorder="1" applyAlignment="1">
      <alignment horizontal="center"/>
    </xf>
    <xf numFmtId="170" fontId="44" fillId="0" borderId="15" xfId="8" applyNumberFormat="1" applyFont="1" applyFill="1" applyBorder="1" applyAlignment="1">
      <alignment horizontal="center"/>
    </xf>
    <xf numFmtId="0" fontId="0" fillId="0" borderId="13" xfId="0" applyBorder="1" applyAlignment="1">
      <alignment horizontal="center"/>
    </xf>
    <xf numFmtId="0" fontId="14" fillId="2" borderId="13" xfId="0" applyFont="1" applyFill="1" applyBorder="1" applyAlignment="1">
      <alignment horizontal="center" vertical="center" wrapText="1"/>
    </xf>
    <xf numFmtId="0" fontId="0" fillId="0" borderId="13" xfId="0" applyBorder="1"/>
    <xf numFmtId="3" fontId="0" fillId="0" borderId="13" xfId="0" applyNumberFormat="1" applyBorder="1"/>
    <xf numFmtId="0" fontId="14" fillId="10" borderId="13" xfId="0" applyFont="1" applyFill="1" applyBorder="1" applyAlignment="1">
      <alignment horizontal="center" vertical="center" wrapText="1"/>
    </xf>
    <xf numFmtId="0" fontId="14" fillId="11" borderId="13" xfId="0" applyFont="1" applyFill="1" applyBorder="1" applyAlignment="1">
      <alignment horizontal="center" vertical="center" wrapText="1"/>
    </xf>
    <xf numFmtId="2" fontId="0" fillId="0" borderId="13" xfId="0" applyNumberFormat="1" applyBorder="1"/>
    <xf numFmtId="0" fontId="25" fillId="3" borderId="1" xfId="2" applyFont="1" applyFill="1" applyBorder="1" applyAlignment="1">
      <alignment horizontal="left" vertical="center" wrapText="1"/>
    </xf>
    <xf numFmtId="0" fontId="0" fillId="0" borderId="0" xfId="0" applyAlignment="1">
      <alignment vertical="center"/>
    </xf>
    <xf numFmtId="0" fontId="0" fillId="0" borderId="1" xfId="0" applyBorder="1"/>
    <xf numFmtId="0" fontId="0" fillId="0" borderId="1" xfId="0" applyBorder="1" applyAlignment="1">
      <alignment horizontal="right"/>
    </xf>
    <xf numFmtId="0" fontId="0" fillId="0" borderId="1" xfId="0" applyBorder="1" applyAlignment="1">
      <alignment vertical="center" wrapText="1"/>
    </xf>
    <xf numFmtId="0" fontId="0" fillId="0" borderId="3" xfId="0" applyBorder="1"/>
    <xf numFmtId="0" fontId="0" fillId="0" borderId="3" xfId="0" applyBorder="1" applyAlignment="1">
      <alignment horizontal="right"/>
    </xf>
    <xf numFmtId="0" fontId="0" fillId="0" borderId="3" xfId="0" applyBorder="1" applyAlignment="1">
      <alignment horizontal="right" wrapText="1"/>
    </xf>
    <xf numFmtId="0" fontId="0" fillId="0" borderId="2" xfId="0" applyBorder="1"/>
    <xf numFmtId="173" fontId="0" fillId="0" borderId="1" xfId="0" applyNumberFormat="1" applyBorder="1"/>
    <xf numFmtId="174" fontId="0" fillId="0" borderId="1" xfId="0" applyNumberFormat="1" applyBorder="1"/>
    <xf numFmtId="0" fontId="0" fillId="4" borderId="2" xfId="0" applyFill="1" applyBorder="1"/>
    <xf numFmtId="174" fontId="0" fillId="4" borderId="1" xfId="0" applyNumberFormat="1" applyFill="1" applyBorder="1"/>
    <xf numFmtId="0" fontId="0" fillId="4" borderId="6" xfId="0" applyFill="1" applyBorder="1"/>
    <xf numFmtId="173" fontId="0" fillId="4" borderId="1" xfId="0" applyNumberFormat="1" applyFill="1" applyBorder="1"/>
    <xf numFmtId="0" fontId="0" fillId="4" borderId="1" xfId="0" applyFill="1" applyBorder="1"/>
    <xf numFmtId="0" fontId="0" fillId="4" borderId="3" xfId="0" applyFill="1" applyBorder="1"/>
    <xf numFmtId="0" fontId="45" fillId="0" borderId="0" xfId="0" applyFont="1"/>
    <xf numFmtId="165" fontId="0" fillId="0" borderId="13" xfId="0" applyNumberFormat="1" applyBorder="1"/>
    <xf numFmtId="0" fontId="0" fillId="0" borderId="16" xfId="0" applyBorder="1"/>
    <xf numFmtId="0" fontId="14" fillId="10" borderId="14"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4" fillId="12" borderId="13" xfId="0" applyFont="1" applyFill="1" applyBorder="1" applyAlignment="1">
      <alignment horizontal="center" vertical="center" wrapText="1"/>
    </xf>
    <xf numFmtId="0" fontId="0" fillId="0" borderId="14" xfId="0" applyBorder="1"/>
    <xf numFmtId="0" fontId="0" fillId="4" borderId="3" xfId="0" applyFill="1" applyBorder="1" applyAlignment="1">
      <alignment horizontal="right"/>
    </xf>
    <xf numFmtId="169" fontId="0" fillId="13" borderId="13" xfId="0" applyNumberFormat="1" applyFill="1" applyBorder="1"/>
    <xf numFmtId="43" fontId="0" fillId="13" borderId="13" xfId="0" applyNumberFormat="1" applyFill="1" applyBorder="1"/>
    <xf numFmtId="171" fontId="0" fillId="13" borderId="13" xfId="0" applyNumberFormat="1" applyFill="1" applyBorder="1"/>
    <xf numFmtId="0" fontId="0" fillId="13" borderId="13" xfId="0" applyFill="1" applyBorder="1" applyAlignment="1">
      <alignment horizontal="center"/>
    </xf>
    <xf numFmtId="165" fontId="0" fillId="0" borderId="1" xfId="0" applyNumberFormat="1" applyBorder="1"/>
    <xf numFmtId="3" fontId="0" fillId="0" borderId="1" xfId="0" applyNumberFormat="1" applyBorder="1"/>
    <xf numFmtId="164" fontId="47" fillId="12" borderId="13" xfId="0" applyNumberFormat="1" applyFont="1" applyFill="1" applyBorder="1"/>
    <xf numFmtId="0" fontId="0" fillId="13" borderId="13" xfId="0" applyFill="1" applyBorder="1"/>
    <xf numFmtId="0" fontId="0" fillId="0" borderId="1" xfId="0" applyBorder="1" applyAlignment="1">
      <alignment horizontal="center" vertical="center" wrapText="1"/>
    </xf>
    <xf numFmtId="0" fontId="0" fillId="0" borderId="1" xfId="0" applyBorder="1" applyAlignment="1">
      <alignment wrapText="1"/>
    </xf>
    <xf numFmtId="41" fontId="0" fillId="0" borderId="17" xfId="0" applyNumberFormat="1" applyBorder="1"/>
    <xf numFmtId="41" fontId="0" fillId="0" borderId="5" xfId="0" applyNumberFormat="1" applyBorder="1"/>
    <xf numFmtId="0" fontId="14" fillId="2" borderId="1" xfId="0" applyFont="1" applyFill="1" applyBorder="1" applyAlignment="1">
      <alignment horizontal="center" vertical="center" wrapText="1"/>
    </xf>
    <xf numFmtId="0" fontId="0" fillId="13" borderId="1" xfId="0" applyFill="1" applyBorder="1"/>
    <xf numFmtId="43" fontId="0" fillId="13" borderId="1" xfId="0" applyNumberFormat="1" applyFill="1" applyBorder="1"/>
    <xf numFmtId="43" fontId="0" fillId="13" borderId="13" xfId="0" applyNumberFormat="1" applyFill="1" applyBorder="1" applyAlignment="1">
      <alignment wrapText="1"/>
    </xf>
    <xf numFmtId="0" fontId="0" fillId="13" borderId="16" xfId="0" applyFill="1" applyBorder="1" applyAlignment="1">
      <alignment horizontal="center"/>
    </xf>
    <xf numFmtId="3" fontId="0" fillId="4" borderId="1" xfId="0" applyNumberFormat="1" applyFill="1" applyBorder="1"/>
    <xf numFmtId="9" fontId="0" fillId="0" borderId="1" xfId="0" applyNumberFormat="1" applyBorder="1" applyAlignment="1">
      <alignment horizontal="center" vertical="center" wrapText="1"/>
    </xf>
    <xf numFmtId="0" fontId="0" fillId="0" borderId="1" xfId="0" quotePrefix="1" applyBorder="1" applyAlignment="1">
      <alignment horizontal="center" vertical="center" wrapText="1"/>
    </xf>
    <xf numFmtId="0" fontId="0" fillId="0" borderId="1" xfId="0" applyBorder="1" applyAlignment="1">
      <alignment horizontal="center" vertical="center"/>
    </xf>
    <xf numFmtId="172" fontId="0" fillId="13" borderId="13" xfId="0" applyNumberFormat="1" applyFill="1" applyBorder="1"/>
    <xf numFmtId="175" fontId="47" fillId="12" borderId="13" xfId="0" applyNumberFormat="1" applyFont="1" applyFill="1" applyBorder="1"/>
    <xf numFmtId="41" fontId="0" fillId="0" borderId="0" xfId="0" applyNumberFormat="1"/>
    <xf numFmtId="165" fontId="0" fillId="0" borderId="0" xfId="0" applyNumberFormat="1"/>
    <xf numFmtId="3" fontId="0" fillId="0" borderId="0" xfId="0" applyNumberFormat="1"/>
    <xf numFmtId="169" fontId="0" fillId="0" borderId="0" xfId="0" applyNumberFormat="1"/>
    <xf numFmtId="43" fontId="0" fillId="0" borderId="0" xfId="0" applyNumberFormat="1"/>
    <xf numFmtId="171" fontId="0" fillId="0" borderId="0" xfId="0" applyNumberFormat="1"/>
    <xf numFmtId="0" fontId="0" fillId="0" borderId="0" xfId="0" applyAlignment="1">
      <alignment horizontal="center"/>
    </xf>
    <xf numFmtId="172" fontId="0" fillId="0" borderId="0" xfId="0" applyNumberFormat="1"/>
    <xf numFmtId="0" fontId="0" fillId="0" borderId="1" xfId="0" applyBorder="1" applyAlignment="1">
      <alignment horizontal="center"/>
    </xf>
    <xf numFmtId="169" fontId="0" fillId="13" borderId="1" xfId="0" applyNumberFormat="1" applyFill="1" applyBorder="1"/>
    <xf numFmtId="0" fontId="0" fillId="13" borderId="1" xfId="0" applyFill="1" applyBorder="1" applyAlignment="1">
      <alignment horizontal="center"/>
    </xf>
    <xf numFmtId="165" fontId="47" fillId="12" borderId="1" xfId="0" applyNumberFormat="1" applyFont="1" applyFill="1" applyBorder="1"/>
    <xf numFmtId="169" fontId="0" fillId="13" borderId="14" xfId="0" applyNumberFormat="1" applyFill="1" applyBorder="1"/>
    <xf numFmtId="43" fontId="0" fillId="13" borderId="14" xfId="0" applyNumberFormat="1" applyFill="1" applyBorder="1"/>
    <xf numFmtId="0" fontId="0" fillId="13" borderId="20" xfId="0" applyFill="1" applyBorder="1" applyAlignment="1">
      <alignment horizontal="center"/>
    </xf>
    <xf numFmtId="43" fontId="0" fillId="13" borderId="2" xfId="0" applyNumberFormat="1" applyFill="1" applyBorder="1"/>
    <xf numFmtId="0" fontId="0" fillId="13" borderId="2" xfId="0" applyFill="1" applyBorder="1"/>
    <xf numFmtId="0" fontId="0" fillId="0" borderId="1" xfId="0" applyBorder="1" applyAlignment="1">
      <alignment vertical="center"/>
    </xf>
    <xf numFmtId="0" fontId="15" fillId="14" borderId="3" xfId="0" applyFont="1" applyFill="1" applyBorder="1"/>
    <xf numFmtId="0" fontId="15" fillId="14" borderId="4" xfId="0" applyFont="1" applyFill="1" applyBorder="1"/>
    <xf numFmtId="0" fontId="15" fillId="14" borderId="5" xfId="0" applyFont="1" applyFill="1" applyBorder="1"/>
    <xf numFmtId="0" fontId="15" fillId="14" borderId="14" xfId="0" applyFont="1" applyFill="1" applyBorder="1" applyAlignment="1">
      <alignment vertical="center" wrapText="1"/>
    </xf>
    <xf numFmtId="0" fontId="15" fillId="14" borderId="1" xfId="0" applyFont="1" applyFill="1" applyBorder="1" applyAlignment="1">
      <alignment vertical="center" wrapText="1"/>
    </xf>
    <xf numFmtId="0" fontId="15" fillId="14" borderId="24" xfId="0" applyFont="1" applyFill="1" applyBorder="1" applyAlignment="1">
      <alignment vertical="center" wrapText="1"/>
    </xf>
    <xf numFmtId="0" fontId="0" fillId="0" borderId="0" xfId="0" applyAlignment="1">
      <alignment horizontal="center" vertical="center" wrapText="1"/>
    </xf>
    <xf numFmtId="9" fontId="0" fillId="0" borderId="1" xfId="0" applyNumberFormat="1" applyBorder="1" applyAlignment="1">
      <alignment horizontal="center" vertical="center"/>
    </xf>
    <xf numFmtId="0" fontId="48" fillId="0" borderId="0" xfId="0" applyFont="1" applyAlignment="1">
      <alignment vertical="center"/>
    </xf>
    <xf numFmtId="3" fontId="0" fillId="13" borderId="1" xfId="0" applyNumberFormat="1" applyFill="1" applyBorder="1" applyAlignment="1">
      <alignment horizontal="center" vertical="center"/>
    </xf>
    <xf numFmtId="0" fontId="48" fillId="0" borderId="0" xfId="0" applyFont="1"/>
    <xf numFmtId="0" fontId="0" fillId="0" borderId="1" xfId="0" applyBorder="1" applyAlignment="1">
      <alignment horizontal="left"/>
    </xf>
    <xf numFmtId="0" fontId="49" fillId="0" borderId="0" xfId="0" applyFont="1"/>
    <xf numFmtId="0" fontId="0" fillId="0" borderId="0" xfId="0" applyAlignment="1">
      <alignment horizontal="center" vertical="center"/>
    </xf>
    <xf numFmtId="0" fontId="15" fillId="0" borderId="13" xfId="0" applyFont="1" applyBorder="1" applyAlignment="1">
      <alignment horizontal="center" vertical="center"/>
    </xf>
    <xf numFmtId="0" fontId="0" fillId="0" borderId="0" xfId="0" applyAlignment="1">
      <alignment wrapText="1"/>
    </xf>
    <xf numFmtId="0" fontId="44" fillId="0" borderId="0" xfId="0" applyFont="1" applyAlignment="1">
      <alignment horizontal="center"/>
    </xf>
    <xf numFmtId="170" fontId="44" fillId="0" borderId="0" xfId="8" applyNumberFormat="1" applyFont="1" applyFill="1" applyBorder="1" applyAlignment="1">
      <alignment horizontal="center"/>
    </xf>
    <xf numFmtId="0" fontId="0" fillId="0" borderId="25" xfId="0" applyBorder="1"/>
    <xf numFmtId="176" fontId="0" fillId="13" borderId="13" xfId="0" applyNumberFormat="1" applyFill="1" applyBorder="1"/>
    <xf numFmtId="9" fontId="0" fillId="0" borderId="25" xfId="0" applyNumberFormat="1" applyBorder="1"/>
    <xf numFmtId="0" fontId="55" fillId="0" borderId="0" xfId="10" applyFont="1" applyAlignment="1" applyProtection="1"/>
    <xf numFmtId="178" fontId="62" fillId="7" borderId="35" xfId="11" applyNumberFormat="1" applyFont="1" applyFill="1" applyBorder="1" applyAlignment="1">
      <alignment horizontal="center" vertical="center"/>
    </xf>
    <xf numFmtId="178" fontId="62" fillId="19" borderId="35" xfId="11" applyNumberFormat="1" applyFont="1" applyFill="1" applyBorder="1" applyAlignment="1">
      <alignment horizontal="center" vertical="center"/>
    </xf>
    <xf numFmtId="0" fontId="54" fillId="7" borderId="0" xfId="10" quotePrefix="1" applyFill="1" applyAlignment="1" applyProtection="1">
      <alignment horizontal="left" vertical="top" wrapText="1"/>
    </xf>
    <xf numFmtId="0" fontId="54" fillId="7" borderId="0" xfId="10" applyFill="1" applyAlignment="1" applyProtection="1">
      <alignment vertical="top" wrapText="1"/>
    </xf>
    <xf numFmtId="0" fontId="69" fillId="7" borderId="0" xfId="10" applyFont="1" applyFill="1" applyAlignment="1" applyProtection="1">
      <alignment vertical="top" wrapText="1"/>
    </xf>
    <xf numFmtId="0" fontId="54" fillId="7" borderId="0" xfId="10" applyFill="1" applyAlignment="1" applyProtection="1">
      <alignment vertical="top"/>
    </xf>
    <xf numFmtId="0" fontId="65" fillId="7" borderId="0" xfId="10" applyFont="1" applyFill="1" applyAlignment="1" applyProtection="1">
      <alignment vertical="top" wrapText="1"/>
    </xf>
    <xf numFmtId="0" fontId="14" fillId="2" borderId="0" xfId="0" applyFont="1" applyFill="1" applyAlignment="1">
      <alignment horizontal="center" vertical="center" wrapText="1"/>
    </xf>
    <xf numFmtId="178" fontId="62" fillId="0" borderId="35" xfId="11" applyNumberFormat="1" applyFont="1" applyFill="1" applyBorder="1" applyAlignment="1">
      <alignment horizontal="center" vertical="center"/>
    </xf>
    <xf numFmtId="0" fontId="54" fillId="7" borderId="0" xfId="10" applyFill="1" applyAlignment="1" applyProtection="1"/>
    <xf numFmtId="182" fontId="62" fillId="18" borderId="35" xfId="11" applyNumberFormat="1" applyFont="1" applyFill="1" applyBorder="1" applyAlignment="1"/>
    <xf numFmtId="182" fontId="62" fillId="7" borderId="0" xfId="11" applyNumberFormat="1" applyFont="1" applyFill="1" applyAlignment="1">
      <alignment horizontal="center"/>
    </xf>
    <xf numFmtId="182" fontId="62" fillId="0" borderId="35" xfId="11" applyNumberFormat="1" applyFont="1" applyBorder="1" applyAlignment="1">
      <alignment horizontal="center"/>
    </xf>
    <xf numFmtId="182" fontId="62" fillId="7" borderId="0" xfId="11" applyNumberFormat="1" applyFont="1" applyFill="1"/>
    <xf numFmtId="178" fontId="62" fillId="0" borderId="35" xfId="11" applyNumberFormat="1" applyFont="1" applyFill="1" applyBorder="1"/>
    <xf numFmtId="185" fontId="0" fillId="0" borderId="5" xfId="0" applyNumberFormat="1" applyBorder="1"/>
    <xf numFmtId="186" fontId="0" fillId="13" borderId="13" xfId="0" applyNumberFormat="1" applyFill="1" applyBorder="1"/>
    <xf numFmtId="187" fontId="0" fillId="13" borderId="13" xfId="0" applyNumberFormat="1" applyFill="1" applyBorder="1"/>
    <xf numFmtId="0" fontId="0" fillId="0" borderId="20" xfId="0" applyBorder="1"/>
    <xf numFmtId="175" fontId="47" fillId="12" borderId="14" xfId="0" applyNumberFormat="1" applyFont="1" applyFill="1" applyBorder="1"/>
    <xf numFmtId="0" fontId="0" fillId="0" borderId="18" xfId="0" applyBorder="1"/>
    <xf numFmtId="0" fontId="0" fillId="0" borderId="27" xfId="0" applyBorder="1"/>
    <xf numFmtId="0" fontId="0" fillId="0" borderId="11" xfId="0" applyBorder="1"/>
    <xf numFmtId="164" fontId="47" fillId="12" borderId="14" xfId="0" applyNumberFormat="1" applyFont="1" applyFill="1" applyBorder="1"/>
    <xf numFmtId="0" fontId="0" fillId="13" borderId="14" xfId="0" applyFill="1" applyBorder="1"/>
    <xf numFmtId="2" fontId="0" fillId="13" borderId="13" xfId="0" applyNumberFormat="1" applyFill="1" applyBorder="1"/>
    <xf numFmtId="41" fontId="0" fillId="13" borderId="13" xfId="0" applyNumberFormat="1" applyFill="1" applyBorder="1"/>
    <xf numFmtId="183" fontId="0" fillId="13" borderId="13" xfId="0" applyNumberFormat="1" applyFill="1" applyBorder="1"/>
    <xf numFmtId="167" fontId="12" fillId="9" borderId="13" xfId="7" applyFont="1" applyFill="1" applyBorder="1" applyAlignment="1">
      <alignment horizontal="center" vertical="center"/>
    </xf>
    <xf numFmtId="182" fontId="0" fillId="13" borderId="13" xfId="0" applyNumberFormat="1" applyFill="1" applyBorder="1"/>
    <xf numFmtId="41" fontId="0" fillId="13" borderId="17" xfId="0" applyNumberFormat="1" applyFill="1" applyBorder="1"/>
    <xf numFmtId="165" fontId="0" fillId="13" borderId="13" xfId="0" applyNumberFormat="1" applyFill="1" applyBorder="1"/>
    <xf numFmtId="41" fontId="0" fillId="13" borderId="19" xfId="0" applyNumberFormat="1" applyFill="1" applyBorder="1"/>
    <xf numFmtId="165" fontId="0" fillId="13" borderId="14" xfId="0" applyNumberFormat="1" applyFill="1" applyBorder="1"/>
    <xf numFmtId="41" fontId="0" fillId="13" borderId="9" xfId="0" applyNumberFormat="1" applyFill="1" applyBorder="1"/>
    <xf numFmtId="165" fontId="0" fillId="13" borderId="11" xfId="0" applyNumberFormat="1" applyFill="1" applyBorder="1"/>
    <xf numFmtId="41" fontId="0" fillId="13" borderId="5" xfId="0" applyNumberFormat="1" applyFill="1" applyBorder="1"/>
    <xf numFmtId="165" fontId="0" fillId="13" borderId="1" xfId="0" applyNumberFormat="1" applyFill="1" applyBorder="1"/>
    <xf numFmtId="0" fontId="0" fillId="13" borderId="18" xfId="0" applyFill="1" applyBorder="1"/>
    <xf numFmtId="0" fontId="8" fillId="0" borderId="0" xfId="12"/>
    <xf numFmtId="0" fontId="8" fillId="0" borderId="26" xfId="12" applyBorder="1" applyAlignment="1">
      <alignment horizontal="left"/>
    </xf>
    <xf numFmtId="0" fontId="8" fillId="0" borderId="26" xfId="12" applyBorder="1"/>
    <xf numFmtId="0" fontId="8" fillId="0" borderId="25" xfId="12" applyBorder="1" applyAlignment="1">
      <alignment horizontal="left"/>
    </xf>
    <xf numFmtId="0" fontId="8" fillId="0" borderId="25" xfId="12" applyBorder="1"/>
    <xf numFmtId="188" fontId="0" fillId="13" borderId="13" xfId="0" applyNumberFormat="1" applyFill="1" applyBorder="1"/>
    <xf numFmtId="3" fontId="0" fillId="13" borderId="13" xfId="0" applyNumberFormat="1" applyFill="1" applyBorder="1"/>
    <xf numFmtId="41" fontId="0" fillId="13" borderId="14" xfId="0" applyNumberFormat="1" applyFill="1" applyBorder="1"/>
    <xf numFmtId="3" fontId="0" fillId="13" borderId="14" xfId="0" applyNumberFormat="1" applyFill="1" applyBorder="1"/>
    <xf numFmtId="41" fontId="0" fillId="13" borderId="1" xfId="0" applyNumberFormat="1" applyFill="1" applyBorder="1"/>
    <xf numFmtId="3" fontId="0" fillId="13" borderId="1" xfId="0" applyNumberFormat="1" applyFill="1" applyBorder="1"/>
    <xf numFmtId="189" fontId="0" fillId="0" borderId="13" xfId="0" applyNumberFormat="1" applyBorder="1" applyAlignment="1">
      <alignment vertical="center"/>
    </xf>
    <xf numFmtId="0" fontId="115" fillId="0" borderId="0" xfId="13" applyAlignment="1">
      <alignment horizontal="left" vertical="top"/>
    </xf>
    <xf numFmtId="3" fontId="117" fillId="0" borderId="1" xfId="13" applyNumberFormat="1" applyFont="1" applyBorder="1" applyAlignment="1">
      <alignment horizontal="left" vertical="top" indent="2" shrinkToFit="1"/>
    </xf>
    <xf numFmtId="1" fontId="117" fillId="0" borderId="1" xfId="13" applyNumberFormat="1" applyFont="1" applyBorder="1" applyAlignment="1">
      <alignment horizontal="center" vertical="top" shrinkToFit="1"/>
    </xf>
    <xf numFmtId="165" fontId="117" fillId="0" borderId="5" xfId="13" applyNumberFormat="1" applyFont="1" applyBorder="1" applyAlignment="1">
      <alignment horizontal="center" vertical="top" shrinkToFit="1"/>
    </xf>
    <xf numFmtId="165" fontId="117" fillId="0" borderId="1" xfId="13" applyNumberFormat="1" applyFont="1" applyBorder="1" applyAlignment="1">
      <alignment horizontal="center" vertical="top" shrinkToFit="1"/>
    </xf>
    <xf numFmtId="2" fontId="117" fillId="0" borderId="1" xfId="13" applyNumberFormat="1" applyFont="1" applyBorder="1" applyAlignment="1">
      <alignment horizontal="center" vertical="top" shrinkToFit="1"/>
    </xf>
    <xf numFmtId="1" fontId="117" fillId="0" borderId="5" xfId="13" applyNumberFormat="1" applyFont="1" applyBorder="1" applyAlignment="1">
      <alignment horizontal="center" vertical="top" shrinkToFit="1"/>
    </xf>
    <xf numFmtId="3" fontId="117" fillId="0" borderId="1" xfId="13" applyNumberFormat="1" applyFont="1" applyBorder="1" applyAlignment="1">
      <alignment horizontal="left" vertical="top" indent="1" shrinkToFit="1"/>
    </xf>
    <xf numFmtId="3" fontId="118" fillId="0" borderId="1" xfId="13" applyNumberFormat="1" applyFont="1" applyBorder="1" applyAlignment="1">
      <alignment horizontal="left" vertical="top" indent="2" shrinkToFit="1"/>
    </xf>
    <xf numFmtId="3" fontId="118" fillId="0" borderId="1" xfId="13" applyNumberFormat="1" applyFont="1" applyBorder="1" applyAlignment="1">
      <alignment horizontal="left" vertical="top" indent="1" shrinkToFit="1"/>
    </xf>
    <xf numFmtId="3" fontId="118" fillId="0" borderId="1" xfId="13" applyNumberFormat="1" applyFont="1" applyBorder="1" applyAlignment="1">
      <alignment horizontal="right" vertical="top" indent="1" shrinkToFit="1"/>
    </xf>
    <xf numFmtId="1" fontId="118" fillId="0" borderId="5" xfId="13" applyNumberFormat="1" applyFont="1" applyBorder="1" applyAlignment="1">
      <alignment horizontal="center" vertical="top" shrinkToFit="1"/>
    </xf>
    <xf numFmtId="1" fontId="118" fillId="0" borderId="1" xfId="13" applyNumberFormat="1" applyFont="1" applyBorder="1" applyAlignment="1">
      <alignment horizontal="center" vertical="top" shrinkToFit="1"/>
    </xf>
    <xf numFmtId="165" fontId="118" fillId="0" borderId="5" xfId="13" applyNumberFormat="1" applyFont="1" applyBorder="1" applyAlignment="1">
      <alignment horizontal="center" vertical="top" shrinkToFit="1"/>
    </xf>
    <xf numFmtId="165" fontId="118" fillId="0" borderId="1" xfId="13" applyNumberFormat="1" applyFont="1" applyBorder="1" applyAlignment="1">
      <alignment horizontal="center" vertical="top" shrinkToFit="1"/>
    </xf>
    <xf numFmtId="0" fontId="115" fillId="0" borderId="1" xfId="13" applyBorder="1" applyAlignment="1">
      <alignment horizontal="left" vertical="top" wrapText="1" indent="1"/>
    </xf>
    <xf numFmtId="0" fontId="119" fillId="0" borderId="1" xfId="13" applyFont="1" applyBorder="1" applyAlignment="1">
      <alignment horizontal="left" vertical="top" wrapText="1"/>
    </xf>
    <xf numFmtId="0" fontId="115" fillId="0" borderId="1" xfId="13" applyBorder="1" applyAlignment="1">
      <alignment horizontal="left" vertical="center" wrapText="1" indent="1"/>
    </xf>
    <xf numFmtId="3" fontId="118" fillId="0" borderId="1" xfId="13" applyNumberFormat="1" applyFont="1" applyBorder="1" applyAlignment="1">
      <alignment horizontal="left" vertical="center" indent="1" shrinkToFit="1"/>
    </xf>
    <xf numFmtId="3" fontId="118" fillId="0" borderId="1" xfId="13" applyNumberFormat="1" applyFont="1" applyBorder="1" applyAlignment="1">
      <alignment horizontal="right" vertical="center" indent="1" shrinkToFit="1"/>
    </xf>
    <xf numFmtId="1" fontId="118" fillId="0" borderId="5" xfId="13" applyNumberFormat="1" applyFont="1" applyBorder="1" applyAlignment="1">
      <alignment horizontal="center" vertical="center" shrinkToFit="1"/>
    </xf>
    <xf numFmtId="1" fontId="118" fillId="0" borderId="1" xfId="13" applyNumberFormat="1" applyFont="1" applyBorder="1" applyAlignment="1">
      <alignment horizontal="center" vertical="center" shrinkToFit="1"/>
    </xf>
    <xf numFmtId="165" fontId="118" fillId="0" borderId="5" xfId="13" applyNumberFormat="1" applyFont="1" applyBorder="1" applyAlignment="1">
      <alignment horizontal="center" vertical="center" shrinkToFit="1"/>
    </xf>
    <xf numFmtId="165" fontId="118" fillId="0" borderId="1" xfId="13" applyNumberFormat="1" applyFont="1" applyBorder="1" applyAlignment="1">
      <alignment horizontal="center" vertical="center" shrinkToFit="1"/>
    </xf>
    <xf numFmtId="2" fontId="118" fillId="0" borderId="1" xfId="13" applyNumberFormat="1" applyFont="1" applyBorder="1" applyAlignment="1">
      <alignment horizontal="center" vertical="top" shrinkToFit="1"/>
    </xf>
    <xf numFmtId="3" fontId="118" fillId="0" borderId="1" xfId="13" applyNumberFormat="1" applyFont="1" applyBorder="1" applyAlignment="1">
      <alignment horizontal="left" vertical="center" indent="2" shrinkToFit="1"/>
    </xf>
    <xf numFmtId="3" fontId="117" fillId="0" borderId="1" xfId="13" applyNumberFormat="1" applyFont="1" applyBorder="1" applyAlignment="1">
      <alignment horizontal="left" vertical="center" indent="1" shrinkToFit="1"/>
    </xf>
    <xf numFmtId="1" fontId="117" fillId="0" borderId="5" xfId="13" applyNumberFormat="1" applyFont="1" applyBorder="1" applyAlignment="1">
      <alignment horizontal="center" vertical="center" shrinkToFit="1"/>
    </xf>
    <xf numFmtId="165" fontId="117" fillId="0" borderId="1" xfId="13" applyNumberFormat="1" applyFont="1" applyBorder="1" applyAlignment="1">
      <alignment horizontal="center" vertical="center" shrinkToFit="1"/>
    </xf>
    <xf numFmtId="1" fontId="117" fillId="0" borderId="1" xfId="13" applyNumberFormat="1" applyFont="1" applyBorder="1" applyAlignment="1">
      <alignment horizontal="center" vertical="center" shrinkToFit="1"/>
    </xf>
    <xf numFmtId="2" fontId="117" fillId="0" borderId="1" xfId="13" applyNumberFormat="1" applyFont="1" applyBorder="1" applyAlignment="1">
      <alignment horizontal="center" vertical="center" shrinkToFit="1"/>
    </xf>
    <xf numFmtId="0" fontId="121" fillId="0" borderId="1" xfId="13" applyFont="1" applyBorder="1" applyAlignment="1">
      <alignment horizontal="left" textRotation="90" wrapText="1"/>
    </xf>
    <xf numFmtId="1" fontId="117" fillId="0" borderId="3" xfId="13" applyNumberFormat="1" applyFont="1" applyBorder="1" applyAlignment="1">
      <alignment vertical="top" shrinkToFit="1"/>
    </xf>
    <xf numFmtId="1" fontId="117" fillId="0" borderId="5" xfId="13" applyNumberFormat="1" applyFont="1" applyBorder="1" applyAlignment="1">
      <alignment vertical="top" shrinkToFit="1"/>
    </xf>
    <xf numFmtId="1" fontId="115" fillId="0" borderId="1" xfId="13" applyNumberFormat="1" applyBorder="1" applyAlignment="1">
      <alignment horizontal="left" vertical="center" wrapText="1" indent="1"/>
    </xf>
    <xf numFmtId="185" fontId="0" fillId="0" borderId="17" xfId="0" applyNumberFormat="1" applyBorder="1"/>
    <xf numFmtId="0" fontId="123" fillId="0" borderId="0" xfId="14"/>
    <xf numFmtId="0" fontId="11" fillId="0" borderId="13" xfId="0" applyFont="1" applyBorder="1"/>
    <xf numFmtId="0" fontId="11" fillId="13" borderId="13" xfId="0" applyFont="1" applyFill="1" applyBorder="1"/>
    <xf numFmtId="0" fontId="0" fillId="13" borderId="13" xfId="0" applyFill="1" applyBorder="1" applyAlignment="1">
      <alignment horizontal="left"/>
    </xf>
    <xf numFmtId="190" fontId="0" fillId="0" borderId="0" xfId="0" applyNumberFormat="1"/>
    <xf numFmtId="166" fontId="0" fillId="0" borderId="0" xfId="0" applyNumberFormat="1"/>
    <xf numFmtId="191" fontId="0" fillId="13" borderId="13" xfId="0" applyNumberFormat="1" applyFill="1" applyBorder="1"/>
    <xf numFmtId="0" fontId="11" fillId="0" borderId="1" xfId="0" applyFont="1" applyBorder="1"/>
    <xf numFmtId="171" fontId="0" fillId="13" borderId="1" xfId="0" applyNumberFormat="1" applyFill="1" applyBorder="1"/>
    <xf numFmtId="0" fontId="10" fillId="2" borderId="13" xfId="0" applyFont="1" applyFill="1" applyBorder="1" applyAlignment="1">
      <alignment horizontal="center" vertical="center" wrapText="1"/>
    </xf>
    <xf numFmtId="43" fontId="11" fillId="13" borderId="13" xfId="0" applyNumberFormat="1" applyFont="1" applyFill="1" applyBorder="1"/>
    <xf numFmtId="0" fontId="11" fillId="0" borderId="15" xfId="0" applyFont="1" applyBorder="1"/>
    <xf numFmtId="0" fontId="11" fillId="0" borderId="13" xfId="0" applyFont="1" applyBorder="1" applyAlignment="1">
      <alignment horizontal="center" vertical="center"/>
    </xf>
    <xf numFmtId="0" fontId="11" fillId="0" borderId="0" xfId="0" applyFont="1"/>
    <xf numFmtId="43" fontId="11" fillId="13" borderId="1" xfId="0" applyNumberFormat="1" applyFont="1" applyFill="1" applyBorder="1"/>
    <xf numFmtId="0" fontId="11" fillId="0" borderId="14" xfId="0" applyFont="1" applyBorder="1"/>
    <xf numFmtId="0" fontId="11" fillId="13" borderId="14" xfId="0" applyFont="1" applyFill="1" applyBorder="1"/>
    <xf numFmtId="0" fontId="11" fillId="13" borderId="1" xfId="0" applyFont="1" applyFill="1" applyBorder="1"/>
    <xf numFmtId="0" fontId="11" fillId="0" borderId="0" xfId="0" applyFont="1" applyAlignment="1">
      <alignment horizontal="center" vertical="center"/>
    </xf>
    <xf numFmtId="0" fontId="10" fillId="2" borderId="18" xfId="0" applyFont="1" applyFill="1" applyBorder="1" applyAlignment="1">
      <alignment horizontal="center" vertical="center" wrapText="1"/>
    </xf>
    <xf numFmtId="0" fontId="11" fillId="0" borderId="25" xfId="0" applyFont="1" applyBorder="1"/>
    <xf numFmtId="9" fontId="11" fillId="0" borderId="25" xfId="0" applyNumberFormat="1" applyFont="1" applyBorder="1"/>
    <xf numFmtId="0" fontId="10" fillId="0" borderId="0" xfId="0" applyFont="1" applyAlignment="1">
      <alignment horizontal="center" vertical="center" wrapText="1"/>
    </xf>
    <xf numFmtId="3" fontId="11" fillId="0" borderId="25" xfId="0" applyNumberFormat="1" applyFont="1" applyBorder="1"/>
    <xf numFmtId="0" fontId="10" fillId="16" borderId="25" xfId="0" applyFont="1" applyFill="1" applyBorder="1" applyAlignment="1">
      <alignment horizontal="center" vertical="center"/>
    </xf>
    <xf numFmtId="0" fontId="10" fillId="16" borderId="26" xfId="0" applyFont="1" applyFill="1" applyBorder="1" applyAlignment="1">
      <alignment horizontal="center" vertical="center"/>
    </xf>
    <xf numFmtId="9" fontId="11" fillId="0" borderId="26" xfId="0" applyNumberFormat="1" applyFont="1" applyBorder="1"/>
    <xf numFmtId="0" fontId="10" fillId="16" borderId="24" xfId="0" applyFont="1" applyFill="1" applyBorder="1" applyAlignment="1">
      <alignment horizontal="center" vertical="center"/>
    </xf>
    <xf numFmtId="0" fontId="11" fillId="0" borderId="0" xfId="0" applyFont="1" applyAlignment="1">
      <alignment wrapText="1"/>
    </xf>
    <xf numFmtId="0" fontId="11" fillId="0" borderId="17" xfId="0" applyFont="1" applyBorder="1"/>
    <xf numFmtId="0" fontId="11" fillId="0" borderId="22" xfId="0" applyFont="1" applyBorder="1"/>
    <xf numFmtId="11" fontId="11" fillId="0" borderId="22" xfId="0" applyNumberFormat="1" applyFont="1" applyBorder="1"/>
    <xf numFmtId="0" fontId="11" fillId="15" borderId="22" xfId="0" applyFont="1" applyFill="1" applyBorder="1"/>
    <xf numFmtId="0" fontId="11" fillId="0" borderId="18" xfId="0" applyFont="1" applyBorder="1"/>
    <xf numFmtId="11" fontId="11" fillId="15" borderId="22" xfId="0" applyNumberFormat="1" applyFont="1" applyFill="1" applyBorder="1"/>
    <xf numFmtId="0" fontId="11" fillId="0" borderId="23" xfId="0" applyFont="1" applyBorder="1"/>
    <xf numFmtId="11" fontId="11" fillId="0" borderId="23" xfId="0" applyNumberFormat="1" applyFont="1" applyBorder="1"/>
    <xf numFmtId="0" fontId="11" fillId="15" borderId="23" xfId="0" applyFont="1" applyFill="1" applyBorder="1"/>
    <xf numFmtId="11" fontId="11" fillId="15" borderId="23" xfId="0" applyNumberFormat="1" applyFont="1" applyFill="1" applyBorder="1"/>
    <xf numFmtId="0" fontId="11" fillId="14" borderId="4" xfId="0" applyFont="1" applyFill="1" applyBorder="1"/>
    <xf numFmtId="0" fontId="11" fillId="14" borderId="5" xfId="0" applyFont="1" applyFill="1" applyBorder="1"/>
    <xf numFmtId="0" fontId="11" fillId="0" borderId="22" xfId="0" applyFont="1" applyBorder="1" applyAlignment="1">
      <alignment wrapText="1"/>
    </xf>
    <xf numFmtId="0" fontId="11" fillId="0" borderId="22" xfId="0" quotePrefix="1" applyFont="1" applyBorder="1"/>
    <xf numFmtId="0" fontId="15" fillId="3" borderId="1" xfId="0" applyFont="1" applyFill="1" applyBorder="1"/>
    <xf numFmtId="0" fontId="15" fillId="3" borderId="1" xfId="0" applyFont="1" applyFill="1" applyBorder="1" applyAlignment="1">
      <alignment horizontal="center"/>
    </xf>
    <xf numFmtId="0" fontId="11" fillId="0" borderId="13" xfId="0" applyFont="1" applyBorder="1" applyAlignment="1">
      <alignment horizontal="center"/>
    </xf>
    <xf numFmtId="0" fontId="23" fillId="0" borderId="3" xfId="13" applyFont="1" applyBorder="1" applyAlignment="1">
      <alignment horizontal="center" vertical="top" wrapText="1"/>
    </xf>
    <xf numFmtId="0" fontId="20" fillId="0" borderId="1" xfId="13" applyFont="1" applyBorder="1" applyAlignment="1">
      <alignment horizontal="left" vertical="top" wrapText="1" indent="1"/>
    </xf>
    <xf numFmtId="0" fontId="20" fillId="0" borderId="1" xfId="13" applyFont="1" applyBorder="1" applyAlignment="1">
      <alignment horizontal="left" vertical="center" wrapText="1" indent="1"/>
    </xf>
    <xf numFmtId="0" fontId="20" fillId="0" borderId="1" xfId="13" applyFont="1" applyBorder="1" applyAlignment="1">
      <alignment horizontal="center" vertical="center" wrapText="1"/>
    </xf>
    <xf numFmtId="0" fontId="23" fillId="0" borderId="3" xfId="13" applyFont="1" applyBorder="1" applyAlignment="1">
      <alignment horizontal="left" vertical="top" wrapText="1"/>
    </xf>
    <xf numFmtId="0" fontId="31" fillId="0" borderId="1" xfId="13" applyFont="1" applyBorder="1" applyAlignment="1">
      <alignment horizontal="left" vertical="top" wrapText="1"/>
    </xf>
    <xf numFmtId="0" fontId="23" fillId="0" borderId="3" xfId="13" applyFont="1" applyBorder="1" applyAlignment="1">
      <alignment horizontal="center" vertical="center" wrapText="1"/>
    </xf>
    <xf numFmtId="0" fontId="23" fillId="0" borderId="3" xfId="13" applyFont="1" applyBorder="1" applyAlignment="1">
      <alignment horizontal="left" vertical="center" wrapText="1" indent="1"/>
    </xf>
    <xf numFmtId="0" fontId="33" fillId="0" borderId="3" xfId="13" applyFont="1" applyBorder="1" applyAlignment="1">
      <alignment horizontal="center" vertical="top" wrapText="1"/>
    </xf>
    <xf numFmtId="0" fontId="33" fillId="0" borderId="3" xfId="13" applyFont="1" applyBorder="1" applyAlignment="1">
      <alignment horizontal="center" vertical="center" wrapText="1"/>
    </xf>
    <xf numFmtId="0" fontId="15" fillId="20" borderId="1" xfId="0" applyFont="1" applyFill="1" applyBorder="1" applyAlignment="1">
      <alignment wrapText="1"/>
    </xf>
    <xf numFmtId="0" fontId="11" fillId="21" borderId="22" xfId="0" applyFont="1" applyFill="1" applyBorder="1"/>
    <xf numFmtId="0" fontId="11" fillId="21" borderId="23" xfId="0" applyFont="1" applyFill="1" applyBorder="1"/>
    <xf numFmtId="0" fontId="15" fillId="20" borderId="4" xfId="0" applyFont="1" applyFill="1" applyBorder="1"/>
    <xf numFmtId="0" fontId="11" fillId="20" borderId="4" xfId="0" applyFont="1" applyFill="1" applyBorder="1"/>
    <xf numFmtId="0" fontId="114" fillId="0" borderId="2" xfId="0" applyFont="1" applyBorder="1"/>
    <xf numFmtId="0" fontId="11" fillId="0" borderId="2" xfId="0" applyFont="1" applyBorder="1"/>
    <xf numFmtId="3" fontId="0" fillId="0" borderId="7" xfId="0" applyNumberFormat="1" applyBorder="1"/>
    <xf numFmtId="192" fontId="12" fillId="9" borderId="14" xfId="7" applyNumberFormat="1" applyFont="1" applyFill="1" applyBorder="1" applyAlignment="1">
      <alignment horizontal="center" vertical="center"/>
    </xf>
    <xf numFmtId="192" fontId="0" fillId="0" borderId="13" xfId="0" applyNumberFormat="1" applyBorder="1" applyAlignment="1">
      <alignment horizontal="center"/>
    </xf>
    <xf numFmtId="192" fontId="11" fillId="0" borderId="13" xfId="0" applyNumberFormat="1" applyFont="1" applyBorder="1" applyAlignment="1">
      <alignment horizontal="center"/>
    </xf>
    <xf numFmtId="192" fontId="0" fillId="0" borderId="0" xfId="0" applyNumberFormat="1"/>
    <xf numFmtId="192" fontId="0" fillId="0" borderId="13" xfId="0" applyNumberFormat="1" applyBorder="1" applyAlignment="1">
      <alignment vertical="center" wrapText="1"/>
    </xf>
    <xf numFmtId="192" fontId="14" fillId="10" borderId="14" xfId="0" applyNumberFormat="1" applyFont="1" applyFill="1" applyBorder="1" applyAlignment="1">
      <alignment horizontal="center" vertical="center" wrapText="1"/>
    </xf>
    <xf numFmtId="192" fontId="0" fillId="13" borderId="13" xfId="0" applyNumberFormat="1" applyFill="1" applyBorder="1"/>
    <xf numFmtId="183" fontId="11" fillId="13" borderId="13" xfId="0" applyNumberFormat="1" applyFont="1" applyFill="1" applyBorder="1"/>
    <xf numFmtId="0" fontId="11" fillId="0" borderId="13" xfId="0" quotePrefix="1" applyFont="1" applyBorder="1"/>
    <xf numFmtId="0" fontId="0" fillId="0" borderId="13" xfId="0" quotePrefix="1" applyBorder="1"/>
    <xf numFmtId="193" fontId="0" fillId="13" borderId="13" xfId="0" applyNumberFormat="1" applyFill="1" applyBorder="1"/>
    <xf numFmtId="167" fontId="12" fillId="0" borderId="0" xfId="7" applyFont="1" applyFill="1" applyBorder="1" applyAlignment="1">
      <alignment horizontal="center" vertical="center"/>
    </xf>
    <xf numFmtId="189" fontId="0" fillId="0" borderId="0" xfId="0" applyNumberFormat="1" applyAlignment="1">
      <alignment vertical="center"/>
    </xf>
    <xf numFmtId="192" fontId="0" fillId="0" borderId="0" xfId="0" applyNumberFormat="1" applyAlignment="1">
      <alignment vertical="center" wrapText="1"/>
    </xf>
    <xf numFmtId="167" fontId="12" fillId="9" borderId="14" xfId="7" applyFont="1" applyFill="1" applyBorder="1" applyAlignment="1">
      <alignment horizontal="center" vertical="center" wrapText="1"/>
    </xf>
    <xf numFmtId="167" fontId="12" fillId="9" borderId="15" xfId="7" applyFont="1" applyFill="1" applyBorder="1" applyAlignment="1">
      <alignment horizontal="center" vertical="center" wrapText="1"/>
    </xf>
    <xf numFmtId="167" fontId="12" fillId="9" borderId="26" xfId="7" applyFont="1" applyFill="1" applyBorder="1" applyAlignment="1">
      <alignment horizontal="center" vertical="center" wrapText="1"/>
    </xf>
    <xf numFmtId="0" fontId="11" fillId="0" borderId="26" xfId="0" applyFont="1" applyBorder="1"/>
    <xf numFmtId="167" fontId="12" fillId="9" borderId="25" xfId="7" applyFont="1" applyFill="1" applyBorder="1" applyAlignment="1">
      <alignment horizontal="center" vertical="center" wrapText="1"/>
    </xf>
    <xf numFmtId="41" fontId="0" fillId="0" borderId="0" xfId="0" applyNumberFormat="1" applyAlignment="1">
      <alignment horizontal="center" vertical="center"/>
    </xf>
    <xf numFmtId="4" fontId="0" fillId="0" borderId="0" xfId="0" applyNumberFormat="1" applyAlignment="1">
      <alignment vertical="center"/>
    </xf>
    <xf numFmtId="0" fontId="0" fillId="13" borderId="3" xfId="0" applyFill="1" applyBorder="1"/>
    <xf numFmtId="0" fontId="14" fillId="11" borderId="20" xfId="0" applyFont="1" applyFill="1" applyBorder="1" applyAlignment="1">
      <alignment horizontal="center" vertical="center" wrapText="1"/>
    </xf>
    <xf numFmtId="1" fontId="13" fillId="0" borderId="16" xfId="0" applyNumberFormat="1" applyFont="1" applyBorder="1" applyAlignment="1">
      <alignment horizontal="center"/>
    </xf>
    <xf numFmtId="14" fontId="13" fillId="0" borderId="16" xfId="0" applyNumberFormat="1" applyFont="1" applyBorder="1" applyAlignment="1">
      <alignment horizontal="center"/>
    </xf>
    <xf numFmtId="0" fontId="11" fillId="0" borderId="16" xfId="0" applyFont="1" applyBorder="1" applyAlignment="1">
      <alignment horizontal="center"/>
    </xf>
    <xf numFmtId="0" fontId="11" fillId="0" borderId="16" xfId="0" applyFont="1" applyBorder="1" applyAlignment="1">
      <alignment vertical="center" wrapText="1"/>
    </xf>
    <xf numFmtId="0" fontId="131" fillId="22" borderId="17" xfId="14" applyFont="1" applyFill="1" applyBorder="1" applyAlignment="1" applyProtection="1">
      <alignment vertical="center"/>
    </xf>
    <xf numFmtId="0" fontId="131" fillId="23" borderId="17" xfId="14" applyFont="1" applyFill="1" applyBorder="1" applyAlignment="1" applyProtection="1">
      <alignment vertical="center"/>
    </xf>
    <xf numFmtId="0" fontId="130" fillId="25" borderId="17" xfId="14" applyFont="1" applyFill="1" applyBorder="1" applyAlignment="1" applyProtection="1">
      <alignment vertical="center"/>
    </xf>
    <xf numFmtId="0" fontId="0" fillId="0" borderId="16" xfId="0" applyBorder="1" applyAlignment="1">
      <alignment vertical="center" wrapText="1"/>
    </xf>
    <xf numFmtId="0" fontId="131" fillId="26" borderId="17" xfId="14" applyFont="1" applyFill="1" applyBorder="1" applyAlignment="1" applyProtection="1">
      <alignment vertical="center"/>
    </xf>
    <xf numFmtId="0" fontId="131" fillId="27" borderId="17" xfId="14" applyFont="1" applyFill="1" applyBorder="1" applyAlignment="1" applyProtection="1">
      <alignment vertical="center"/>
    </xf>
    <xf numFmtId="0" fontId="131" fillId="28" borderId="17" xfId="14" applyFont="1" applyFill="1" applyBorder="1" applyAlignment="1" applyProtection="1">
      <alignment vertical="center"/>
    </xf>
    <xf numFmtId="0" fontId="0" fillId="0" borderId="16" xfId="0" applyBorder="1" applyAlignment="1">
      <alignment vertical="center"/>
    </xf>
    <xf numFmtId="0" fontId="130" fillId="12" borderId="17" xfId="14" applyFont="1" applyFill="1" applyBorder="1" applyAlignment="1" applyProtection="1">
      <alignment vertical="center"/>
    </xf>
    <xf numFmtId="0" fontId="45" fillId="24" borderId="21" xfId="0" applyFont="1" applyFill="1" applyBorder="1" applyAlignment="1">
      <alignment horizontal="center" vertical="center" wrapText="1"/>
    </xf>
    <xf numFmtId="4" fontId="45" fillId="24" borderId="21" xfId="0" applyNumberFormat="1" applyFont="1" applyFill="1" applyBorder="1" applyAlignment="1">
      <alignment horizontal="center" vertical="center" wrapText="1"/>
    </xf>
    <xf numFmtId="14" fontId="114" fillId="0" borderId="61" xfId="0" applyNumberFormat="1" applyFont="1" applyBorder="1" applyAlignment="1">
      <alignment horizontal="center" vertical="center" wrapText="1"/>
    </xf>
    <xf numFmtId="4" fontId="114" fillId="0" borderId="61" xfId="0" applyNumberFormat="1" applyFont="1" applyBorder="1" applyAlignment="1">
      <alignment horizontal="center" vertical="center" wrapText="1"/>
    </xf>
    <xf numFmtId="41" fontId="114" fillId="0" borderId="61" xfId="0" applyNumberFormat="1" applyFont="1" applyBorder="1" applyAlignment="1">
      <alignment horizontal="center" vertical="center" wrapText="1"/>
    </xf>
    <xf numFmtId="14" fontId="114" fillId="0" borderId="25" xfId="0" applyNumberFormat="1" applyFont="1" applyBorder="1" applyAlignment="1">
      <alignment horizontal="center" vertical="center" wrapText="1"/>
    </xf>
    <xf numFmtId="4" fontId="114" fillId="0" borderId="25" xfId="0" applyNumberFormat="1" applyFont="1" applyBorder="1" applyAlignment="1">
      <alignment horizontal="center" vertical="center" wrapText="1"/>
    </xf>
    <xf numFmtId="0" fontId="0" fillId="0" borderId="25" xfId="0" applyBorder="1" applyAlignment="1">
      <alignment horizontal="center" vertical="center"/>
    </xf>
    <xf numFmtId="41" fontId="0" fillId="0" borderId="25" xfId="0" applyNumberFormat="1" applyBorder="1" applyAlignment="1">
      <alignment horizontal="center" vertical="center"/>
    </xf>
    <xf numFmtId="41" fontId="114" fillId="0" borderId="25" xfId="0" applyNumberFormat="1" applyFont="1" applyBorder="1" applyAlignment="1">
      <alignment horizontal="center" vertical="center" wrapText="1"/>
    </xf>
    <xf numFmtId="195" fontId="114" fillId="0" borderId="25" xfId="0" applyNumberFormat="1" applyFont="1" applyBorder="1" applyAlignment="1">
      <alignment horizontal="center" vertical="center" wrapText="1"/>
    </xf>
    <xf numFmtId="14" fontId="114" fillId="0" borderId="25" xfId="0" quotePrefix="1" applyNumberFormat="1" applyFont="1" applyBorder="1" applyAlignment="1">
      <alignment horizontal="center" vertical="center" wrapText="1"/>
    </xf>
    <xf numFmtId="182" fontId="114" fillId="0" borderId="25" xfId="0" applyNumberFormat="1" applyFont="1" applyBorder="1" applyAlignment="1">
      <alignment horizontal="center" vertical="center" wrapText="1"/>
    </xf>
    <xf numFmtId="196" fontId="114" fillId="0" borderId="25" xfId="0" applyNumberFormat="1" applyFont="1" applyBorder="1" applyAlignment="1">
      <alignment horizontal="center" vertical="center" wrapText="1"/>
    </xf>
    <xf numFmtId="194" fontId="114" fillId="0" borderId="25" xfId="0" applyNumberFormat="1" applyFont="1" applyBorder="1" applyAlignment="1">
      <alignment horizontal="center" vertical="center" wrapText="1"/>
    </xf>
    <xf numFmtId="3" fontId="114" fillId="0" borderId="25" xfId="0" applyNumberFormat="1" applyFont="1" applyBorder="1" applyAlignment="1">
      <alignment horizontal="center" vertical="center" wrapText="1"/>
    </xf>
    <xf numFmtId="1" fontId="114" fillId="0" borderId="25" xfId="0" applyNumberFormat="1" applyFont="1" applyBorder="1" applyAlignment="1">
      <alignment horizontal="center" vertical="center" wrapText="1"/>
    </xf>
    <xf numFmtId="197" fontId="114" fillId="0" borderId="25" xfId="0" applyNumberFormat="1" applyFont="1" applyBorder="1" applyAlignment="1">
      <alignment horizontal="center" vertical="center" wrapText="1"/>
    </xf>
    <xf numFmtId="193" fontId="114" fillId="0" borderId="25" xfId="0" applyNumberFormat="1" applyFont="1" applyBorder="1" applyAlignment="1">
      <alignment horizontal="center" vertical="center" wrapText="1"/>
    </xf>
    <xf numFmtId="166" fontId="11" fillId="13" borderId="13" xfId="0" applyNumberFormat="1" applyFont="1" applyFill="1" applyBorder="1"/>
    <xf numFmtId="2" fontId="11" fillId="13" borderId="13" xfId="0" applyNumberFormat="1" applyFont="1" applyFill="1" applyBorder="1"/>
    <xf numFmtId="166" fontId="0" fillId="13" borderId="13" xfId="0" applyNumberFormat="1" applyFill="1" applyBorder="1"/>
    <xf numFmtId="0" fontId="11" fillId="13" borderId="13" xfId="0" quotePrefix="1" applyFont="1" applyFill="1" applyBorder="1"/>
    <xf numFmtId="184" fontId="0" fillId="13" borderId="13" xfId="0" applyNumberFormat="1" applyFill="1" applyBorder="1"/>
    <xf numFmtId="14" fontId="114" fillId="0" borderId="25" xfId="0" applyNumberFormat="1" applyFont="1" applyBorder="1" applyAlignment="1">
      <alignment horizontal="left" vertical="center" wrapText="1"/>
    </xf>
    <xf numFmtId="183" fontId="11" fillId="29" borderId="13" xfId="0" applyNumberFormat="1" applyFont="1" applyFill="1" applyBorder="1"/>
    <xf numFmtId="182" fontId="0" fillId="29" borderId="13" xfId="0" applyNumberFormat="1" applyFill="1" applyBorder="1"/>
    <xf numFmtId="14" fontId="6" fillId="0" borderId="25" xfId="0" applyNumberFormat="1" applyFont="1" applyBorder="1" applyAlignment="1">
      <alignment horizontal="left" vertical="center" wrapText="1"/>
    </xf>
    <xf numFmtId="0" fontId="43" fillId="7" borderId="0" xfId="0" applyFont="1" applyFill="1"/>
    <xf numFmtId="14" fontId="5" fillId="0" borderId="25" xfId="0" applyNumberFormat="1" applyFont="1" applyBorder="1" applyAlignment="1">
      <alignment horizontal="left" vertical="center" wrapText="1"/>
    </xf>
    <xf numFmtId="0" fontId="123" fillId="23" borderId="17" xfId="14" applyFill="1" applyBorder="1" applyAlignment="1" applyProtection="1">
      <alignment vertical="center"/>
    </xf>
    <xf numFmtId="0" fontId="51" fillId="17" borderId="26" xfId="0" applyFont="1" applyFill="1" applyBorder="1"/>
    <xf numFmtId="0" fontId="52" fillId="7" borderId="24" xfId="0" applyFont="1" applyFill="1" applyBorder="1"/>
    <xf numFmtId="4" fontId="53" fillId="7" borderId="0" xfId="0" applyNumberFormat="1" applyFont="1" applyFill="1"/>
    <xf numFmtId="0" fontId="53" fillId="7" borderId="0" xfId="0" applyFont="1" applyFill="1"/>
    <xf numFmtId="0" fontId="53" fillId="0" borderId="0" xfId="0" applyFont="1"/>
    <xf numFmtId="0" fontId="56" fillId="7" borderId="0" xfId="0" applyFont="1" applyFill="1"/>
    <xf numFmtId="0" fontId="57" fillId="7" borderId="0" xfId="0" applyFont="1" applyFill="1"/>
    <xf numFmtId="4" fontId="56" fillId="7" borderId="0" xfId="0" applyNumberFormat="1" applyFont="1" applyFill="1"/>
    <xf numFmtId="0" fontId="56" fillId="0" borderId="0" xfId="0" applyFont="1"/>
    <xf numFmtId="0" fontId="58" fillId="7" borderId="0" xfId="0" applyFont="1" applyFill="1"/>
    <xf numFmtId="4" fontId="58" fillId="7" borderId="0" xfId="0" applyNumberFormat="1" applyFont="1" applyFill="1"/>
    <xf numFmtId="0" fontId="58" fillId="0" borderId="0" xfId="0" applyFont="1"/>
    <xf numFmtId="0" fontId="59" fillId="13" borderId="28" xfId="0" applyFont="1" applyFill="1" applyBorder="1" applyAlignment="1">
      <alignment horizontal="left" vertical="center" wrapText="1"/>
    </xf>
    <xf numFmtId="0" fontId="56" fillId="7" borderId="29" xfId="0" applyFont="1" applyFill="1" applyBorder="1" applyAlignment="1">
      <alignment horizontal="left" vertical="center" wrapText="1"/>
    </xf>
    <xf numFmtId="49" fontId="56" fillId="7" borderId="29" xfId="0" applyNumberFormat="1" applyFont="1" applyFill="1" applyBorder="1" applyAlignment="1">
      <alignment horizontal="left" vertical="center"/>
    </xf>
    <xf numFmtId="4" fontId="59" fillId="13" borderId="28" xfId="0" applyNumberFormat="1" applyFont="1" applyFill="1" applyBorder="1" applyAlignment="1">
      <alignment horizontal="left" vertical="center"/>
    </xf>
    <xf numFmtId="4" fontId="56" fillId="7" borderId="29" xfId="0" applyNumberFormat="1" applyFont="1" applyFill="1" applyBorder="1" applyAlignment="1">
      <alignment horizontal="left" vertical="center"/>
    </xf>
    <xf numFmtId="0" fontId="59" fillId="13" borderId="30" xfId="0" applyFont="1" applyFill="1" applyBorder="1" applyAlignment="1">
      <alignment horizontal="left" vertical="center" wrapText="1"/>
    </xf>
    <xf numFmtId="0" fontId="56" fillId="7" borderId="31" xfId="0" applyFont="1" applyFill="1" applyBorder="1" applyAlignment="1">
      <alignment horizontal="left" vertical="center" wrapText="1"/>
    </xf>
    <xf numFmtId="0" fontId="59" fillId="13" borderId="30" xfId="0" applyFont="1" applyFill="1" applyBorder="1" applyAlignment="1">
      <alignment horizontal="left" vertical="center"/>
    </xf>
    <xf numFmtId="177" fontId="56" fillId="7" borderId="31" xfId="0" applyNumberFormat="1" applyFont="1" applyFill="1" applyBorder="1" applyAlignment="1">
      <alignment horizontal="left"/>
    </xf>
    <xf numFmtId="4" fontId="59" fillId="13" borderId="30" xfId="0" applyNumberFormat="1" applyFont="1" applyFill="1" applyBorder="1" applyAlignment="1">
      <alignment horizontal="left" vertical="center"/>
    </xf>
    <xf numFmtId="0" fontId="56" fillId="7" borderId="31" xfId="0" applyFont="1" applyFill="1" applyBorder="1" applyAlignment="1">
      <alignment horizontal="left"/>
    </xf>
    <xf numFmtId="0" fontId="53" fillId="7" borderId="0" xfId="0" applyFont="1" applyFill="1" applyAlignment="1">
      <alignment wrapText="1"/>
    </xf>
    <xf numFmtId="0" fontId="53" fillId="0" borderId="0" xfId="0" applyFont="1" applyAlignment="1">
      <alignment wrapText="1"/>
    </xf>
    <xf numFmtId="0" fontId="53" fillId="7" borderId="0" xfId="0" applyFont="1" applyFill="1" applyAlignment="1">
      <alignment horizontal="left" vertical="top" wrapText="1"/>
    </xf>
    <xf numFmtId="0" fontId="61" fillId="7" borderId="0" xfId="0" applyFont="1" applyFill="1" applyAlignment="1">
      <alignment horizontal="left" vertical="top" wrapText="1"/>
    </xf>
    <xf numFmtId="0" fontId="53" fillId="7" borderId="0" xfId="0" applyFont="1" applyFill="1" applyAlignment="1">
      <alignment vertical="top"/>
    </xf>
    <xf numFmtId="0" fontId="62" fillId="7" borderId="0" xfId="0" applyFont="1" applyFill="1" applyAlignment="1">
      <alignment vertical="top"/>
    </xf>
    <xf numFmtId="4" fontId="62" fillId="7" borderId="0" xfId="0" applyNumberFormat="1" applyFont="1" applyFill="1" applyAlignment="1">
      <alignment vertical="top"/>
    </xf>
    <xf numFmtId="0" fontId="62" fillId="7" borderId="0" xfId="0" applyFont="1" applyFill="1"/>
    <xf numFmtId="4" fontId="62" fillId="0" borderId="35" xfId="0" applyNumberFormat="1" applyFont="1" applyBorder="1" applyAlignment="1">
      <alignment horizontal="center"/>
    </xf>
    <xf numFmtId="0" fontId="62" fillId="0" borderId="35" xfId="0" applyFont="1" applyBorder="1"/>
    <xf numFmtId="4" fontId="62" fillId="18" borderId="35" xfId="0" applyNumberFormat="1" applyFont="1" applyFill="1" applyBorder="1"/>
    <xf numFmtId="0" fontId="62" fillId="18" borderId="35" xfId="0" applyFont="1" applyFill="1" applyBorder="1" applyAlignment="1">
      <alignment vertical="center"/>
    </xf>
    <xf numFmtId="0" fontId="62" fillId="18" borderId="35" xfId="0" applyFont="1" applyFill="1" applyBorder="1"/>
    <xf numFmtId="4" fontId="62" fillId="7" borderId="0" xfId="0" applyNumberFormat="1" applyFont="1" applyFill="1"/>
    <xf numFmtId="178" fontId="62" fillId="7" borderId="35" xfId="0" applyNumberFormat="1" applyFont="1" applyFill="1" applyBorder="1" applyAlignment="1">
      <alignment horizontal="center" vertical="center"/>
    </xf>
    <xf numFmtId="0" fontId="60" fillId="7" borderId="0" xfId="0" applyFont="1" applyFill="1" applyAlignment="1">
      <alignment horizontal="left" vertical="top" wrapText="1"/>
    </xf>
    <xf numFmtId="0" fontId="66" fillId="7" borderId="0" xfId="0" applyFont="1" applyFill="1" applyAlignment="1">
      <alignment vertical="top"/>
    </xf>
    <xf numFmtId="0" fontId="53" fillId="7" borderId="0" xfId="0" applyFont="1" applyFill="1" applyAlignment="1">
      <alignment horizontal="left" wrapText="1"/>
    </xf>
    <xf numFmtId="4" fontId="53" fillId="0" borderId="0" xfId="0" applyNumberFormat="1" applyFont="1"/>
    <xf numFmtId="0" fontId="0" fillId="7" borderId="0" xfId="0" applyFill="1"/>
    <xf numFmtId="0" fontId="58" fillId="7" borderId="0" xfId="0" applyFont="1" applyFill="1" applyAlignment="1">
      <alignment wrapText="1"/>
    </xf>
    <xf numFmtId="0" fontId="68" fillId="7" borderId="0" xfId="0" applyFont="1" applyFill="1"/>
    <xf numFmtId="0" fontId="59" fillId="13" borderId="28" xfId="0" applyFont="1" applyFill="1" applyBorder="1" applyAlignment="1">
      <alignment horizontal="left" vertical="center"/>
    </xf>
    <xf numFmtId="14" fontId="56" fillId="7" borderId="29" xfId="0" applyNumberFormat="1" applyFont="1" applyFill="1" applyBorder="1" applyAlignment="1">
      <alignment horizontal="left" vertical="center"/>
    </xf>
    <xf numFmtId="165" fontId="56" fillId="7" borderId="31" xfId="0" applyNumberFormat="1" applyFont="1" applyFill="1" applyBorder="1" applyAlignment="1">
      <alignment horizontal="left" vertical="center"/>
    </xf>
    <xf numFmtId="1" fontId="56" fillId="7" borderId="31" xfId="0" applyNumberFormat="1" applyFont="1" applyFill="1" applyBorder="1" applyAlignment="1">
      <alignment horizontal="left"/>
    </xf>
    <xf numFmtId="0" fontId="70" fillId="7" borderId="0" xfId="0" applyFont="1" applyFill="1" applyAlignment="1">
      <alignment horizontal="left" vertical="top" wrapText="1"/>
    </xf>
    <xf numFmtId="179" fontId="53" fillId="7" borderId="0" xfId="0" applyNumberFormat="1" applyFont="1" applyFill="1" applyAlignment="1">
      <alignment horizontal="left" vertical="top" wrapText="1"/>
    </xf>
    <xf numFmtId="0" fontId="62" fillId="0" borderId="35" xfId="0" applyFont="1" applyBorder="1" applyAlignment="1">
      <alignment wrapText="1"/>
    </xf>
    <xf numFmtId="0" fontId="62" fillId="18" borderId="35" xfId="0" applyFont="1" applyFill="1" applyBorder="1" applyAlignment="1">
      <alignment horizontal="left" vertical="center"/>
    </xf>
    <xf numFmtId="178" fontId="62" fillId="7" borderId="35" xfId="0" applyNumberFormat="1" applyFont="1" applyFill="1" applyBorder="1" applyAlignment="1">
      <alignment horizontal="center" vertical="center" wrapText="1"/>
    </xf>
    <xf numFmtId="0" fontId="71" fillId="7" borderId="0" xfId="0" applyFont="1" applyFill="1" applyAlignment="1">
      <alignment vertical="top"/>
    </xf>
    <xf numFmtId="0" fontId="62" fillId="7" borderId="0" xfId="0" applyFont="1" applyFill="1" applyAlignment="1">
      <alignment wrapText="1"/>
    </xf>
    <xf numFmtId="0" fontId="62" fillId="7" borderId="0" xfId="0" applyFont="1" applyFill="1" applyAlignment="1">
      <alignment horizontal="center" vertical="center"/>
    </xf>
    <xf numFmtId="178" fontId="62" fillId="19" borderId="35" xfId="0" applyNumberFormat="1" applyFont="1" applyFill="1" applyBorder="1" applyAlignment="1">
      <alignment horizontal="center"/>
    </xf>
    <xf numFmtId="0" fontId="79" fillId="7" borderId="0" xfId="0" applyFont="1" applyFill="1"/>
    <xf numFmtId="0" fontId="62" fillId="7" borderId="0" xfId="0" applyFont="1" applyFill="1" applyAlignment="1">
      <alignment horizontal="left" vertical="top" wrapText="1"/>
    </xf>
    <xf numFmtId="0" fontId="53" fillId="7" borderId="0" xfId="0" applyFont="1" applyFill="1" applyAlignment="1">
      <alignment vertical="top" wrapText="1"/>
    </xf>
    <xf numFmtId="179" fontId="62" fillId="7" borderId="0" xfId="0" applyNumberFormat="1" applyFont="1" applyFill="1"/>
    <xf numFmtId="178" fontId="62" fillId="0" borderId="35" xfId="0" applyNumberFormat="1" applyFont="1" applyBorder="1" applyAlignment="1">
      <alignment horizontal="center" vertical="center"/>
    </xf>
    <xf numFmtId="178" fontId="62" fillId="19" borderId="35" xfId="0" applyNumberFormat="1" applyFont="1" applyFill="1" applyBorder="1" applyAlignment="1">
      <alignment vertical="center"/>
    </xf>
    <xf numFmtId="178" fontId="62" fillId="0" borderId="35" xfId="0" applyNumberFormat="1" applyFont="1" applyBorder="1" applyAlignment="1">
      <alignment horizontal="center"/>
    </xf>
    <xf numFmtId="178" fontId="62" fillId="19" borderId="39" xfId="0" applyNumberFormat="1" applyFont="1" applyFill="1" applyBorder="1" applyAlignment="1">
      <alignment horizontal="center"/>
    </xf>
    <xf numFmtId="0" fontId="62" fillId="7" borderId="0" xfId="0" applyFont="1" applyFill="1" applyAlignment="1">
      <alignment vertical="center"/>
    </xf>
    <xf numFmtId="181" fontId="62" fillId="0" borderId="35" xfId="0" applyNumberFormat="1" applyFont="1" applyBorder="1" applyAlignment="1">
      <alignment horizontal="center" vertical="center"/>
    </xf>
    <xf numFmtId="165" fontId="56" fillId="7" borderId="31" xfId="0" applyNumberFormat="1" applyFont="1" applyFill="1" applyBorder="1" applyAlignment="1">
      <alignment horizontal="left"/>
    </xf>
    <xf numFmtId="0" fontId="62" fillId="0" borderId="0" xfId="0" applyFont="1"/>
    <xf numFmtId="0" fontId="62" fillId="0" borderId="35" xfId="0" applyFont="1" applyBorder="1" applyAlignment="1">
      <alignment horizontal="left" wrapText="1"/>
    </xf>
    <xf numFmtId="0" fontId="62" fillId="18" borderId="35" xfId="0" applyFont="1" applyFill="1" applyBorder="1" applyAlignment="1">
      <alignment horizontal="left" wrapText="1"/>
    </xf>
    <xf numFmtId="0" fontId="62" fillId="7" borderId="0" xfId="0" applyFont="1" applyFill="1" applyAlignment="1">
      <alignment horizontal="left" wrapText="1"/>
    </xf>
    <xf numFmtId="178" fontId="62" fillId="7" borderId="35" xfId="0" applyNumberFormat="1" applyFont="1" applyFill="1" applyBorder="1" applyAlignment="1">
      <alignment horizontal="center" wrapText="1"/>
    </xf>
    <xf numFmtId="0" fontId="62" fillId="7" borderId="0" xfId="0" applyFont="1" applyFill="1" applyAlignment="1">
      <alignment horizontal="left"/>
    </xf>
    <xf numFmtId="0" fontId="84" fillId="7" borderId="0" xfId="0" applyFont="1" applyFill="1" applyAlignment="1">
      <alignment vertical="top"/>
    </xf>
    <xf numFmtId="0" fontId="53" fillId="7" borderId="60" xfId="0" applyFont="1" applyFill="1" applyBorder="1" applyAlignment="1">
      <alignment vertical="top" wrapText="1"/>
    </xf>
    <xf numFmtId="0" fontId="61" fillId="7" borderId="0" xfId="0" applyFont="1" applyFill="1" applyAlignment="1">
      <alignment vertical="top" wrapText="1"/>
    </xf>
    <xf numFmtId="0" fontId="125" fillId="7" borderId="0" xfId="0" applyFont="1" applyFill="1" applyAlignment="1">
      <alignment vertical="top"/>
    </xf>
    <xf numFmtId="0" fontId="62" fillId="18" borderId="54" xfId="0" applyFont="1" applyFill="1" applyBorder="1"/>
    <xf numFmtId="180" fontId="62" fillId="7" borderId="0" xfId="0" applyNumberFormat="1" applyFont="1" applyFill="1"/>
    <xf numFmtId="0" fontId="62" fillId="7" borderId="0" xfId="0" applyFont="1" applyFill="1" applyAlignment="1">
      <alignment vertical="center" wrapText="1"/>
    </xf>
    <xf numFmtId="0" fontId="62" fillId="0" borderId="39" xfId="0" applyFont="1" applyBorder="1"/>
    <xf numFmtId="0" fontId="62" fillId="18" borderId="55" xfId="0" applyFont="1" applyFill="1" applyBorder="1"/>
    <xf numFmtId="178" fontId="62" fillId="0" borderId="54" xfId="0" applyNumberFormat="1" applyFont="1" applyBorder="1" applyAlignment="1">
      <alignment horizontal="center"/>
    </xf>
    <xf numFmtId="0" fontId="61" fillId="7" borderId="0" xfId="0" applyFont="1" applyFill="1" applyAlignment="1">
      <alignment vertical="top"/>
    </xf>
    <xf numFmtId="0" fontId="124" fillId="7" borderId="0" xfId="0" applyFont="1" applyFill="1"/>
    <xf numFmtId="0" fontId="7" fillId="7" borderId="0" xfId="0" applyFont="1" applyFill="1"/>
    <xf numFmtId="0" fontId="129" fillId="7" borderId="0" xfId="0" applyFont="1" applyFill="1"/>
    <xf numFmtId="0" fontId="124" fillId="0" borderId="0" xfId="0" applyFont="1"/>
    <xf numFmtId="0" fontId="62" fillId="0" borderId="48" xfId="0" applyFont="1" applyBorder="1" applyAlignment="1">
      <alignment horizontal="left" wrapText="1"/>
    </xf>
    <xf numFmtId="0" fontId="62" fillId="0" borderId="49" xfId="0" applyFont="1" applyBorder="1" applyAlignment="1">
      <alignment horizontal="left" wrapText="1"/>
    </xf>
    <xf numFmtId="0" fontId="62" fillId="0" borderId="52" xfId="0" applyFont="1" applyBorder="1" applyAlignment="1">
      <alignment horizontal="left" wrapText="1"/>
    </xf>
    <xf numFmtId="0" fontId="62" fillId="18" borderId="53" xfId="0" applyFont="1" applyFill="1" applyBorder="1" applyAlignment="1">
      <alignment horizontal="left"/>
    </xf>
    <xf numFmtId="0" fontId="62" fillId="18" borderId="35" xfId="0" applyFont="1" applyFill="1" applyBorder="1" applyAlignment="1">
      <alignment horizontal="left"/>
    </xf>
    <xf numFmtId="0" fontId="62" fillId="18" borderId="54" xfId="0" applyFont="1" applyFill="1" applyBorder="1" applyAlignment="1">
      <alignment horizontal="left"/>
    </xf>
    <xf numFmtId="0" fontId="62" fillId="18" borderId="55" xfId="0" applyFont="1" applyFill="1" applyBorder="1" applyAlignment="1">
      <alignment horizontal="left"/>
    </xf>
    <xf numFmtId="0" fontId="62" fillId="18" borderId="44" xfId="0" applyFont="1" applyFill="1" applyBorder="1" applyAlignment="1">
      <alignment horizontal="left" wrapText="1"/>
    </xf>
    <xf numFmtId="178" fontId="62" fillId="0" borderId="53" xfId="0" applyNumberFormat="1" applyFont="1" applyBorder="1" applyAlignment="1">
      <alignment horizontal="center" wrapText="1"/>
    </xf>
    <xf numFmtId="178" fontId="62" fillId="7" borderId="53" xfId="0" applyNumberFormat="1" applyFont="1" applyFill="1" applyBorder="1" applyAlignment="1">
      <alignment horizontal="center" wrapText="1"/>
    </xf>
    <xf numFmtId="0" fontId="62" fillId="18" borderId="57" xfId="0" applyFont="1" applyFill="1" applyBorder="1" applyAlignment="1">
      <alignment horizontal="left" wrapText="1"/>
    </xf>
    <xf numFmtId="0" fontId="62" fillId="18" borderId="58" xfId="0" applyFont="1" applyFill="1" applyBorder="1" applyAlignment="1">
      <alignment horizontal="left" wrapText="1"/>
    </xf>
    <xf numFmtId="0" fontId="60" fillId="7" borderId="0" xfId="0" applyFont="1" applyFill="1" applyAlignment="1">
      <alignment vertical="top" wrapText="1"/>
    </xf>
    <xf numFmtId="0" fontId="91" fillId="7" borderId="0" xfId="0" applyFont="1" applyFill="1" applyAlignment="1">
      <alignment horizontal="left" vertical="top" wrapText="1"/>
    </xf>
    <xf numFmtId="179" fontId="62" fillId="0" borderId="35" xfId="0" applyNumberFormat="1" applyFont="1" applyBorder="1" applyAlignment="1">
      <alignment horizontal="center"/>
    </xf>
    <xf numFmtId="179" fontId="62" fillId="18" borderId="35" xfId="0" applyNumberFormat="1" applyFont="1" applyFill="1" applyBorder="1"/>
    <xf numFmtId="181" fontId="62" fillId="0" borderId="35" xfId="0" applyNumberFormat="1" applyFont="1" applyBorder="1" applyAlignment="1">
      <alignment horizontal="center"/>
    </xf>
    <xf numFmtId="0" fontId="62" fillId="18" borderId="41" xfId="0" applyFont="1" applyFill="1" applyBorder="1"/>
    <xf numFmtId="0" fontId="62" fillId="18" borderId="45" xfId="0" applyFont="1" applyFill="1" applyBorder="1"/>
    <xf numFmtId="0" fontId="62" fillId="18" borderId="46" xfId="0" applyFont="1" applyFill="1" applyBorder="1"/>
    <xf numFmtId="0" fontId="62" fillId="18" borderId="47" xfId="0" applyFont="1" applyFill="1" applyBorder="1"/>
    <xf numFmtId="178" fontId="62" fillId="19" borderId="35" xfId="0" applyNumberFormat="1" applyFont="1" applyFill="1" applyBorder="1" applyAlignment="1">
      <alignment horizontal="center" vertical="center"/>
    </xf>
    <xf numFmtId="0" fontId="71" fillId="7" borderId="0" xfId="0" applyFont="1" applyFill="1" applyAlignment="1">
      <alignment horizontal="left"/>
    </xf>
    <xf numFmtId="0" fontId="94" fillId="7" borderId="0" xfId="0" applyFont="1" applyFill="1" applyAlignment="1">
      <alignment horizontal="left" vertical="top"/>
    </xf>
    <xf numFmtId="0" fontId="95" fillId="7" borderId="0" xfId="0" applyFont="1" applyFill="1" applyAlignment="1">
      <alignment horizontal="left" vertical="top" wrapText="1"/>
    </xf>
    <xf numFmtId="0" fontId="62" fillId="7" borderId="13" xfId="0" applyFont="1" applyFill="1" applyBorder="1" applyAlignment="1">
      <alignment horizontal="left" vertical="top" wrapText="1"/>
    </xf>
    <xf numFmtId="0" fontId="96" fillId="7" borderId="13" xfId="0" applyFont="1" applyFill="1" applyBorder="1" applyAlignment="1">
      <alignment horizontal="left" vertical="top" wrapText="1"/>
    </xf>
    <xf numFmtId="0" fontId="62" fillId="18" borderId="35" xfId="0" applyFont="1" applyFill="1" applyBorder="1" applyAlignment="1">
      <alignment wrapText="1"/>
    </xf>
    <xf numFmtId="0" fontId="62" fillId="18" borderId="35" xfId="0" applyFont="1" applyFill="1" applyBorder="1" applyAlignment="1">
      <alignment vertical="top" wrapText="1"/>
    </xf>
    <xf numFmtId="0" fontId="62" fillId="18" borderId="35" xfId="0" applyFont="1" applyFill="1" applyBorder="1" applyAlignment="1">
      <alignment vertical="top"/>
    </xf>
    <xf numFmtId="0" fontId="97" fillId="7" borderId="0" xfId="0" applyFont="1" applyFill="1" applyAlignment="1">
      <alignment horizontal="left" vertical="top"/>
    </xf>
    <xf numFmtId="0" fontId="98" fillId="7" borderId="0" xfId="0" applyFont="1" applyFill="1"/>
    <xf numFmtId="0" fontId="56" fillId="7" borderId="0" xfId="0" applyFont="1" applyFill="1" applyAlignment="1">
      <alignment horizontal="left" vertical="top" wrapText="1"/>
    </xf>
    <xf numFmtId="0" fontId="13" fillId="7" borderId="0" xfId="0" applyFont="1" applyFill="1" applyAlignment="1">
      <alignment horizontal="right" vertical="top"/>
    </xf>
    <xf numFmtId="180" fontId="62" fillId="0" borderId="35" xfId="0" applyNumberFormat="1" applyFont="1" applyBorder="1" applyAlignment="1">
      <alignment horizontal="center" vertical="top"/>
    </xf>
    <xf numFmtId="0" fontId="101" fillId="7" borderId="0" xfId="0" applyFont="1" applyFill="1" applyAlignment="1">
      <alignment vertical="top" wrapText="1"/>
    </xf>
    <xf numFmtId="0" fontId="95" fillId="7" borderId="0" xfId="0" applyFont="1" applyFill="1"/>
    <xf numFmtId="0" fontId="0" fillId="7" borderId="0" xfId="0" applyFill="1" applyAlignment="1">
      <alignment horizontal="left" vertical="top"/>
    </xf>
    <xf numFmtId="0" fontId="95" fillId="7" borderId="0" xfId="0" applyFont="1" applyFill="1" applyAlignment="1">
      <alignment vertical="top" wrapText="1"/>
    </xf>
    <xf numFmtId="0" fontId="68" fillId="0" borderId="0" xfId="0" applyFont="1"/>
    <xf numFmtId="0" fontId="59" fillId="13" borderId="28" xfId="0" applyFont="1" applyFill="1" applyBorder="1" applyAlignment="1">
      <alignment vertical="center" wrapText="1"/>
    </xf>
    <xf numFmtId="14" fontId="56" fillId="7" borderId="29" xfId="0" applyNumberFormat="1" applyFont="1" applyFill="1" applyBorder="1" applyAlignment="1">
      <alignment vertical="center" wrapText="1"/>
    </xf>
    <xf numFmtId="0" fontId="59" fillId="13" borderId="30" xfId="0" applyFont="1" applyFill="1" applyBorder="1" applyAlignment="1">
      <alignment vertical="center" wrapText="1"/>
    </xf>
    <xf numFmtId="165" fontId="56" fillId="7" borderId="31" xfId="0" applyNumberFormat="1" applyFont="1" applyFill="1" applyBorder="1" applyAlignment="1">
      <alignment vertical="center" wrapText="1"/>
    </xf>
    <xf numFmtId="0" fontId="53" fillId="7" borderId="0" xfId="0" applyFont="1" applyFill="1" applyAlignment="1">
      <alignment vertical="center"/>
    </xf>
    <xf numFmtId="180" fontId="0" fillId="7" borderId="0" xfId="0" applyNumberFormat="1" applyFill="1"/>
    <xf numFmtId="178" fontId="89" fillId="7" borderId="0" xfId="0" applyNumberFormat="1" applyFont="1" applyFill="1"/>
    <xf numFmtId="178" fontId="62" fillId="19" borderId="35" xfId="0" applyNumberFormat="1" applyFont="1" applyFill="1" applyBorder="1"/>
    <xf numFmtId="181" fontId="62" fillId="0" borderId="35" xfId="0" applyNumberFormat="1" applyFont="1" applyBorder="1" applyAlignment="1">
      <alignment vertical="center"/>
    </xf>
    <xf numFmtId="0" fontId="62" fillId="7" borderId="0" xfId="0" applyFont="1" applyFill="1" applyAlignment="1">
      <alignment horizontal="left" vertical="top"/>
    </xf>
    <xf numFmtId="0" fontId="91" fillId="7" borderId="0" xfId="0" applyFont="1" applyFill="1" applyAlignment="1">
      <alignment vertical="top" wrapText="1"/>
    </xf>
    <xf numFmtId="0" fontId="0" fillId="7" borderId="0" xfId="0" applyFill="1" applyAlignment="1">
      <alignment horizontal="left" vertical="top" wrapText="1"/>
    </xf>
    <xf numFmtId="0" fontId="87" fillId="7" borderId="0" xfId="0" applyFont="1" applyFill="1"/>
    <xf numFmtId="0" fontId="53" fillId="7" borderId="0" xfId="0" applyFont="1" applyFill="1" applyAlignment="1">
      <alignment horizontal="left"/>
    </xf>
    <xf numFmtId="178" fontId="62" fillId="7" borderId="35" xfId="0" applyNumberFormat="1" applyFont="1" applyFill="1" applyBorder="1" applyAlignment="1">
      <alignment horizontal="center"/>
    </xf>
    <xf numFmtId="0" fontId="62" fillId="7" borderId="0" xfId="0" applyFont="1" applyFill="1" applyAlignment="1">
      <alignment vertical="top" wrapText="1"/>
    </xf>
    <xf numFmtId="182" fontId="53" fillId="7" borderId="0" xfId="0" applyNumberFormat="1" applyFont="1" applyFill="1"/>
    <xf numFmtId="182" fontId="56" fillId="7" borderId="0" xfId="0" applyNumberFormat="1" applyFont="1" applyFill="1"/>
    <xf numFmtId="182" fontId="58" fillId="7" borderId="0" xfId="0" applyNumberFormat="1" applyFont="1" applyFill="1"/>
    <xf numFmtId="182" fontId="59" fillId="13" borderId="28" xfId="0" applyNumberFormat="1" applyFont="1" applyFill="1" applyBorder="1" applyAlignment="1">
      <alignment horizontal="left" vertical="center"/>
    </xf>
    <xf numFmtId="182" fontId="56" fillId="7" borderId="29" xfId="0" applyNumberFormat="1" applyFont="1" applyFill="1" applyBorder="1" applyAlignment="1">
      <alignment horizontal="left" vertical="center"/>
    </xf>
    <xf numFmtId="182" fontId="59" fillId="13" borderId="30" xfId="0" applyNumberFormat="1" applyFont="1" applyFill="1" applyBorder="1" applyAlignment="1">
      <alignment horizontal="left" vertical="center"/>
    </xf>
    <xf numFmtId="182" fontId="62" fillId="7" borderId="0" xfId="0" applyNumberFormat="1" applyFont="1" applyFill="1"/>
    <xf numFmtId="182" fontId="62" fillId="0" borderId="35" xfId="0" applyNumberFormat="1" applyFont="1" applyBorder="1" applyAlignment="1">
      <alignment horizontal="center"/>
    </xf>
    <xf numFmtId="182" fontId="62" fillId="0" borderId="54" xfId="0" applyNumberFormat="1" applyFont="1" applyBorder="1" applyAlignment="1">
      <alignment horizontal="center"/>
    </xf>
    <xf numFmtId="178" fontId="62" fillId="0" borderId="35" xfId="0" applyNumberFormat="1" applyFont="1" applyBorder="1"/>
    <xf numFmtId="182" fontId="62" fillId="7" borderId="0" xfId="0" applyNumberFormat="1" applyFont="1" applyFill="1" applyAlignment="1">
      <alignment vertical="top"/>
    </xf>
    <xf numFmtId="182" fontId="53" fillId="0" borderId="0" xfId="0" applyNumberFormat="1" applyFont="1"/>
    <xf numFmtId="181" fontId="0" fillId="13" borderId="13" xfId="0" applyNumberFormat="1" applyFill="1" applyBorder="1"/>
    <xf numFmtId="0" fontId="11" fillId="0" borderId="16" xfId="0" applyFont="1" applyBorder="1"/>
    <xf numFmtId="14" fontId="4" fillId="0" borderId="25" xfId="0" applyNumberFormat="1" applyFont="1" applyBorder="1" applyAlignment="1">
      <alignment horizontal="left" vertical="center" wrapText="1"/>
    </xf>
    <xf numFmtId="14" fontId="4" fillId="0" borderId="25" xfId="0" applyNumberFormat="1" applyFont="1" applyBorder="1" applyAlignment="1">
      <alignment horizontal="center" vertical="center" wrapText="1"/>
    </xf>
    <xf numFmtId="1" fontId="3" fillId="0" borderId="25" xfId="0" applyNumberFormat="1" applyFont="1" applyBorder="1" applyAlignment="1">
      <alignment horizontal="center" vertical="center" wrapText="1"/>
    </xf>
    <xf numFmtId="14" fontId="3" fillId="0" borderId="25" xfId="0" applyNumberFormat="1" applyFont="1" applyBorder="1" applyAlignment="1">
      <alignment horizontal="center" vertical="center" wrapText="1"/>
    </xf>
    <xf numFmtId="2" fontId="0" fillId="13" borderId="13" xfId="0" applyNumberFormat="1" applyFill="1" applyBorder="1" applyAlignment="1">
      <alignment vertical="center"/>
    </xf>
    <xf numFmtId="0" fontId="81" fillId="0" borderId="0" xfId="14" applyFont="1"/>
    <xf numFmtId="0" fontId="11" fillId="0" borderId="16" xfId="0" applyFont="1" applyBorder="1" applyAlignment="1">
      <alignment vertical="center"/>
    </xf>
    <xf numFmtId="198" fontId="0" fillId="0" borderId="0" xfId="0" applyNumberFormat="1"/>
    <xf numFmtId="14" fontId="2" fillId="0" borderId="25" xfId="0" applyNumberFormat="1" applyFont="1" applyBorder="1" applyAlignment="1">
      <alignment horizontal="center" vertical="center" wrapText="1"/>
    </xf>
    <xf numFmtId="0" fontId="45" fillId="9" borderId="1" xfId="0" applyFont="1" applyFill="1" applyBorder="1" applyAlignment="1">
      <alignment horizontal="center"/>
    </xf>
    <xf numFmtId="0" fontId="0" fillId="0" borderId="1" xfId="0" applyBorder="1" applyAlignment="1">
      <alignment horizontal="center" wrapText="1"/>
    </xf>
    <xf numFmtId="0" fontId="0" fillId="0" borderId="1" xfId="0" applyBorder="1" applyAlignment="1">
      <alignment horizontal="center"/>
    </xf>
    <xf numFmtId="0" fontId="0" fillId="0" borderId="1" xfId="0" applyBorder="1" applyAlignment="1">
      <alignment horizontal="righ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right" vertical="center"/>
    </xf>
    <xf numFmtId="0" fontId="0" fillId="4" borderId="1" xfId="0" applyFill="1" applyBorder="1" applyAlignment="1">
      <alignment horizontal="right" vertical="center"/>
    </xf>
    <xf numFmtId="0" fontId="0" fillId="4" borderId="3" xfId="0" applyFill="1" applyBorder="1" applyAlignment="1">
      <alignment horizontal="right" vertical="center"/>
    </xf>
    <xf numFmtId="0" fontId="0" fillId="0" borderId="11" xfId="0" applyBorder="1" applyAlignment="1">
      <alignment horizontal="center" wrapText="1"/>
    </xf>
    <xf numFmtId="0" fontId="18" fillId="0" borderId="3" xfId="2" applyFont="1" applyBorder="1" applyAlignment="1">
      <alignment horizontal="center" vertical="top" wrapText="1"/>
    </xf>
    <xf numFmtId="0" fontId="17" fillId="0" borderId="4" xfId="2" applyBorder="1" applyAlignment="1">
      <alignment horizontal="center" vertical="top" wrapText="1"/>
    </xf>
    <xf numFmtId="0" fontId="17" fillId="0" borderId="5" xfId="2" applyBorder="1" applyAlignment="1">
      <alignment horizontal="center" vertical="top" wrapText="1"/>
    </xf>
    <xf numFmtId="0" fontId="23" fillId="0" borderId="6" xfId="2" applyFont="1" applyBorder="1" applyAlignment="1">
      <alignment horizontal="left" vertical="center" wrapText="1"/>
    </xf>
    <xf numFmtId="0" fontId="23" fillId="0" borderId="7" xfId="2" applyFont="1" applyBorder="1" applyAlignment="1">
      <alignment horizontal="left" vertical="center" wrapText="1"/>
    </xf>
    <xf numFmtId="0" fontId="23" fillId="0" borderId="8" xfId="2" applyFont="1" applyBorder="1" applyAlignment="1">
      <alignment horizontal="left" vertical="center" wrapText="1"/>
    </xf>
    <xf numFmtId="0" fontId="23" fillId="0" borderId="9" xfId="2" applyFont="1" applyBorder="1" applyAlignment="1">
      <alignment horizontal="left" vertical="center" wrapText="1"/>
    </xf>
    <xf numFmtId="0" fontId="23" fillId="0" borderId="6" xfId="2" applyFont="1" applyBorder="1" applyAlignment="1">
      <alignment horizontal="center" vertical="top" wrapText="1"/>
    </xf>
    <xf numFmtId="0" fontId="23" fillId="0" borderId="7" xfId="2" applyFont="1" applyBorder="1" applyAlignment="1">
      <alignment horizontal="center" vertical="top" wrapText="1"/>
    </xf>
    <xf numFmtId="0" fontId="23" fillId="0" borderId="8" xfId="2" applyFont="1" applyBorder="1" applyAlignment="1">
      <alignment horizontal="center" vertical="top" wrapText="1"/>
    </xf>
    <xf numFmtId="0" fontId="23" fillId="0" borderId="9" xfId="2" applyFont="1" applyBorder="1" applyAlignment="1">
      <alignment horizontal="center" vertical="top" wrapText="1"/>
    </xf>
    <xf numFmtId="0" fontId="23" fillId="0" borderId="3" xfId="2" applyFont="1" applyBorder="1" applyAlignment="1">
      <alignment horizontal="center" vertical="top" wrapText="1"/>
    </xf>
    <xf numFmtId="0" fontId="23" fillId="0" borderId="4" xfId="2" applyFont="1" applyBorder="1" applyAlignment="1">
      <alignment horizontal="center" vertical="top" wrapText="1"/>
    </xf>
    <xf numFmtId="0" fontId="23" fillId="0" borderId="5" xfId="2" applyFont="1" applyBorder="1" applyAlignment="1">
      <alignment horizontal="center" vertical="top" wrapText="1"/>
    </xf>
    <xf numFmtId="0" fontId="25" fillId="0" borderId="3" xfId="2" applyFont="1" applyBorder="1" applyAlignment="1">
      <alignment horizontal="left" vertical="center" wrapText="1"/>
    </xf>
    <xf numFmtId="0" fontId="25" fillId="0" borderId="5" xfId="2" applyFont="1" applyBorder="1" applyAlignment="1">
      <alignment horizontal="left" vertical="center" wrapText="1"/>
    </xf>
    <xf numFmtId="0" fontId="26" fillId="0" borderId="3" xfId="2" applyFont="1" applyBorder="1" applyAlignment="1">
      <alignment horizontal="left" vertical="top" wrapText="1"/>
    </xf>
    <xf numFmtId="0" fontId="26" fillId="0" borderId="5" xfId="2" applyFont="1" applyBorder="1" applyAlignment="1">
      <alignment horizontal="left" vertical="top" wrapText="1"/>
    </xf>
    <xf numFmtId="0" fontId="25" fillId="0" borderId="2" xfId="2" applyFont="1" applyBorder="1" applyAlignment="1">
      <alignment horizontal="left" vertical="center" textRotation="90" wrapText="1"/>
    </xf>
    <xf numFmtId="0" fontId="25" fillId="0" borderId="10" xfId="2" applyFont="1" applyBorder="1" applyAlignment="1">
      <alignment horizontal="left" vertical="center" textRotation="90" wrapText="1"/>
    </xf>
    <xf numFmtId="0" fontId="25" fillId="0" borderId="11" xfId="2" applyFont="1" applyBorder="1" applyAlignment="1">
      <alignment horizontal="left" vertical="center" textRotation="90" wrapText="1"/>
    </xf>
    <xf numFmtId="0" fontId="26" fillId="0" borderId="2" xfId="2" applyFont="1" applyBorder="1" applyAlignment="1">
      <alignment horizontal="left" textRotation="90" wrapText="1"/>
    </xf>
    <xf numFmtId="0" fontId="26" fillId="0" borderId="10" xfId="2" applyFont="1" applyBorder="1" applyAlignment="1">
      <alignment horizontal="left" textRotation="90" wrapText="1"/>
    </xf>
    <xf numFmtId="0" fontId="26" fillId="0" borderId="11" xfId="2" applyFont="1" applyBorder="1" applyAlignment="1">
      <alignment horizontal="left" textRotation="90" wrapText="1"/>
    </xf>
    <xf numFmtId="0" fontId="26" fillId="0" borderId="3" xfId="2" applyFont="1" applyBorder="1" applyAlignment="1">
      <alignment horizontal="left" vertical="center" wrapText="1"/>
    </xf>
    <xf numFmtId="0" fontId="26" fillId="0" borderId="5" xfId="2" applyFont="1" applyBorder="1" applyAlignment="1">
      <alignment horizontal="left" vertical="center" wrapText="1"/>
    </xf>
    <xf numFmtId="0" fontId="25" fillId="4" borderId="3" xfId="2" applyFont="1" applyFill="1" applyBorder="1" applyAlignment="1">
      <alignment horizontal="left" vertical="center" wrapText="1"/>
    </xf>
    <xf numFmtId="0" fontId="25" fillId="4" borderId="5" xfId="2" applyFont="1" applyFill="1" applyBorder="1" applyAlignment="1">
      <alignment horizontal="left" vertical="center" wrapText="1"/>
    </xf>
    <xf numFmtId="0" fontId="26" fillId="4" borderId="3" xfId="2" applyFont="1" applyFill="1" applyBorder="1" applyAlignment="1">
      <alignment horizontal="left" vertical="center" wrapText="1"/>
    </xf>
    <xf numFmtId="0" fontId="26" fillId="4" borderId="5" xfId="2" applyFont="1" applyFill="1" applyBorder="1" applyAlignment="1">
      <alignment horizontal="left" vertical="center" wrapText="1"/>
    </xf>
    <xf numFmtId="0" fontId="26" fillId="0" borderId="6" xfId="2" applyFont="1" applyBorder="1" applyAlignment="1">
      <alignment horizontal="center" vertical="center" textRotation="90" wrapText="1"/>
    </xf>
    <xf numFmtId="0" fontId="26" fillId="0" borderId="12" xfId="2" applyFont="1" applyBorder="1" applyAlignment="1">
      <alignment horizontal="center" vertical="center" textRotation="90" wrapText="1"/>
    </xf>
    <xf numFmtId="0" fontId="26" fillId="0" borderId="8" xfId="2" applyFont="1" applyBorder="1" applyAlignment="1">
      <alignment horizontal="center" vertical="center" textRotation="90" wrapText="1"/>
    </xf>
    <xf numFmtId="0" fontId="26" fillId="0" borderId="2" xfId="2" applyFont="1" applyBorder="1" applyAlignment="1">
      <alignment horizontal="center" vertical="center" wrapText="1"/>
    </xf>
    <xf numFmtId="0" fontId="26" fillId="0" borderId="11" xfId="2" applyFont="1" applyBorder="1" applyAlignment="1">
      <alignment horizontal="center" vertical="center" wrapText="1"/>
    </xf>
    <xf numFmtId="0" fontId="26" fillId="0" borderId="3" xfId="2" applyFont="1" applyBorder="1" applyAlignment="1">
      <alignment horizontal="center" vertical="center" wrapText="1"/>
    </xf>
    <xf numFmtId="0" fontId="26" fillId="0" borderId="5" xfId="2" applyFont="1" applyBorder="1" applyAlignment="1">
      <alignment horizontal="center" vertical="center" wrapText="1"/>
    </xf>
    <xf numFmtId="3" fontId="27" fillId="4" borderId="2" xfId="2" applyNumberFormat="1" applyFont="1" applyFill="1" applyBorder="1" applyAlignment="1">
      <alignment horizontal="center" vertical="center" shrinkToFit="1"/>
    </xf>
    <xf numFmtId="3" fontId="27" fillId="4" borderId="11" xfId="2" applyNumberFormat="1" applyFont="1" applyFill="1" applyBorder="1" applyAlignment="1">
      <alignment horizontal="center" vertical="center" shrinkToFit="1"/>
    </xf>
    <xf numFmtId="3" fontId="27" fillId="0" borderId="2" xfId="2" applyNumberFormat="1" applyFont="1" applyBorder="1" applyAlignment="1">
      <alignment horizontal="center" vertical="center" shrinkToFit="1"/>
    </xf>
    <xf numFmtId="3" fontId="27" fillId="0" borderId="11" xfId="2" applyNumberFormat="1" applyFont="1" applyBorder="1" applyAlignment="1">
      <alignment horizontal="center" vertical="center" shrinkToFit="1"/>
    </xf>
    <xf numFmtId="165" fontId="27" fillId="4" borderId="6" xfId="2" applyNumberFormat="1" applyFont="1" applyFill="1" applyBorder="1" applyAlignment="1">
      <alignment horizontal="center" vertical="center" shrinkToFit="1"/>
    </xf>
    <xf numFmtId="165" fontId="27" fillId="4" borderId="8" xfId="2" applyNumberFormat="1" applyFont="1" applyFill="1" applyBorder="1" applyAlignment="1">
      <alignment horizontal="center" vertical="center" shrinkToFit="1"/>
    </xf>
    <xf numFmtId="165" fontId="27" fillId="0" borderId="2" xfId="2" applyNumberFormat="1" applyFont="1" applyBorder="1" applyAlignment="1">
      <alignment horizontal="center" vertical="center" shrinkToFit="1"/>
    </xf>
    <xf numFmtId="165" fontId="27" fillId="0" borderId="11" xfId="2" applyNumberFormat="1" applyFont="1" applyBorder="1" applyAlignment="1">
      <alignment horizontal="center" vertical="center" shrinkToFit="1"/>
    </xf>
    <xf numFmtId="1" fontId="27" fillId="0" borderId="2" xfId="2" applyNumberFormat="1" applyFont="1" applyBorder="1" applyAlignment="1">
      <alignment horizontal="center" vertical="center" shrinkToFit="1"/>
    </xf>
    <xf numFmtId="1" fontId="27" fillId="0" borderId="11" xfId="2" applyNumberFormat="1" applyFont="1" applyBorder="1" applyAlignment="1">
      <alignment horizontal="center" vertical="center" shrinkToFit="1"/>
    </xf>
    <xf numFmtId="1" fontId="27" fillId="4" borderId="6" xfId="2" applyNumberFormat="1" applyFont="1" applyFill="1" applyBorder="1" applyAlignment="1">
      <alignment horizontal="center" vertical="center" shrinkToFit="1"/>
    </xf>
    <xf numFmtId="1" fontId="27" fillId="4" borderId="8" xfId="2" applyNumberFormat="1" applyFont="1" applyFill="1" applyBorder="1" applyAlignment="1">
      <alignment horizontal="center" vertical="center" shrinkToFit="1"/>
    </xf>
    <xf numFmtId="0" fontId="25" fillId="0" borderId="3" xfId="2" applyFont="1" applyBorder="1" applyAlignment="1">
      <alignment horizontal="left" vertical="top" wrapText="1"/>
    </xf>
    <xf numFmtId="0" fontId="25" fillId="0" borderId="5" xfId="2" applyFont="1" applyBorder="1" applyAlignment="1">
      <alignment horizontal="left" vertical="top" wrapText="1"/>
    </xf>
    <xf numFmtId="0" fontId="25" fillId="0" borderId="2" xfId="2" applyFont="1" applyBorder="1" applyAlignment="1">
      <alignment horizontal="center" vertical="center" textRotation="90" wrapText="1"/>
    </xf>
    <xf numFmtId="0" fontId="25" fillId="0" borderId="11" xfId="2" applyFont="1" applyBorder="1" applyAlignment="1">
      <alignment horizontal="center" vertical="center" textRotation="90" wrapText="1"/>
    </xf>
    <xf numFmtId="0" fontId="26" fillId="0" borderId="2" xfId="2" applyFont="1" applyBorder="1" applyAlignment="1">
      <alignment horizontal="center" vertical="center" textRotation="90" wrapText="1"/>
    </xf>
    <xf numFmtId="0" fontId="26" fillId="0" borderId="11" xfId="2" applyFont="1" applyBorder="1" applyAlignment="1">
      <alignment horizontal="center" vertical="center" textRotation="90" wrapText="1"/>
    </xf>
    <xf numFmtId="0" fontId="25" fillId="0" borderId="2" xfId="2" applyFont="1" applyBorder="1" applyAlignment="1">
      <alignment horizontal="left" textRotation="90" wrapText="1"/>
    </xf>
    <xf numFmtId="0" fontId="25" fillId="0" borderId="10" xfId="2" applyFont="1" applyBorder="1" applyAlignment="1">
      <alignment horizontal="left" textRotation="90" wrapText="1"/>
    </xf>
    <xf numFmtId="0" fontId="25" fillId="0" borderId="11" xfId="2" applyFont="1" applyBorder="1" applyAlignment="1">
      <alignment horizontal="left" textRotation="90" wrapText="1"/>
    </xf>
    <xf numFmtId="0" fontId="26" fillId="0" borderId="10" xfId="2" applyFont="1" applyBorder="1" applyAlignment="1">
      <alignment horizontal="center" vertical="center" textRotation="90" wrapText="1"/>
    </xf>
    <xf numFmtId="0" fontId="25" fillId="3" borderId="3" xfId="2" applyFont="1" applyFill="1" applyBorder="1" applyAlignment="1">
      <alignment horizontal="left" vertical="top" wrapText="1"/>
    </xf>
    <xf numFmtId="0" fontId="25" fillId="3" borderId="5" xfId="2" applyFont="1" applyFill="1" applyBorder="1" applyAlignment="1">
      <alignment horizontal="left" vertical="top" wrapText="1"/>
    </xf>
    <xf numFmtId="0" fontId="17" fillId="0" borderId="3" xfId="2" applyBorder="1" applyAlignment="1">
      <alignment horizontal="left" vertical="top" wrapText="1"/>
    </xf>
    <xf numFmtId="0" fontId="17" fillId="0" borderId="4" xfId="2" applyBorder="1" applyAlignment="1">
      <alignment horizontal="left" vertical="top" wrapText="1"/>
    </xf>
    <xf numFmtId="0" fontId="17" fillId="0" borderId="5" xfId="2" applyBorder="1" applyAlignment="1">
      <alignment horizontal="left" vertical="top" wrapText="1"/>
    </xf>
    <xf numFmtId="0" fontId="11" fillId="0" borderId="3" xfId="0" applyFont="1"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11" fillId="0" borderId="1" xfId="0" applyFont="1" applyBorder="1" applyAlignment="1">
      <alignment horizontal="center" wrapText="1"/>
    </xf>
    <xf numFmtId="0" fontId="0" fillId="0" borderId="1" xfId="0" applyBorder="1" applyAlignment="1">
      <alignment horizontal="left" wrapText="1"/>
    </xf>
    <xf numFmtId="0" fontId="37" fillId="8" borderId="13" xfId="5" applyFont="1" applyFill="1" applyBorder="1" applyAlignment="1">
      <alignment horizontal="center" vertical="center"/>
    </xf>
    <xf numFmtId="0" fontId="40" fillId="8" borderId="13" xfId="4" applyFont="1" applyFill="1" applyBorder="1" applyAlignment="1">
      <alignment horizontal="center" vertical="center" wrapText="1"/>
    </xf>
    <xf numFmtId="0" fontId="40" fillId="8" borderId="13" xfId="4" applyFont="1" applyFill="1" applyBorder="1" applyAlignment="1">
      <alignment horizontal="center" vertical="center"/>
    </xf>
    <xf numFmtId="0" fontId="0" fillId="0" borderId="3" xfId="0" applyBorder="1" applyAlignment="1">
      <alignment horizontal="right"/>
    </xf>
    <xf numFmtId="0" fontId="0" fillId="0" borderId="5" xfId="0" applyBorder="1" applyAlignment="1">
      <alignment horizontal="right"/>
    </xf>
    <xf numFmtId="0" fontId="0" fillId="0" borderId="2" xfId="0" applyBorder="1" applyAlignment="1">
      <alignment horizontal="center" textRotation="90"/>
    </xf>
    <xf numFmtId="0" fontId="0" fillId="0" borderId="10" xfId="0" applyBorder="1" applyAlignment="1">
      <alignment horizontal="center" textRotation="90"/>
    </xf>
    <xf numFmtId="0" fontId="0" fillId="0" borderId="11" xfId="0" applyBorder="1" applyAlignment="1">
      <alignment horizontal="center" textRotation="90"/>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vertical="center" wrapText="1"/>
    </xf>
    <xf numFmtId="0" fontId="0" fillId="0" borderId="21" xfId="0" applyBorder="1" applyAlignment="1">
      <alignment horizontal="center" vertical="center" wrapText="1"/>
    </xf>
    <xf numFmtId="0" fontId="0" fillId="0" borderId="7" xfId="0" applyBorder="1" applyAlignment="1">
      <alignment horizontal="center" vertical="center" wrapText="1"/>
    </xf>
    <xf numFmtId="0" fontId="31" fillId="0" borderId="3" xfId="13" applyFont="1" applyBorder="1" applyAlignment="1">
      <alignment horizontal="left" vertical="top" wrapText="1"/>
    </xf>
    <xf numFmtId="0" fontId="31" fillId="0" borderId="5" xfId="13" applyFont="1" applyBorder="1" applyAlignment="1">
      <alignment horizontal="left" vertical="top" wrapText="1"/>
    </xf>
    <xf numFmtId="165" fontId="118" fillId="0" borderId="3" xfId="13" applyNumberFormat="1" applyFont="1" applyBorder="1" applyAlignment="1">
      <alignment horizontal="center" vertical="top" shrinkToFit="1"/>
    </xf>
    <xf numFmtId="165" fontId="118" fillId="0" borderId="5" xfId="13" applyNumberFormat="1" applyFont="1" applyBorder="1" applyAlignment="1">
      <alignment horizontal="center" vertical="top" shrinkToFit="1"/>
    </xf>
    <xf numFmtId="0" fontId="119" fillId="0" borderId="2" xfId="13" applyFont="1" applyBorder="1" applyAlignment="1">
      <alignment horizontal="center" vertical="center" textRotation="90" wrapText="1"/>
    </xf>
    <xf numFmtId="0" fontId="119" fillId="0" borderId="10" xfId="13" applyFont="1" applyBorder="1" applyAlignment="1">
      <alignment horizontal="center" vertical="center" textRotation="90" wrapText="1"/>
    </xf>
    <xf numFmtId="0" fontId="119" fillId="0" borderId="11" xfId="13" applyFont="1" applyBorder="1" applyAlignment="1">
      <alignment horizontal="center" vertical="center" textRotation="90" wrapText="1"/>
    </xf>
    <xf numFmtId="165" fontId="118" fillId="0" borderId="3" xfId="13" applyNumberFormat="1" applyFont="1" applyBorder="1" applyAlignment="1">
      <alignment horizontal="center" vertical="center" shrinkToFit="1"/>
    </xf>
    <xf numFmtId="165" fontId="118" fillId="0" borderId="5" xfId="13" applyNumberFormat="1" applyFont="1" applyBorder="1" applyAlignment="1">
      <alignment horizontal="center" vertical="center" shrinkToFit="1"/>
    </xf>
    <xf numFmtId="0" fontId="31" fillId="0" borderId="2" xfId="13" applyFont="1" applyBorder="1" applyAlignment="1">
      <alignment horizontal="left" textRotation="90" wrapText="1"/>
    </xf>
    <xf numFmtId="0" fontId="31" fillId="0" borderId="10" xfId="13" applyFont="1" applyBorder="1" applyAlignment="1">
      <alignment horizontal="left" textRotation="90" wrapText="1"/>
    </xf>
    <xf numFmtId="0" fontId="31" fillId="0" borderId="11" xfId="13" applyFont="1" applyBorder="1" applyAlignment="1">
      <alignment horizontal="left" textRotation="90" wrapText="1"/>
    </xf>
    <xf numFmtId="1" fontId="118" fillId="0" borderId="3" xfId="13" applyNumberFormat="1" applyFont="1" applyBorder="1" applyAlignment="1">
      <alignment horizontal="center" vertical="top" shrinkToFit="1"/>
    </xf>
    <xf numFmtId="1" fontId="118" fillId="0" borderId="5" xfId="13" applyNumberFormat="1" applyFont="1" applyBorder="1" applyAlignment="1">
      <alignment horizontal="center" vertical="top" shrinkToFit="1"/>
    </xf>
    <xf numFmtId="1" fontId="118" fillId="0" borderId="3" xfId="13" applyNumberFormat="1" applyFont="1" applyBorder="1" applyAlignment="1">
      <alignment horizontal="center" vertical="center" shrinkToFit="1"/>
    </xf>
    <xf numFmtId="1" fontId="118" fillId="0" borderId="5" xfId="13" applyNumberFormat="1" applyFont="1" applyBorder="1" applyAlignment="1">
      <alignment horizontal="center" vertical="center" shrinkToFit="1"/>
    </xf>
    <xf numFmtId="1" fontId="117" fillId="0" borderId="3" xfId="13" applyNumberFormat="1" applyFont="1" applyBorder="1" applyAlignment="1">
      <alignment horizontal="center" vertical="center" shrinkToFit="1"/>
    </xf>
    <xf numFmtId="1" fontId="117" fillId="0" borderId="5" xfId="13" applyNumberFormat="1" applyFont="1" applyBorder="1" applyAlignment="1">
      <alignment horizontal="center" vertical="center" shrinkToFit="1"/>
    </xf>
    <xf numFmtId="0" fontId="115" fillId="0" borderId="3" xfId="13" applyBorder="1" applyAlignment="1">
      <alignment horizontal="left" vertical="top" wrapText="1"/>
    </xf>
    <xf numFmtId="0" fontId="115" fillId="0" borderId="4" xfId="13" applyBorder="1" applyAlignment="1">
      <alignment horizontal="left" vertical="top" wrapText="1"/>
    </xf>
    <xf numFmtId="0" fontId="115" fillId="0" borderId="5" xfId="13" applyBorder="1" applyAlignment="1">
      <alignment horizontal="left" vertical="top" wrapText="1"/>
    </xf>
    <xf numFmtId="0" fontId="31" fillId="0" borderId="2" xfId="13" applyFont="1" applyBorder="1" applyAlignment="1">
      <alignment horizontal="center" vertical="center" textRotation="90" wrapText="1"/>
    </xf>
    <xf numFmtId="0" fontId="31" fillId="0" borderId="11" xfId="13" applyFont="1" applyBorder="1" applyAlignment="1">
      <alignment horizontal="center" vertical="center" textRotation="90" wrapText="1"/>
    </xf>
    <xf numFmtId="0" fontId="119" fillId="0" borderId="2" xfId="13" applyFont="1" applyBorder="1" applyAlignment="1">
      <alignment horizontal="left" textRotation="90" wrapText="1"/>
    </xf>
    <xf numFmtId="0" fontId="119" fillId="0" borderId="10" xfId="13" applyFont="1" applyBorder="1" applyAlignment="1">
      <alignment horizontal="left" textRotation="90" wrapText="1"/>
    </xf>
    <xf numFmtId="0" fontId="119" fillId="0" borderId="11" xfId="13" applyFont="1" applyBorder="1" applyAlignment="1">
      <alignment horizontal="left" textRotation="90" wrapText="1"/>
    </xf>
    <xf numFmtId="165" fontId="117" fillId="0" borderId="3" xfId="13" applyNumberFormat="1" applyFont="1" applyBorder="1" applyAlignment="1">
      <alignment horizontal="center" vertical="top" shrinkToFit="1"/>
    </xf>
    <xf numFmtId="165" fontId="117" fillId="0" borderId="5" xfId="13" applyNumberFormat="1" applyFont="1" applyBorder="1" applyAlignment="1">
      <alignment horizontal="center" vertical="top" shrinkToFit="1"/>
    </xf>
    <xf numFmtId="165" fontId="117" fillId="0" borderId="3" xfId="13" applyNumberFormat="1" applyFont="1" applyBorder="1" applyAlignment="1">
      <alignment horizontal="center" vertical="center" shrinkToFit="1"/>
    </xf>
    <xf numFmtId="165" fontId="117" fillId="0" borderId="5" xfId="13" applyNumberFormat="1" applyFont="1" applyBorder="1" applyAlignment="1">
      <alignment horizontal="center" vertical="center" shrinkToFit="1"/>
    </xf>
    <xf numFmtId="0" fontId="26" fillId="0" borderId="3" xfId="13" applyFont="1" applyBorder="1" applyAlignment="1">
      <alignment horizontal="left" vertical="top" wrapText="1"/>
    </xf>
    <xf numFmtId="0" fontId="26" fillId="0" borderId="5" xfId="13" applyFont="1" applyBorder="1" applyAlignment="1">
      <alignment horizontal="left" vertical="top" wrapText="1"/>
    </xf>
    <xf numFmtId="1" fontId="117" fillId="0" borderId="3" xfId="13" applyNumberFormat="1" applyFont="1" applyBorder="1" applyAlignment="1">
      <alignment horizontal="center" vertical="top" shrinkToFit="1"/>
    </xf>
    <xf numFmtId="1" fontId="117" fillId="0" borderId="5" xfId="13" applyNumberFormat="1" applyFont="1" applyBorder="1" applyAlignment="1">
      <alignment horizontal="center" vertical="top" shrinkToFit="1"/>
    </xf>
    <xf numFmtId="0" fontId="119" fillId="0" borderId="3" xfId="13" applyFont="1" applyBorder="1" applyAlignment="1">
      <alignment horizontal="left" vertical="top" wrapText="1"/>
    </xf>
    <xf numFmtId="0" fontId="119" fillId="0" borderId="5" xfId="13" applyFont="1" applyBorder="1" applyAlignment="1">
      <alignment horizontal="left" vertical="top" wrapText="1"/>
    </xf>
    <xf numFmtId="0" fontId="26" fillId="0" borderId="2" xfId="13" applyFont="1" applyBorder="1" applyAlignment="1">
      <alignment horizontal="left" textRotation="90" wrapText="1"/>
    </xf>
    <xf numFmtId="0" fontId="26" fillId="0" borderId="10" xfId="13" applyFont="1" applyBorder="1" applyAlignment="1">
      <alignment horizontal="left" textRotation="90" wrapText="1"/>
    </xf>
    <xf numFmtId="0" fontId="26" fillId="0" borderId="11" xfId="13" applyFont="1" applyBorder="1" applyAlignment="1">
      <alignment horizontal="left" textRotation="90" wrapText="1"/>
    </xf>
    <xf numFmtId="0" fontId="122" fillId="0" borderId="3" xfId="13" applyFont="1" applyBorder="1" applyAlignment="1">
      <alignment horizontal="center" vertical="top" wrapText="1"/>
    </xf>
    <xf numFmtId="0" fontId="115" fillId="0" borderId="4" xfId="13" applyBorder="1" applyAlignment="1">
      <alignment horizontal="center" vertical="top" wrapText="1"/>
    </xf>
    <xf numFmtId="0" fontId="115" fillId="0" borderId="5" xfId="13" applyBorder="1" applyAlignment="1">
      <alignment horizontal="center" vertical="top" wrapText="1"/>
    </xf>
    <xf numFmtId="0" fontId="23" fillId="0" borderId="6" xfId="13" applyFont="1" applyBorder="1" applyAlignment="1">
      <alignment horizontal="left" vertical="center" wrapText="1" indent="1"/>
    </xf>
    <xf numFmtId="0" fontId="23" fillId="0" borderId="7" xfId="13" applyFont="1" applyBorder="1" applyAlignment="1">
      <alignment horizontal="left" vertical="center" wrapText="1" indent="1"/>
    </xf>
    <xf numFmtId="0" fontId="23" fillId="0" borderId="8" xfId="13" applyFont="1" applyBorder="1" applyAlignment="1">
      <alignment horizontal="left" vertical="center" wrapText="1" indent="1"/>
    </xf>
    <xf numFmtId="0" fontId="23" fillId="0" borderId="9" xfId="13" applyFont="1" applyBorder="1" applyAlignment="1">
      <alignment horizontal="left" vertical="center" wrapText="1" indent="1"/>
    </xf>
    <xf numFmtId="0" fontId="23" fillId="0" borderId="3" xfId="13" applyFont="1" applyBorder="1" applyAlignment="1">
      <alignment horizontal="center" vertical="top" wrapText="1"/>
    </xf>
    <xf numFmtId="0" fontId="23" fillId="0" borderId="4" xfId="13" applyFont="1" applyBorder="1" applyAlignment="1">
      <alignment horizontal="center" vertical="top" wrapText="1"/>
    </xf>
    <xf numFmtId="0" fontId="23" fillId="0" borderId="5" xfId="13" applyFont="1" applyBorder="1" applyAlignment="1">
      <alignment horizontal="center" vertical="top" wrapText="1"/>
    </xf>
    <xf numFmtId="0" fontId="20" fillId="0" borderId="3" xfId="13" applyFont="1" applyBorder="1" applyAlignment="1">
      <alignment horizontal="left" vertical="top" wrapText="1" indent="1"/>
    </xf>
    <xf numFmtId="0" fontId="20" fillId="0" borderId="5" xfId="13" applyFont="1" applyBorder="1" applyAlignment="1">
      <alignment horizontal="left" vertical="top" wrapText="1" indent="1"/>
    </xf>
    <xf numFmtId="0" fontId="62" fillId="18" borderId="35" xfId="0" applyFont="1" applyFill="1" applyBorder="1" applyAlignment="1">
      <alignment vertical="center"/>
    </xf>
    <xf numFmtId="0" fontId="60" fillId="0" borderId="32" xfId="0" applyFont="1" applyBorder="1" applyAlignment="1">
      <alignment horizontal="left" vertical="top" wrapText="1"/>
    </xf>
    <xf numFmtId="0" fontId="60" fillId="0" borderId="33" xfId="0" applyFont="1" applyBorder="1" applyAlignment="1">
      <alignment horizontal="left" vertical="top" wrapText="1"/>
    </xf>
    <xf numFmtId="0" fontId="60" fillId="0" borderId="34" xfId="0" applyFont="1" applyBorder="1" applyAlignment="1">
      <alignment horizontal="left" vertical="top" wrapText="1"/>
    </xf>
    <xf numFmtId="0" fontId="53" fillId="7" borderId="0" xfId="0" applyFont="1" applyFill="1" applyAlignment="1">
      <alignment horizontal="left" vertical="top" wrapText="1"/>
    </xf>
    <xf numFmtId="0" fontId="61" fillId="7" borderId="0" xfId="0" applyFont="1" applyFill="1" applyAlignment="1">
      <alignment horizontal="left" vertical="top" wrapText="1"/>
    </xf>
    <xf numFmtId="0" fontId="65" fillId="7" borderId="0" xfId="0" applyFont="1" applyFill="1" applyAlignment="1">
      <alignment horizontal="left" vertical="top" wrapText="1"/>
    </xf>
    <xf numFmtId="0" fontId="66" fillId="7" borderId="0" xfId="0" applyFont="1" applyFill="1" applyAlignment="1">
      <alignment vertical="top"/>
    </xf>
    <xf numFmtId="0" fontId="53" fillId="7" borderId="0" xfId="0" applyFont="1" applyFill="1" applyAlignment="1">
      <alignment horizontal="left" wrapText="1"/>
    </xf>
    <xf numFmtId="0" fontId="60" fillId="7" borderId="0" xfId="0" applyFont="1" applyFill="1" applyAlignment="1">
      <alignment horizontal="left" vertical="top" wrapText="1"/>
    </xf>
    <xf numFmtId="0" fontId="60" fillId="0" borderId="36" xfId="0" applyFont="1" applyBorder="1" applyAlignment="1">
      <alignment horizontal="left" vertical="top" wrapText="1"/>
    </xf>
    <xf numFmtId="0" fontId="60" fillId="0" borderId="37" xfId="0" applyFont="1" applyBorder="1" applyAlignment="1">
      <alignment horizontal="left" vertical="top" wrapText="1"/>
    </xf>
    <xf numFmtId="0" fontId="60" fillId="0" borderId="38" xfId="0" applyFont="1" applyBorder="1" applyAlignment="1">
      <alignment horizontal="left" vertical="top" wrapText="1"/>
    </xf>
    <xf numFmtId="0" fontId="53" fillId="0" borderId="0" xfId="0" applyFont="1" applyAlignment="1">
      <alignment horizontal="left" vertical="top" wrapText="1"/>
    </xf>
    <xf numFmtId="0" fontId="61" fillId="0" borderId="0" xfId="0" applyFont="1" applyAlignment="1">
      <alignment horizontal="left" vertical="top" wrapText="1"/>
    </xf>
    <xf numFmtId="0" fontId="0" fillId="7" borderId="0" xfId="0" applyFill="1"/>
    <xf numFmtId="0" fontId="62" fillId="18" borderId="14" xfId="0" applyFont="1" applyFill="1" applyBorder="1" applyAlignment="1">
      <alignment horizontal="center" vertical="center"/>
    </xf>
    <xf numFmtId="0" fontId="62" fillId="18" borderId="15" xfId="0" applyFont="1" applyFill="1" applyBorder="1" applyAlignment="1">
      <alignment horizontal="center" vertical="center"/>
    </xf>
    <xf numFmtId="0" fontId="62" fillId="18" borderId="18" xfId="0" applyFont="1" applyFill="1" applyBorder="1" applyAlignment="1">
      <alignment horizontal="center" vertical="center"/>
    </xf>
    <xf numFmtId="0" fontId="62" fillId="18" borderId="35" xfId="0" applyFont="1" applyFill="1" applyBorder="1" applyAlignment="1">
      <alignment vertical="center" wrapText="1"/>
    </xf>
    <xf numFmtId="0" fontId="72" fillId="7" borderId="0" xfId="0" applyFont="1" applyFill="1" applyAlignment="1">
      <alignment horizontal="left" vertical="top" wrapText="1"/>
    </xf>
    <xf numFmtId="0" fontId="77" fillId="7" borderId="0" xfId="0" applyFont="1" applyFill="1" applyAlignment="1">
      <alignment horizontal="left" vertical="top" wrapText="1"/>
    </xf>
    <xf numFmtId="0" fontId="62" fillId="7" borderId="0" xfId="0" applyFont="1" applyFill="1" applyAlignment="1">
      <alignment horizontal="left" vertical="top" wrapText="1"/>
    </xf>
    <xf numFmtId="0" fontId="54" fillId="7" borderId="0" xfId="10" quotePrefix="1" applyFill="1" applyAlignment="1" applyProtection="1">
      <alignment horizontal="left" vertical="top" wrapText="1"/>
    </xf>
    <xf numFmtId="0" fontId="62" fillId="18" borderId="39" xfId="0" applyFont="1" applyFill="1" applyBorder="1" applyAlignment="1">
      <alignment horizontal="left" vertical="center" wrapText="1"/>
    </xf>
    <xf numFmtId="0" fontId="62" fillId="18" borderId="40" xfId="0" applyFont="1" applyFill="1" applyBorder="1" applyAlignment="1">
      <alignment horizontal="left" vertical="center" wrapText="1"/>
    </xf>
    <xf numFmtId="0" fontId="62" fillId="18" borderId="41" xfId="0" applyFont="1" applyFill="1" applyBorder="1" applyAlignment="1">
      <alignment horizontal="left" vertical="center" wrapText="1"/>
    </xf>
    <xf numFmtId="0" fontId="62" fillId="18" borderId="39" xfId="0" applyFont="1" applyFill="1" applyBorder="1" applyAlignment="1">
      <alignment horizontal="center" vertical="center"/>
    </xf>
    <xf numFmtId="0" fontId="62" fillId="18" borderId="40" xfId="0" applyFont="1" applyFill="1" applyBorder="1" applyAlignment="1">
      <alignment horizontal="center" vertical="center"/>
    </xf>
    <xf numFmtId="0" fontId="62" fillId="18" borderId="41" xfId="0" applyFont="1" applyFill="1" applyBorder="1" applyAlignment="1">
      <alignment horizontal="center" vertical="center"/>
    </xf>
    <xf numFmtId="0" fontId="62" fillId="18" borderId="39" xfId="0" applyFont="1" applyFill="1" applyBorder="1" applyAlignment="1">
      <alignment vertical="center" wrapText="1"/>
    </xf>
    <xf numFmtId="0" fontId="62" fillId="18" borderId="40" xfId="0" applyFont="1" applyFill="1" applyBorder="1" applyAlignment="1">
      <alignment vertical="center" wrapText="1"/>
    </xf>
    <xf numFmtId="0" fontId="62" fillId="18" borderId="41" xfId="0" applyFont="1" applyFill="1" applyBorder="1" applyAlignment="1">
      <alignment vertical="center" wrapText="1"/>
    </xf>
    <xf numFmtId="0" fontId="81" fillId="7" borderId="0" xfId="10" applyFont="1" applyFill="1" applyAlignment="1" applyProtection="1">
      <alignment wrapText="1"/>
    </xf>
    <xf numFmtId="0" fontId="66" fillId="0" borderId="0" xfId="0" applyFont="1" applyAlignment="1">
      <alignment vertical="top"/>
    </xf>
    <xf numFmtId="0" fontId="62" fillId="18" borderId="35" xfId="0" applyFont="1" applyFill="1" applyBorder="1" applyAlignment="1">
      <alignment horizontal="left" vertical="center" wrapText="1"/>
    </xf>
    <xf numFmtId="0" fontId="66" fillId="7" borderId="0" xfId="0" applyFont="1" applyFill="1" applyAlignment="1">
      <alignment horizontal="left" vertical="top"/>
    </xf>
    <xf numFmtId="0" fontId="65" fillId="7" borderId="0" xfId="10" applyFont="1" applyFill="1" applyAlignment="1" applyProtection="1">
      <alignment horizontal="left" vertical="top" wrapText="1"/>
    </xf>
    <xf numFmtId="0" fontId="71" fillId="7" borderId="0" xfId="0" applyFont="1" applyFill="1" applyAlignment="1">
      <alignment horizontal="left" vertical="top" wrapText="1"/>
    </xf>
    <xf numFmtId="0" fontId="108" fillId="7" borderId="0" xfId="0" applyFont="1" applyFill="1" applyAlignment="1">
      <alignment horizontal="left" vertical="top" wrapText="1"/>
    </xf>
    <xf numFmtId="0" fontId="108" fillId="7" borderId="0" xfId="10" applyFont="1" applyFill="1" applyAlignment="1" applyProtection="1">
      <alignment horizontal="left" vertical="top" wrapText="1"/>
    </xf>
    <xf numFmtId="0" fontId="64" fillId="7" borderId="0" xfId="10" applyFont="1" applyFill="1" applyAlignment="1" applyProtection="1">
      <alignment horizontal="left" vertical="top" wrapText="1"/>
    </xf>
    <xf numFmtId="0" fontId="62" fillId="18" borderId="39" xfId="0" applyFont="1" applyFill="1" applyBorder="1" applyAlignment="1">
      <alignment horizontal="center" vertical="center" wrapText="1"/>
    </xf>
    <xf numFmtId="0" fontId="62" fillId="18" borderId="41" xfId="0" applyFont="1" applyFill="1" applyBorder="1" applyAlignment="1">
      <alignment horizontal="center" vertical="center" wrapText="1"/>
    </xf>
    <xf numFmtId="0" fontId="62" fillId="18" borderId="14" xfId="0" applyFont="1" applyFill="1" applyBorder="1" applyAlignment="1">
      <alignment horizontal="center" vertical="center" wrapText="1"/>
    </xf>
    <xf numFmtId="0" fontId="62" fillId="18" borderId="15" xfId="0" applyFont="1" applyFill="1" applyBorder="1" applyAlignment="1">
      <alignment horizontal="center" vertical="center" wrapText="1"/>
    </xf>
    <xf numFmtId="0" fontId="62" fillId="18" borderId="18" xfId="0" applyFont="1" applyFill="1" applyBorder="1" applyAlignment="1">
      <alignment horizontal="center" vertical="center" wrapText="1"/>
    </xf>
    <xf numFmtId="0" fontId="61" fillId="7" borderId="0" xfId="0" applyFont="1" applyFill="1" applyAlignment="1">
      <alignment vertical="top"/>
    </xf>
    <xf numFmtId="0" fontId="53" fillId="7" borderId="60" xfId="0" applyFont="1" applyFill="1" applyBorder="1" applyAlignment="1">
      <alignment horizontal="left" vertical="top" wrapText="1"/>
    </xf>
    <xf numFmtId="0" fontId="53" fillId="7" borderId="0" xfId="0" applyFont="1" applyFill="1" applyAlignment="1">
      <alignment vertical="top" wrapText="1"/>
    </xf>
    <xf numFmtId="0" fontId="0" fillId="7" borderId="0" xfId="0" applyFill="1" applyAlignment="1">
      <alignment vertical="top"/>
    </xf>
    <xf numFmtId="0" fontId="62" fillId="0" borderId="48" xfId="0" applyFont="1" applyBorder="1" applyAlignment="1">
      <alignment horizontal="center" wrapText="1"/>
    </xf>
    <xf numFmtId="0" fontId="62" fillId="0" borderId="49" xfId="0" applyFont="1" applyBorder="1" applyAlignment="1">
      <alignment horizontal="center" wrapText="1"/>
    </xf>
    <xf numFmtId="0" fontId="62" fillId="0" borderId="50" xfId="0" applyFont="1" applyBorder="1" applyAlignment="1">
      <alignment horizontal="center" wrapText="1"/>
    </xf>
    <xf numFmtId="0" fontId="62" fillId="0" borderId="51" xfId="0" applyFont="1" applyBorder="1" applyAlignment="1">
      <alignment horizontal="center" wrapText="1"/>
    </xf>
    <xf numFmtId="0" fontId="62" fillId="18" borderId="53" xfId="0" applyFont="1" applyFill="1" applyBorder="1" applyAlignment="1">
      <alignment horizontal="left" vertical="center" wrapText="1"/>
    </xf>
    <xf numFmtId="0" fontId="62" fillId="18" borderId="56" xfId="0" applyFont="1" applyFill="1" applyBorder="1" applyAlignment="1">
      <alignment horizontal="left" vertical="center" wrapText="1"/>
    </xf>
    <xf numFmtId="0" fontId="62" fillId="18" borderId="57" xfId="0" applyFont="1" applyFill="1" applyBorder="1" applyAlignment="1">
      <alignment horizontal="left" vertical="center" wrapText="1"/>
    </xf>
    <xf numFmtId="0" fontId="60" fillId="7" borderId="0" xfId="0" applyFont="1" applyFill="1" applyAlignment="1">
      <alignment vertical="top" wrapText="1"/>
    </xf>
    <xf numFmtId="0" fontId="101" fillId="7" borderId="0" xfId="0" applyFont="1" applyFill="1" applyAlignment="1">
      <alignment vertical="top"/>
    </xf>
    <xf numFmtId="0" fontId="64" fillId="7" borderId="0" xfId="0" applyFont="1" applyFill="1" applyAlignment="1">
      <alignment horizontal="left" vertical="top" wrapText="1"/>
    </xf>
    <xf numFmtId="0" fontId="13" fillId="7" borderId="0" xfId="0" applyFont="1" applyFill="1" applyAlignment="1">
      <alignment horizontal="left" vertical="top" wrapText="1"/>
    </xf>
    <xf numFmtId="0" fontId="62" fillId="7" borderId="16" xfId="0" applyFont="1" applyFill="1" applyBorder="1" applyAlignment="1">
      <alignment horizontal="left" vertical="top" wrapText="1"/>
    </xf>
    <xf numFmtId="0" fontId="62" fillId="7" borderId="25" xfId="0" applyFont="1" applyFill="1" applyBorder="1" applyAlignment="1">
      <alignment horizontal="left" vertical="top" wrapText="1"/>
    </xf>
    <xf numFmtId="0" fontId="62" fillId="7" borderId="17" xfId="0" applyFont="1" applyFill="1" applyBorder="1" applyAlignment="1">
      <alignment horizontal="left" vertical="top" wrapText="1"/>
    </xf>
    <xf numFmtId="0" fontId="62" fillId="7" borderId="16" xfId="0" applyFont="1" applyFill="1" applyBorder="1" applyAlignment="1">
      <alignment horizontal="left" vertical="top"/>
    </xf>
    <xf numFmtId="0" fontId="62" fillId="7" borderId="25" xfId="0" applyFont="1" applyFill="1" applyBorder="1" applyAlignment="1">
      <alignment horizontal="left" vertical="top"/>
    </xf>
    <xf numFmtId="0" fontId="62" fillId="7" borderId="17" xfId="0" applyFont="1" applyFill="1" applyBorder="1" applyAlignment="1">
      <alignment horizontal="left" vertical="top"/>
    </xf>
    <xf numFmtId="0" fontId="97" fillId="7" borderId="0" xfId="0" applyFont="1" applyFill="1" applyAlignment="1">
      <alignment horizontal="left" vertical="top"/>
    </xf>
    <xf numFmtId="0" fontId="96" fillId="7" borderId="16" xfId="0" applyFont="1" applyFill="1" applyBorder="1" applyAlignment="1">
      <alignment horizontal="left" vertical="top"/>
    </xf>
    <xf numFmtId="0" fontId="96" fillId="7" borderId="25" xfId="0" applyFont="1" applyFill="1" applyBorder="1" applyAlignment="1">
      <alignment horizontal="left" vertical="top"/>
    </xf>
    <xf numFmtId="0" fontId="96" fillId="7" borderId="17" xfId="0" applyFont="1" applyFill="1" applyBorder="1" applyAlignment="1">
      <alignment horizontal="left" vertical="top"/>
    </xf>
    <xf numFmtId="0" fontId="62" fillId="18" borderId="42" xfId="0" applyFont="1" applyFill="1" applyBorder="1" applyAlignment="1">
      <alignment horizontal="center" wrapText="1"/>
    </xf>
    <xf numFmtId="0" fontId="62" fillId="18" borderId="25" xfId="0" applyFont="1" applyFill="1" applyBorder="1" applyAlignment="1">
      <alignment horizontal="center" wrapText="1"/>
    </xf>
    <xf numFmtId="0" fontId="62" fillId="18" borderId="43" xfId="0" applyFont="1" applyFill="1" applyBorder="1" applyAlignment="1">
      <alignment horizontal="center" wrapText="1"/>
    </xf>
    <xf numFmtId="0" fontId="62" fillId="0" borderId="35" xfId="0" applyFont="1" applyBorder="1" applyAlignment="1">
      <alignment horizontal="center"/>
    </xf>
    <xf numFmtId="179" fontId="62" fillId="0" borderId="35" xfId="0" applyNumberFormat="1" applyFont="1" applyBorder="1" applyAlignment="1">
      <alignment horizontal="center"/>
    </xf>
    <xf numFmtId="0" fontId="62" fillId="0" borderId="44" xfId="0" applyFont="1" applyBorder="1" applyAlignment="1">
      <alignment horizontal="center"/>
    </xf>
    <xf numFmtId="0" fontId="62" fillId="7" borderId="16" xfId="0" applyFont="1" applyFill="1" applyBorder="1" applyAlignment="1">
      <alignment horizontal="center"/>
    </xf>
    <xf numFmtId="0" fontId="62" fillId="7" borderId="25" xfId="0" applyFont="1" applyFill="1" applyBorder="1" applyAlignment="1">
      <alignment horizontal="center"/>
    </xf>
    <xf numFmtId="0" fontId="62" fillId="7" borderId="17" xfId="0" applyFont="1" applyFill="1" applyBorder="1" applyAlignment="1">
      <alignment horizontal="center"/>
    </xf>
    <xf numFmtId="0" fontId="106" fillId="7" borderId="0" xfId="0" applyFont="1" applyFill="1" applyAlignment="1">
      <alignment horizontal="left" vertical="top" wrapText="1"/>
    </xf>
    <xf numFmtId="0" fontId="53" fillId="7" borderId="0" xfId="0" applyFont="1" applyFill="1" applyAlignment="1">
      <alignment horizontal="left" vertical="center" wrapText="1"/>
    </xf>
    <xf numFmtId="0" fontId="0" fillId="0" borderId="0" xfId="0" applyAlignment="1">
      <alignment horizontal="left" vertical="top" wrapText="1"/>
    </xf>
    <xf numFmtId="0" fontId="62" fillId="0" borderId="0" xfId="0" applyFont="1" applyAlignment="1">
      <alignment horizontal="left" vertical="top" wrapText="1"/>
    </xf>
    <xf numFmtId="0" fontId="54" fillId="7" borderId="0" xfId="10" applyFill="1" applyAlignment="1" applyProtection="1">
      <alignment horizontal="left" vertical="top" wrapText="1"/>
    </xf>
    <xf numFmtId="0" fontId="54" fillId="0" borderId="0" xfId="10" applyAlignment="1" applyProtection="1">
      <alignment horizontal="left" vertical="top" wrapText="1"/>
    </xf>
    <xf numFmtId="0" fontId="87" fillId="7" borderId="0" xfId="0" applyFont="1" applyFill="1" applyAlignment="1">
      <alignment horizontal="left" vertical="top" wrapText="1"/>
    </xf>
    <xf numFmtId="0" fontId="87" fillId="0" borderId="0" xfId="0" applyFont="1" applyAlignment="1">
      <alignment horizontal="left" vertical="top" wrapText="1"/>
    </xf>
    <xf numFmtId="0" fontId="88" fillId="0" borderId="0" xfId="0" applyFont="1" applyAlignment="1">
      <alignment horizontal="left" vertical="top" wrapText="1"/>
    </xf>
    <xf numFmtId="0" fontId="62" fillId="18" borderId="59" xfId="0" applyFont="1" applyFill="1" applyBorder="1" applyAlignment="1">
      <alignment vertical="center" wrapText="1"/>
    </xf>
    <xf numFmtId="0" fontId="112" fillId="7" borderId="0" xfId="0" applyFont="1" applyFill="1" applyAlignment="1">
      <alignment horizontal="left" vertical="top" wrapText="1"/>
    </xf>
    <xf numFmtId="0" fontId="62" fillId="7" borderId="35" xfId="0" applyFont="1" applyFill="1" applyBorder="1" applyAlignment="1">
      <alignment horizontal="center"/>
    </xf>
    <xf numFmtId="41" fontId="1" fillId="0" borderId="25" xfId="0" applyNumberFormat="1" applyFont="1" applyBorder="1" applyAlignment="1">
      <alignment horizontal="center" vertical="center" wrapText="1"/>
    </xf>
  </cellXfs>
  <cellStyles count="15">
    <cellStyle name="Hipervínculo" xfId="14" builtinId="8"/>
    <cellStyle name="Hipervínculo 2" xfId="6" xr:uid="{00000000-0005-0000-0000-000000000000}"/>
    <cellStyle name="Hipervínculo 3" xfId="10" xr:uid="{00000000-0005-0000-0000-000001000000}"/>
    <cellStyle name="Millares 2" xfId="8" xr:uid="{00000000-0005-0000-0000-000002000000}"/>
    <cellStyle name="Millares 3" xfId="11" xr:uid="{00000000-0005-0000-0000-000003000000}"/>
    <cellStyle name="Millares 5" xfId="7" xr:uid="{00000000-0005-0000-0000-000004000000}"/>
    <cellStyle name="Normal" xfId="0" builtinId="0"/>
    <cellStyle name="Normal 2" xfId="3" xr:uid="{00000000-0005-0000-0000-000006000000}"/>
    <cellStyle name="Normal 3" xfId="2" xr:uid="{00000000-0005-0000-0000-000007000000}"/>
    <cellStyle name="Normal 4" xfId="5" xr:uid="{00000000-0005-0000-0000-000008000000}"/>
    <cellStyle name="Normal 5" xfId="9" xr:uid="{00000000-0005-0000-0000-000009000000}"/>
    <cellStyle name="Normal 6" xfId="12" xr:uid="{00000000-0005-0000-0000-00000A000000}"/>
    <cellStyle name="Normal 7" xfId="13" xr:uid="{00000000-0005-0000-0000-00000B000000}"/>
    <cellStyle name="Normal_Cuadroa2" xfId="4" xr:uid="{00000000-0005-0000-0000-00000C000000}"/>
    <cellStyle name="Porcentaje" xfId="1" builtinId="5"/>
  </cellStyles>
  <dxfs count="42">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ont>
        <color auto="1"/>
      </font>
      <fill>
        <patternFill patternType="lightGray"/>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1"/>
      </font>
      <fill>
        <patternFill patternType="solid">
          <bgColor theme="0" tint="-0.249977111117893"/>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1"/>
      </font>
      <fill>
        <patternFill patternType="solid">
          <bgColor theme="0" tint="-0.249977111117893"/>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1"/>
      </font>
      <fill>
        <patternFill patternType="solid">
          <bgColor theme="0" tint="-0.249977111117893"/>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1"/>
      </font>
      <fill>
        <patternFill patternType="solid">
          <bgColor theme="0" tint="-0.249977111117893"/>
        </patternFill>
      </fill>
    </dxf>
  </dxfs>
  <tableStyles count="0" defaultTableStyle="TableStyleMedium9"/>
  <colors>
    <mruColors>
      <color rgb="FF00945E"/>
      <color rgb="FFFFC000"/>
      <color rgb="FF1F4E78"/>
      <color rgb="FFA8AB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1.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13.png"/><Relationship Id="rId4" Type="http://schemas.openxmlformats.org/officeDocument/2006/relationships/image" Target="../media/image12.png"/></Relationships>
</file>

<file path=xl/drawings/_rels/drawing8.xml.rels><?xml version="1.0" encoding="UTF-8" standalone="yes"?>
<Relationships xmlns="http://schemas.openxmlformats.org/package/2006/relationships"><Relationship Id="rId8" Type="http://schemas.openxmlformats.org/officeDocument/2006/relationships/image" Target="../media/image21.png"/><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15.png"/><Relationship Id="rId1" Type="http://schemas.openxmlformats.org/officeDocument/2006/relationships/image" Target="../media/image14.png"/><Relationship Id="rId6" Type="http://schemas.openxmlformats.org/officeDocument/2006/relationships/image" Target="../media/image19.png"/><Relationship Id="rId5" Type="http://schemas.openxmlformats.org/officeDocument/2006/relationships/image" Target="../media/image18.png"/><Relationship Id="rId10" Type="http://schemas.openxmlformats.org/officeDocument/2006/relationships/image" Target="../media/image23.png"/><Relationship Id="rId4" Type="http://schemas.openxmlformats.org/officeDocument/2006/relationships/image" Target="../media/image17.png"/><Relationship Id="rId9" Type="http://schemas.openxmlformats.org/officeDocument/2006/relationships/image" Target="../media/image22.png"/></Relationships>
</file>

<file path=xl/drawings/_rels/drawing9.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15240</xdr:rowOff>
    </xdr:from>
    <xdr:to>
      <xdr:col>9</xdr:col>
      <xdr:colOff>723900</xdr:colOff>
      <xdr:row>8</xdr:row>
      <xdr:rowOff>7620</xdr:rowOff>
    </xdr:to>
    <xdr:sp macro="" textlink="">
      <xdr:nvSpPr>
        <xdr:cNvPr id="2" name="CuadroTexto 1">
          <a:extLst>
            <a:ext uri="{FF2B5EF4-FFF2-40B4-BE49-F238E27FC236}">
              <a16:creationId xmlns:a16="http://schemas.microsoft.com/office/drawing/2014/main" id="{E784CBC7-831C-4738-BB81-A8256AF0F27C}"/>
            </a:ext>
          </a:extLst>
        </xdr:cNvPr>
        <xdr:cNvSpPr txBox="1"/>
      </xdr:nvSpPr>
      <xdr:spPr>
        <a:xfrm>
          <a:off x="220980" y="15240"/>
          <a:ext cx="14592300" cy="1455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1" baseline="0"/>
            <a:t>Base de datos de factores de emisión 2025</a:t>
          </a:r>
        </a:p>
        <a:p>
          <a:endParaRPr lang="es-CL" sz="1100" b="1" baseline="0"/>
        </a:p>
        <a:p>
          <a:r>
            <a:rPr lang="es-CL" sz="1100" b="0" baseline="0"/>
            <a:t>Este documento ha sido elaborado por el equipo del Programa HuellaChile para entregar a los usuarios los factores de emisión disponibles y actualizados en plataforma para los ámbitos: </a:t>
          </a:r>
          <a:r>
            <a:rPr lang="es-CL" sz="1100" b="0" u="sng" baseline="0"/>
            <a:t>organizaciones y</a:t>
          </a:r>
        </a:p>
        <a:p>
          <a:r>
            <a:rPr lang="es-CL" sz="1100" b="0" u="sng" baseline="0"/>
            <a:t>eventos</a:t>
          </a:r>
          <a:r>
            <a:rPr lang="es-CL" sz="1100" b="0" baseline="0"/>
            <a:t>. Estos factores se encuentran vigentes para las declaraciones desde el año de reporte 2025 en adelante.</a:t>
          </a:r>
        </a:p>
        <a:p>
          <a:endParaRPr lang="es-CL" sz="1100" b="0" baseline="0"/>
        </a:p>
        <a:p>
          <a:r>
            <a:rPr lang="es-CL" sz="1100" b="0" baseline="0"/>
            <a:t>La metodología oficial empleada por el Programa HuellaChile corresponde a la NCh-ISO 14064-1:2019 para organizaciones y NCh-ISO 14067:2019 para eventos.</a:t>
          </a:r>
        </a:p>
        <a:p>
          <a:r>
            <a:rPr lang="es-CL" sz="1100" b="0" baseline="0"/>
            <a:t>Cada categoría hace referencia a las fuentes de información y en la mayoría de los casos, se incluyen hojas adicionales que contienen la información de base con la que se construyen y actualizan los factores de emisión.</a:t>
          </a:r>
        </a:p>
        <a:p>
          <a:r>
            <a:rPr lang="es-CL" sz="1100" b="0" baseline="0"/>
            <a:t>En cada leyenda a continuación se incluye el enlace directo a cada hoja mencionada.</a:t>
          </a:r>
        </a:p>
      </xdr:txBody>
    </xdr:sp>
    <xdr:clientData/>
  </xdr:twoCellAnchor>
  <xdr:twoCellAnchor editAs="oneCell">
    <xdr:from>
      <xdr:col>6</xdr:col>
      <xdr:colOff>154305</xdr:colOff>
      <xdr:row>0</xdr:row>
      <xdr:rowOff>15240</xdr:rowOff>
    </xdr:from>
    <xdr:to>
      <xdr:col>9</xdr:col>
      <xdr:colOff>702945</xdr:colOff>
      <xdr:row>3</xdr:row>
      <xdr:rowOff>97562</xdr:rowOff>
    </xdr:to>
    <xdr:pic>
      <xdr:nvPicPr>
        <xdr:cNvPr id="3" name="Imagen 2">
          <a:extLst>
            <a:ext uri="{FF2B5EF4-FFF2-40B4-BE49-F238E27FC236}">
              <a16:creationId xmlns:a16="http://schemas.microsoft.com/office/drawing/2014/main" id="{50AF3544-0220-4175-99BB-9722EB0C39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66245" y="15240"/>
          <a:ext cx="2939415" cy="6347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514350</xdr:colOff>
      <xdr:row>6</xdr:row>
      <xdr:rowOff>8467</xdr:rowOff>
    </xdr:to>
    <xdr:sp macro="" textlink="">
      <xdr:nvSpPr>
        <xdr:cNvPr id="2" name="CuadroTexto 1">
          <a:extLst>
            <a:ext uri="{FF2B5EF4-FFF2-40B4-BE49-F238E27FC236}">
              <a16:creationId xmlns:a16="http://schemas.microsoft.com/office/drawing/2014/main" id="{688CA2E0-AB53-498E-9004-F9B4DB3E1BC9}"/>
            </a:ext>
          </a:extLst>
        </xdr:cNvPr>
        <xdr:cNvSpPr txBox="1"/>
      </xdr:nvSpPr>
      <xdr:spPr>
        <a:xfrm>
          <a:off x="0" y="0"/>
          <a:ext cx="10887075" cy="10943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1" baseline="0"/>
            <a:t>Resumen factores de emisión 2025</a:t>
          </a:r>
        </a:p>
        <a:p>
          <a:endParaRPr lang="es-CL" sz="1100" b="1" baseline="0"/>
        </a:p>
        <a:p>
          <a:r>
            <a:rPr lang="es-CL" sz="1100" b="0" baseline="0"/>
            <a:t>En esta hoja se presenta un resumen de los factores de emisión que se encuentran a lo largo del documento.</a:t>
          </a:r>
        </a:p>
        <a:p>
          <a:r>
            <a:rPr lang="es-CL" sz="1100" b="0" baseline="0"/>
            <a:t>Para mayor información revisar la hoja de cada categoría.</a:t>
          </a:r>
        </a:p>
      </xdr:txBody>
    </xdr:sp>
    <xdr:clientData/>
  </xdr:twoCellAnchor>
  <xdr:twoCellAnchor editAs="oneCell">
    <xdr:from>
      <xdr:col>4</xdr:col>
      <xdr:colOff>850266</xdr:colOff>
      <xdr:row>0</xdr:row>
      <xdr:rowOff>0</xdr:rowOff>
    </xdr:from>
    <xdr:to>
      <xdr:col>6</xdr:col>
      <xdr:colOff>360255</xdr:colOff>
      <xdr:row>3</xdr:row>
      <xdr:rowOff>15361</xdr:rowOff>
    </xdr:to>
    <xdr:pic>
      <xdr:nvPicPr>
        <xdr:cNvPr id="3" name="Imagen 2">
          <a:extLst>
            <a:ext uri="{FF2B5EF4-FFF2-40B4-BE49-F238E27FC236}">
              <a16:creationId xmlns:a16="http://schemas.microsoft.com/office/drawing/2014/main" id="{EE7508CB-6CBF-4D54-977B-EB714F47D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04399" y="0"/>
          <a:ext cx="2680334" cy="5779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716280</xdr:colOff>
      <xdr:row>6</xdr:row>
      <xdr:rowOff>8467</xdr:rowOff>
    </xdr:to>
    <xdr:sp macro="" textlink="">
      <xdr:nvSpPr>
        <xdr:cNvPr id="4" name="CuadroTexto 3">
          <a:extLst>
            <a:ext uri="{FF2B5EF4-FFF2-40B4-BE49-F238E27FC236}">
              <a16:creationId xmlns:a16="http://schemas.microsoft.com/office/drawing/2014/main" id="{09F2A6D3-557D-42D8-A537-D89EFB29C7AA}"/>
            </a:ext>
          </a:extLst>
        </xdr:cNvPr>
        <xdr:cNvSpPr txBox="1"/>
      </xdr:nvSpPr>
      <xdr:spPr>
        <a:xfrm>
          <a:off x="0" y="0"/>
          <a:ext cx="10934700" cy="11057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b="1" baseline="0"/>
            <a:t>Control de cambios entre versiones</a:t>
          </a:r>
        </a:p>
        <a:p>
          <a:endParaRPr lang="es-CL" sz="1100" b="1" baseline="0"/>
        </a:p>
        <a:p>
          <a:r>
            <a:rPr lang="es-CL" sz="1100" b="0" baseline="0"/>
            <a:t>En esta hoja se presenta un resumen de los cambios realizados entre las distintas versiones del documento, con el fin de tener un</a:t>
          </a:r>
        </a:p>
        <a:p>
          <a:r>
            <a:rPr lang="es-CL" sz="1100" b="0" baseline="0"/>
            <a:t>seguimiento de los ajustes efectuados.</a:t>
          </a:r>
        </a:p>
      </xdr:txBody>
    </xdr:sp>
    <xdr:clientData/>
  </xdr:twoCellAnchor>
  <xdr:twoCellAnchor editAs="oneCell">
    <xdr:from>
      <xdr:col>5</xdr:col>
      <xdr:colOff>339726</xdr:colOff>
      <xdr:row>0</xdr:row>
      <xdr:rowOff>15240</xdr:rowOff>
    </xdr:from>
    <xdr:to>
      <xdr:col>8</xdr:col>
      <xdr:colOff>630765</xdr:colOff>
      <xdr:row>3</xdr:row>
      <xdr:rowOff>17266</xdr:rowOff>
    </xdr:to>
    <xdr:pic>
      <xdr:nvPicPr>
        <xdr:cNvPr id="5" name="Imagen 4">
          <a:extLst>
            <a:ext uri="{FF2B5EF4-FFF2-40B4-BE49-F238E27FC236}">
              <a16:creationId xmlns:a16="http://schemas.microsoft.com/office/drawing/2014/main" id="{B4A7EC93-4225-4AB0-955A-F887059A9C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80706" y="15240"/>
          <a:ext cx="2679909" cy="5640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529590</xdr:colOff>
      <xdr:row>1</xdr:row>
      <xdr:rowOff>0</xdr:rowOff>
    </xdr:from>
    <xdr:to>
      <xdr:col>16</xdr:col>
      <xdr:colOff>605790</xdr:colOff>
      <xdr:row>13</xdr:row>
      <xdr:rowOff>76200</xdr:rowOff>
    </xdr:to>
    <xdr:pic>
      <xdr:nvPicPr>
        <xdr:cNvPr id="2" name="Imagen 1">
          <a:extLst>
            <a:ext uri="{FF2B5EF4-FFF2-40B4-BE49-F238E27FC236}">
              <a16:creationId xmlns:a16="http://schemas.microsoft.com/office/drawing/2014/main" id="{7C7F661B-79FA-F689-9023-E41EAAA50719}"/>
            </a:ext>
          </a:extLst>
        </xdr:cNvPr>
        <xdr:cNvPicPr>
          <a:picLocks noChangeAspect="1"/>
        </xdr:cNvPicPr>
      </xdr:nvPicPr>
      <xdr:blipFill>
        <a:blip xmlns:r="http://schemas.openxmlformats.org/officeDocument/2006/relationships" r:embed="rId1"/>
        <a:stretch>
          <a:fillRect/>
        </a:stretch>
      </xdr:blipFill>
      <xdr:spPr>
        <a:xfrm>
          <a:off x="7067550" y="182880"/>
          <a:ext cx="6334125" cy="33985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2</xdr:col>
      <xdr:colOff>4704954</xdr:colOff>
      <xdr:row>24</xdr:row>
      <xdr:rowOff>19050</xdr:rowOff>
    </xdr:to>
    <xdr:pic>
      <xdr:nvPicPr>
        <xdr:cNvPr id="2" name="Imagen 1">
          <a:extLst>
            <a:ext uri="{FF2B5EF4-FFF2-40B4-BE49-F238E27FC236}">
              <a16:creationId xmlns:a16="http://schemas.microsoft.com/office/drawing/2014/main" id="{00000000-0008-0000-1400-000002000000}"/>
            </a:ext>
          </a:extLst>
        </xdr:cNvPr>
        <xdr:cNvPicPr>
          <a:picLocks noChangeAspect="1"/>
        </xdr:cNvPicPr>
      </xdr:nvPicPr>
      <xdr:blipFill rotWithShape="1">
        <a:blip xmlns:r="http://schemas.openxmlformats.org/officeDocument/2006/relationships" r:embed="rId1"/>
        <a:srcRect b="41639"/>
        <a:stretch/>
      </xdr:blipFill>
      <xdr:spPr>
        <a:xfrm>
          <a:off x="762000" y="1143000"/>
          <a:ext cx="5861289" cy="3819525"/>
        </a:xfrm>
        <a:prstGeom prst="rect">
          <a:avLst/>
        </a:prstGeom>
      </xdr:spPr>
    </xdr:pic>
    <xdr:clientData/>
  </xdr:twoCellAnchor>
  <xdr:twoCellAnchor editAs="oneCell">
    <xdr:from>
      <xdr:col>1</xdr:col>
      <xdr:colOff>28575</xdr:colOff>
      <xdr:row>25</xdr:row>
      <xdr:rowOff>95250</xdr:rowOff>
    </xdr:from>
    <xdr:to>
      <xdr:col>2</xdr:col>
      <xdr:colOff>4819348</xdr:colOff>
      <xdr:row>42</xdr:row>
      <xdr:rowOff>152400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790575" y="5238750"/>
          <a:ext cx="5947108" cy="3295650"/>
        </a:xfrm>
        <a:prstGeom prst="rect">
          <a:avLst/>
        </a:prstGeom>
      </xdr:spPr>
    </xdr:pic>
    <xdr:clientData/>
  </xdr:twoCellAnchor>
  <xdr:twoCellAnchor editAs="oneCell">
    <xdr:from>
      <xdr:col>1</xdr:col>
      <xdr:colOff>0</xdr:colOff>
      <xdr:row>43</xdr:row>
      <xdr:rowOff>180975</xdr:rowOff>
    </xdr:from>
    <xdr:to>
      <xdr:col>2</xdr:col>
      <xdr:colOff>4708074</xdr:colOff>
      <xdr:row>62</xdr:row>
      <xdr:rowOff>479</xdr:rowOff>
    </xdr:to>
    <xdr:pic>
      <xdr:nvPicPr>
        <xdr:cNvPr id="4" name="Imagen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3"/>
        <a:stretch>
          <a:fillRect/>
        </a:stretch>
      </xdr:blipFill>
      <xdr:spPr>
        <a:xfrm>
          <a:off x="762000" y="8753475"/>
          <a:ext cx="5868219" cy="342947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4801431</xdr:colOff>
      <xdr:row>12</xdr:row>
      <xdr:rowOff>292</xdr:rowOff>
    </xdr:to>
    <xdr:pic>
      <xdr:nvPicPr>
        <xdr:cNvPr id="5" name="Imagen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1"/>
        <a:stretch>
          <a:fillRect/>
        </a:stretch>
      </xdr:blipFill>
      <xdr:spPr>
        <a:xfrm>
          <a:off x="762000" y="952500"/>
          <a:ext cx="5953956" cy="2095792"/>
        </a:xfrm>
        <a:prstGeom prst="rect">
          <a:avLst/>
        </a:prstGeom>
      </xdr:spPr>
    </xdr:pic>
    <xdr:clientData/>
  </xdr:twoCellAnchor>
  <xdr:twoCellAnchor editAs="oneCell">
    <xdr:from>
      <xdr:col>1</xdr:col>
      <xdr:colOff>0</xdr:colOff>
      <xdr:row>14</xdr:row>
      <xdr:rowOff>0</xdr:rowOff>
    </xdr:from>
    <xdr:to>
      <xdr:col>2</xdr:col>
      <xdr:colOff>4780475</xdr:colOff>
      <xdr:row>25</xdr:row>
      <xdr:rowOff>38398</xdr:rowOff>
    </xdr:to>
    <xdr:pic>
      <xdr:nvPicPr>
        <xdr:cNvPr id="6" name="Imagen 5">
          <a:extLst>
            <a:ext uri="{FF2B5EF4-FFF2-40B4-BE49-F238E27FC236}">
              <a16:creationId xmlns:a16="http://schemas.microsoft.com/office/drawing/2014/main" id="{00000000-0008-0000-1500-000006000000}"/>
            </a:ext>
          </a:extLst>
        </xdr:cNvPr>
        <xdr:cNvPicPr>
          <a:picLocks noChangeAspect="1"/>
        </xdr:cNvPicPr>
      </xdr:nvPicPr>
      <xdr:blipFill>
        <a:blip xmlns:r="http://schemas.openxmlformats.org/officeDocument/2006/relationships" r:embed="rId2"/>
        <a:stretch>
          <a:fillRect/>
        </a:stretch>
      </xdr:blipFill>
      <xdr:spPr>
        <a:xfrm>
          <a:off x="762000" y="3238500"/>
          <a:ext cx="5944430" cy="2133898"/>
        </a:xfrm>
        <a:prstGeom prst="rect">
          <a:avLst/>
        </a:prstGeom>
      </xdr:spPr>
    </xdr:pic>
    <xdr:clientData/>
  </xdr:twoCellAnchor>
  <xdr:twoCellAnchor editAs="oneCell">
    <xdr:from>
      <xdr:col>1</xdr:col>
      <xdr:colOff>0</xdr:colOff>
      <xdr:row>26</xdr:row>
      <xdr:rowOff>0</xdr:rowOff>
    </xdr:from>
    <xdr:to>
      <xdr:col>2</xdr:col>
      <xdr:colOff>4650919</xdr:colOff>
      <xdr:row>51</xdr:row>
      <xdr:rowOff>94024</xdr:rowOff>
    </xdr:to>
    <xdr:pic>
      <xdr:nvPicPr>
        <xdr:cNvPr id="7" name="Imagen 6">
          <a:extLst>
            <a:ext uri="{FF2B5EF4-FFF2-40B4-BE49-F238E27FC236}">
              <a16:creationId xmlns:a16="http://schemas.microsoft.com/office/drawing/2014/main" id="{00000000-0008-0000-1500-000007000000}"/>
            </a:ext>
          </a:extLst>
        </xdr:cNvPr>
        <xdr:cNvPicPr>
          <a:picLocks noChangeAspect="1"/>
        </xdr:cNvPicPr>
      </xdr:nvPicPr>
      <xdr:blipFill>
        <a:blip xmlns:r="http://schemas.openxmlformats.org/officeDocument/2006/relationships" r:embed="rId3"/>
        <a:stretch>
          <a:fillRect/>
        </a:stretch>
      </xdr:blipFill>
      <xdr:spPr>
        <a:xfrm>
          <a:off x="762000" y="5524500"/>
          <a:ext cx="5830114" cy="48679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2</xdr:col>
      <xdr:colOff>4668060</xdr:colOff>
      <xdr:row>15</xdr:row>
      <xdr:rowOff>319</xdr:rowOff>
    </xdr:to>
    <xdr:pic>
      <xdr:nvPicPr>
        <xdr:cNvPr id="2" name="Imagen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762000" y="952500"/>
          <a:ext cx="5801535" cy="2286319"/>
        </a:xfrm>
        <a:prstGeom prst="rect">
          <a:avLst/>
        </a:prstGeom>
      </xdr:spPr>
    </xdr:pic>
    <xdr:clientData/>
  </xdr:twoCellAnchor>
  <xdr:twoCellAnchor editAs="oneCell">
    <xdr:from>
      <xdr:col>1</xdr:col>
      <xdr:colOff>0</xdr:colOff>
      <xdr:row>18</xdr:row>
      <xdr:rowOff>0</xdr:rowOff>
    </xdr:from>
    <xdr:to>
      <xdr:col>2</xdr:col>
      <xdr:colOff>4650909</xdr:colOff>
      <xdr:row>27</xdr:row>
      <xdr:rowOff>93626</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762000" y="3429000"/>
          <a:ext cx="5763429" cy="2010056"/>
        </a:xfrm>
        <a:prstGeom prst="rect">
          <a:avLst/>
        </a:prstGeom>
      </xdr:spPr>
    </xdr:pic>
    <xdr:clientData/>
  </xdr:twoCellAnchor>
  <xdr:twoCellAnchor editAs="oneCell">
    <xdr:from>
      <xdr:col>1</xdr:col>
      <xdr:colOff>0</xdr:colOff>
      <xdr:row>29</xdr:row>
      <xdr:rowOff>0</xdr:rowOff>
    </xdr:from>
    <xdr:to>
      <xdr:col>2</xdr:col>
      <xdr:colOff>4740458</xdr:colOff>
      <xdr:row>33</xdr:row>
      <xdr:rowOff>167769</xdr:rowOff>
    </xdr:to>
    <xdr:pic>
      <xdr:nvPicPr>
        <xdr:cNvPr id="4" name="Imagen 3">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3"/>
        <a:stretch>
          <a:fillRect/>
        </a:stretch>
      </xdr:blipFill>
      <xdr:spPr>
        <a:xfrm>
          <a:off x="762000" y="5524500"/>
          <a:ext cx="5858693" cy="924054"/>
        </a:xfrm>
        <a:prstGeom prst="rect">
          <a:avLst/>
        </a:prstGeom>
      </xdr:spPr>
    </xdr:pic>
    <xdr:clientData/>
  </xdr:twoCellAnchor>
  <xdr:twoCellAnchor editAs="oneCell">
    <xdr:from>
      <xdr:col>0</xdr:col>
      <xdr:colOff>676275</xdr:colOff>
      <xdr:row>34</xdr:row>
      <xdr:rowOff>47625</xdr:rowOff>
    </xdr:from>
    <xdr:to>
      <xdr:col>2</xdr:col>
      <xdr:colOff>4612816</xdr:colOff>
      <xdr:row>66</xdr:row>
      <xdr:rowOff>130401</xdr:rowOff>
    </xdr:to>
    <xdr:pic>
      <xdr:nvPicPr>
        <xdr:cNvPr id="5" name="Imagen 4">
          <a:extLst>
            <a:ext uri="{FF2B5EF4-FFF2-40B4-BE49-F238E27FC236}">
              <a16:creationId xmlns:a16="http://schemas.microsoft.com/office/drawing/2014/main" id="{00000000-0008-0000-1600-000005000000}"/>
            </a:ext>
          </a:extLst>
        </xdr:cNvPr>
        <xdr:cNvPicPr>
          <a:picLocks noChangeAspect="1"/>
        </xdr:cNvPicPr>
      </xdr:nvPicPr>
      <xdr:blipFill>
        <a:blip xmlns:r="http://schemas.openxmlformats.org/officeDocument/2006/relationships" r:embed="rId4"/>
        <a:stretch>
          <a:fillRect/>
        </a:stretch>
      </xdr:blipFill>
      <xdr:spPr>
        <a:xfrm>
          <a:off x="676275" y="6524625"/>
          <a:ext cx="5811061" cy="6173061"/>
        </a:xfrm>
        <a:prstGeom prst="rect">
          <a:avLst/>
        </a:prstGeom>
      </xdr:spPr>
    </xdr:pic>
    <xdr:clientData/>
  </xdr:twoCellAnchor>
  <xdr:twoCellAnchor editAs="oneCell">
    <xdr:from>
      <xdr:col>1</xdr:col>
      <xdr:colOff>0</xdr:colOff>
      <xdr:row>68</xdr:row>
      <xdr:rowOff>0</xdr:rowOff>
    </xdr:from>
    <xdr:to>
      <xdr:col>2</xdr:col>
      <xdr:colOff>4612804</xdr:colOff>
      <xdr:row>75</xdr:row>
      <xdr:rowOff>91638</xdr:rowOff>
    </xdr:to>
    <xdr:pic>
      <xdr:nvPicPr>
        <xdr:cNvPr id="7" name="Imagen 6">
          <a:extLst>
            <a:ext uri="{FF2B5EF4-FFF2-40B4-BE49-F238E27FC236}">
              <a16:creationId xmlns:a16="http://schemas.microsoft.com/office/drawing/2014/main" id="{00000000-0008-0000-1600-000007000000}"/>
            </a:ext>
          </a:extLst>
        </xdr:cNvPr>
        <xdr:cNvPicPr>
          <a:picLocks noChangeAspect="1"/>
        </xdr:cNvPicPr>
      </xdr:nvPicPr>
      <xdr:blipFill>
        <a:blip xmlns:r="http://schemas.openxmlformats.org/officeDocument/2006/relationships" r:embed="rId5"/>
        <a:stretch>
          <a:fillRect/>
        </a:stretch>
      </xdr:blipFill>
      <xdr:spPr>
        <a:xfrm>
          <a:off x="762000" y="12954000"/>
          <a:ext cx="5725324" cy="141942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372837</xdr:colOff>
      <xdr:row>4</xdr:row>
      <xdr:rowOff>166009</xdr:rowOff>
    </xdr:from>
    <xdr:to>
      <xdr:col>4</xdr:col>
      <xdr:colOff>237037</xdr:colOff>
      <xdr:row>34</xdr:row>
      <xdr:rowOff>171546</xdr:rowOff>
    </xdr:to>
    <xdr:pic>
      <xdr:nvPicPr>
        <xdr:cNvPr id="2" name="Imagen 1">
          <a:extLst>
            <a:ext uri="{FF2B5EF4-FFF2-40B4-BE49-F238E27FC236}">
              <a16:creationId xmlns:a16="http://schemas.microsoft.com/office/drawing/2014/main" id="{233A0ECD-1846-4C63-8EAD-CDB288194165}"/>
            </a:ext>
          </a:extLst>
        </xdr:cNvPr>
        <xdr:cNvPicPr>
          <a:picLocks noChangeAspect="1"/>
        </xdr:cNvPicPr>
      </xdr:nvPicPr>
      <xdr:blipFill>
        <a:blip xmlns:r="http://schemas.openxmlformats.org/officeDocument/2006/relationships" r:embed="rId1"/>
        <a:stretch>
          <a:fillRect/>
        </a:stretch>
      </xdr:blipFill>
      <xdr:spPr>
        <a:xfrm>
          <a:off x="1148444" y="873580"/>
          <a:ext cx="9342664" cy="5491393"/>
        </a:xfrm>
        <a:prstGeom prst="rect">
          <a:avLst/>
        </a:prstGeom>
      </xdr:spPr>
    </xdr:pic>
    <xdr:clientData/>
  </xdr:twoCellAnchor>
  <xdr:twoCellAnchor editAs="oneCell">
    <xdr:from>
      <xdr:col>0</xdr:col>
      <xdr:colOff>440690</xdr:colOff>
      <xdr:row>39</xdr:row>
      <xdr:rowOff>35561</xdr:rowOff>
    </xdr:from>
    <xdr:to>
      <xdr:col>6</xdr:col>
      <xdr:colOff>100906</xdr:colOff>
      <xdr:row>52</xdr:row>
      <xdr:rowOff>38414</xdr:rowOff>
    </xdr:to>
    <xdr:pic>
      <xdr:nvPicPr>
        <xdr:cNvPr id="3" name="Imagen 2">
          <a:extLst>
            <a:ext uri="{FF2B5EF4-FFF2-40B4-BE49-F238E27FC236}">
              <a16:creationId xmlns:a16="http://schemas.microsoft.com/office/drawing/2014/main" id="{26550A29-B239-4742-8215-C0F9FC2D1F02}"/>
            </a:ext>
          </a:extLst>
        </xdr:cNvPr>
        <xdr:cNvPicPr>
          <a:picLocks noChangeAspect="1"/>
        </xdr:cNvPicPr>
      </xdr:nvPicPr>
      <xdr:blipFill>
        <a:blip xmlns:r="http://schemas.openxmlformats.org/officeDocument/2006/relationships" r:embed="rId2"/>
        <a:stretch>
          <a:fillRect/>
        </a:stretch>
      </xdr:blipFill>
      <xdr:spPr>
        <a:xfrm>
          <a:off x="440690" y="6934382"/>
          <a:ext cx="10133090" cy="2302461"/>
        </a:xfrm>
        <a:prstGeom prst="rect">
          <a:avLst/>
        </a:prstGeom>
      </xdr:spPr>
    </xdr:pic>
    <xdr:clientData/>
  </xdr:twoCellAnchor>
  <xdr:twoCellAnchor editAs="oneCell">
    <xdr:from>
      <xdr:col>1</xdr:col>
      <xdr:colOff>420370</xdr:colOff>
      <xdr:row>52</xdr:row>
      <xdr:rowOff>94160</xdr:rowOff>
    </xdr:from>
    <xdr:to>
      <xdr:col>3</xdr:col>
      <xdr:colOff>5332639</xdr:colOff>
      <xdr:row>86</xdr:row>
      <xdr:rowOff>72875</xdr:rowOff>
    </xdr:to>
    <xdr:pic>
      <xdr:nvPicPr>
        <xdr:cNvPr id="4" name="Imagen 3">
          <a:extLst>
            <a:ext uri="{FF2B5EF4-FFF2-40B4-BE49-F238E27FC236}">
              <a16:creationId xmlns:a16="http://schemas.microsoft.com/office/drawing/2014/main" id="{9C222559-3397-4200-B191-29FD6B8709BB}"/>
            </a:ext>
          </a:extLst>
        </xdr:cNvPr>
        <xdr:cNvPicPr>
          <a:picLocks noChangeAspect="1"/>
        </xdr:cNvPicPr>
      </xdr:nvPicPr>
      <xdr:blipFill>
        <a:blip xmlns:r="http://schemas.openxmlformats.org/officeDocument/2006/relationships" r:embed="rId3"/>
        <a:stretch>
          <a:fillRect/>
        </a:stretch>
      </xdr:blipFill>
      <xdr:spPr>
        <a:xfrm>
          <a:off x="1195977" y="9292589"/>
          <a:ext cx="7693297" cy="5993072"/>
        </a:xfrm>
        <a:prstGeom prst="rect">
          <a:avLst/>
        </a:prstGeom>
      </xdr:spPr>
    </xdr:pic>
    <xdr:clientData/>
  </xdr:twoCellAnchor>
  <xdr:twoCellAnchor editAs="oneCell">
    <xdr:from>
      <xdr:col>1</xdr:col>
      <xdr:colOff>95250</xdr:colOff>
      <xdr:row>87</xdr:row>
      <xdr:rowOff>172720</xdr:rowOff>
    </xdr:from>
    <xdr:to>
      <xdr:col>3</xdr:col>
      <xdr:colOff>5350690</xdr:colOff>
      <xdr:row>111</xdr:row>
      <xdr:rowOff>98995</xdr:rowOff>
    </xdr:to>
    <xdr:pic>
      <xdr:nvPicPr>
        <xdr:cNvPr id="5" name="Imagen 4">
          <a:extLst>
            <a:ext uri="{FF2B5EF4-FFF2-40B4-BE49-F238E27FC236}">
              <a16:creationId xmlns:a16="http://schemas.microsoft.com/office/drawing/2014/main" id="{34D6DCED-4ED0-4EDC-AA97-3ADF55F602F9}"/>
            </a:ext>
          </a:extLst>
        </xdr:cNvPr>
        <xdr:cNvPicPr>
          <a:picLocks noChangeAspect="1"/>
        </xdr:cNvPicPr>
      </xdr:nvPicPr>
      <xdr:blipFill>
        <a:blip xmlns:r="http://schemas.openxmlformats.org/officeDocument/2006/relationships" r:embed="rId4"/>
        <a:stretch>
          <a:fillRect/>
        </a:stretch>
      </xdr:blipFill>
      <xdr:spPr>
        <a:xfrm>
          <a:off x="880110" y="16083280"/>
          <a:ext cx="8028848" cy="4273485"/>
        </a:xfrm>
        <a:prstGeom prst="rect">
          <a:avLst/>
        </a:prstGeom>
      </xdr:spPr>
    </xdr:pic>
    <xdr:clientData/>
  </xdr:twoCellAnchor>
  <xdr:twoCellAnchor editAs="oneCell">
    <xdr:from>
      <xdr:col>16</xdr:col>
      <xdr:colOff>571500</xdr:colOff>
      <xdr:row>0</xdr:row>
      <xdr:rowOff>142875</xdr:rowOff>
    </xdr:from>
    <xdr:to>
      <xdr:col>29</xdr:col>
      <xdr:colOff>745042</xdr:colOff>
      <xdr:row>28</xdr:row>
      <xdr:rowOff>96941</xdr:rowOff>
    </xdr:to>
    <xdr:pic>
      <xdr:nvPicPr>
        <xdr:cNvPr id="6" name="Imagen 5">
          <a:extLst>
            <a:ext uri="{FF2B5EF4-FFF2-40B4-BE49-F238E27FC236}">
              <a16:creationId xmlns:a16="http://schemas.microsoft.com/office/drawing/2014/main" id="{2DA8BEE0-B3C1-49C0-A47B-84EEAE2D4DA8}"/>
            </a:ext>
          </a:extLst>
        </xdr:cNvPr>
        <xdr:cNvPicPr>
          <a:picLocks noChangeAspect="1"/>
        </xdr:cNvPicPr>
      </xdr:nvPicPr>
      <xdr:blipFill>
        <a:blip xmlns:r="http://schemas.openxmlformats.org/officeDocument/2006/relationships" r:embed="rId5"/>
        <a:stretch>
          <a:fillRect/>
        </a:stretch>
      </xdr:blipFill>
      <xdr:spPr>
        <a:xfrm>
          <a:off x="15491460" y="142875"/>
          <a:ext cx="10332907" cy="5217853"/>
        </a:xfrm>
        <a:prstGeom prst="rect">
          <a:avLst/>
        </a:prstGeom>
      </xdr:spPr>
    </xdr:pic>
    <xdr:clientData/>
  </xdr:twoCellAnchor>
  <xdr:twoCellAnchor editAs="oneCell">
    <xdr:from>
      <xdr:col>16</xdr:col>
      <xdr:colOff>587375</xdr:colOff>
      <xdr:row>29</xdr:row>
      <xdr:rowOff>158750</xdr:rowOff>
    </xdr:from>
    <xdr:to>
      <xdr:col>29</xdr:col>
      <xdr:colOff>644695</xdr:colOff>
      <xdr:row>74</xdr:row>
      <xdr:rowOff>41075</xdr:rowOff>
    </xdr:to>
    <xdr:pic>
      <xdr:nvPicPr>
        <xdr:cNvPr id="7" name="Imagen 6">
          <a:extLst>
            <a:ext uri="{FF2B5EF4-FFF2-40B4-BE49-F238E27FC236}">
              <a16:creationId xmlns:a16="http://schemas.microsoft.com/office/drawing/2014/main" id="{2AE14B87-FBEE-490C-A55D-85EBE1E3D05D}"/>
            </a:ext>
          </a:extLst>
        </xdr:cNvPr>
        <xdr:cNvPicPr>
          <a:picLocks noChangeAspect="1"/>
        </xdr:cNvPicPr>
      </xdr:nvPicPr>
      <xdr:blipFill>
        <a:blip xmlns:r="http://schemas.openxmlformats.org/officeDocument/2006/relationships" r:embed="rId6"/>
        <a:stretch>
          <a:fillRect/>
        </a:stretch>
      </xdr:blipFill>
      <xdr:spPr>
        <a:xfrm>
          <a:off x="15507335" y="5462270"/>
          <a:ext cx="10207160" cy="8024295"/>
        </a:xfrm>
        <a:prstGeom prst="rect">
          <a:avLst/>
        </a:prstGeom>
      </xdr:spPr>
    </xdr:pic>
    <xdr:clientData/>
  </xdr:twoCellAnchor>
  <xdr:twoCellAnchor editAs="oneCell">
    <xdr:from>
      <xdr:col>1</xdr:col>
      <xdr:colOff>95250</xdr:colOff>
      <xdr:row>114</xdr:row>
      <xdr:rowOff>15875</xdr:rowOff>
    </xdr:from>
    <xdr:to>
      <xdr:col>7</xdr:col>
      <xdr:colOff>9659</xdr:colOff>
      <xdr:row>157</xdr:row>
      <xdr:rowOff>135673</xdr:rowOff>
    </xdr:to>
    <xdr:pic>
      <xdr:nvPicPr>
        <xdr:cNvPr id="8" name="Imagen 7">
          <a:extLst>
            <a:ext uri="{FF2B5EF4-FFF2-40B4-BE49-F238E27FC236}">
              <a16:creationId xmlns:a16="http://schemas.microsoft.com/office/drawing/2014/main" id="{735B6950-C7FC-40B6-AB38-2366584BF9ED}"/>
            </a:ext>
          </a:extLst>
        </xdr:cNvPr>
        <xdr:cNvPicPr>
          <a:picLocks noChangeAspect="1"/>
        </xdr:cNvPicPr>
      </xdr:nvPicPr>
      <xdr:blipFill>
        <a:blip xmlns:r="http://schemas.openxmlformats.org/officeDocument/2006/relationships" r:embed="rId7"/>
        <a:stretch>
          <a:fillRect/>
        </a:stretch>
      </xdr:blipFill>
      <xdr:spPr>
        <a:xfrm>
          <a:off x="880110" y="20864195"/>
          <a:ext cx="10269444" cy="7907438"/>
        </a:xfrm>
        <a:prstGeom prst="rect">
          <a:avLst/>
        </a:prstGeom>
      </xdr:spPr>
    </xdr:pic>
    <xdr:clientData/>
  </xdr:twoCellAnchor>
  <xdr:twoCellAnchor editAs="oneCell">
    <xdr:from>
      <xdr:col>1</xdr:col>
      <xdr:colOff>206375</xdr:colOff>
      <xdr:row>157</xdr:row>
      <xdr:rowOff>142875</xdr:rowOff>
    </xdr:from>
    <xdr:to>
      <xdr:col>7</xdr:col>
      <xdr:colOff>82679</xdr:colOff>
      <xdr:row>198</xdr:row>
      <xdr:rowOff>54952</xdr:rowOff>
    </xdr:to>
    <xdr:pic>
      <xdr:nvPicPr>
        <xdr:cNvPr id="9" name="Imagen 8">
          <a:extLst>
            <a:ext uri="{FF2B5EF4-FFF2-40B4-BE49-F238E27FC236}">
              <a16:creationId xmlns:a16="http://schemas.microsoft.com/office/drawing/2014/main" id="{F2CCC98A-B88D-4317-9B52-7D7557CAF2AA}"/>
            </a:ext>
          </a:extLst>
        </xdr:cNvPr>
        <xdr:cNvPicPr>
          <a:picLocks noChangeAspect="1"/>
        </xdr:cNvPicPr>
      </xdr:nvPicPr>
      <xdr:blipFill>
        <a:blip xmlns:r="http://schemas.openxmlformats.org/officeDocument/2006/relationships" r:embed="rId8"/>
        <a:stretch>
          <a:fillRect/>
        </a:stretch>
      </xdr:blipFill>
      <xdr:spPr>
        <a:xfrm>
          <a:off x="991235" y="28855035"/>
          <a:ext cx="10229434" cy="7341577"/>
        </a:xfrm>
        <a:prstGeom prst="rect">
          <a:avLst/>
        </a:prstGeom>
      </xdr:spPr>
    </xdr:pic>
    <xdr:clientData/>
  </xdr:twoCellAnchor>
  <xdr:twoCellAnchor editAs="oneCell">
    <xdr:from>
      <xdr:col>17</xdr:col>
      <xdr:colOff>0</xdr:colOff>
      <xdr:row>76</xdr:row>
      <xdr:rowOff>0</xdr:rowOff>
    </xdr:from>
    <xdr:to>
      <xdr:col>27</xdr:col>
      <xdr:colOff>665205</xdr:colOff>
      <xdr:row>109</xdr:row>
      <xdr:rowOff>93631</xdr:rowOff>
    </xdr:to>
    <xdr:pic>
      <xdr:nvPicPr>
        <xdr:cNvPr id="10" name="Imagen 9">
          <a:extLst>
            <a:ext uri="{FF2B5EF4-FFF2-40B4-BE49-F238E27FC236}">
              <a16:creationId xmlns:a16="http://schemas.microsoft.com/office/drawing/2014/main" id="{7A6924EC-41A2-04C0-D94D-D86D16BEEA5B}"/>
            </a:ext>
          </a:extLst>
        </xdr:cNvPr>
        <xdr:cNvPicPr>
          <a:picLocks noChangeAspect="1"/>
        </xdr:cNvPicPr>
      </xdr:nvPicPr>
      <xdr:blipFill>
        <a:blip xmlns:r="http://schemas.openxmlformats.org/officeDocument/2006/relationships" r:embed="rId9"/>
        <a:stretch>
          <a:fillRect/>
        </a:stretch>
      </xdr:blipFill>
      <xdr:spPr>
        <a:xfrm>
          <a:off x="15566571" y="13443857"/>
          <a:ext cx="8430802" cy="5944430"/>
        </a:xfrm>
        <a:prstGeom prst="rect">
          <a:avLst/>
        </a:prstGeom>
      </xdr:spPr>
    </xdr:pic>
    <xdr:clientData/>
  </xdr:twoCellAnchor>
  <xdr:twoCellAnchor editAs="oneCell">
    <xdr:from>
      <xdr:col>17</xdr:col>
      <xdr:colOff>0</xdr:colOff>
      <xdr:row>111</xdr:row>
      <xdr:rowOff>0</xdr:rowOff>
    </xdr:from>
    <xdr:to>
      <xdr:col>26</xdr:col>
      <xdr:colOff>625355</xdr:colOff>
      <xdr:row>140</xdr:row>
      <xdr:rowOff>18135</xdr:rowOff>
    </xdr:to>
    <xdr:pic>
      <xdr:nvPicPr>
        <xdr:cNvPr id="11" name="Imagen 10">
          <a:extLst>
            <a:ext uri="{FF2B5EF4-FFF2-40B4-BE49-F238E27FC236}">
              <a16:creationId xmlns:a16="http://schemas.microsoft.com/office/drawing/2014/main" id="{E8CACF13-271D-9D4A-B5EE-DFFC0DE476AB}"/>
            </a:ext>
          </a:extLst>
        </xdr:cNvPr>
        <xdr:cNvPicPr>
          <a:picLocks noChangeAspect="1"/>
        </xdr:cNvPicPr>
      </xdr:nvPicPr>
      <xdr:blipFill>
        <a:blip xmlns:r="http://schemas.openxmlformats.org/officeDocument/2006/relationships" r:embed="rId10"/>
        <a:stretch>
          <a:fillRect/>
        </a:stretch>
      </xdr:blipFill>
      <xdr:spPr>
        <a:xfrm>
          <a:off x="15566571" y="19635107"/>
          <a:ext cx="7602011" cy="514421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577922</xdr:colOff>
      <xdr:row>20</xdr:row>
      <xdr:rowOff>57149</xdr:rowOff>
    </xdr:from>
    <xdr:to>
      <xdr:col>2</xdr:col>
      <xdr:colOff>2073838</xdr:colOff>
      <xdr:row>46</xdr:row>
      <xdr:rowOff>164886</xdr:rowOff>
    </xdr:to>
    <xdr:pic>
      <xdr:nvPicPr>
        <xdr:cNvPr id="2" name="Imagen 1">
          <a:extLst>
            <a:ext uri="{FF2B5EF4-FFF2-40B4-BE49-F238E27FC236}">
              <a16:creationId xmlns:a16="http://schemas.microsoft.com/office/drawing/2014/main" id="{59D984A2-8D3D-7D18-545D-AD1AA5B7AD8D}"/>
            </a:ext>
          </a:extLst>
        </xdr:cNvPr>
        <xdr:cNvPicPr>
          <a:picLocks noChangeAspect="1"/>
        </xdr:cNvPicPr>
      </xdr:nvPicPr>
      <xdr:blipFill>
        <a:blip xmlns:r="http://schemas.openxmlformats.org/officeDocument/2006/relationships" r:embed="rId1"/>
        <a:stretch>
          <a:fillRect/>
        </a:stretch>
      </xdr:blipFill>
      <xdr:spPr>
        <a:xfrm>
          <a:off x="577922" y="3676649"/>
          <a:ext cx="5968856" cy="4811182"/>
        </a:xfrm>
        <a:prstGeom prst="rect">
          <a:avLst/>
        </a:prstGeom>
      </xdr:spPr>
    </xdr:pic>
    <xdr:clientData/>
  </xdr:twoCellAnchor>
  <xdr:twoCellAnchor editAs="oneCell">
    <xdr:from>
      <xdr:col>2</xdr:col>
      <xdr:colOff>3323849</xdr:colOff>
      <xdr:row>19</xdr:row>
      <xdr:rowOff>110490</xdr:rowOff>
    </xdr:from>
    <xdr:to>
      <xdr:col>8</xdr:col>
      <xdr:colOff>736529</xdr:colOff>
      <xdr:row>42</xdr:row>
      <xdr:rowOff>28575</xdr:rowOff>
    </xdr:to>
    <xdr:pic>
      <xdr:nvPicPr>
        <xdr:cNvPr id="3" name="Imagen 2">
          <a:extLst>
            <a:ext uri="{FF2B5EF4-FFF2-40B4-BE49-F238E27FC236}">
              <a16:creationId xmlns:a16="http://schemas.microsoft.com/office/drawing/2014/main" id="{6DD2E4C0-E9EB-44E6-ABA7-A991625F1D81}"/>
            </a:ext>
          </a:extLst>
        </xdr:cNvPr>
        <xdr:cNvPicPr>
          <a:picLocks noChangeAspect="1"/>
        </xdr:cNvPicPr>
      </xdr:nvPicPr>
      <xdr:blipFill>
        <a:blip xmlns:r="http://schemas.openxmlformats.org/officeDocument/2006/relationships" r:embed="rId2"/>
        <a:stretch>
          <a:fillRect/>
        </a:stretch>
      </xdr:blipFill>
      <xdr:spPr>
        <a:xfrm>
          <a:off x="7800599" y="3549015"/>
          <a:ext cx="5678475" cy="4082415"/>
        </a:xfrm>
        <a:prstGeom prst="rect">
          <a:avLst/>
        </a:prstGeom>
      </xdr:spPr>
    </xdr:pic>
    <xdr:clientData/>
  </xdr:twoCellAnchor>
  <xdr:twoCellAnchor editAs="oneCell">
    <xdr:from>
      <xdr:col>2</xdr:col>
      <xdr:colOff>3329940</xdr:colOff>
      <xdr:row>43</xdr:row>
      <xdr:rowOff>133350</xdr:rowOff>
    </xdr:from>
    <xdr:to>
      <xdr:col>9</xdr:col>
      <xdr:colOff>38097</xdr:colOff>
      <xdr:row>78</xdr:row>
      <xdr:rowOff>173355</xdr:rowOff>
    </xdr:to>
    <xdr:pic>
      <xdr:nvPicPr>
        <xdr:cNvPr id="4" name="Imagen 3">
          <a:extLst>
            <a:ext uri="{FF2B5EF4-FFF2-40B4-BE49-F238E27FC236}">
              <a16:creationId xmlns:a16="http://schemas.microsoft.com/office/drawing/2014/main" id="{D982DE59-195A-407B-AA0E-1C566B2A2A19}"/>
            </a:ext>
          </a:extLst>
        </xdr:cNvPr>
        <xdr:cNvPicPr>
          <a:picLocks noChangeAspect="1"/>
        </xdr:cNvPicPr>
      </xdr:nvPicPr>
      <xdr:blipFill>
        <a:blip xmlns:r="http://schemas.openxmlformats.org/officeDocument/2006/relationships" r:embed="rId3"/>
        <a:stretch>
          <a:fillRect/>
        </a:stretch>
      </xdr:blipFill>
      <xdr:spPr>
        <a:xfrm>
          <a:off x="7806690" y="7915275"/>
          <a:ext cx="5756907" cy="63703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xdr:row>
      <xdr:rowOff>152400</xdr:rowOff>
    </xdr:from>
    <xdr:to>
      <xdr:col>2</xdr:col>
      <xdr:colOff>4594110</xdr:colOff>
      <xdr:row>33</xdr:row>
      <xdr:rowOff>168205</xdr:rowOff>
    </xdr:to>
    <xdr:pic>
      <xdr:nvPicPr>
        <xdr:cNvPr id="3" name="Imagen 2">
          <a:extLst>
            <a:ext uri="{FF2B5EF4-FFF2-40B4-BE49-F238E27FC236}">
              <a16:creationId xmlns:a16="http://schemas.microsoft.com/office/drawing/2014/main" id="{7BDD4611-75C8-BDCE-2FA2-C4594BEE87E3}"/>
            </a:ext>
          </a:extLst>
        </xdr:cNvPr>
        <xdr:cNvPicPr>
          <a:picLocks noChangeAspect="1"/>
        </xdr:cNvPicPr>
      </xdr:nvPicPr>
      <xdr:blipFill>
        <a:blip xmlns:r="http://schemas.openxmlformats.org/officeDocument/2006/relationships" r:embed="rId1"/>
        <a:stretch>
          <a:fillRect/>
        </a:stretch>
      </xdr:blipFill>
      <xdr:spPr>
        <a:xfrm>
          <a:off x="796247" y="2849366"/>
          <a:ext cx="6892247" cy="3978975"/>
        </a:xfrm>
        <a:prstGeom prst="rect">
          <a:avLst/>
        </a:prstGeom>
      </xdr:spPr>
    </xdr:pic>
    <xdr:clientData/>
  </xdr:twoCellAnchor>
  <xdr:twoCellAnchor editAs="oneCell">
    <xdr:from>
      <xdr:col>2</xdr:col>
      <xdr:colOff>8396749</xdr:colOff>
      <xdr:row>11</xdr:row>
      <xdr:rowOff>19452</xdr:rowOff>
    </xdr:from>
    <xdr:to>
      <xdr:col>10</xdr:col>
      <xdr:colOff>20477</xdr:colOff>
      <xdr:row>34</xdr:row>
      <xdr:rowOff>60404</xdr:rowOff>
    </xdr:to>
    <xdr:pic>
      <xdr:nvPicPr>
        <xdr:cNvPr id="5" name="Imagen 4">
          <a:extLst>
            <a:ext uri="{FF2B5EF4-FFF2-40B4-BE49-F238E27FC236}">
              <a16:creationId xmlns:a16="http://schemas.microsoft.com/office/drawing/2014/main" id="{AF51E816-FEDB-13E7-D0FA-5D65DA75FCC6}"/>
            </a:ext>
          </a:extLst>
        </xdr:cNvPr>
        <xdr:cNvPicPr>
          <a:picLocks noChangeAspect="1"/>
        </xdr:cNvPicPr>
      </xdr:nvPicPr>
      <xdr:blipFill>
        <a:blip xmlns:r="http://schemas.openxmlformats.org/officeDocument/2006/relationships" r:embed="rId2"/>
        <a:stretch>
          <a:fillRect/>
        </a:stretch>
      </xdr:blipFill>
      <xdr:spPr>
        <a:xfrm>
          <a:off x="11468294" y="2395351"/>
          <a:ext cx="6589280" cy="42217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rturo.espinosa/Desktop/Huella%20Chile/00%20FE/FE_HuellaChile_DGC_20220609.xlsx" TargetMode="External"/><Relationship Id="rId1" Type="http://schemas.openxmlformats.org/officeDocument/2006/relationships/externalLinkPath" Target="/Users/arturo.espinosa/Desktop/Huella%20Chile/00%20FE/FE_HuellaChile_DGC_202206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sheetName val="COMPILADO EMISIONES DIRECTAS"/>
      <sheetName val="COMPILADO EMISIONES IND ENERGÍA"/>
      <sheetName val="COMPILADO OTRAS EMISIONES IND"/>
      <sheetName val="TRANSPORTE DE PERSONAS"/>
      <sheetName val="BENCHMARK_PRODUCTOS"/>
      <sheetName val="FE_HChile_2021_DGC"/>
      <sheetName val="FE_HChile_2021"/>
      <sheetName val="BNE2019_CUADROA2"/>
      <sheetName val="BNE2020_CUADROA2"/>
      <sheetName val="FE_Diesel"/>
      <sheetName val="BNE2019_CUADROA3"/>
      <sheetName val="FE_HuellaChile_2017"/>
      <sheetName val="Hoja1"/>
      <sheetName val="DEFRA_2021"/>
      <sheetName val="GR_Montre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hyperlink" Target="https://www.fertilizerseurope.com/wp-content/uploads/2020/01/The-carbon-footprint-of-fertilizer-production_Regional-reference-values.pdf" TargetMode="External"/><Relationship Id="rId1" Type="http://schemas.openxmlformats.org/officeDocument/2006/relationships/hyperlink" Target="https://www.fertilizerseurope.com/" TargetMode="External"/></Relationships>
</file>

<file path=xl/worksheets/_rels/sheet3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10.bin"/><Relationship Id="rId1" Type="http://schemas.openxmlformats.org/officeDocument/2006/relationships/hyperlink" Target="http://www.ghgprotocol.org/corporate-standard" TargetMode="External"/><Relationship Id="rId4" Type="http://schemas.openxmlformats.org/officeDocument/2006/relationships/comments" Target="../comments2.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hotelfootprints.org/" TargetMode="External"/><Relationship Id="rId1" Type="http://schemas.openxmlformats.org/officeDocument/2006/relationships/hyperlink" Target="https://www.hotelfootprints.org/"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0.bin"/></Relationships>
</file>

<file path=xl/worksheets/_rels/sheet49.xml.rels><?xml version="1.0" encoding="UTF-8" standalone="yes"?>
<Relationships xmlns="http://schemas.openxmlformats.org/package/2006/relationships"><Relationship Id="rId3" Type="http://schemas.openxmlformats.org/officeDocument/2006/relationships/hyperlink" Target="http://www.ghgprotocol.org/corporate-standard" TargetMode="External"/><Relationship Id="rId2" Type="http://schemas.openxmlformats.org/officeDocument/2006/relationships/hyperlink" Target="http://www.ghgprotocol.org/corporate-standard" TargetMode="External"/><Relationship Id="rId1" Type="http://schemas.openxmlformats.org/officeDocument/2006/relationships/hyperlink" Target="https://wrap.org.uk/resources/report/carbon-waste-and-resources-metric" TargetMode="External"/><Relationship Id="rId6" Type="http://schemas.openxmlformats.org/officeDocument/2006/relationships/comments" Target="../comments8.xml"/><Relationship Id="rId5" Type="http://schemas.openxmlformats.org/officeDocument/2006/relationships/vmlDrawing" Target="../drawings/vmlDrawing8.vml"/><Relationship Id="rId4"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A9FDE-CCA4-4A17-897E-4FBC91DC431E}">
  <sheetPr>
    <tabColor theme="7"/>
  </sheetPr>
  <dimension ref="B8:C58"/>
  <sheetViews>
    <sheetView showGridLines="0" tabSelected="1" workbookViewId="0"/>
  </sheetViews>
  <sheetFormatPr baseColWidth="10" defaultColWidth="11.44140625" defaultRowHeight="14.4"/>
  <cols>
    <col min="1" max="1" width="3.33203125" customWidth="1"/>
    <col min="2" max="2" width="29.6640625" bestFit="1" customWidth="1"/>
    <col min="3" max="3" width="103.33203125" bestFit="1" customWidth="1"/>
  </cols>
  <sheetData>
    <row r="8" spans="2:3" ht="25.2" customHeight="1"/>
    <row r="11" spans="2:3">
      <c r="B11" s="347" t="s">
        <v>0</v>
      </c>
      <c r="C11" s="334">
        <v>2</v>
      </c>
    </row>
    <row r="12" spans="2:3">
      <c r="B12" s="347" t="s">
        <v>1</v>
      </c>
      <c r="C12" s="335">
        <v>46146</v>
      </c>
    </row>
    <row r="13" spans="2:3">
      <c r="B13" s="347" t="s">
        <v>2</v>
      </c>
      <c r="C13" s="336" t="s">
        <v>2177</v>
      </c>
    </row>
    <row r="14" spans="2:3">
      <c r="B14" s="347" t="s">
        <v>3</v>
      </c>
      <c r="C14" s="336" t="s">
        <v>4</v>
      </c>
    </row>
    <row r="17" spans="2:3" s="73" customFormat="1">
      <c r="B17" s="347" t="s">
        <v>5</v>
      </c>
      <c r="C17" s="347" t="s">
        <v>6</v>
      </c>
    </row>
    <row r="18" spans="2:3" s="73" customFormat="1">
      <c r="B18" s="346" t="s">
        <v>7</v>
      </c>
      <c r="C18" s="337" t="s">
        <v>8</v>
      </c>
    </row>
    <row r="19" spans="2:3" s="73" customFormat="1">
      <c r="B19" s="346" t="s">
        <v>9</v>
      </c>
      <c r="C19" s="337" t="s">
        <v>10</v>
      </c>
    </row>
    <row r="20" spans="2:3" s="73" customFormat="1">
      <c r="B20" s="346" t="s">
        <v>2172</v>
      </c>
      <c r="C20" s="337" t="s">
        <v>2173</v>
      </c>
    </row>
    <row r="21" spans="2:3" s="73" customFormat="1" ht="28.8">
      <c r="B21" s="338" t="s">
        <v>11</v>
      </c>
      <c r="C21" s="337" t="s">
        <v>2195</v>
      </c>
    </row>
    <row r="22" spans="2:3" s="73" customFormat="1" ht="28.8">
      <c r="B22" s="339" t="s">
        <v>12</v>
      </c>
      <c r="C22" s="337" t="s">
        <v>13</v>
      </c>
    </row>
    <row r="23" spans="2:3" s="73" customFormat="1" ht="28.8">
      <c r="B23" s="338" t="s">
        <v>14</v>
      </c>
      <c r="C23" s="337" t="s">
        <v>2196</v>
      </c>
    </row>
    <row r="24" spans="2:3" s="73" customFormat="1" ht="28.8">
      <c r="B24" s="339" t="s">
        <v>15</v>
      </c>
      <c r="C24" s="337" t="s">
        <v>16</v>
      </c>
    </row>
    <row r="25" spans="2:3" s="73" customFormat="1" ht="28.8">
      <c r="B25" s="339" t="s">
        <v>17</v>
      </c>
      <c r="C25" s="337" t="s">
        <v>18</v>
      </c>
    </row>
    <row r="26" spans="2:3" s="73" customFormat="1" ht="28.8">
      <c r="B26" s="377" t="s">
        <v>2193</v>
      </c>
      <c r="C26" s="337" t="s">
        <v>2197</v>
      </c>
    </row>
    <row r="27" spans="2:3" s="73" customFormat="1" ht="28.8">
      <c r="B27" s="338" t="s">
        <v>19</v>
      </c>
      <c r="C27" s="337" t="s">
        <v>20</v>
      </c>
    </row>
    <row r="28" spans="2:3" s="73" customFormat="1" ht="43.2">
      <c r="B28" s="339" t="s">
        <v>21</v>
      </c>
      <c r="C28" s="337" t="s">
        <v>22</v>
      </c>
    </row>
    <row r="29" spans="2:3" s="73" customFormat="1" ht="43.2">
      <c r="B29" s="339" t="s">
        <v>23</v>
      </c>
      <c r="C29" s="337" t="s">
        <v>24</v>
      </c>
    </row>
    <row r="30" spans="2:3" s="73" customFormat="1" ht="43.2">
      <c r="B30" s="339" t="s">
        <v>25</v>
      </c>
      <c r="C30" s="337" t="s">
        <v>26</v>
      </c>
    </row>
    <row r="31" spans="2:3" s="73" customFormat="1" ht="28.8">
      <c r="B31" s="339" t="s">
        <v>27</v>
      </c>
      <c r="C31" s="337" t="s">
        <v>28</v>
      </c>
    </row>
    <row r="32" spans="2:3" s="73" customFormat="1" ht="43.2">
      <c r="B32" s="339" t="s">
        <v>29</v>
      </c>
      <c r="C32" s="337" t="s">
        <v>30</v>
      </c>
    </row>
    <row r="33" spans="2:3" s="73" customFormat="1">
      <c r="B33" s="338" t="s">
        <v>31</v>
      </c>
      <c r="C33" s="337" t="s">
        <v>32</v>
      </c>
    </row>
    <row r="34" spans="2:3" s="73" customFormat="1">
      <c r="B34" s="339" t="s">
        <v>33</v>
      </c>
      <c r="C34" s="337" t="s">
        <v>34</v>
      </c>
    </row>
    <row r="35" spans="2:3" s="73" customFormat="1">
      <c r="B35" s="339" t="s">
        <v>35</v>
      </c>
      <c r="C35" s="337" t="s">
        <v>36</v>
      </c>
    </row>
    <row r="36" spans="2:3" s="73" customFormat="1" ht="43.2" customHeight="1">
      <c r="B36" s="340" t="s">
        <v>37</v>
      </c>
      <c r="C36" s="341" t="s">
        <v>38</v>
      </c>
    </row>
    <row r="37" spans="2:3" s="73" customFormat="1" ht="48.6" customHeight="1">
      <c r="B37" s="340" t="s">
        <v>39</v>
      </c>
      <c r="C37" s="341" t="s">
        <v>40</v>
      </c>
    </row>
    <row r="38" spans="2:3" s="73" customFormat="1" ht="28.8">
      <c r="B38" s="340" t="s">
        <v>41</v>
      </c>
      <c r="C38" s="341" t="s">
        <v>42</v>
      </c>
    </row>
    <row r="39" spans="2:3" s="73" customFormat="1" ht="28.8">
      <c r="B39" s="342" t="s">
        <v>43</v>
      </c>
      <c r="C39" s="341" t="s">
        <v>44</v>
      </c>
    </row>
    <row r="40" spans="2:3" s="73" customFormat="1" ht="28.8">
      <c r="B40" s="343" t="s">
        <v>45</v>
      </c>
      <c r="C40" s="341" t="s">
        <v>46</v>
      </c>
    </row>
    <row r="41" spans="2:3" s="73" customFormat="1">
      <c r="B41" s="344" t="s">
        <v>47</v>
      </c>
      <c r="C41" s="345" t="s">
        <v>48</v>
      </c>
    </row>
    <row r="42" spans="2:3" s="73" customFormat="1">
      <c r="B42" s="344" t="s">
        <v>49</v>
      </c>
      <c r="C42" s="544" t="s">
        <v>2228</v>
      </c>
    </row>
    <row r="43" spans="2:3" s="73" customFormat="1">
      <c r="B43" s="344" t="s">
        <v>50</v>
      </c>
      <c r="C43" s="544" t="s">
        <v>2229</v>
      </c>
    </row>
    <row r="44" spans="2:3" s="73" customFormat="1">
      <c r="B44" s="344" t="s">
        <v>51</v>
      </c>
      <c r="C44" s="544" t="s">
        <v>2230</v>
      </c>
    </row>
    <row r="45" spans="2:3" s="73" customFormat="1">
      <c r="B45" s="344" t="s">
        <v>52</v>
      </c>
      <c r="C45" s="544" t="s">
        <v>2231</v>
      </c>
    </row>
    <row r="46" spans="2:3" s="73" customFormat="1">
      <c r="B46" s="344" t="s">
        <v>53</v>
      </c>
      <c r="C46" s="544" t="s">
        <v>2232</v>
      </c>
    </row>
    <row r="47" spans="2:3" s="73" customFormat="1">
      <c r="B47" s="344" t="s">
        <v>54</v>
      </c>
      <c r="C47" s="544" t="s">
        <v>2233</v>
      </c>
    </row>
    <row r="48" spans="2:3" s="73" customFormat="1">
      <c r="B48" s="344" t="s">
        <v>55</v>
      </c>
      <c r="C48" s="544" t="s">
        <v>2234</v>
      </c>
    </row>
    <row r="49" spans="2:3" s="73" customFormat="1" ht="43.2">
      <c r="B49" s="343" t="s">
        <v>56</v>
      </c>
      <c r="C49" s="341" t="s">
        <v>57</v>
      </c>
    </row>
    <row r="50" spans="2:3" s="73" customFormat="1">
      <c r="B50" s="344" t="s">
        <v>58</v>
      </c>
      <c r="C50" s="544" t="s">
        <v>2235</v>
      </c>
    </row>
    <row r="51" spans="2:3" s="73" customFormat="1">
      <c r="B51" s="344" t="s">
        <v>59</v>
      </c>
      <c r="C51" s="544" t="s">
        <v>2236</v>
      </c>
    </row>
    <row r="52" spans="2:3" s="73" customFormat="1">
      <c r="B52" s="344" t="s">
        <v>60</v>
      </c>
      <c r="C52" s="544" t="s">
        <v>2237</v>
      </c>
    </row>
    <row r="53" spans="2:3" s="73" customFormat="1">
      <c r="B53" s="343" t="s">
        <v>61</v>
      </c>
      <c r="C53" s="345" t="s">
        <v>62</v>
      </c>
    </row>
    <row r="54" spans="2:3" s="73" customFormat="1">
      <c r="B54" s="344" t="s">
        <v>63</v>
      </c>
      <c r="C54" s="544" t="s">
        <v>2238</v>
      </c>
    </row>
    <row r="55" spans="2:3" s="73" customFormat="1">
      <c r="B55" s="343" t="s">
        <v>64</v>
      </c>
      <c r="C55" s="345" t="s">
        <v>65</v>
      </c>
    </row>
    <row r="56" spans="2:3" s="73" customFormat="1">
      <c r="B56" s="343" t="s">
        <v>66</v>
      </c>
      <c r="C56" s="345" t="s">
        <v>67</v>
      </c>
    </row>
    <row r="57" spans="2:3" s="73" customFormat="1">
      <c r="B57" s="343" t="s">
        <v>68</v>
      </c>
      <c r="C57" s="345" t="s">
        <v>69</v>
      </c>
    </row>
    <row r="58" spans="2:3" s="73" customFormat="1">
      <c r="B58" s="344" t="s">
        <v>70</v>
      </c>
      <c r="C58" s="544" t="s">
        <v>2239</v>
      </c>
    </row>
  </sheetData>
  <sheetProtection autoFilter="0"/>
  <hyperlinks>
    <hyperlink ref="B21" location="'1.1 Combustión estacionaria'!A1" display="1.1 Combustión estacionaria" xr:uid="{44F636A0-9935-42D0-B994-F88B9DC99D7C}"/>
    <hyperlink ref="B23" location="'1.2 Combustión móvil'!A1" display="1.2 Combustión móvil" xr:uid="{76F9F3BE-9297-4772-9310-37347527EDBE}"/>
    <hyperlink ref="B22" location="'1.1 V2 CH2 T2.4'!A1" display="1.1 V2 CH2 T2.4" xr:uid="{99824A53-305D-46E3-8932-B6576897952C}"/>
    <hyperlink ref="B24" location="'1.2 V2 CH3 T3.2.1'!A1" display="1.2 V2 CH3 T3.2.1" xr:uid="{7BD3735D-0353-4EF3-9405-552F639C33F6}"/>
    <hyperlink ref="B25" location="'1.2 V2 CH3 T3.2.2'!A1" display="1.2 V2 CH3 T3.2.2" xr:uid="{74AEB545-395F-4E84-9E38-AF2E143437C5}"/>
    <hyperlink ref="B27" location="'1.3 Procesos industriales'!A1" display="1.3 Procesos industriales" xr:uid="{6DE922D0-08F6-4339-B151-1742AC5441E4}"/>
    <hyperlink ref="B28" location="'1.3 P.I. Cemento'!A1" display="1.3 P.I. Cemento" xr:uid="{5504357A-ACBA-43ED-BE12-70F8FE2C12AA}"/>
    <hyperlink ref="B29" location="'1.3 P.I. Cal'!A1" display="1.3 P.I. Cal" xr:uid="{CAB6F600-8519-4CEE-9FED-90E7ABFCA4F0}"/>
    <hyperlink ref="B30" location="'1.3 P.I. Vidrio'!A1" display="1.3 P.I. Vidrio" xr:uid="{31F33740-C601-4185-9870-587225FE679B}"/>
    <hyperlink ref="B31" location="'1.3 P.I. Hierro, Acero y Coque'!A1" display="1.3 P.I. Hierro, Acero y Coque" xr:uid="{18D66C32-59D5-4FB4-8ABA-E6C33259E22F}"/>
    <hyperlink ref="B32" location="'1.3 P.I. Ácido Nítrico'!A1" display="1.3 P.I. Ácido Nítrico" xr:uid="{446593E0-4A4A-43E5-BAA5-FAEF145B27CB}"/>
    <hyperlink ref="B33" location="'1.4 Emisiones fugitivas'!A1" display="1.4 Emisiones fugitivas" xr:uid="{8CF1CE72-7FB5-405B-A19D-828C57376DE1}"/>
    <hyperlink ref="B34" location="'1.4 AR5 CH8  T8.A.1'!A1" display="1.4 AR5 CH8  T8.A.1" xr:uid="{964BC7FD-79D1-4CA1-911B-370C15122CD1}"/>
    <hyperlink ref="B35" location="'1.4 V3 CH7 T7.8'!A1" display="1.4 V3 CH7 T7.8" xr:uid="{269CC2B2-5949-46A9-B6BC-E09787F1EDF7}"/>
    <hyperlink ref="B36" location="'2.1 Electricidad'!A1" display="2.1 Electricidad" xr:uid="{CB87CB09-6DCB-4BFB-BD9F-26551468266F}"/>
    <hyperlink ref="B37" location="'2.2 Perdidas por T&amp;D'!A1" display="2.2 Perdidas por T&amp;D" xr:uid="{214012E3-C4D0-4F18-B57D-EBCD2FEE2784}"/>
    <hyperlink ref="B38" location="'2.3 Adq. de otras energías'!A1" display="2.3 Adq. de otras energías" xr:uid="{6255AC71-0CA7-4FA9-97EC-07E13BA0BAF0}"/>
    <hyperlink ref="B39" location="'2.3 V2 CH2 T2.2'!A1" display="2.3 V2 CH2 T2.2" xr:uid="{B54882BC-CC57-4DDB-9028-2F740482B175}"/>
    <hyperlink ref="B40" location="'3.1 Adq. Bienes y servicios'!A1" display="3.1 Adq. Bienes y servicios" xr:uid="{0D841FF1-6931-42AA-A492-96B15D36AE14}"/>
    <hyperlink ref="B41" location="'3.1 Fertilizantes'!A1" display="3.1 Fertilizantes" xr:uid="{6064B103-D850-47E0-A3E0-AB6EFF588303}"/>
    <hyperlink ref="B42" location="'3.1 Material use'!A1" display="3.1 Material use" xr:uid="{7877009D-E290-4C1B-810A-E1B4994F29A7}"/>
    <hyperlink ref="B43" location="'3.1 WTT- fuels'!A1" display="3.1 WTT- fuels" xr:uid="{1A1DC14D-060A-4B4C-8760-B9714A023439}"/>
    <hyperlink ref="B44" location="'3.1 WTT- bioenergy'!A1" display="3.1 WTT- bioenergy" xr:uid="{F3A4AFFB-F660-4E94-AD6F-9478E5F10300}"/>
    <hyperlink ref="B45" location="'3.1 Water treatment'!A1" display="3.1 Water treatment" xr:uid="{4CADEC87-792C-4B2A-B110-FFCE5889AA32}"/>
    <hyperlink ref="B46" location="'3.1 Water supply'!A1" display="3.1 Water supply" xr:uid="{81405E9C-4BC1-4C12-85D1-2C0CA4D38266}"/>
    <hyperlink ref="B47" location="'3.1 Hotel stay'!A1" display="3.1 Hotel stay" xr:uid="{83279303-7240-455B-B9AB-5A94316E9321}"/>
    <hyperlink ref="B48" location="'3.1 Homeworking'!A1" display="3.1 Homeworking" xr:uid="{712E1C4D-7D64-41E6-B84B-E375D6D5A6B1}"/>
    <hyperlink ref="B49" location="'3.2 Transporte de personas'!A1" display="3.2 Transporte de personas" xr:uid="{20D0060A-53D5-4AF1-AFF5-31DFC75D60AC}"/>
    <hyperlink ref="B50" location="'3.2 Business travel- air'!A1" display="3.2 Business travel- air" xr:uid="{A5B00953-D4F6-43AC-8405-0AE3E2FB6D03}"/>
    <hyperlink ref="B51" location="'3.2 Business travel- land'!A1" display="3.2 Business travel- land" xr:uid="{60F337BB-A878-46D6-A561-0B8685CAC7C0}"/>
    <hyperlink ref="B52" location="'3.2 Passenger vehicles'!A1" display="3.2 Passenger vehicles" xr:uid="{E299D60A-BB83-473F-80C9-D10707811DAA}"/>
    <hyperlink ref="B53" location="'3.3 Transporte de carga'!A1" display="3.3 Transporte de carga" xr:uid="{2E2C87A3-F996-4897-B68C-74CEFB6BDB27}"/>
    <hyperlink ref="B54" location="'3.3 Freighting goods'!A1" display="3.3 Freighting goods" xr:uid="{ED1A81A3-B859-4AE9-AC9C-91C4C303E5DE}"/>
    <hyperlink ref="B55" location="'3.4 Transporte de residuos'!A1" display="3.4 Transporte de residuos" xr:uid="{43931BD7-08E8-4703-8CE8-CC3A221AAE35}"/>
    <hyperlink ref="B56" location="'3.5 Uso de productos'!A1" display="3.5 Uso de productos" xr:uid="{2ACCFE90-FC82-412C-B851-F91E3642FFF4}"/>
    <hyperlink ref="B57" location="'3.6 Trat. yo disp. de residuos'!A1" display="3.6 Trat. y/o disp. de residuos" xr:uid="{B846C173-E568-4FB4-A385-FA41FFF3D192}"/>
    <hyperlink ref="B58" location="'3.6 Waste disposal'!A1" display="3.6 Waste disposal" xr:uid="{DBE497B1-6F4B-4ED6-9310-6215AF8DF7E9}"/>
    <hyperlink ref="B19" location="RESUMEN!A1" display="Resumen" xr:uid="{2123354C-115F-4F15-9587-17A2086FB35F}"/>
    <hyperlink ref="B18" location="INICIO!A1" display="INICIO" xr:uid="{CC181625-418B-4658-A28D-95F9AE0E5F98}"/>
    <hyperlink ref="B20" location="'CONTROL DE CAMBIOS'!A1" display="CONTROL DE CAMBIOS" xr:uid="{2C50F624-2215-4A7C-AE63-2D8F594D70A6}"/>
    <hyperlink ref="B26" location="'1.1 y 1.2CUADROA1 - BNE 2024'!A1" display="1.1 y 1.2CUADROA1 - BNE 2024" xr:uid="{71C792CC-580B-4F4E-AA22-A2008C57584B}"/>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B430-36FD-481E-B0B0-BE1E0AD92DD2}">
  <sheetPr>
    <tabColor theme="7"/>
  </sheetPr>
  <dimension ref="B6:L704"/>
  <sheetViews>
    <sheetView showGridLines="0" workbookViewId="0">
      <selection activeCell="B8" sqref="B8"/>
    </sheetView>
  </sheetViews>
  <sheetFormatPr baseColWidth="10" defaultColWidth="11.5546875" defaultRowHeight="14.4"/>
  <cols>
    <col min="1" max="1" width="11.5546875" style="73"/>
    <col min="2" max="3" width="24.33203125" style="73" customWidth="1"/>
    <col min="4" max="4" width="45.33203125" style="73" bestFit="1" customWidth="1"/>
    <col min="5" max="6" width="23.109375" style="73" customWidth="1"/>
    <col min="7" max="7" width="27.5546875" style="73" customWidth="1"/>
    <col min="8" max="8" width="18.33203125" style="331" customWidth="1"/>
    <col min="9" max="9" width="29.6640625" style="73" customWidth="1"/>
    <col min="10" max="10" width="31.33203125" style="73" customWidth="1"/>
    <col min="11" max="11" width="71.33203125" style="151" customWidth="1"/>
    <col min="12" max="12" width="28.109375" style="330" customWidth="1"/>
    <col min="13" max="16384" width="11.5546875" style="73"/>
  </cols>
  <sheetData>
    <row r="6" spans="2:12">
      <c r="L6" s="151"/>
    </row>
    <row r="7" spans="2:12">
      <c r="L7" s="151"/>
    </row>
    <row r="8" spans="2:12" ht="15" thickBot="1">
      <c r="B8" s="347" t="s">
        <v>71</v>
      </c>
      <c r="C8" s="347" t="s">
        <v>72</v>
      </c>
      <c r="D8" s="347" t="s">
        <v>73</v>
      </c>
      <c r="E8" s="347" t="s">
        <v>74</v>
      </c>
      <c r="F8" s="347" t="s">
        <v>75</v>
      </c>
      <c r="G8" s="347" t="s">
        <v>76</v>
      </c>
      <c r="H8" s="348" t="s">
        <v>77</v>
      </c>
      <c r="I8" s="347" t="s">
        <v>78</v>
      </c>
      <c r="J8" s="347" t="s">
        <v>79</v>
      </c>
      <c r="K8" s="347" t="s">
        <v>80</v>
      </c>
      <c r="L8" s="347" t="s">
        <v>81</v>
      </c>
    </row>
    <row r="9" spans="2:12" ht="28.8">
      <c r="B9" s="349" t="s">
        <v>82</v>
      </c>
      <c r="C9" s="349" t="s">
        <v>11</v>
      </c>
      <c r="D9" s="349" t="s">
        <v>83</v>
      </c>
      <c r="E9" s="349" t="s">
        <v>84</v>
      </c>
      <c r="F9" s="349" t="s">
        <v>85</v>
      </c>
      <c r="G9" s="349" t="s">
        <v>86</v>
      </c>
      <c r="H9" s="350" cm="1">
        <f t="array" ref="H9">_xlfn.XLOOKUP(E9&amp;G9,'1.1 Combustión estacionaria'!$B$16:$B$48&amp;'1.1 Combustión estacionaria'!$F$16:$F$48,'1.1 Combustión estacionaria'!$AB$16:$AB$48,"-")</f>
        <v>2361.0160796670002</v>
      </c>
      <c r="I9" s="349" t="str" cm="1">
        <f t="array" ref="I9">_xlfn.XLOOKUP(E9&amp;G9,'1.1 Combustión estacionaria'!$B$16:$B$48&amp;'1.1 Combustión estacionaria'!$F$16:$F$48,'1.1 Combustión estacionaria'!$AC$16:$AC$48,"-")</f>
        <v>kgCO2e/metros cúbicos</v>
      </c>
      <c r="J9" s="349" t="str" cm="1">
        <f t="array" ref="J9">_xlfn.XLOOKUP(E9&amp;G9,'1.1 Combustión estacionaria'!$B$16:$B$48&amp;'1.1 Combustión estacionaria'!$F$16:$F$48,'1.1 Combustión estacionaria'!$AD$16:$AD$48,"-")</f>
        <v>IPCC 2006 (vol2; chapter 2) , Table 2.4</v>
      </c>
      <c r="K9" s="349" t="str" cm="1">
        <f t="array" ref="K9">_xlfn.XLOOKUP(E9&amp;G9,'1.1 Combustión estacionaria'!$B$16:$B$48&amp;'1.1 Combustión estacionaria'!$F$16:$F$48,'1.1 Combustión estacionaria'!$AE$16:$AE$48,"-")</f>
        <v>CNE BNE 2024</v>
      </c>
      <c r="L9" s="351" t="str" cm="1">
        <f t="array" ref="L9">_xlfn.XLOOKUP(E9&amp;G9,'1.1 Combustión estacionaria'!$B$16:$B$48&amp;'1.1 Combustión estacionaria'!$F$16:$F$48,'1.1 Combustión estacionaria'!$AF$16:$AF$48,"-")</f>
        <v>-</v>
      </c>
    </row>
    <row r="10" spans="2:12" ht="28.8">
      <c r="B10" s="352" t="s">
        <v>82</v>
      </c>
      <c r="C10" s="352" t="s">
        <v>11</v>
      </c>
      <c r="D10" s="352" t="s">
        <v>83</v>
      </c>
      <c r="E10" s="352" t="s">
        <v>84</v>
      </c>
      <c r="F10" s="352" t="s">
        <v>85</v>
      </c>
      <c r="G10" s="352" t="s">
        <v>87</v>
      </c>
      <c r="H10" s="353" cm="1">
        <f t="array" ref="H10">_xlfn.XLOOKUP(E10&amp;G10,'1.1 Combustión estacionaria'!$B$16:$B$48&amp;'1.1 Combustión estacionaria'!$F$16:$F$48,'1.1 Combustión estacionaria'!$AB$16:$AB$48,"-")</f>
        <v>2.3610160796670003</v>
      </c>
      <c r="I10" s="352" t="str" cm="1">
        <f t="array" ref="I10">_xlfn.XLOOKUP(E10&amp;G10,'1.1 Combustión estacionaria'!$B$16:$B$48&amp;'1.1 Combustión estacionaria'!$F$16:$F$48,'1.1 Combustión estacionaria'!$AC$16:$AC$48,"-")</f>
        <v>kgCO2e/litros</v>
      </c>
      <c r="J10" s="352" t="str" cm="1">
        <f t="array" ref="J10">_xlfn.XLOOKUP(E10&amp;G10,'1.1 Combustión estacionaria'!$B$16:$B$48&amp;'1.1 Combustión estacionaria'!$F$16:$F$48,'1.1 Combustión estacionaria'!$AD$16:$AD$48,"-")</f>
        <v>IPCC 2006 (vol2; chapter 2) , Table 2.4</v>
      </c>
      <c r="K10" s="354" t="str" cm="1">
        <f t="array" ref="K10">_xlfn.XLOOKUP(E10&amp;G10,'1.1 Combustión estacionaria'!$B$16:$B$48&amp;'1.1 Combustión estacionaria'!$F$16:$F$48,'1.1 Combustión estacionaria'!$AE$16:$AE$48,"-")</f>
        <v>CNE BNE 2024</v>
      </c>
      <c r="L10" s="355" t="str" cm="1">
        <f t="array" ref="L10">_xlfn.XLOOKUP(E10&amp;G10,'1.1 Combustión estacionaria'!$B$16:$B$48&amp;'1.1 Combustión estacionaria'!$F$16:$F$48,'1.1 Combustión estacionaria'!$AF$16:$AF$48,"-")</f>
        <v>-</v>
      </c>
    </row>
    <row r="11" spans="2:12" ht="28.8">
      <c r="B11" s="352" t="s">
        <v>82</v>
      </c>
      <c r="C11" s="352" t="s">
        <v>11</v>
      </c>
      <c r="D11" s="352" t="s">
        <v>83</v>
      </c>
      <c r="E11" s="352" t="s">
        <v>88</v>
      </c>
      <c r="F11" s="352" t="s">
        <v>85</v>
      </c>
      <c r="G11" s="352" t="s">
        <v>89</v>
      </c>
      <c r="H11" s="353" cm="1">
        <f t="array" ref="H11">_xlfn.XLOOKUP(E11&amp;G11,'1.1 Combustión estacionaria'!$B$16:$B$48&amp;'1.1 Combustión estacionaria'!$F$16:$F$48,'1.1 Combustión estacionaria'!$AB$16:$AB$48,"-")</f>
        <v>2652.7371160499997</v>
      </c>
      <c r="I11" s="352" t="str" cm="1">
        <f t="array" ref="I11">_xlfn.XLOOKUP(E11&amp;G11,'1.1 Combustión estacionaria'!$B$16:$B$48&amp;'1.1 Combustión estacionaria'!$F$16:$F$48,'1.1 Combustión estacionaria'!$AC$16:$AC$48,"-")</f>
        <v>kgCO2e/toneladas</v>
      </c>
      <c r="J11" s="352" t="str" cm="1">
        <f t="array" ref="J11">_xlfn.XLOOKUP(E11&amp;G11,'1.1 Combustión estacionaria'!$B$16:$B$48&amp;'1.1 Combustión estacionaria'!$F$16:$F$48,'1.1 Combustión estacionaria'!$AD$16:$AD$48,"-")</f>
        <v>IPCC 2006 (vol2; chapter 2) , Table 2.4</v>
      </c>
      <c r="K11" s="352" t="str" cm="1">
        <f t="array" ref="K11">_xlfn.XLOOKUP(E11&amp;G11,'1.1 Combustión estacionaria'!$B$16:$B$48&amp;'1.1 Combustión estacionaria'!$F$16:$F$48,'1.1 Combustión estacionaria'!$AE$16:$AE$48,"-")</f>
        <v>CNE BNE 2024</v>
      </c>
      <c r="L11" s="356" t="str" cm="1">
        <f t="array" ref="L11">_xlfn.XLOOKUP(E11&amp;G11,'1.1 Combustión estacionaria'!$B$16:$B$48&amp;'1.1 Combustión estacionaria'!$F$16:$F$48,'1.1 Combustión estacionaria'!$AF$16:$AF$48,"-")</f>
        <v>-</v>
      </c>
    </row>
    <row r="12" spans="2:12" ht="28.8">
      <c r="B12" s="352" t="s">
        <v>82</v>
      </c>
      <c r="C12" s="352" t="s">
        <v>11</v>
      </c>
      <c r="D12" s="352" t="s">
        <v>83</v>
      </c>
      <c r="E12" s="352" t="s">
        <v>88</v>
      </c>
      <c r="F12" s="352" t="s">
        <v>85</v>
      </c>
      <c r="G12" s="352" t="s">
        <v>90</v>
      </c>
      <c r="H12" s="353" cm="1">
        <f t="array" ref="H12">_xlfn.XLOOKUP(E12&amp;G12,'1.1 Combustión estacionaria'!$B$16:$B$48&amp;'1.1 Combustión estacionaria'!$F$16:$F$48,'1.1 Combustión estacionaria'!$AB$16:$AB$48,"-")</f>
        <v>2.6527371160499995</v>
      </c>
      <c r="I12" s="352" t="str" cm="1">
        <f t="array" ref="I12">_xlfn.XLOOKUP(E12&amp;G12,'1.1 Combustión estacionaria'!$B$16:$B$48&amp;'1.1 Combustión estacionaria'!$F$16:$F$48,'1.1 Combustión estacionaria'!$AC$16:$AC$48,"-")</f>
        <v>kgCO2e/kilogramos</v>
      </c>
      <c r="J12" s="352" t="str" cm="1">
        <f t="array" ref="J12">_xlfn.XLOOKUP(E12&amp;G12,'1.1 Combustión estacionaria'!$B$16:$B$48&amp;'1.1 Combustión estacionaria'!$F$16:$F$48,'1.1 Combustión estacionaria'!$AD$16:$AD$48,"-")</f>
        <v>IPCC 2006 (vol2; chapter 2) , Table 2.4</v>
      </c>
      <c r="K12" s="352" t="str" cm="1">
        <f t="array" ref="K12">_xlfn.XLOOKUP(E12&amp;G12,'1.1 Combustión estacionaria'!$B$16:$B$48&amp;'1.1 Combustión estacionaria'!$F$16:$F$48,'1.1 Combustión estacionaria'!$AE$16:$AE$48,"-")</f>
        <v>CNE BNE 2024</v>
      </c>
      <c r="L12" s="356" t="str" cm="1">
        <f t="array" ref="L12">_xlfn.XLOOKUP(E12&amp;G12,'1.1 Combustión estacionaria'!$B$16:$B$48&amp;'1.1 Combustión estacionaria'!$F$16:$F$48,'1.1 Combustión estacionaria'!$AF$16:$AF$48,"-")</f>
        <v>-</v>
      </c>
    </row>
    <row r="13" spans="2:12" ht="28.8">
      <c r="B13" s="352" t="s">
        <v>82</v>
      </c>
      <c r="C13" s="352" t="s">
        <v>11</v>
      </c>
      <c r="D13" s="352" t="s">
        <v>83</v>
      </c>
      <c r="E13" s="352" t="s">
        <v>88</v>
      </c>
      <c r="F13" s="352" t="s">
        <v>85</v>
      </c>
      <c r="G13" s="352" t="s">
        <v>91</v>
      </c>
      <c r="H13" s="357" cm="1">
        <f t="array" ref="H13">_xlfn.XLOOKUP(E13&amp;G13,'1.1 Combustión estacionaria'!$B$16:$B$48&amp;'1.1 Combustión estacionaria'!$F$16:$F$48,'1.1 Combustión estacionaria'!$AB$16:$AB$48,"-")</f>
        <v>2.6527371160499995E-3</v>
      </c>
      <c r="I13" s="352" t="str" cm="1">
        <f t="array" ref="I13">_xlfn.XLOOKUP(E13&amp;G13,'1.1 Combustión estacionaria'!$B$16:$B$48&amp;'1.1 Combustión estacionaria'!$F$16:$F$48,'1.1 Combustión estacionaria'!$AC$16:$AC$48,"-")</f>
        <v>kgCO2e/gramos</v>
      </c>
      <c r="J13" s="352" t="str" cm="1">
        <f t="array" ref="J13">_xlfn.XLOOKUP(E13&amp;G13,'1.1 Combustión estacionaria'!$B$16:$B$48&amp;'1.1 Combustión estacionaria'!$F$16:$F$48,'1.1 Combustión estacionaria'!$AD$16:$AD$48,"-")</f>
        <v>IPCC 2006 (vol2; chapter 2) , Table 2.4</v>
      </c>
      <c r="K13" s="352" t="str" cm="1">
        <f t="array" ref="K13">_xlfn.XLOOKUP(E13&amp;G13,'1.1 Combustión estacionaria'!$B$16:$B$48&amp;'1.1 Combustión estacionaria'!$F$16:$F$48,'1.1 Combustión estacionaria'!$AE$16:$AE$48,"-")</f>
        <v>CNE BNE 2024</v>
      </c>
      <c r="L13" s="356" t="str" cm="1">
        <f t="array" ref="L13">_xlfn.XLOOKUP(E13&amp;G13,'1.1 Combustión estacionaria'!$B$16:$B$48&amp;'1.1 Combustión estacionaria'!$F$16:$F$48,'1.1 Combustión estacionaria'!$AF$16:$AF$48,"-")</f>
        <v>-</v>
      </c>
    </row>
    <row r="14" spans="2:12" ht="28.8">
      <c r="B14" s="352" t="s">
        <v>82</v>
      </c>
      <c r="C14" s="352" t="s">
        <v>11</v>
      </c>
      <c r="D14" s="352" t="s">
        <v>83</v>
      </c>
      <c r="E14" s="352" t="s">
        <v>92</v>
      </c>
      <c r="F14" s="352" t="s">
        <v>85</v>
      </c>
      <c r="G14" s="352" t="s">
        <v>89</v>
      </c>
      <c r="H14" s="353" cm="1">
        <f t="array" ref="H14">_xlfn.XLOOKUP(E14&amp;G14,'1.1 Combustión estacionaria'!$B$16:$B$48&amp;'1.1 Combustión estacionaria'!$F$16:$F$48,'1.1 Combustión estacionaria'!$AB$16:$AB$48,"-")</f>
        <v>2652.7371160499997</v>
      </c>
      <c r="I14" s="352" t="str" cm="1">
        <f t="array" ref="I14">_xlfn.XLOOKUP(E14&amp;G14,'1.1 Combustión estacionaria'!$B$16:$B$48&amp;'1.1 Combustión estacionaria'!$F$16:$F$48,'1.1 Combustión estacionaria'!$AC$16:$AC$48,"-")</f>
        <v>kgCO2e/toneladas</v>
      </c>
      <c r="J14" s="352" t="str" cm="1">
        <f t="array" ref="J14">_xlfn.XLOOKUP(E14&amp;G14,'1.1 Combustión estacionaria'!$B$16:$B$48&amp;'1.1 Combustión estacionaria'!$F$16:$F$48,'1.1 Combustión estacionaria'!$AD$16:$AD$48,"-")</f>
        <v>IPCC 2006 (vol2; chapter 2) , Table 2.4</v>
      </c>
      <c r="K14" s="352" t="str" cm="1">
        <f t="array" ref="K14">_xlfn.XLOOKUP(E14&amp;G14,'1.1 Combustión estacionaria'!$B$16:$B$48&amp;'1.1 Combustión estacionaria'!$F$16:$F$48,'1.1 Combustión estacionaria'!$AE$16:$AE$48,"-")</f>
        <v>CNE BNE 2024</v>
      </c>
      <c r="L14" s="356" t="str" cm="1">
        <f t="array" ref="L14">_xlfn.XLOOKUP(E14&amp;G14,'1.1 Combustión estacionaria'!$B$16:$B$48&amp;'1.1 Combustión estacionaria'!$F$16:$F$48,'1.1 Combustión estacionaria'!$AF$16:$AF$48,"-")</f>
        <v>-</v>
      </c>
    </row>
    <row r="15" spans="2:12" ht="28.8">
      <c r="B15" s="352" t="s">
        <v>82</v>
      </c>
      <c r="C15" s="352" t="s">
        <v>11</v>
      </c>
      <c r="D15" s="352" t="s">
        <v>83</v>
      </c>
      <c r="E15" s="352" t="s">
        <v>92</v>
      </c>
      <c r="F15" s="352" t="s">
        <v>85</v>
      </c>
      <c r="G15" s="352" t="s">
        <v>90</v>
      </c>
      <c r="H15" s="353" cm="1">
        <f t="array" ref="H15">_xlfn.XLOOKUP(E15&amp;G15,'1.1 Combustión estacionaria'!$B$16:$B$48&amp;'1.1 Combustión estacionaria'!$F$16:$F$48,'1.1 Combustión estacionaria'!$AB$16:$AB$48,"-")</f>
        <v>2.6527371160499995</v>
      </c>
      <c r="I15" s="352" t="str" cm="1">
        <f t="array" ref="I15">_xlfn.XLOOKUP(E15&amp;G15,'1.1 Combustión estacionaria'!$B$16:$B$48&amp;'1.1 Combustión estacionaria'!$F$16:$F$48,'1.1 Combustión estacionaria'!$AC$16:$AC$48,"-")</f>
        <v>kgCO2e/kilogramos</v>
      </c>
      <c r="J15" s="352" t="str" cm="1">
        <f t="array" ref="J15">_xlfn.XLOOKUP(E15&amp;G15,'1.1 Combustión estacionaria'!$B$16:$B$48&amp;'1.1 Combustión estacionaria'!$F$16:$F$48,'1.1 Combustión estacionaria'!$AD$16:$AD$48,"-")</f>
        <v>IPCC 2006 (vol2; chapter 2) , Table 2.4</v>
      </c>
      <c r="K15" s="352" t="str" cm="1">
        <f t="array" ref="K15">_xlfn.XLOOKUP(E15&amp;G15,'1.1 Combustión estacionaria'!$B$16:$B$48&amp;'1.1 Combustión estacionaria'!$F$16:$F$48,'1.1 Combustión estacionaria'!$AE$16:$AE$48,"-")</f>
        <v>CNE BNE 2024</v>
      </c>
      <c r="L15" s="356" t="str" cm="1">
        <f t="array" ref="L15">_xlfn.XLOOKUP(E15&amp;G15,'1.1 Combustión estacionaria'!$B$16:$B$48&amp;'1.1 Combustión estacionaria'!$F$16:$F$48,'1.1 Combustión estacionaria'!$AF$16:$AF$48,"-")</f>
        <v>-</v>
      </c>
    </row>
    <row r="16" spans="2:12" ht="28.8">
      <c r="B16" s="352" t="s">
        <v>82</v>
      </c>
      <c r="C16" s="352" t="s">
        <v>11</v>
      </c>
      <c r="D16" s="352" t="s">
        <v>83</v>
      </c>
      <c r="E16" s="352" t="s">
        <v>92</v>
      </c>
      <c r="F16" s="358" t="s">
        <v>85</v>
      </c>
      <c r="G16" s="352" t="s">
        <v>91</v>
      </c>
      <c r="H16" s="357" cm="1">
        <f t="array" ref="H16">_xlfn.XLOOKUP(E16&amp;G16,'1.1 Combustión estacionaria'!$B$16:$B$48&amp;'1.1 Combustión estacionaria'!$F$16:$F$48,'1.1 Combustión estacionaria'!$AB$16:$AB$48,"-")</f>
        <v>2.6527371160499995E-3</v>
      </c>
      <c r="I16" s="352" t="str" cm="1">
        <f t="array" ref="I16">_xlfn.XLOOKUP(E16&amp;G16,'1.1 Combustión estacionaria'!$B$16:$B$48&amp;'1.1 Combustión estacionaria'!$F$16:$F$48,'1.1 Combustión estacionaria'!$AC$16:$AC$48,"-")</f>
        <v>kgCO2e/gramos</v>
      </c>
      <c r="J16" s="352" t="str" cm="1">
        <f t="array" ref="J16">_xlfn.XLOOKUP(E16&amp;G16,'1.1 Combustión estacionaria'!$B$16:$B$48&amp;'1.1 Combustión estacionaria'!$F$16:$F$48,'1.1 Combustión estacionaria'!$AD$16:$AD$48,"-")</f>
        <v>IPCC 2006 (vol2; chapter 2) , Table 2.4</v>
      </c>
      <c r="K16" s="352" t="str" cm="1">
        <f t="array" ref="K16">_xlfn.XLOOKUP(E16&amp;G16,'1.1 Combustión estacionaria'!$B$16:$B$48&amp;'1.1 Combustión estacionaria'!$F$16:$F$48,'1.1 Combustión estacionaria'!$AE$16:$AE$48,"-")</f>
        <v>CNE BNE 2024</v>
      </c>
      <c r="L16" s="356" t="str" cm="1">
        <f t="array" ref="L16">_xlfn.XLOOKUP(E16&amp;G16,'1.1 Combustión estacionaria'!$B$16:$B$48&amp;'1.1 Combustión estacionaria'!$F$16:$F$48,'1.1 Combustión estacionaria'!$AF$16:$AF$48,"-")</f>
        <v>-</v>
      </c>
    </row>
    <row r="17" spans="2:12" ht="28.8">
      <c r="B17" s="352" t="s">
        <v>82</v>
      </c>
      <c r="C17" s="352" t="s">
        <v>11</v>
      </c>
      <c r="D17" s="352" t="s">
        <v>83</v>
      </c>
      <c r="E17" s="352" t="s">
        <v>93</v>
      </c>
      <c r="F17" s="352" t="s">
        <v>85</v>
      </c>
      <c r="G17" s="352" t="s">
        <v>86</v>
      </c>
      <c r="H17" s="353" cm="1">
        <f t="array" ref="H17">_xlfn.XLOOKUP(E17&amp;G17,'1.1 Combustión estacionaria'!$B$16:$B$48&amp;'1.1 Combustión estacionaria'!$F$16:$F$48,'1.1 Combustión estacionaria'!$AB$16:$AB$48,"-")</f>
        <v>2267.8922621174397</v>
      </c>
      <c r="I17" s="352" t="str" cm="1">
        <f t="array" ref="I17">_xlfn.XLOOKUP(E17&amp;G17,'1.1 Combustión estacionaria'!$B$16:$B$48&amp;'1.1 Combustión estacionaria'!$F$16:$F$48,'1.1 Combustión estacionaria'!$AC$16:$AC$48,"-")</f>
        <v>kgCO2e/metros cúbicos</v>
      </c>
      <c r="J17" s="352" t="str" cm="1">
        <f t="array" ref="J17">_xlfn.XLOOKUP(E17&amp;G17,'1.1 Combustión estacionaria'!$B$16:$B$48&amp;'1.1 Combustión estacionaria'!$F$16:$F$48,'1.1 Combustión estacionaria'!$AD$16:$AD$48,"-")</f>
        <v>IPCC 2006 (vol2; chapter 2) , Table 2.4</v>
      </c>
      <c r="K17" s="352" t="str" cm="1">
        <f t="array" ref="K17">_xlfn.XLOOKUP(E17&amp;G17,'1.1 Combustión estacionaria'!$B$16:$B$48&amp;'1.1 Combustión estacionaria'!$F$16:$F$48,'1.1 Combustión estacionaria'!$AE$16:$AE$48,"-")</f>
        <v>CNE BNE 2024</v>
      </c>
      <c r="L17" s="356" t="str" cm="1">
        <f t="array" ref="L17">_xlfn.XLOOKUP(E17&amp;G17,'1.1 Combustión estacionaria'!$B$16:$B$48&amp;'1.1 Combustión estacionaria'!$F$16:$F$48,'1.1 Combustión estacionaria'!$AF$16:$AF$48,"-")</f>
        <v>-</v>
      </c>
    </row>
    <row r="18" spans="2:12" ht="28.8">
      <c r="B18" s="352" t="s">
        <v>82</v>
      </c>
      <c r="C18" s="352" t="s">
        <v>11</v>
      </c>
      <c r="D18" s="352" t="s">
        <v>83</v>
      </c>
      <c r="E18" s="352" t="s">
        <v>93</v>
      </c>
      <c r="F18" s="352" t="s">
        <v>85</v>
      </c>
      <c r="G18" s="352" t="s">
        <v>87</v>
      </c>
      <c r="H18" s="353" cm="1">
        <f t="array" ref="H18">_xlfn.XLOOKUP(E18&amp;G18,'1.1 Combustión estacionaria'!$B$16:$B$48&amp;'1.1 Combustión estacionaria'!$F$16:$F$48,'1.1 Combustión estacionaria'!$AB$16:$AB$48,"-")</f>
        <v>2.2678922621174396</v>
      </c>
      <c r="I18" s="352" t="str" cm="1">
        <f t="array" ref="I18">_xlfn.XLOOKUP(E18&amp;G18,'1.1 Combustión estacionaria'!$B$16:$B$48&amp;'1.1 Combustión estacionaria'!$F$16:$F$48,'1.1 Combustión estacionaria'!$AC$16:$AC$48,"-")</f>
        <v>kgCO2e/litros</v>
      </c>
      <c r="J18" s="352" t="str" cm="1">
        <f t="array" ref="J18">_xlfn.XLOOKUP(E18&amp;G18,'1.1 Combustión estacionaria'!$B$16:$B$48&amp;'1.1 Combustión estacionaria'!$F$16:$F$48,'1.1 Combustión estacionaria'!$AD$16:$AD$48,"-")</f>
        <v>IPCC 2006 (vol2; chapter 2) , Table 2.4</v>
      </c>
      <c r="K18" s="352" t="str" cm="1">
        <f t="array" ref="K18">_xlfn.XLOOKUP(E18&amp;G18,'1.1 Combustión estacionaria'!$B$16:$B$48&amp;'1.1 Combustión estacionaria'!$F$16:$F$48,'1.1 Combustión estacionaria'!$AE$16:$AE$48,"-")</f>
        <v>CNE BNE 2024</v>
      </c>
      <c r="L18" s="356" t="str" cm="1">
        <f t="array" ref="L18">_xlfn.XLOOKUP(E18&amp;G18,'1.1 Combustión estacionaria'!$B$16:$B$48&amp;'1.1 Combustión estacionaria'!$F$16:$F$48,'1.1 Combustión estacionaria'!$AF$16:$AF$48,"-")</f>
        <v>-</v>
      </c>
    </row>
    <row r="19" spans="2:12" ht="28.8">
      <c r="B19" s="352" t="s">
        <v>82</v>
      </c>
      <c r="C19" s="352" t="s">
        <v>11</v>
      </c>
      <c r="D19" s="352" t="s">
        <v>83</v>
      </c>
      <c r="E19" s="352" t="s">
        <v>94</v>
      </c>
      <c r="F19" s="352" t="s">
        <v>85</v>
      </c>
      <c r="G19" s="352" t="s">
        <v>89</v>
      </c>
      <c r="H19" s="353" cm="1">
        <f t="array" ref="H19">_xlfn.XLOOKUP(E19&amp;G19,'1.1 Combustión estacionaria'!$B$16:$B$48&amp;'1.1 Combustión estacionaria'!$F$16:$F$48,'1.1 Combustión estacionaria'!$AB$16:$AB$48,"-")</f>
        <v>578.35012949999998</v>
      </c>
      <c r="I19" s="352" t="str" cm="1">
        <f t="array" ref="I19">_xlfn.XLOOKUP(E19&amp;G19,'1.1 Combustión estacionaria'!$B$16:$B$48&amp;'1.1 Combustión estacionaria'!$F$16:$F$48,'1.1 Combustión estacionaria'!$AC$16:$AC$48,"-")</f>
        <v>kgCO2e/toneladas</v>
      </c>
      <c r="J19" s="352" t="str" cm="1">
        <f t="array" ref="J19">_xlfn.XLOOKUP(E19&amp;G19,'1.1 Combustión estacionaria'!$B$16:$B$48&amp;'1.1 Combustión estacionaria'!$F$16:$F$48,'1.1 Combustión estacionaria'!$AD$16:$AD$48,"-")</f>
        <v>IPCC 2006 (vol2; chapter 2) , Table 2.4</v>
      </c>
      <c r="K19" s="352" t="str" cm="1">
        <f t="array" ref="K19">_xlfn.XLOOKUP(E19&amp;G19,'1.1 Combustión estacionaria'!$B$16:$B$48&amp;'1.1 Combustión estacionaria'!$F$16:$F$48,'1.1 Combustión estacionaria'!$AE$16:$AE$48,"-")</f>
        <v>CNE BNE 2024</v>
      </c>
      <c r="L19" s="356" t="str" cm="1">
        <f t="array" ref="L19">_xlfn.XLOOKUP(E19&amp;G19,'1.1 Combustión estacionaria'!$B$16:$B$48&amp;'1.1 Combustión estacionaria'!$F$16:$F$48,'1.1 Combustión estacionaria'!$AF$16:$AF$48,"-")</f>
        <v>IPCC 2006 (vol2; chapter 1) , Table 1.2</v>
      </c>
    </row>
    <row r="20" spans="2:12" ht="28.8">
      <c r="B20" s="352" t="s">
        <v>82</v>
      </c>
      <c r="C20" s="352" t="s">
        <v>11</v>
      </c>
      <c r="D20" s="352" t="s">
        <v>83</v>
      </c>
      <c r="E20" s="352" t="s">
        <v>94</v>
      </c>
      <c r="F20" s="352" t="s">
        <v>85</v>
      </c>
      <c r="G20" s="352" t="s">
        <v>90</v>
      </c>
      <c r="H20" s="359" cm="1">
        <f t="array" ref="H20">_xlfn.XLOOKUP(E20&amp;G20,'1.1 Combustión estacionaria'!$B$16:$B$48&amp;'1.1 Combustión estacionaria'!$F$16:$F$48,'1.1 Combustión estacionaria'!$AB$16:$AB$48,"-")</f>
        <v>0.57835012949999998</v>
      </c>
      <c r="I20" s="352" t="str" cm="1">
        <f t="array" ref="I20">_xlfn.XLOOKUP(E20&amp;G20,'1.1 Combustión estacionaria'!$B$16:$B$48&amp;'1.1 Combustión estacionaria'!$F$16:$F$48,'1.1 Combustión estacionaria'!$AC$16:$AC$48,"-")</f>
        <v>kgCO2e/kilogramos</v>
      </c>
      <c r="J20" s="352" t="str" cm="1">
        <f t="array" ref="J20">_xlfn.XLOOKUP(E20&amp;G20,'1.1 Combustión estacionaria'!$B$16:$B$48&amp;'1.1 Combustión estacionaria'!$F$16:$F$48,'1.1 Combustión estacionaria'!$AD$16:$AD$48,"-")</f>
        <v>IPCC 2006 (vol2; chapter 2) , Table 2.4</v>
      </c>
      <c r="K20" s="352" t="str" cm="1">
        <f t="array" ref="K20">_xlfn.XLOOKUP(E20&amp;G20,'1.1 Combustión estacionaria'!$B$16:$B$48&amp;'1.1 Combustión estacionaria'!$F$16:$F$48,'1.1 Combustión estacionaria'!$AE$16:$AE$48,"-")</f>
        <v>CNE BNE 2024</v>
      </c>
      <c r="L20" s="356" t="str" cm="1">
        <f t="array" ref="L20">_xlfn.XLOOKUP(E20&amp;G20,'1.1 Combustión estacionaria'!$B$16:$B$48&amp;'1.1 Combustión estacionaria'!$F$16:$F$48,'1.1 Combustión estacionaria'!$AF$16:$AF$48,"-")</f>
        <v>IPCC 2006 (vol2; chapter 1) , Table 1.2</v>
      </c>
    </row>
    <row r="21" spans="2:12" ht="28.8">
      <c r="B21" s="352" t="s">
        <v>82</v>
      </c>
      <c r="C21" s="352" t="s">
        <v>11</v>
      </c>
      <c r="D21" s="352" t="s">
        <v>83</v>
      </c>
      <c r="E21" s="352" t="s">
        <v>94</v>
      </c>
      <c r="F21" s="352" t="s">
        <v>85</v>
      </c>
      <c r="G21" s="352" t="s">
        <v>91</v>
      </c>
      <c r="H21" s="360" cm="1">
        <f t="array" ref="H21">_xlfn.XLOOKUP(E21&amp;G21,'1.1 Combustión estacionaria'!$B$16:$B$48&amp;'1.1 Combustión estacionaria'!$F$16:$F$48,'1.1 Combustión estacionaria'!$AB$16:$AB$48,"-")</f>
        <v>5.7835012949999996E-4</v>
      </c>
      <c r="I21" s="352" t="str" cm="1">
        <f t="array" ref="I21">_xlfn.XLOOKUP(E21&amp;G21,'1.1 Combustión estacionaria'!$B$16:$B$48&amp;'1.1 Combustión estacionaria'!$F$16:$F$48,'1.1 Combustión estacionaria'!$AC$16:$AC$48,"-")</f>
        <v>kgCO2e/gramos</v>
      </c>
      <c r="J21" s="352" t="str" cm="1">
        <f t="array" ref="J21">_xlfn.XLOOKUP(E21&amp;G21,'1.1 Combustión estacionaria'!$B$16:$B$48&amp;'1.1 Combustión estacionaria'!$F$16:$F$48,'1.1 Combustión estacionaria'!$AD$16:$AD$48,"-")</f>
        <v>IPCC 2006 (vol2; chapter 2) , Table 2.4</v>
      </c>
      <c r="K21" s="352" t="str" cm="1">
        <f t="array" ref="K21">_xlfn.XLOOKUP(E21&amp;G21,'1.1 Combustión estacionaria'!$B$16:$B$48&amp;'1.1 Combustión estacionaria'!$F$16:$F$48,'1.1 Combustión estacionaria'!$AE$16:$AE$48,"-")</f>
        <v>CNE BNE 2024</v>
      </c>
      <c r="L21" s="356" t="str" cm="1">
        <f t="array" ref="L21">_xlfn.XLOOKUP(E21&amp;G21,'1.1 Combustión estacionaria'!$B$16:$B$48&amp;'1.1 Combustión estacionaria'!$F$16:$F$48,'1.1 Combustión estacionaria'!$AF$16:$AF$48,"-")</f>
        <v>IPCC 2006 (vol2; chapter 1) , Table 1.2</v>
      </c>
    </row>
    <row r="22" spans="2:12" ht="28.8">
      <c r="B22" s="352" t="s">
        <v>82</v>
      </c>
      <c r="C22" s="352" t="s">
        <v>11</v>
      </c>
      <c r="D22" s="352" t="s">
        <v>83</v>
      </c>
      <c r="E22" s="352" t="s">
        <v>95</v>
      </c>
      <c r="F22" s="352" t="s">
        <v>85</v>
      </c>
      <c r="G22" s="352" t="s">
        <v>86</v>
      </c>
      <c r="H22" s="353" cm="1">
        <f t="array" ref="H22">_xlfn.XLOOKUP(E22&amp;G22,'1.1 Combustión estacionaria'!$B$16:$B$48&amp;'1.1 Combustión estacionaria'!$F$16:$F$48,'1.1 Combustión estacionaria'!$AB$16:$AB$48,"-")</f>
        <v>1.9804687688971803</v>
      </c>
      <c r="I22" s="352" t="str" cm="1">
        <f t="array" ref="I22">_xlfn.XLOOKUP(E22&amp;G22,'1.1 Combustión estacionaria'!$B$16:$B$48&amp;'1.1 Combustión estacionaria'!$F$16:$F$48,'1.1 Combustión estacionaria'!$AC$16:$AC$48,"-")</f>
        <v>kgCO2e/metros cúbicos</v>
      </c>
      <c r="J22" s="352" t="str" cm="1">
        <f t="array" ref="J22">_xlfn.XLOOKUP(E22&amp;G22,'1.1 Combustión estacionaria'!$B$16:$B$48&amp;'1.1 Combustión estacionaria'!$F$16:$F$48,'1.1 Combustión estacionaria'!$AD$16:$AD$48,"-")</f>
        <v>IPCC 2006 (vol2; chapter 2) , Table 2.4</v>
      </c>
      <c r="K22" s="352" t="str" cm="1">
        <f t="array" ref="K22">_xlfn.XLOOKUP(E22&amp;G22,'1.1 Combustión estacionaria'!$B$16:$B$48&amp;'1.1 Combustión estacionaria'!$F$16:$F$48,'1.1 Combustión estacionaria'!$AE$16:$AE$48,"-")</f>
        <v>CNE BNE 2024</v>
      </c>
      <c r="L22" s="356" t="str" cm="1">
        <f t="array" ref="L22">_xlfn.XLOOKUP(E22&amp;G22,'1.1 Combustión estacionaria'!$B$16:$B$48&amp;'1.1 Combustión estacionaria'!$F$16:$F$48,'1.1 Combustión estacionaria'!$AF$16:$AF$48,"-")</f>
        <v>-</v>
      </c>
    </row>
    <row r="23" spans="2:12" ht="28.8">
      <c r="B23" s="352" t="s">
        <v>82</v>
      </c>
      <c r="C23" s="352" t="s">
        <v>11</v>
      </c>
      <c r="D23" s="352" t="s">
        <v>83</v>
      </c>
      <c r="E23" s="352" t="s">
        <v>95</v>
      </c>
      <c r="F23" s="352" t="s">
        <v>85</v>
      </c>
      <c r="G23" s="352" t="s">
        <v>89</v>
      </c>
      <c r="H23" s="353" cm="1">
        <f t="array" ref="H23">_xlfn.XLOOKUP(E23&amp;G23,'1.1 Combustión estacionaria'!$B$16:$B$48&amp;'1.1 Combustión estacionaria'!$F$16:$F$48,'1.1 Combustión estacionaria'!$AB$16:$AB$48,"-")</f>
        <v>2469.4124300463591</v>
      </c>
      <c r="I23" s="352" t="str" cm="1">
        <f t="array" ref="I23">_xlfn.XLOOKUP(E23&amp;G23,'1.1 Combustión estacionaria'!$B$16:$B$48&amp;'1.1 Combustión estacionaria'!$F$16:$F$48,'1.1 Combustión estacionaria'!$AC$16:$AC$48,"-")</f>
        <v>kgCO2e/toneladas</v>
      </c>
      <c r="J23" s="352" t="str" cm="1">
        <f t="array" ref="J23">_xlfn.XLOOKUP(E23&amp;G23,'1.1 Combustión estacionaria'!$B$16:$B$48&amp;'1.1 Combustión estacionaria'!$F$16:$F$48,'1.1 Combustión estacionaria'!$AD$16:$AD$48,"-")</f>
        <v>IPCC 2006 (vol2; chapter 2) , Table 2.4</v>
      </c>
      <c r="K23" s="352" t="str" cm="1">
        <f t="array" ref="K23">_xlfn.XLOOKUP(E23&amp;G23,'1.1 Combustión estacionaria'!$B$16:$B$48&amp;'1.1 Combustión estacionaria'!$F$16:$F$48,'1.1 Combustión estacionaria'!$AE$16:$AE$48,"-")</f>
        <v>CNE BNE 2024</v>
      </c>
      <c r="L23" s="356" t="str" cm="1">
        <f t="array" ref="L23">_xlfn.XLOOKUP(E23&amp;G23,'1.1 Combustión estacionaria'!$B$16:$B$48&amp;'1.1 Combustión estacionaria'!$F$16:$F$48,'1.1 Combustión estacionaria'!$AF$16:$AF$48,"-")</f>
        <v>DEFRA 2025 (Fuel properties), Natural Gas</v>
      </c>
    </row>
    <row r="24" spans="2:12" ht="28.8">
      <c r="B24" s="352" t="s">
        <v>82</v>
      </c>
      <c r="C24" s="352" t="s">
        <v>11</v>
      </c>
      <c r="D24" s="352" t="s">
        <v>83</v>
      </c>
      <c r="E24" s="352" t="s">
        <v>95</v>
      </c>
      <c r="F24" s="352" t="s">
        <v>85</v>
      </c>
      <c r="G24" s="352" t="s">
        <v>90</v>
      </c>
      <c r="H24" s="353" cm="1">
        <f t="array" ref="H24">_xlfn.XLOOKUP(E24&amp;G24,'1.1 Combustión estacionaria'!$B$16:$B$48&amp;'1.1 Combustión estacionaria'!$F$16:$F$48,'1.1 Combustión estacionaria'!$AB$16:$AB$48,"-")</f>
        <v>2.4694124300463591</v>
      </c>
      <c r="I24" s="352" t="str" cm="1">
        <f t="array" ref="I24">_xlfn.XLOOKUP(E24&amp;G24,'1.1 Combustión estacionaria'!$B$16:$B$48&amp;'1.1 Combustión estacionaria'!$F$16:$F$48,'1.1 Combustión estacionaria'!$AC$16:$AC$48,"-")</f>
        <v>kgCO2e/kilogramos</v>
      </c>
      <c r="J24" s="352" t="str" cm="1">
        <f t="array" ref="J24">_xlfn.XLOOKUP(E24&amp;G24,'1.1 Combustión estacionaria'!$B$16:$B$48&amp;'1.1 Combustión estacionaria'!$F$16:$F$48,'1.1 Combustión estacionaria'!$AD$16:$AD$48,"-")</f>
        <v>IPCC 2006 (vol2; chapter 2) , Table 2.4</v>
      </c>
      <c r="K24" s="352" t="str" cm="1">
        <f t="array" ref="K24">_xlfn.XLOOKUP(E24&amp;G24,'1.1 Combustión estacionaria'!$B$16:$B$48&amp;'1.1 Combustión estacionaria'!$F$16:$F$48,'1.1 Combustión estacionaria'!$AE$16:$AE$48,"-")</f>
        <v>CNE BNE 2024</v>
      </c>
      <c r="L24" s="356" t="str" cm="1">
        <f t="array" ref="L24">_xlfn.XLOOKUP(E24&amp;G24,'1.1 Combustión estacionaria'!$B$16:$B$48&amp;'1.1 Combustión estacionaria'!$F$16:$F$48,'1.1 Combustión estacionaria'!$AF$16:$AF$48,"-")</f>
        <v>DEFRA 2025 (Fuel properties), Natural Gas</v>
      </c>
    </row>
    <row r="25" spans="2:12" ht="28.8">
      <c r="B25" s="352" t="s">
        <v>82</v>
      </c>
      <c r="C25" s="352" t="s">
        <v>11</v>
      </c>
      <c r="D25" s="352" t="s">
        <v>83</v>
      </c>
      <c r="E25" s="352" t="s">
        <v>95</v>
      </c>
      <c r="F25" s="352" t="s">
        <v>85</v>
      </c>
      <c r="G25" s="352" t="s">
        <v>91</v>
      </c>
      <c r="H25" s="357" cm="1">
        <f t="array" ref="H25">_xlfn.XLOOKUP(E25&amp;G25,'1.1 Combustión estacionaria'!$B$16:$B$48&amp;'1.1 Combustión estacionaria'!$F$16:$F$48,'1.1 Combustión estacionaria'!$AB$16:$AB$48,"-")</f>
        <v>2.469412430046359E-3</v>
      </c>
      <c r="I25" s="352" t="str" cm="1">
        <f t="array" ref="I25">_xlfn.XLOOKUP(E25&amp;G25,'1.1 Combustión estacionaria'!$B$16:$B$48&amp;'1.1 Combustión estacionaria'!$F$16:$F$48,'1.1 Combustión estacionaria'!$AC$16:$AC$48,"-")</f>
        <v>kgCO2e/gramos</v>
      </c>
      <c r="J25" s="352" t="str" cm="1">
        <f t="array" ref="J25">_xlfn.XLOOKUP(E25&amp;G25,'1.1 Combustión estacionaria'!$B$16:$B$48&amp;'1.1 Combustión estacionaria'!$F$16:$F$48,'1.1 Combustión estacionaria'!$AD$16:$AD$48,"-")</f>
        <v>IPCC 2006 (vol2; chapter 2) , Table 2.4</v>
      </c>
      <c r="K25" s="352" t="str" cm="1">
        <f t="array" ref="K25">_xlfn.XLOOKUP(E25&amp;G25,'1.1 Combustión estacionaria'!$B$16:$B$48&amp;'1.1 Combustión estacionaria'!$F$16:$F$48,'1.1 Combustión estacionaria'!$AE$16:$AE$48,"-")</f>
        <v>CNE BNE 2024</v>
      </c>
      <c r="L25" s="356" t="str" cm="1">
        <f t="array" ref="L25">_xlfn.XLOOKUP(E25&amp;G25,'1.1 Combustión estacionaria'!$B$16:$B$48&amp;'1.1 Combustión estacionaria'!$F$16:$F$48,'1.1 Combustión estacionaria'!$AF$16:$AF$48,"-")</f>
        <v>DEFRA 2025 (Fuel properties), Natural Gas</v>
      </c>
    </row>
    <row r="26" spans="2:12" ht="28.8">
      <c r="B26" s="352" t="s">
        <v>82</v>
      </c>
      <c r="C26" s="352" t="s">
        <v>11</v>
      </c>
      <c r="D26" s="352" t="s">
        <v>83</v>
      </c>
      <c r="E26" s="352" t="s">
        <v>96</v>
      </c>
      <c r="F26" s="352" t="s">
        <v>85</v>
      </c>
      <c r="G26" s="352" t="s">
        <v>86</v>
      </c>
      <c r="H26" s="359" cm="1">
        <f t="array" ref="H26">_xlfn.XLOOKUP(E26&amp;G26,'1.1 Combustión estacionaria'!$B$16:$B$48&amp;'1.1 Combustión estacionaria'!$F$16:$F$48,'1.1 Combustión estacionaria'!$AB$16:$AB$48,"-")</f>
        <v>0.97879439756339981</v>
      </c>
      <c r="I26" s="352" t="str" cm="1">
        <f t="array" ref="I26">_xlfn.XLOOKUP(E26&amp;G26,'1.1 Combustión estacionaria'!$B$16:$B$48&amp;'1.1 Combustión estacionaria'!$F$16:$F$48,'1.1 Combustión estacionaria'!$AC$16:$AC$48,"-")</f>
        <v>kgCO2e/metros cúbicos</v>
      </c>
      <c r="J26" s="352" t="str" cm="1">
        <f t="array" ref="J26">_xlfn.XLOOKUP(E26&amp;G26,'1.1 Combustión estacionaria'!$B$16:$B$48&amp;'1.1 Combustión estacionaria'!$F$16:$F$48,'1.1 Combustión estacionaria'!$AD$16:$AD$48,"-")</f>
        <v>IPCC 2006 (vol2; chapter 2) , Table 2.4</v>
      </c>
      <c r="K26" s="352" t="str" cm="1">
        <f t="array" ref="K26">_xlfn.XLOOKUP(E26&amp;G26,'1.1 Combustión estacionaria'!$B$16:$B$48&amp;'1.1 Combustión estacionaria'!$F$16:$F$48,'1.1 Combustión estacionaria'!$AE$16:$AE$48,"-")</f>
        <v>CNE BNE 2024</v>
      </c>
      <c r="L26" s="356" t="str" cm="1">
        <f t="array" ref="L26">_xlfn.XLOOKUP(E26&amp;G26,'1.1 Combustión estacionaria'!$B$16:$B$48&amp;'1.1 Combustión estacionaria'!$F$16:$F$48,'1.1 Combustión estacionaria'!$AF$16:$AF$48,"-")</f>
        <v>-</v>
      </c>
    </row>
    <row r="27" spans="2:12" ht="28.8">
      <c r="B27" s="352" t="s">
        <v>82</v>
      </c>
      <c r="C27" s="352" t="s">
        <v>11</v>
      </c>
      <c r="D27" s="352" t="s">
        <v>83</v>
      </c>
      <c r="E27" s="352" t="s">
        <v>96</v>
      </c>
      <c r="F27" s="352" t="s">
        <v>85</v>
      </c>
      <c r="G27" s="352" t="s">
        <v>87</v>
      </c>
      <c r="H27" s="360" cm="1">
        <f t="array" ref="H27">_xlfn.XLOOKUP(E27&amp;G27,'1.1 Combustión estacionaria'!$B$16:$B$48&amp;'1.1 Combustión estacionaria'!$F$16:$F$48,'1.1 Combustión estacionaria'!$AB$16:$AB$48,"-")</f>
        <v>9.787943975633998E-4</v>
      </c>
      <c r="I27" s="352" t="str" cm="1">
        <f t="array" ref="I27">_xlfn.XLOOKUP(E27&amp;G27,'1.1 Combustión estacionaria'!$B$16:$B$48&amp;'1.1 Combustión estacionaria'!$F$16:$F$48,'1.1 Combustión estacionaria'!$AC$16:$AC$48,"-")</f>
        <v>kgCO2e/litros</v>
      </c>
      <c r="J27" s="352" t="str" cm="1">
        <f t="array" ref="J27">_xlfn.XLOOKUP(E27&amp;G27,'1.1 Combustión estacionaria'!$B$16:$B$48&amp;'1.1 Combustión estacionaria'!$F$16:$F$48,'1.1 Combustión estacionaria'!$AD$16:$AD$48,"-")</f>
        <v>IPCC 2006 (vol2; chapter 2) , Table 2.4</v>
      </c>
      <c r="K27" s="352" t="str" cm="1">
        <f t="array" ref="K27">_xlfn.XLOOKUP(E27&amp;G27,'1.1 Combustión estacionaria'!$B$16:$B$48&amp;'1.1 Combustión estacionaria'!$F$16:$F$48,'1.1 Combustión estacionaria'!$AE$16:$AE$48,"-")</f>
        <v>CNE BNE 2024</v>
      </c>
      <c r="L27" s="356" t="str" cm="1">
        <f t="array" ref="L27">_xlfn.XLOOKUP(E27&amp;G27,'1.1 Combustión estacionaria'!$B$16:$B$48&amp;'1.1 Combustión estacionaria'!$F$16:$F$48,'1.1 Combustión estacionaria'!$AF$16:$AF$48,"-")</f>
        <v>-</v>
      </c>
    </row>
    <row r="28" spans="2:12" ht="28.8">
      <c r="B28" s="352" t="s">
        <v>82</v>
      </c>
      <c r="C28" s="352" t="s">
        <v>11</v>
      </c>
      <c r="D28" s="352" t="s">
        <v>83</v>
      </c>
      <c r="E28" s="352" t="s">
        <v>97</v>
      </c>
      <c r="F28" s="352" t="s">
        <v>85</v>
      </c>
      <c r="G28" s="352" t="s">
        <v>86</v>
      </c>
      <c r="H28" s="353" cm="1">
        <f t="array" ref="H28">_xlfn.XLOOKUP(E28&amp;G28,'1.1 Combustión estacionaria'!$B$16:$B$48&amp;'1.1 Combustión estacionaria'!$F$16:$F$48,'1.1 Combustión estacionaria'!$AB$16:$AB$48,"-")</f>
        <v>1674.6640209139498</v>
      </c>
      <c r="I28" s="352" t="str" cm="1">
        <f t="array" ref="I28">_xlfn.XLOOKUP(E28&amp;G28,'1.1 Combustión estacionaria'!$B$16:$B$48&amp;'1.1 Combustión estacionaria'!$F$16:$F$48,'1.1 Combustión estacionaria'!$AC$16:$AC$48,"-")</f>
        <v>kgCO2e/metros cúbicos</v>
      </c>
      <c r="J28" s="352" t="str" cm="1">
        <f t="array" ref="J28">_xlfn.XLOOKUP(E28&amp;G28,'1.1 Combustión estacionaria'!$B$16:$B$48&amp;'1.1 Combustión estacionaria'!$F$16:$F$48,'1.1 Combustión estacionaria'!$AD$16:$AD$48,"-")</f>
        <v>IPCC 2006 (vol2; chapter 2) , Table 2.4</v>
      </c>
      <c r="K28" s="352" t="str" cm="1">
        <f t="array" ref="K28">_xlfn.XLOOKUP(E28&amp;G28,'1.1 Combustión estacionaria'!$B$16:$B$48&amp;'1.1 Combustión estacionaria'!$F$16:$F$48,'1.1 Combustión estacionaria'!$AE$16:$AE$48,"-")</f>
        <v>CNE BNE 2024</v>
      </c>
      <c r="L28" s="356" t="str" cm="1">
        <f t="array" ref="L28">_xlfn.XLOOKUP(E28&amp;G28,'1.1 Combustión estacionaria'!$B$16:$B$48&amp;'1.1 Combustión estacionaria'!$F$16:$F$48,'1.1 Combustión estacionaria'!$AF$16:$AF$48,"-")</f>
        <v>-</v>
      </c>
    </row>
    <row r="29" spans="2:12" ht="28.8">
      <c r="B29" s="352" t="s">
        <v>82</v>
      </c>
      <c r="C29" s="352" t="s">
        <v>11</v>
      </c>
      <c r="D29" s="352" t="s">
        <v>83</v>
      </c>
      <c r="E29" s="352" t="s">
        <v>97</v>
      </c>
      <c r="F29" s="352" t="s">
        <v>85</v>
      </c>
      <c r="G29" s="352" t="s">
        <v>87</v>
      </c>
      <c r="H29" s="353" cm="1">
        <f t="array" ref="H29">_xlfn.XLOOKUP(E29&amp;G29,'1.1 Combustión estacionaria'!$B$16:$B$48&amp;'1.1 Combustión estacionaria'!$F$16:$F$48,'1.1 Combustión estacionaria'!$AB$16:$AB$48,"-")</f>
        <v>1.6746640209139498</v>
      </c>
      <c r="I29" s="352" t="str" cm="1">
        <f t="array" ref="I29">_xlfn.XLOOKUP(E29&amp;G29,'1.1 Combustión estacionaria'!$B$16:$B$48&amp;'1.1 Combustión estacionaria'!$F$16:$F$48,'1.1 Combustión estacionaria'!$AC$16:$AC$48,"-")</f>
        <v>kgCO2e/litros</v>
      </c>
      <c r="J29" s="352" t="str" cm="1">
        <f t="array" ref="J29">_xlfn.XLOOKUP(E29&amp;G29,'1.1 Combustión estacionaria'!$B$16:$B$48&amp;'1.1 Combustión estacionaria'!$F$16:$F$48,'1.1 Combustión estacionaria'!$AD$16:$AD$48,"-")</f>
        <v>IPCC 2006 (vol2; chapter 2) , Table 2.4</v>
      </c>
      <c r="K29" s="352" t="str" cm="1">
        <f t="array" ref="K29">_xlfn.XLOOKUP(E29&amp;G29,'1.1 Combustión estacionaria'!$B$16:$B$48&amp;'1.1 Combustión estacionaria'!$F$16:$F$48,'1.1 Combustión estacionaria'!$AE$16:$AE$48,"-")</f>
        <v>CNE BNE 2024</v>
      </c>
      <c r="L29" s="356" t="str" cm="1">
        <f t="array" ref="L29">_xlfn.XLOOKUP(E29&amp;G29,'1.1 Combustión estacionaria'!$B$16:$B$48&amp;'1.1 Combustión estacionaria'!$F$16:$F$48,'1.1 Combustión estacionaria'!$AF$16:$AF$48,"-")</f>
        <v>-</v>
      </c>
    </row>
    <row r="30" spans="2:12" ht="28.8">
      <c r="B30" s="352" t="s">
        <v>82</v>
      </c>
      <c r="C30" s="352" t="s">
        <v>11</v>
      </c>
      <c r="D30" s="352" t="s">
        <v>83</v>
      </c>
      <c r="E30" s="352" t="s">
        <v>98</v>
      </c>
      <c r="F30" s="352" t="s">
        <v>85</v>
      </c>
      <c r="G30" s="352" t="s">
        <v>86</v>
      </c>
      <c r="H30" s="353" cm="1">
        <f t="array" ref="H30">_xlfn.XLOOKUP(E30&amp;G30,'1.1 Combustión estacionaria'!$B$16:$B$48&amp;'1.1 Combustión estacionaria'!$F$16:$F$48,'1.1 Combustión estacionaria'!$AB$16:$AB$48,"-")</f>
        <v>1.9804687688971803</v>
      </c>
      <c r="I30" s="352" t="str" cm="1">
        <f t="array" ref="I30">_xlfn.XLOOKUP(E30&amp;G30,'1.1 Combustión estacionaria'!$B$16:$B$48&amp;'1.1 Combustión estacionaria'!$F$16:$F$48,'1.1 Combustión estacionaria'!$AC$16:$AC$48,"-")</f>
        <v>kgCO2e/metros cúbicos</v>
      </c>
      <c r="J30" s="352" t="str" cm="1">
        <f t="array" ref="J30">_xlfn.XLOOKUP(E30&amp;G30,'1.1 Combustión estacionaria'!$B$16:$B$48&amp;'1.1 Combustión estacionaria'!$F$16:$F$48,'1.1 Combustión estacionaria'!$AD$16:$AD$48,"-")</f>
        <v>IPCC 2006 (vol2; chapter 2) , Table 2.4</v>
      </c>
      <c r="K30" s="352" t="str" cm="1">
        <f t="array" ref="K30">_xlfn.XLOOKUP(E30&amp;G30,'1.1 Combustión estacionaria'!$B$16:$B$48&amp;'1.1 Combustión estacionaria'!$F$16:$F$48,'1.1 Combustión estacionaria'!$AE$16:$AE$48,"-")</f>
        <v>CNE BNE 2024</v>
      </c>
      <c r="L30" s="356" t="str" cm="1">
        <f t="array" ref="L30">_xlfn.XLOOKUP(E30&amp;G30,'1.1 Combustión estacionaria'!$B$16:$B$48&amp;'1.1 Combustión estacionaria'!$F$16:$F$48,'1.1 Combustión estacionaria'!$AF$16:$AF$48,"-")</f>
        <v>DEFRA 2025 (Fuel properties), Natural Gas</v>
      </c>
    </row>
    <row r="31" spans="2:12" ht="28.8">
      <c r="B31" s="352" t="s">
        <v>82</v>
      </c>
      <c r="C31" s="352" t="s">
        <v>11</v>
      </c>
      <c r="D31" s="352" t="s">
        <v>83</v>
      </c>
      <c r="E31" s="352" t="s">
        <v>99</v>
      </c>
      <c r="F31" s="352" t="s">
        <v>85</v>
      </c>
      <c r="G31" s="352" t="s">
        <v>86</v>
      </c>
      <c r="H31" s="353" cm="1">
        <f t="array" ref="H31">_xlfn.XLOOKUP(E31&amp;G31,'1.1 Combustión estacionaria'!$B$16:$B$48&amp;'1.1 Combustión estacionaria'!$F$16:$F$48,'1.1 Combustión estacionaria'!$AB$16:$AB$48,"-")</f>
        <v>2586.9397811495392</v>
      </c>
      <c r="I31" s="352" t="str" cm="1">
        <f t="array" ref="I31">_xlfn.XLOOKUP(E31&amp;G31,'1.1 Combustión estacionaria'!$B$16:$B$48&amp;'1.1 Combustión estacionaria'!$F$16:$F$48,'1.1 Combustión estacionaria'!$AC$16:$AC$48,"-")</f>
        <v>kgCO2e/metros cúbicos</v>
      </c>
      <c r="J31" s="352" t="str" cm="1">
        <f t="array" ref="J31">_xlfn.XLOOKUP(E31&amp;G31,'1.1 Combustión estacionaria'!$B$16:$B$48&amp;'1.1 Combustión estacionaria'!$F$16:$F$48,'1.1 Combustión estacionaria'!$AD$16:$AD$48,"-")</f>
        <v>IPCC 2006 (vol2; chapter 2) , Table 2.4</v>
      </c>
      <c r="K31" s="352" t="str" cm="1">
        <f t="array" ref="K31">_xlfn.XLOOKUP(E31&amp;G31,'1.1 Combustión estacionaria'!$B$16:$B$48&amp;'1.1 Combustión estacionaria'!$F$16:$F$48,'1.1 Combustión estacionaria'!$AE$16:$AE$48,"-")</f>
        <v>CNE BNE 2024</v>
      </c>
      <c r="L31" s="356" t="str" cm="1">
        <f t="array" ref="L31">_xlfn.XLOOKUP(E31&amp;G31,'1.1 Combustión estacionaria'!$B$16:$B$48&amp;'1.1 Combustión estacionaria'!$F$16:$F$48,'1.1 Combustión estacionaria'!$AF$16:$AF$48,"-")</f>
        <v>-</v>
      </c>
    </row>
    <row r="32" spans="2:12" ht="28.8">
      <c r="B32" s="352" t="s">
        <v>82</v>
      </c>
      <c r="C32" s="352" t="s">
        <v>11</v>
      </c>
      <c r="D32" s="352" t="s">
        <v>83</v>
      </c>
      <c r="E32" s="352" t="s">
        <v>99</v>
      </c>
      <c r="F32" s="352" t="s">
        <v>85</v>
      </c>
      <c r="G32" s="352" t="s">
        <v>87</v>
      </c>
      <c r="H32" s="353" cm="1">
        <f t="array" ref="H32">_xlfn.XLOOKUP(E32&amp;G32,'1.1 Combustión estacionaria'!$B$16:$B$48&amp;'1.1 Combustión estacionaria'!$F$16:$F$48,'1.1 Combustión estacionaria'!$AB$16:$AB$48,"-")</f>
        <v>2.5869397811495394</v>
      </c>
      <c r="I32" s="352" t="str" cm="1">
        <f t="array" ref="I32">_xlfn.XLOOKUP(E32&amp;G32,'1.1 Combustión estacionaria'!$B$16:$B$48&amp;'1.1 Combustión estacionaria'!$F$16:$F$48,'1.1 Combustión estacionaria'!$AC$16:$AC$48,"-")</f>
        <v>kgCO2e/litros</v>
      </c>
      <c r="J32" s="352" t="str" cm="1">
        <f t="array" ref="J32">_xlfn.XLOOKUP(E32&amp;G32,'1.1 Combustión estacionaria'!$B$16:$B$48&amp;'1.1 Combustión estacionaria'!$F$16:$F$48,'1.1 Combustión estacionaria'!$AD$16:$AD$48,"-")</f>
        <v>IPCC 2006 (vol2; chapter 2) , Table 2.4</v>
      </c>
      <c r="K32" s="352" t="str" cm="1">
        <f t="array" ref="K32">_xlfn.XLOOKUP(E32&amp;G32,'1.1 Combustión estacionaria'!$B$16:$B$48&amp;'1.1 Combustión estacionaria'!$F$16:$F$48,'1.1 Combustión estacionaria'!$AE$16:$AE$48,"-")</f>
        <v>CNE BNE 2024</v>
      </c>
      <c r="L32" s="356" t="str" cm="1">
        <f t="array" ref="L32">_xlfn.XLOOKUP(E32&amp;G32,'1.1 Combustión estacionaria'!$B$16:$B$48&amp;'1.1 Combustión estacionaria'!$F$16:$F$48,'1.1 Combustión estacionaria'!$AF$16:$AF$48,"-")</f>
        <v>-</v>
      </c>
    </row>
    <row r="33" spans="2:12" ht="28.8">
      <c r="B33" s="352" t="s">
        <v>82</v>
      </c>
      <c r="C33" s="352" t="s">
        <v>11</v>
      </c>
      <c r="D33" s="352" t="s">
        <v>83</v>
      </c>
      <c r="E33" s="352" t="s">
        <v>100</v>
      </c>
      <c r="F33" s="352" t="s">
        <v>85</v>
      </c>
      <c r="G33" s="352" t="s">
        <v>89</v>
      </c>
      <c r="H33" s="353" cm="1">
        <f t="array" ref="H33">_xlfn.XLOOKUP(E33&amp;G33,'1.1 Combustión estacionaria'!$B$16:$B$48&amp;'1.1 Combustión estacionaria'!$F$16:$F$48,'1.1 Combustión estacionaria'!$AB$16:$AB$48,"-")</f>
        <v>3155.342485014</v>
      </c>
      <c r="I33" s="352" t="str" cm="1">
        <f t="array" ref="I33">_xlfn.XLOOKUP(E33&amp;G33,'1.1 Combustión estacionaria'!$B$16:$B$48&amp;'1.1 Combustión estacionaria'!$F$16:$F$48,'1.1 Combustión estacionaria'!$AC$16:$AC$48,"-")</f>
        <v>kgCO2e/toneladas</v>
      </c>
      <c r="J33" s="352" t="str" cm="1">
        <f t="array" ref="J33">_xlfn.XLOOKUP(E33&amp;G33,'1.1 Combustión estacionaria'!$B$16:$B$48&amp;'1.1 Combustión estacionaria'!$F$16:$F$48,'1.1 Combustión estacionaria'!$AD$16:$AD$48,"-")</f>
        <v>IPCC 2006 (vol2; chapter 2) , Table 2.4</v>
      </c>
      <c r="K33" s="352" t="str" cm="1">
        <f t="array" ref="K33">_xlfn.XLOOKUP(E33&amp;G33,'1.1 Combustión estacionaria'!$B$16:$B$48&amp;'1.1 Combustión estacionaria'!$F$16:$F$48,'1.1 Combustión estacionaria'!$AE$16:$AE$48,"-")</f>
        <v>CNE BNE 2024</v>
      </c>
      <c r="L33" s="356" t="str" cm="1">
        <f t="array" ref="L33">_xlfn.XLOOKUP(E33&amp;G33,'1.1 Combustión estacionaria'!$B$16:$B$48&amp;'1.1 Combustión estacionaria'!$F$16:$F$48,'1.1 Combustión estacionaria'!$AF$16:$AF$48,"-")</f>
        <v>-</v>
      </c>
    </row>
    <row r="34" spans="2:12" ht="28.8">
      <c r="B34" s="352" t="s">
        <v>82</v>
      </c>
      <c r="C34" s="352" t="s">
        <v>11</v>
      </c>
      <c r="D34" s="352" t="s">
        <v>83</v>
      </c>
      <c r="E34" s="352" t="s">
        <v>100</v>
      </c>
      <c r="F34" s="352" t="s">
        <v>85</v>
      </c>
      <c r="G34" s="352" t="s">
        <v>90</v>
      </c>
      <c r="H34" s="359" cm="1">
        <f t="array" ref="H34">_xlfn.XLOOKUP(E34&amp;G34,'1.1 Combustión estacionaria'!$B$16:$B$48&amp;'1.1 Combustión estacionaria'!$F$16:$F$48,'1.1 Combustión estacionaria'!$AB$16:$AB$48,"-")</f>
        <v>3.1553424850140002</v>
      </c>
      <c r="I34" s="352" t="str" cm="1">
        <f t="array" ref="I34">_xlfn.XLOOKUP(E34&amp;G34,'1.1 Combustión estacionaria'!$B$16:$B$48&amp;'1.1 Combustión estacionaria'!$F$16:$F$48,'1.1 Combustión estacionaria'!$AC$16:$AC$48,"-")</f>
        <v>kgCO2e/kilogramos</v>
      </c>
      <c r="J34" s="352" t="str" cm="1">
        <f t="array" ref="J34">_xlfn.XLOOKUP(E34&amp;G34,'1.1 Combustión estacionaria'!$B$16:$B$48&amp;'1.1 Combustión estacionaria'!$F$16:$F$48,'1.1 Combustión estacionaria'!$AD$16:$AD$48,"-")</f>
        <v>IPCC 2006 (vol2; chapter 2) , Table 2.4</v>
      </c>
      <c r="K34" s="352" t="str" cm="1">
        <f t="array" ref="K34">_xlfn.XLOOKUP(E34&amp;G34,'1.1 Combustión estacionaria'!$B$16:$B$48&amp;'1.1 Combustión estacionaria'!$F$16:$F$48,'1.1 Combustión estacionaria'!$AE$16:$AE$48,"-")</f>
        <v>CNE BNE 2024</v>
      </c>
      <c r="L34" s="356" t="str" cm="1">
        <f t="array" ref="L34">_xlfn.XLOOKUP(E34&amp;G34,'1.1 Combustión estacionaria'!$B$16:$B$48&amp;'1.1 Combustión estacionaria'!$F$16:$F$48,'1.1 Combustión estacionaria'!$AF$16:$AF$48,"-")</f>
        <v>-</v>
      </c>
    </row>
    <row r="35" spans="2:12" ht="28.8">
      <c r="B35" s="352" t="s">
        <v>82</v>
      </c>
      <c r="C35" s="352" t="s">
        <v>11</v>
      </c>
      <c r="D35" s="352" t="s">
        <v>83</v>
      </c>
      <c r="E35" s="352" t="s">
        <v>100</v>
      </c>
      <c r="F35" s="352" t="s">
        <v>85</v>
      </c>
      <c r="G35" s="352" t="s">
        <v>91</v>
      </c>
      <c r="H35" s="360" cm="1">
        <f t="array" ref="H35">_xlfn.XLOOKUP(E35&amp;G35,'1.1 Combustión estacionaria'!$B$16:$B$48&amp;'1.1 Combustión estacionaria'!$F$16:$F$48,'1.1 Combustión estacionaria'!$AB$16:$AB$48,"-")</f>
        <v>3.1553424850140001E-3</v>
      </c>
      <c r="I35" s="352" t="str" cm="1">
        <f t="array" ref="I35">_xlfn.XLOOKUP(E35&amp;G35,'1.1 Combustión estacionaria'!$B$16:$B$48&amp;'1.1 Combustión estacionaria'!$F$16:$F$48,'1.1 Combustión estacionaria'!$AC$16:$AC$48,"-")</f>
        <v>kgCO2e/gramos</v>
      </c>
      <c r="J35" s="352" t="str" cm="1">
        <f t="array" ref="J35">_xlfn.XLOOKUP(E35&amp;G35,'1.1 Combustión estacionaria'!$B$16:$B$48&amp;'1.1 Combustión estacionaria'!$F$16:$F$48,'1.1 Combustión estacionaria'!$AD$16:$AD$48,"-")</f>
        <v>IPCC 2006 (vol2; chapter 2) , Table 2.4</v>
      </c>
      <c r="K35" s="352" t="str" cm="1">
        <f t="array" ref="K35">_xlfn.XLOOKUP(E35&amp;G35,'1.1 Combustión estacionaria'!$B$16:$B$48&amp;'1.1 Combustión estacionaria'!$F$16:$F$48,'1.1 Combustión estacionaria'!$AE$16:$AE$48,"-")</f>
        <v>CNE BNE 2024</v>
      </c>
      <c r="L35" s="356" t="str" cm="1">
        <f t="array" ref="L35">_xlfn.XLOOKUP(E35&amp;G35,'1.1 Combustión estacionaria'!$B$16:$B$48&amp;'1.1 Combustión estacionaria'!$F$16:$F$48,'1.1 Combustión estacionaria'!$AF$16:$AF$48,"-")</f>
        <v>-</v>
      </c>
    </row>
    <row r="36" spans="2:12" ht="28.8">
      <c r="B36" s="352" t="s">
        <v>82</v>
      </c>
      <c r="C36" s="352" t="s">
        <v>11</v>
      </c>
      <c r="D36" s="352" t="s">
        <v>83</v>
      </c>
      <c r="E36" s="352" t="s">
        <v>101</v>
      </c>
      <c r="F36" s="352" t="s">
        <v>85</v>
      </c>
      <c r="G36" s="352" t="s">
        <v>86</v>
      </c>
      <c r="H36" s="353" cm="1">
        <f t="array" ref="H36">_xlfn.XLOOKUP(E36&amp;G36,'1.1 Combustión estacionaria'!$B$16:$B$48&amp;'1.1 Combustión estacionaria'!$F$16:$F$48,'1.1 Combustión estacionaria'!$AB$16:$AB$48,"-")</f>
        <v>2714.5332574466397</v>
      </c>
      <c r="I36" s="352" t="str" cm="1">
        <f t="array" ref="I36">_xlfn.XLOOKUP(E36&amp;G36,'1.1 Combustión estacionaria'!$B$16:$B$48&amp;'1.1 Combustión estacionaria'!$F$16:$F$48,'1.1 Combustión estacionaria'!$AC$16:$AC$48,"-")</f>
        <v>kgCO2e/metros cúbicos</v>
      </c>
      <c r="J36" s="352" t="str" cm="1">
        <f t="array" ref="J36">_xlfn.XLOOKUP(E36&amp;G36,'1.1 Combustión estacionaria'!$B$16:$B$48&amp;'1.1 Combustión estacionaria'!$F$16:$F$48,'1.1 Combustión estacionaria'!$AD$16:$AD$48,"-")</f>
        <v>IPCC 2006 (vol2; chapter 2) , Table 2.4</v>
      </c>
      <c r="K36" s="352" t="str" cm="1">
        <f t="array" ref="K36">_xlfn.XLOOKUP(E36&amp;G36,'1.1 Combustión estacionaria'!$B$16:$B$48&amp;'1.1 Combustión estacionaria'!$F$16:$F$48,'1.1 Combustión estacionaria'!$AE$16:$AE$48,"-")</f>
        <v>CNE BNE 2024</v>
      </c>
      <c r="L36" s="356" t="str" cm="1">
        <f t="array" ref="L36">_xlfn.XLOOKUP(E36&amp;G36,'1.1 Combustión estacionaria'!$B$16:$B$48&amp;'1.1 Combustión estacionaria'!$F$16:$F$48,'1.1 Combustión estacionaria'!$AF$16:$AF$48,"-")</f>
        <v>-</v>
      </c>
    </row>
    <row r="37" spans="2:12" ht="28.8">
      <c r="B37" s="352" t="s">
        <v>82</v>
      </c>
      <c r="C37" s="352" t="s">
        <v>11</v>
      </c>
      <c r="D37" s="352" t="s">
        <v>83</v>
      </c>
      <c r="E37" s="352" t="s">
        <v>101</v>
      </c>
      <c r="F37" s="352" t="s">
        <v>85</v>
      </c>
      <c r="G37" s="352" t="s">
        <v>87</v>
      </c>
      <c r="H37" s="353" cm="1">
        <f t="array" ref="H37">_xlfn.XLOOKUP(E37&amp;G37,'1.1 Combustión estacionaria'!$B$16:$B$48&amp;'1.1 Combustión estacionaria'!$F$16:$F$48,'1.1 Combustión estacionaria'!$AB$16:$AB$48,"-")</f>
        <v>2.7145332574466399</v>
      </c>
      <c r="I37" s="352" t="str" cm="1">
        <f t="array" ref="I37">_xlfn.XLOOKUP(E37&amp;G37,'1.1 Combustión estacionaria'!$B$16:$B$48&amp;'1.1 Combustión estacionaria'!$F$16:$F$48,'1.1 Combustión estacionaria'!$AC$16:$AC$48,"-")</f>
        <v>kgCO2e/litros</v>
      </c>
      <c r="J37" s="352" t="str" cm="1">
        <f t="array" ref="J37">_xlfn.XLOOKUP(E37&amp;G37,'1.1 Combustión estacionaria'!$B$16:$B$48&amp;'1.1 Combustión estacionaria'!$F$16:$F$48,'1.1 Combustión estacionaria'!$AD$16:$AD$48,"-")</f>
        <v>IPCC 2006 (vol2; chapter 2) , Table 2.4</v>
      </c>
      <c r="K37" s="352" t="str" cm="1">
        <f t="array" ref="K37">_xlfn.XLOOKUP(E37&amp;G37,'1.1 Combustión estacionaria'!$B$16:$B$48&amp;'1.1 Combustión estacionaria'!$F$16:$F$48,'1.1 Combustión estacionaria'!$AE$16:$AE$48,"-")</f>
        <v>CNE BNE 2024</v>
      </c>
      <c r="L37" s="356" t="str" cm="1">
        <f t="array" ref="L37">_xlfn.XLOOKUP(E37&amp;G37,'1.1 Combustión estacionaria'!$B$16:$B$48&amp;'1.1 Combustión estacionaria'!$F$16:$F$48,'1.1 Combustión estacionaria'!$AF$16:$AF$48,"-")</f>
        <v>-</v>
      </c>
    </row>
    <row r="38" spans="2:12" ht="28.8">
      <c r="B38" s="352" t="s">
        <v>82</v>
      </c>
      <c r="C38" s="352" t="s">
        <v>11</v>
      </c>
      <c r="D38" s="352" t="s">
        <v>83</v>
      </c>
      <c r="E38" s="352" t="s">
        <v>102</v>
      </c>
      <c r="F38" s="352" t="s">
        <v>85</v>
      </c>
      <c r="G38" s="352" t="s">
        <v>86</v>
      </c>
      <c r="H38" s="353" cm="1">
        <f t="array" ref="H38">_xlfn.XLOOKUP(E38&amp;G38,'1.1 Combustión estacionaria'!$B$16:$B$48&amp;'1.1 Combustión estacionaria'!$F$16:$F$48,'1.1 Combustión estacionaria'!$AB$16:$AB$48,"-")</f>
        <v>3013.5062872674898</v>
      </c>
      <c r="I38" s="352" t="str" cm="1">
        <f t="array" ref="I38">_xlfn.XLOOKUP(E38&amp;G38,'1.1 Combustión estacionaria'!$B$16:$B$48&amp;'1.1 Combustión estacionaria'!$F$16:$F$48,'1.1 Combustión estacionaria'!$AC$16:$AC$48,"-")</f>
        <v>kgCO2e/metros cúbicos</v>
      </c>
      <c r="J38" s="352" t="str" cm="1">
        <f t="array" ref="J38">_xlfn.XLOOKUP(E38&amp;G38,'1.1 Combustión estacionaria'!$B$16:$B$48&amp;'1.1 Combustión estacionaria'!$F$16:$F$48,'1.1 Combustión estacionaria'!$AD$16:$AD$48,"-")</f>
        <v>IPCC 2006 (vol2; chapter 2) , Table 2.4</v>
      </c>
      <c r="K38" s="352" t="str" cm="1">
        <f t="array" ref="K38">_xlfn.XLOOKUP(E38&amp;G38,'1.1 Combustión estacionaria'!$B$16:$B$48&amp;'1.1 Combustión estacionaria'!$F$16:$F$48,'1.1 Combustión estacionaria'!$AE$16:$AE$48,"-")</f>
        <v>CNE BNE 2024</v>
      </c>
      <c r="L38" s="356" t="str" cm="1">
        <f t="array" ref="L38">_xlfn.XLOOKUP(E38&amp;G38,'1.1 Combustión estacionaria'!$B$16:$B$48&amp;'1.1 Combustión estacionaria'!$F$16:$F$48,'1.1 Combustión estacionaria'!$AF$16:$AF$48,"-")</f>
        <v>-</v>
      </c>
    </row>
    <row r="39" spans="2:12" ht="28.8">
      <c r="B39" s="352" t="s">
        <v>82</v>
      </c>
      <c r="C39" s="352" t="s">
        <v>11</v>
      </c>
      <c r="D39" s="352" t="s">
        <v>83</v>
      </c>
      <c r="E39" s="352" t="s">
        <v>102</v>
      </c>
      <c r="F39" s="352" t="s">
        <v>85</v>
      </c>
      <c r="G39" s="352" t="s">
        <v>87</v>
      </c>
      <c r="H39" s="353" cm="1">
        <f t="array" ref="H39">_xlfn.XLOOKUP(E39&amp;G39,'1.1 Combustión estacionaria'!$B$16:$B$48&amp;'1.1 Combustión estacionaria'!$F$16:$F$48,'1.1 Combustión estacionaria'!$AB$16:$AB$48,"-")</f>
        <v>3.0135062872674898</v>
      </c>
      <c r="I39" s="352" t="str" cm="1">
        <f t="array" ref="I39">_xlfn.XLOOKUP(E39&amp;G39,'1.1 Combustión estacionaria'!$B$16:$B$48&amp;'1.1 Combustión estacionaria'!$F$16:$F$48,'1.1 Combustión estacionaria'!$AC$16:$AC$48,"-")</f>
        <v>kgCO2e/litros</v>
      </c>
      <c r="J39" s="352" t="str" cm="1">
        <f t="array" ref="J39">_xlfn.XLOOKUP(E39&amp;G39,'1.1 Combustión estacionaria'!$B$16:$B$48&amp;'1.1 Combustión estacionaria'!$F$16:$F$48,'1.1 Combustión estacionaria'!$AD$16:$AD$48,"-")</f>
        <v>IPCC 2006 (vol2; chapter 2) , Table 2.4</v>
      </c>
      <c r="K39" s="352" t="str" cm="1">
        <f t="array" ref="K39">_xlfn.XLOOKUP(E39&amp;G39,'1.1 Combustión estacionaria'!$B$16:$B$48&amp;'1.1 Combustión estacionaria'!$F$16:$F$48,'1.1 Combustión estacionaria'!$AE$16:$AE$48,"-")</f>
        <v>CNE BNE 2024</v>
      </c>
      <c r="L39" s="356" t="str" cm="1">
        <f t="array" ref="L39">_xlfn.XLOOKUP(E39&amp;G39,'1.1 Combustión estacionaria'!$B$16:$B$48&amp;'1.1 Combustión estacionaria'!$F$16:$F$48,'1.1 Combustión estacionaria'!$AF$16:$AF$48,"-")</f>
        <v>-</v>
      </c>
    </row>
    <row r="40" spans="2:12" ht="28.8">
      <c r="B40" s="352" t="s">
        <v>82</v>
      </c>
      <c r="C40" s="352" t="s">
        <v>11</v>
      </c>
      <c r="D40" s="352" t="s">
        <v>83</v>
      </c>
      <c r="E40" s="352" t="s">
        <v>103</v>
      </c>
      <c r="F40" s="352" t="s">
        <v>85</v>
      </c>
      <c r="G40" s="352" t="s">
        <v>86</v>
      </c>
      <c r="H40" s="353" cm="1">
        <f t="array" ref="H40">_xlfn.XLOOKUP(E40&amp;G40,'1.1 Combustión estacionaria'!$B$16:$B$48&amp;'1.1 Combustión estacionaria'!$F$16:$F$48,'1.1 Combustión estacionaria'!$AB$16:$AB$48,"-")</f>
        <v>3072.02097245715</v>
      </c>
      <c r="I40" s="352" t="str" cm="1">
        <f t="array" ref="I40">_xlfn.XLOOKUP(E40&amp;G40,'1.1 Combustión estacionaria'!$B$16:$B$48&amp;'1.1 Combustión estacionaria'!$F$16:$F$48,'1.1 Combustión estacionaria'!$AC$16:$AC$48,"-")</f>
        <v>kgCO2e/metros cúbicos</v>
      </c>
      <c r="J40" s="352" t="str" cm="1">
        <f t="array" ref="J40">_xlfn.XLOOKUP(E40&amp;G40,'1.1 Combustión estacionaria'!$B$16:$B$48&amp;'1.1 Combustión estacionaria'!$F$16:$F$48,'1.1 Combustión estacionaria'!$AD$16:$AD$48,"-")</f>
        <v>IPCC 2006 (vol2; chapter 2) , Table 2.4</v>
      </c>
      <c r="K40" s="352" t="str" cm="1">
        <f t="array" ref="K40">_xlfn.XLOOKUP(E40&amp;G40,'1.1 Combustión estacionaria'!$B$16:$B$48&amp;'1.1 Combustión estacionaria'!$F$16:$F$48,'1.1 Combustión estacionaria'!$AE$16:$AE$48,"-")</f>
        <v>CNE BNE 2024</v>
      </c>
      <c r="L40" s="356" t="str" cm="1">
        <f t="array" ref="L40">_xlfn.XLOOKUP(E40&amp;G40,'1.1 Combustión estacionaria'!$B$16:$B$48&amp;'1.1 Combustión estacionaria'!$F$16:$F$48,'1.1 Combustión estacionaria'!$AF$16:$AF$48,"-")</f>
        <v>-</v>
      </c>
    </row>
    <row r="41" spans="2:12" ht="28.8">
      <c r="B41" s="352" t="s">
        <v>82</v>
      </c>
      <c r="C41" s="352" t="s">
        <v>11</v>
      </c>
      <c r="D41" s="352" t="s">
        <v>83</v>
      </c>
      <c r="E41" s="352" t="s">
        <v>103</v>
      </c>
      <c r="F41" s="352" t="s">
        <v>85</v>
      </c>
      <c r="G41" s="352" t="s">
        <v>87</v>
      </c>
      <c r="H41" s="353" cm="1">
        <f t="array" ref="H41">_xlfn.XLOOKUP(E41&amp;G41,'1.1 Combustión estacionaria'!$B$16:$B$48&amp;'1.1 Combustión estacionaria'!$F$16:$F$48,'1.1 Combustión estacionaria'!$AB$16:$AB$48,"-")</f>
        <v>3.0720209724571501</v>
      </c>
      <c r="I41" s="352" t="str" cm="1">
        <f t="array" ref="I41">_xlfn.XLOOKUP(E41&amp;G41,'1.1 Combustión estacionaria'!$B$16:$B$48&amp;'1.1 Combustión estacionaria'!$F$16:$F$48,'1.1 Combustión estacionaria'!$AC$16:$AC$48,"-")</f>
        <v>kgCO2e/litros</v>
      </c>
      <c r="J41" s="352" t="str" cm="1">
        <f t="array" ref="J41">_xlfn.XLOOKUP(E41&amp;G41,'1.1 Combustión estacionaria'!$B$16:$B$48&amp;'1.1 Combustión estacionaria'!$F$16:$F$48,'1.1 Combustión estacionaria'!$AD$16:$AD$48,"-")</f>
        <v>IPCC 2006 (vol2; chapter 2) , Table 2.4</v>
      </c>
      <c r="K41" s="352" t="str" cm="1">
        <f t="array" ref="K41">_xlfn.XLOOKUP(E41&amp;G41,'1.1 Combustión estacionaria'!$B$16:$B$48&amp;'1.1 Combustión estacionaria'!$F$16:$F$48,'1.1 Combustión estacionaria'!$AE$16:$AE$48,"-")</f>
        <v>CNE BNE 2024</v>
      </c>
      <c r="L41" s="356" t="str" cm="1">
        <f t="array" ref="L41">_xlfn.XLOOKUP(E41&amp;G41,'1.1 Combustión estacionaria'!$B$16:$B$48&amp;'1.1 Combustión estacionaria'!$F$16:$F$48,'1.1 Combustión estacionaria'!$AF$16:$AF$48,"-")</f>
        <v>-</v>
      </c>
    </row>
    <row r="42" spans="2:12" ht="28.8">
      <c r="B42" s="352" t="s">
        <v>82</v>
      </c>
      <c r="C42" s="352" t="s">
        <v>14</v>
      </c>
      <c r="D42" s="352" t="s">
        <v>104</v>
      </c>
      <c r="E42" s="352" t="s">
        <v>105</v>
      </c>
      <c r="F42" s="352" t="s">
        <v>85</v>
      </c>
      <c r="G42" s="352" t="s">
        <v>86</v>
      </c>
      <c r="H42" s="353" cm="1">
        <f t="array" ref="H42">_xlfn.XLOOKUP(E42&amp;G42,'1.2 Combustión móvil'!$B$16:$B$24&amp;'1.2 Combustión móvil'!$F$16:$F$24,'1.2 Combustión móvil'!$AB$16:$AB$24,"-")</f>
        <v>2740.1603392865518</v>
      </c>
      <c r="I42" s="352" t="str" cm="1">
        <f t="array" ref="I42">_xlfn.XLOOKUP(E42&amp;G42,'1.2 Combustión móvil'!$B$16:$B$24&amp;'1.2 Combustión móvil'!$F$16:$F$24,'1.2 Combustión móvil'!$AC$16:$AC$24,"-")</f>
        <v>kgCO2e/metros cúbicos</v>
      </c>
      <c r="J42" s="352" t="str" cm="1">
        <f t="array" ref="J42">_xlfn.XLOOKUP(E42&amp;G42,'1.2 Combustión móvil'!$B$16:$B$24&amp;'1.2 Combustión móvil'!$F$16:$F$24,'1.2 Combustión móvil'!$AD$16:$AD$24,"-")</f>
        <v>IPCC 2006 (vol2; chapter 3) , Table 3.2.1 and Table 3.2.2</v>
      </c>
      <c r="K42" s="352" t="str" cm="1">
        <f t="array" ref="K42">_xlfn.XLOOKUP(E42&amp;G42,'1.2 Combustión móvil'!$B$16:$B$24&amp;'1.2 Combustión móvil'!$F$16:$F$24,'1.2 Combustión móvil'!$AE$16:$AE$24,"-")</f>
        <v>CNE BNE 2024</v>
      </c>
      <c r="L42" s="356" t="str" cm="1">
        <f t="array" ref="L42">_xlfn.XLOOKUP(E42&amp;G42,'1.2 Combustión móvil'!$B$16:$B$24&amp;'1.2 Combustión móvil'!$F$16:$F$24,'1.2 Combustión móvil'!$AF$16:$AF$24,"-")</f>
        <v>-</v>
      </c>
    </row>
    <row r="43" spans="2:12" ht="28.8">
      <c r="B43" s="352" t="s">
        <v>82</v>
      </c>
      <c r="C43" s="352" t="s">
        <v>14</v>
      </c>
      <c r="D43" s="352" t="s">
        <v>104</v>
      </c>
      <c r="E43" s="352" t="s">
        <v>105</v>
      </c>
      <c r="F43" s="352" t="s">
        <v>85</v>
      </c>
      <c r="G43" s="352" t="s">
        <v>87</v>
      </c>
      <c r="H43" s="353" cm="1">
        <f t="array" ref="H43">_xlfn.XLOOKUP(E43&amp;G43,'1.2 Combustión móvil'!$B$16:$B$24&amp;'1.2 Combustión móvil'!$F$16:$F$24,'1.2 Combustión móvil'!$AB$16:$AB$24,"-")</f>
        <v>2.7401603392865517</v>
      </c>
      <c r="I43" s="352" t="str" cm="1">
        <f t="array" ref="I43">_xlfn.XLOOKUP(E43&amp;G43,'1.2 Combustión móvil'!$B$16:$B$24&amp;'1.2 Combustión móvil'!$F$16:$F$24,'1.2 Combustión móvil'!$AC$16:$AC$24,"-")</f>
        <v>kgCO2e/litros</v>
      </c>
      <c r="J43" s="352" t="str" cm="1">
        <f t="array" ref="J43">_xlfn.XLOOKUP(E43&amp;G43,'1.2 Combustión móvil'!$B$16:$B$24&amp;'1.2 Combustión móvil'!$F$16:$F$24,'1.2 Combustión móvil'!$AD$16:$AD$24,"-")</f>
        <v>IPCC 2006 (vol2; chapter 3) , Table 3.2.1 and Table 3.2.2</v>
      </c>
      <c r="K43" s="352" t="str" cm="1">
        <f t="array" ref="K43">_xlfn.XLOOKUP(E43&amp;G43,'1.2 Combustión móvil'!$B$16:$B$24&amp;'1.2 Combustión móvil'!$F$16:$F$24,'1.2 Combustión móvil'!$AE$16:$AE$24,"-")</f>
        <v>CNE BNE 2024</v>
      </c>
      <c r="L43" s="356" t="str" cm="1">
        <f t="array" ref="L43">_xlfn.XLOOKUP(E43&amp;G43,'1.2 Combustión móvil'!$B$16:$B$24&amp;'1.2 Combustión móvil'!$F$16:$F$24,'1.2 Combustión móvil'!$AF$16:$AF$24,"-")</f>
        <v>-</v>
      </c>
    </row>
    <row r="44" spans="2:12" ht="28.8">
      <c r="B44" s="352" t="s">
        <v>82</v>
      </c>
      <c r="C44" s="352" t="s">
        <v>14</v>
      </c>
      <c r="D44" s="352" t="s">
        <v>104</v>
      </c>
      <c r="E44" s="352" t="s">
        <v>106</v>
      </c>
      <c r="F44" s="352" t="s">
        <v>85</v>
      </c>
      <c r="G44" s="352" t="s">
        <v>86</v>
      </c>
      <c r="H44" s="353" cm="1">
        <f t="array" ref="H44">_xlfn.XLOOKUP(E44&amp;G44,'1.2 Combustión móvil'!$B$16:$B$24&amp;'1.2 Combustión móvil'!$F$16:$F$24,'1.2 Combustión móvil'!$AB$16:$AB$24,"-")</f>
        <v>1717.6115899106999</v>
      </c>
      <c r="I44" s="352" t="str" cm="1">
        <f t="array" ref="I44">_xlfn.XLOOKUP(E44&amp;G44,'1.2 Combustión móvil'!$B$16:$B$24&amp;'1.2 Combustión móvil'!$F$16:$F$24,'1.2 Combustión móvil'!$AC$16:$AC$24,"-")</f>
        <v>kgCO2e/metros cúbicos</v>
      </c>
      <c r="J44" s="352" t="str" cm="1">
        <f t="array" ref="J44">_xlfn.XLOOKUP(E44&amp;G44,'1.2 Combustión móvil'!$B$16:$B$24&amp;'1.2 Combustión móvil'!$F$16:$F$24,'1.2 Combustión móvil'!$AD$16:$AD$24,"-")</f>
        <v>IPCC 2006 (vol2; chapter 3) , Table 3.2.1 and Table 3.2.2</v>
      </c>
      <c r="K44" s="352" t="str" cm="1">
        <f t="array" ref="K44">_xlfn.XLOOKUP(E44&amp;G44,'1.2 Combustión móvil'!$B$16:$B$24&amp;'1.2 Combustión móvil'!$F$16:$F$24,'1.2 Combustión móvil'!$AE$16:$AE$24,"-")</f>
        <v>CNE BNE 2024</v>
      </c>
      <c r="L44" s="356" t="str" cm="1">
        <f t="array" ref="L44">_xlfn.XLOOKUP(E44&amp;G44,'1.2 Combustión móvil'!$B$16:$B$24&amp;'1.2 Combustión móvil'!$F$16:$F$24,'1.2 Combustión móvil'!$AF$16:$AF$24,"-")</f>
        <v>-</v>
      </c>
    </row>
    <row r="45" spans="2:12" ht="28.8">
      <c r="B45" s="352" t="s">
        <v>82</v>
      </c>
      <c r="C45" s="352" t="s">
        <v>14</v>
      </c>
      <c r="D45" s="352" t="s">
        <v>104</v>
      </c>
      <c r="E45" s="352" t="s">
        <v>106</v>
      </c>
      <c r="F45" s="352" t="s">
        <v>85</v>
      </c>
      <c r="G45" s="352" t="s">
        <v>87</v>
      </c>
      <c r="H45" s="353" cm="1">
        <f t="array" ref="H45">_xlfn.XLOOKUP(E45&amp;G45,'1.2 Combustión móvil'!$B$16:$B$24&amp;'1.2 Combustión móvil'!$F$16:$F$24,'1.2 Combustión móvil'!$AB$16:$AB$24,"-")</f>
        <v>1.7176115899106998</v>
      </c>
      <c r="I45" s="352" t="str" cm="1">
        <f t="array" ref="I45">_xlfn.XLOOKUP(E45&amp;G45,'1.2 Combustión móvil'!$B$16:$B$24&amp;'1.2 Combustión móvil'!$F$16:$F$24,'1.2 Combustión móvil'!$AC$16:$AC$24,"-")</f>
        <v>kgCO2e/litros</v>
      </c>
      <c r="J45" s="352" t="str" cm="1">
        <f t="array" ref="J45">_xlfn.XLOOKUP(E45&amp;G45,'1.2 Combustión móvil'!$B$16:$B$24&amp;'1.2 Combustión móvil'!$F$16:$F$24,'1.2 Combustión móvil'!$AD$16:$AD$24,"-")</f>
        <v>IPCC 2006 (vol2; chapter 3) , Table 3.2.1 and Table 3.2.2</v>
      </c>
      <c r="K45" s="352" t="str" cm="1">
        <f t="array" ref="K45">_xlfn.XLOOKUP(E45&amp;G45,'1.2 Combustión móvil'!$B$16:$B$24&amp;'1.2 Combustión móvil'!$F$16:$F$24,'1.2 Combustión móvil'!$AE$16:$AE$24,"-")</f>
        <v>CNE BNE 2024</v>
      </c>
      <c r="L45" s="356" t="str" cm="1">
        <f t="array" ref="L45">_xlfn.XLOOKUP(E45&amp;G45,'1.2 Combustión móvil'!$B$16:$B$24&amp;'1.2 Combustión móvil'!$F$16:$F$24,'1.2 Combustión móvil'!$AF$16:$AF$24,"-")</f>
        <v>-</v>
      </c>
    </row>
    <row r="46" spans="2:12" ht="28.8">
      <c r="B46" s="352" t="s">
        <v>82</v>
      </c>
      <c r="C46" s="352" t="s">
        <v>14</v>
      </c>
      <c r="D46" s="352" t="s">
        <v>104</v>
      </c>
      <c r="E46" s="352" t="s">
        <v>98</v>
      </c>
      <c r="F46" s="352" t="s">
        <v>85</v>
      </c>
      <c r="G46" s="352" t="s">
        <v>86</v>
      </c>
      <c r="H46" s="353" cm="1">
        <f t="array" ref="H46">_xlfn.XLOOKUP(E46&amp;G46,'1.2 Combustión móvil'!$B$16:$B$24&amp;'1.2 Combustión móvil'!$F$16:$F$24,'1.2 Combustión móvil'!$AB$16:$AB$24,"-")</f>
        <v>2.0932607884813201</v>
      </c>
      <c r="I46" s="352" t="str" cm="1">
        <f t="array" ref="I46">_xlfn.XLOOKUP(E46&amp;G46,'1.2 Combustión móvil'!$B$16:$B$24&amp;'1.2 Combustión móvil'!$F$16:$F$24,'1.2 Combustión móvil'!$AC$16:$AC$24,"-")</f>
        <v>kgCO2e/metros cúbicos</v>
      </c>
      <c r="J46" s="352" t="str" cm="1">
        <f t="array" ref="J46">_xlfn.XLOOKUP(E46&amp;G46,'1.2 Combustión móvil'!$B$16:$B$24&amp;'1.2 Combustión móvil'!$F$16:$F$24,'1.2 Combustión móvil'!$AD$16:$AD$24,"-")</f>
        <v>IPCC 2006 (vol2; chapter 3) , Table 3.2.1 and Table 3.2.2</v>
      </c>
      <c r="K46" s="352" t="str" cm="1">
        <f t="array" ref="K46">_xlfn.XLOOKUP(E46&amp;G46,'1.2 Combustión móvil'!$B$16:$B$24&amp;'1.2 Combustión móvil'!$F$16:$F$24,'1.2 Combustión móvil'!$AE$16:$AE$24,"-")</f>
        <v>CNE BNE 2024</v>
      </c>
      <c r="L46" s="356" t="str" cm="1">
        <f t="array" ref="L46">_xlfn.XLOOKUP(E46&amp;G46,'1.2 Combustión móvil'!$B$16:$B$24&amp;'1.2 Combustión móvil'!$F$16:$F$24,'1.2 Combustión móvil'!$AF$16:$AF$24,"-")</f>
        <v>-</v>
      </c>
    </row>
    <row r="47" spans="2:12" ht="28.8">
      <c r="B47" s="352" t="s">
        <v>82</v>
      </c>
      <c r="C47" s="352" t="s">
        <v>14</v>
      </c>
      <c r="D47" s="352" t="s">
        <v>104</v>
      </c>
      <c r="E47" s="352" t="s">
        <v>93</v>
      </c>
      <c r="F47" s="352" t="s">
        <v>85</v>
      </c>
      <c r="G47" s="352" t="s">
        <v>86</v>
      </c>
      <c r="H47" s="353" cm="1">
        <f t="array" ref="H47">_xlfn.XLOOKUP(E47&amp;G47,'1.2 Combustión móvil'!$B$16:$B$24&amp;'1.2 Combustión móvil'!$F$16:$F$24,'1.2 Combustión móvil'!$AB$16:$AB$24,"-")</f>
        <v>2345.3216986751995</v>
      </c>
      <c r="I47" s="352" t="str" cm="1">
        <f t="array" ref="I47">_xlfn.XLOOKUP(E47&amp;G47,'1.2 Combustión móvil'!$B$16:$B$24&amp;'1.2 Combustión móvil'!$F$16:$F$24,'1.2 Combustión móvil'!$AC$16:$AC$24,"-")</f>
        <v>kgCO2e/metros cúbicos</v>
      </c>
      <c r="J47" s="352" t="str" cm="1">
        <f t="array" ref="J47">_xlfn.XLOOKUP(E47&amp;G47,'1.2 Combustión móvil'!$B$16:$B$24&amp;'1.2 Combustión móvil'!$F$16:$F$24,'1.2 Combustión móvil'!$AD$16:$AD$24,"-")</f>
        <v>IPCC 2006 (vol2; chapter 3) , Table 3.2.1 and Table 3.2.2</v>
      </c>
      <c r="K47" s="352" t="str" cm="1">
        <f t="array" ref="K47">_xlfn.XLOOKUP(E47&amp;G47,'1.2 Combustión móvil'!$B$16:$B$24&amp;'1.2 Combustión móvil'!$F$16:$F$24,'1.2 Combustión móvil'!$AE$16:$AE$24,"-")</f>
        <v>CNE BNE 2024</v>
      </c>
      <c r="L47" s="356" t="str" cm="1">
        <f t="array" ref="L47">_xlfn.XLOOKUP(E47&amp;G47,'1.2 Combustión móvil'!$B$16:$B$24&amp;'1.2 Combustión móvil'!$F$16:$F$24,'1.2 Combustión móvil'!$AF$16:$AF$24,"-")</f>
        <v>-</v>
      </c>
    </row>
    <row r="48" spans="2:12" ht="28.8">
      <c r="B48" s="352" t="s">
        <v>82</v>
      </c>
      <c r="C48" s="352" t="s">
        <v>14</v>
      </c>
      <c r="D48" s="352" t="s">
        <v>104</v>
      </c>
      <c r="E48" s="352" t="s">
        <v>93</v>
      </c>
      <c r="F48" s="352" t="s">
        <v>85</v>
      </c>
      <c r="G48" s="352" t="s">
        <v>87</v>
      </c>
      <c r="H48" s="353" cm="1">
        <f t="array" ref="H48">_xlfn.XLOOKUP(E48&amp;G48,'1.2 Combustión móvil'!$B$16:$B$24&amp;'1.2 Combustión móvil'!$F$16:$F$24,'1.2 Combustión móvil'!$AB$16:$AB$24,"-")</f>
        <v>2.3453216986751997</v>
      </c>
      <c r="I48" s="352" t="str" cm="1">
        <f t="array" ref="I48">_xlfn.XLOOKUP(E48&amp;G48,'1.2 Combustión móvil'!$B$16:$B$24&amp;'1.2 Combustión móvil'!$F$16:$F$24,'1.2 Combustión móvil'!$AC$16:$AC$24,"-")</f>
        <v>kgCO2e/litros</v>
      </c>
      <c r="J48" s="352" t="str" cm="1">
        <f t="array" ref="J48">_xlfn.XLOOKUP(E48&amp;G48,'1.2 Combustión móvil'!$B$16:$B$24&amp;'1.2 Combustión móvil'!$F$16:$F$24,'1.2 Combustión móvil'!$AD$16:$AD$24,"-")</f>
        <v>IPCC 2006 (vol2; chapter 3) , Table 3.2.1 and Table 3.2.2</v>
      </c>
      <c r="K48" s="352" t="str" cm="1">
        <f t="array" ref="K48">_xlfn.XLOOKUP(E48&amp;G48,'1.2 Combustión móvil'!$B$16:$B$24&amp;'1.2 Combustión móvil'!$F$16:$F$24,'1.2 Combustión móvil'!$AE$16:$AE$24,"-")</f>
        <v>CNE BNE 2024</v>
      </c>
      <c r="L48" s="356" t="str" cm="1">
        <f t="array" ref="L48">_xlfn.XLOOKUP(E48&amp;G48,'1.2 Combustión móvil'!$B$16:$B$24&amp;'1.2 Combustión móvil'!$F$16:$F$24,'1.2 Combustión móvil'!$AF$16:$AF$24,"-")</f>
        <v>-</v>
      </c>
    </row>
    <row r="49" spans="2:12" ht="28.8">
      <c r="B49" s="352" t="s">
        <v>82</v>
      </c>
      <c r="C49" s="352" t="s">
        <v>14</v>
      </c>
      <c r="D49" s="352" t="s">
        <v>104</v>
      </c>
      <c r="E49" s="352" t="s">
        <v>99</v>
      </c>
      <c r="F49" s="352" t="s">
        <v>85</v>
      </c>
      <c r="G49" s="352" t="s">
        <v>86</v>
      </c>
      <c r="H49" s="353" cm="1">
        <f t="array" ref="H49">_xlfn.XLOOKUP(E49&amp;G49,'1.2 Combustión móvil'!$B$16:$B$24&amp;'1.2 Combustión móvil'!$F$16:$F$24,'1.2 Combustión móvil'!$AB$16:$AB$24,"-")</f>
        <v>2579.9305579489792</v>
      </c>
      <c r="I49" s="352" t="str" cm="1">
        <f t="array" ref="I49">_xlfn.XLOOKUP(E49&amp;G49,'1.2 Combustión móvil'!$B$16:$B$24&amp;'1.2 Combustión móvil'!$F$16:$F$24,'1.2 Combustión móvil'!$AC$16:$AC$24,"-")</f>
        <v>kgCO2e/metros cúbicos</v>
      </c>
      <c r="J49" s="352" t="str" cm="1">
        <f t="array" ref="J49">_xlfn.XLOOKUP(E49&amp;G49,'1.2 Combustión móvil'!$B$16:$B$24&amp;'1.2 Combustión móvil'!$F$16:$F$24,'1.2 Combustión móvil'!$AD$16:$AD$24,"-")</f>
        <v>IPCC 2006 (vol2; chapter 3) , Table 3.2.1 and Table 3.2.2</v>
      </c>
      <c r="K49" s="352" t="str" cm="1">
        <f t="array" ref="K49">_xlfn.XLOOKUP(E49&amp;G49,'1.2 Combustión móvil'!$B$16:$B$24&amp;'1.2 Combustión móvil'!$F$16:$F$24,'1.2 Combustión móvil'!$AE$16:$AE$24,"-")</f>
        <v>CNE BNE 2024</v>
      </c>
      <c r="L49" s="356" t="str" cm="1">
        <f t="array" ref="L49">_xlfn.XLOOKUP(E49&amp;G49,'1.2 Combustión móvil'!$B$16:$B$24&amp;'1.2 Combustión móvil'!$F$16:$F$24,'1.2 Combustión móvil'!$AF$16:$AF$24,"-")</f>
        <v>IPCC 2006 (vol2; chapter 2), Table 2.3</v>
      </c>
    </row>
    <row r="50" spans="2:12" ht="28.8">
      <c r="B50" s="352" t="s">
        <v>82</v>
      </c>
      <c r="C50" s="352" t="s">
        <v>14</v>
      </c>
      <c r="D50" s="352" t="s">
        <v>104</v>
      </c>
      <c r="E50" s="352" t="s">
        <v>99</v>
      </c>
      <c r="F50" s="352" t="s">
        <v>85</v>
      </c>
      <c r="G50" s="352" t="s">
        <v>87</v>
      </c>
      <c r="H50" s="353" cm="1">
        <f t="array" ref="H50">_xlfn.XLOOKUP(E50&amp;G50,'1.2 Combustión móvil'!$B$16:$B$24&amp;'1.2 Combustión móvil'!$F$16:$F$24,'1.2 Combustión móvil'!$AB$16:$AB$24,"-")</f>
        <v>2.5799305579489791</v>
      </c>
      <c r="I50" s="352" t="str" cm="1">
        <f t="array" ref="I50">_xlfn.XLOOKUP(E50&amp;G50,'1.2 Combustión móvil'!$B$16:$B$24&amp;'1.2 Combustión móvil'!$F$16:$F$24,'1.2 Combustión móvil'!$AC$16:$AC$24,"-")</f>
        <v>kgCO2e/litros</v>
      </c>
      <c r="J50" s="352" t="str" cm="1">
        <f t="array" ref="J50">_xlfn.XLOOKUP(E50&amp;G50,'1.2 Combustión móvil'!$B$16:$B$24&amp;'1.2 Combustión móvil'!$F$16:$F$24,'1.2 Combustión móvil'!$AD$16:$AD$24,"-")</f>
        <v>IPCC 2006 (vol2; chapter 3) , Table 3.2.1 and Table 3.2.2</v>
      </c>
      <c r="K50" s="352" t="str" cm="1">
        <f t="array" ref="K50">_xlfn.XLOOKUP(E50&amp;G50,'1.2 Combustión móvil'!$B$16:$B$24&amp;'1.2 Combustión móvil'!$F$16:$F$24,'1.2 Combustión móvil'!$AE$16:$AE$24,"-")</f>
        <v>CNE BNE 2024</v>
      </c>
      <c r="L50" s="356" t="str" cm="1">
        <f t="array" ref="L50">_xlfn.XLOOKUP(E50&amp;G50,'1.2 Combustión móvil'!$B$16:$B$24&amp;'1.2 Combustión móvil'!$F$16:$F$24,'1.2 Combustión móvil'!$AF$16:$AF$24,"-")</f>
        <v>IPCC 2006 (vol2; chapter 2), Table 2.3</v>
      </c>
    </row>
    <row r="51" spans="2:12" ht="28.8">
      <c r="B51" s="352" t="s">
        <v>82</v>
      </c>
      <c r="C51" s="352" t="s">
        <v>19</v>
      </c>
      <c r="D51" s="352" t="s">
        <v>107</v>
      </c>
      <c r="E51" s="352" t="s">
        <v>108</v>
      </c>
      <c r="F51" s="352" t="s">
        <v>85</v>
      </c>
      <c r="G51" s="352" t="s">
        <v>89</v>
      </c>
      <c r="H51" s="353" cm="1">
        <f t="array" ref="H51">_xlfn.XLOOKUP(E51&amp;G51,'1.3 Procesos industriales'!$B$12:$B$67&amp;'1.3 Procesos industriales'!$C$12:$C$67,'1.3 Procesos industriales'!$T$12:$T$67,"-")</f>
        <v>316.83240000000001</v>
      </c>
      <c r="I51" s="352" t="str" cm="1">
        <f t="array" ref="I51">_xlfn.XLOOKUP(E51&amp;G51,'1.3 Procesos industriales'!$B$12:$B$67&amp;'1.3 Procesos industriales'!$C$12:$C$67,'1.3 Procesos industriales'!$U$12:$U$67,"-")</f>
        <v>kgCO2e/toneladas</v>
      </c>
      <c r="J51" s="352" t="str" cm="1">
        <f t="array" ref="J51">_xlfn.XLOOKUP(E51&amp;G51,'1.3 Procesos industriales'!$B$12:$B$67&amp;'1.3 Procesos industriales'!$C$12:$C$67,'1.3 Procesos industriales'!$V$12:$V$67,"-")</f>
        <v>INGEI + IPCC 2006. Ver su hoja correspondiente para más detalles.</v>
      </c>
      <c r="K51" s="352" t="s">
        <v>85</v>
      </c>
      <c r="L51" s="356" t="s">
        <v>85</v>
      </c>
    </row>
    <row r="52" spans="2:12" ht="28.8">
      <c r="B52" s="352" t="s">
        <v>82</v>
      </c>
      <c r="C52" s="352" t="s">
        <v>19</v>
      </c>
      <c r="D52" s="352" t="s">
        <v>107</v>
      </c>
      <c r="E52" s="352" t="s">
        <v>108</v>
      </c>
      <c r="F52" s="352" t="s">
        <v>85</v>
      </c>
      <c r="G52" s="352" t="s">
        <v>90</v>
      </c>
      <c r="H52" s="359" cm="1">
        <f t="array" ref="H52">_xlfn.XLOOKUP(E52&amp;G52,'1.3 Procesos industriales'!$B$12:$B$67&amp;'1.3 Procesos industriales'!$C$12:$C$67,'1.3 Procesos industriales'!$T$12:$T$67,"-")</f>
        <v>0.31683240000000001</v>
      </c>
      <c r="I52" s="352" t="str" cm="1">
        <f t="array" ref="I52">_xlfn.XLOOKUP(E52&amp;G52,'1.3 Procesos industriales'!$B$12:$B$67&amp;'1.3 Procesos industriales'!$C$12:$C$67,'1.3 Procesos industriales'!$U$12:$U$67,"-")</f>
        <v>kgCO2e/kilogramos</v>
      </c>
      <c r="J52" s="352" t="str" cm="1">
        <f t="array" ref="J52">_xlfn.XLOOKUP(E52&amp;G52,'1.3 Procesos industriales'!$B$12:$B$67&amp;'1.3 Procesos industriales'!$C$12:$C$67,'1.3 Procesos industriales'!$V$12:$V$67,"-")</f>
        <v>INGEI + IPCC 2006. Ver su hoja correspondiente para más detalles.</v>
      </c>
      <c r="K52" s="352" t="s">
        <v>85</v>
      </c>
      <c r="L52" s="356" t="s">
        <v>85</v>
      </c>
    </row>
    <row r="53" spans="2:12" ht="28.8">
      <c r="B53" s="352" t="s">
        <v>82</v>
      </c>
      <c r="C53" s="352" t="s">
        <v>19</v>
      </c>
      <c r="D53" s="352" t="s">
        <v>107</v>
      </c>
      <c r="E53" s="352" t="s">
        <v>108</v>
      </c>
      <c r="F53" s="352" t="s">
        <v>85</v>
      </c>
      <c r="G53" s="352" t="s">
        <v>91</v>
      </c>
      <c r="H53" s="360" cm="1">
        <f t="array" ref="H53">_xlfn.XLOOKUP(E53&amp;G53,'1.3 Procesos industriales'!$B$12:$B$67&amp;'1.3 Procesos industriales'!$C$12:$C$67,'1.3 Procesos industriales'!$T$12:$T$67,"-")</f>
        <v>3.1683239999999999E-4</v>
      </c>
      <c r="I53" s="352" t="str" cm="1">
        <f t="array" ref="I53">_xlfn.XLOOKUP(E53&amp;G53,'1.3 Procesos industriales'!$B$12:$B$67&amp;'1.3 Procesos industriales'!$C$12:$C$67,'1.3 Procesos industriales'!$U$12:$U$67,"-")</f>
        <v>kgCO2e/gramos</v>
      </c>
      <c r="J53" s="352" t="str" cm="1">
        <f t="array" ref="J53">_xlfn.XLOOKUP(E53&amp;G53,'1.3 Procesos industriales'!$B$12:$B$67&amp;'1.3 Procesos industriales'!$C$12:$C$67,'1.3 Procesos industriales'!$V$12:$V$67,"-")</f>
        <v>INGEI + IPCC 2006. Ver su hoja correspondiente para más detalles.</v>
      </c>
      <c r="K53" s="352" t="s">
        <v>85</v>
      </c>
      <c r="L53" s="356" t="s">
        <v>85</v>
      </c>
    </row>
    <row r="54" spans="2:12" ht="28.8">
      <c r="B54" s="352" t="s">
        <v>82</v>
      </c>
      <c r="C54" s="352" t="s">
        <v>19</v>
      </c>
      <c r="D54" s="352" t="s">
        <v>107</v>
      </c>
      <c r="E54" s="352" t="s">
        <v>109</v>
      </c>
      <c r="F54" s="352" t="s">
        <v>85</v>
      </c>
      <c r="G54" s="352" t="s">
        <v>89</v>
      </c>
      <c r="H54" s="353" cm="1">
        <f t="array" ref="H54">_xlfn.XLOOKUP(E54&amp;G54,'1.3 Procesos industriales'!$B$12:$B$67&amp;'1.3 Procesos industriales'!$C$12:$C$67,'1.3 Procesos industriales'!$T$12:$T$67,"-")</f>
        <v>695.12770499999999</v>
      </c>
      <c r="I54" s="352" t="str" cm="1">
        <f t="array" ref="I54">_xlfn.XLOOKUP(E54&amp;G54,'1.3 Procesos industriales'!$B$12:$B$67&amp;'1.3 Procesos industriales'!$C$12:$C$67,'1.3 Procesos industriales'!$U$12:$U$67,"-")</f>
        <v>kgCO2e/toneladas</v>
      </c>
      <c r="J54" s="352" t="str" cm="1">
        <f t="array" ref="J54">_xlfn.XLOOKUP(E54&amp;G54,'1.3 Procesos industriales'!$B$12:$B$67&amp;'1.3 Procesos industriales'!$C$12:$C$67,'1.3 Procesos industriales'!$V$12:$V$67,"-")</f>
        <v>INGEI + IPCC 2006. Ver su hoja correspondiente para más detalles.</v>
      </c>
      <c r="K54" s="352" t="s">
        <v>85</v>
      </c>
      <c r="L54" s="356" t="s">
        <v>85</v>
      </c>
    </row>
    <row r="55" spans="2:12" ht="28.8">
      <c r="B55" s="352" t="s">
        <v>82</v>
      </c>
      <c r="C55" s="352" t="s">
        <v>19</v>
      </c>
      <c r="D55" s="352" t="s">
        <v>107</v>
      </c>
      <c r="E55" s="352" t="s">
        <v>109</v>
      </c>
      <c r="F55" s="352" t="s">
        <v>85</v>
      </c>
      <c r="G55" s="352" t="s">
        <v>90</v>
      </c>
      <c r="H55" s="359" cm="1">
        <f t="array" ref="H55">_xlfn.XLOOKUP(E55&amp;G55,'1.3 Procesos industriales'!$B$12:$B$67&amp;'1.3 Procesos industriales'!$C$12:$C$67,'1.3 Procesos industriales'!$T$12:$T$67,"-")</f>
        <v>0.69512770499999998</v>
      </c>
      <c r="I55" s="352" t="str" cm="1">
        <f t="array" ref="I55">_xlfn.XLOOKUP(E55&amp;G55,'1.3 Procesos industriales'!$B$12:$B$67&amp;'1.3 Procesos industriales'!$C$12:$C$67,'1.3 Procesos industriales'!$U$12:$U$67,"-")</f>
        <v>kgCO2e/kilogramos</v>
      </c>
      <c r="J55" s="352" t="str" cm="1">
        <f t="array" ref="J55">_xlfn.XLOOKUP(E55&amp;G55,'1.3 Procesos industriales'!$B$12:$B$67&amp;'1.3 Procesos industriales'!$C$12:$C$67,'1.3 Procesos industriales'!$V$12:$V$67,"-")</f>
        <v>INGEI + IPCC 2006. Ver su hoja correspondiente para más detalles.</v>
      </c>
      <c r="K55" s="352" t="s">
        <v>85</v>
      </c>
      <c r="L55" s="356" t="s">
        <v>85</v>
      </c>
    </row>
    <row r="56" spans="2:12" ht="28.8">
      <c r="B56" s="352" t="s">
        <v>82</v>
      </c>
      <c r="C56" s="352" t="s">
        <v>19</v>
      </c>
      <c r="D56" s="352" t="s">
        <v>107</v>
      </c>
      <c r="E56" s="352" t="s">
        <v>109</v>
      </c>
      <c r="F56" s="352" t="s">
        <v>85</v>
      </c>
      <c r="G56" s="352" t="s">
        <v>91</v>
      </c>
      <c r="H56" s="360" cm="1">
        <f t="array" ref="H56">_xlfn.XLOOKUP(E56&amp;G56,'1.3 Procesos industriales'!$B$12:$B$67&amp;'1.3 Procesos industriales'!$C$12:$C$67,'1.3 Procesos industriales'!$T$12:$T$67,"-")</f>
        <v>6.9512770500000003E-4</v>
      </c>
      <c r="I56" s="352" t="str" cm="1">
        <f t="array" ref="I56">_xlfn.XLOOKUP(E56&amp;G56,'1.3 Procesos industriales'!$B$12:$B$67&amp;'1.3 Procesos industriales'!$C$12:$C$67,'1.3 Procesos industriales'!$U$12:$U$67,"-")</f>
        <v>kgCO2e/gramos</v>
      </c>
      <c r="J56" s="352" t="str" cm="1">
        <f t="array" ref="J56">_xlfn.XLOOKUP(E56&amp;G56,'1.3 Procesos industriales'!$B$12:$B$67&amp;'1.3 Procesos industriales'!$C$12:$C$67,'1.3 Procesos industriales'!$V$12:$V$67,"-")</f>
        <v>INGEI + IPCC 2006. Ver su hoja correspondiente para más detalles.</v>
      </c>
      <c r="K56" s="352" t="s">
        <v>85</v>
      </c>
      <c r="L56" s="356" t="s">
        <v>85</v>
      </c>
    </row>
    <row r="57" spans="2:12" ht="28.8">
      <c r="B57" s="352" t="s">
        <v>82</v>
      </c>
      <c r="C57" s="352" t="s">
        <v>19</v>
      </c>
      <c r="D57" s="352" t="s">
        <v>107</v>
      </c>
      <c r="E57" s="352" t="s">
        <v>110</v>
      </c>
      <c r="F57" s="352" t="s">
        <v>85</v>
      </c>
      <c r="G57" s="352" t="s">
        <v>89</v>
      </c>
      <c r="H57" s="353" cm="1">
        <f t="array" ref="H57">_xlfn.XLOOKUP(E57&amp;G57,'1.3 Procesos industriales'!$B$12:$B$67&amp;'1.3 Procesos industriales'!$C$12:$C$67,'1.3 Procesos industriales'!$T$12:$T$67,"-")</f>
        <v>145.16437320790482</v>
      </c>
      <c r="I57" s="352" t="str" cm="1">
        <f t="array" ref="I57">_xlfn.XLOOKUP(E57&amp;G57,'1.3 Procesos industriales'!$B$12:$B$67&amp;'1.3 Procesos industriales'!$C$12:$C$67,'1.3 Procesos industriales'!$U$12:$U$67,"-")</f>
        <v>kgCO2e/toneladas</v>
      </c>
      <c r="J57" s="352" t="str" cm="1">
        <f t="array" ref="J57">_xlfn.XLOOKUP(E57&amp;G57,'1.3 Procesos industriales'!$B$12:$B$67&amp;'1.3 Procesos industriales'!$C$12:$C$67,'1.3 Procesos industriales'!$V$12:$V$67,"-")</f>
        <v>INGEI + IPCC 2006. Ver su hoja correspondiente para más detalles.</v>
      </c>
      <c r="K57" s="352" t="s">
        <v>85</v>
      </c>
      <c r="L57" s="356" t="s">
        <v>85</v>
      </c>
    </row>
    <row r="58" spans="2:12" ht="28.8">
      <c r="B58" s="352" t="s">
        <v>82</v>
      </c>
      <c r="C58" s="352" t="s">
        <v>19</v>
      </c>
      <c r="D58" s="352" t="s">
        <v>107</v>
      </c>
      <c r="E58" s="352" t="s">
        <v>110</v>
      </c>
      <c r="F58" s="352" t="s">
        <v>85</v>
      </c>
      <c r="G58" s="352" t="s">
        <v>90</v>
      </c>
      <c r="H58" s="359" cm="1">
        <f t="array" ref="H58">_xlfn.XLOOKUP(E58&amp;G58,'1.3 Procesos industriales'!$B$12:$B$67&amp;'1.3 Procesos industriales'!$C$12:$C$67,'1.3 Procesos industriales'!$T$12:$T$67,"-")</f>
        <v>0.14516437320790482</v>
      </c>
      <c r="I58" s="352" t="str" cm="1">
        <f t="array" ref="I58">_xlfn.XLOOKUP(E58&amp;G58,'1.3 Procesos industriales'!$B$12:$B$67&amp;'1.3 Procesos industriales'!$C$12:$C$67,'1.3 Procesos industriales'!$U$12:$U$67,"-")</f>
        <v>kgCO2e/kilogramos</v>
      </c>
      <c r="J58" s="352" t="str" cm="1">
        <f t="array" ref="J58">_xlfn.XLOOKUP(E58&amp;G58,'1.3 Procesos industriales'!$B$12:$B$67&amp;'1.3 Procesos industriales'!$C$12:$C$67,'1.3 Procesos industriales'!$V$12:$V$67,"-")</f>
        <v>INGEI + IPCC 2006. Ver su hoja correspondiente para más detalles.</v>
      </c>
      <c r="K58" s="352" t="s">
        <v>85</v>
      </c>
      <c r="L58" s="356" t="s">
        <v>85</v>
      </c>
    </row>
    <row r="59" spans="2:12" ht="28.8">
      <c r="B59" s="352" t="s">
        <v>82</v>
      </c>
      <c r="C59" s="352" t="s">
        <v>19</v>
      </c>
      <c r="D59" s="352" t="s">
        <v>107</v>
      </c>
      <c r="E59" s="352" t="s">
        <v>110</v>
      </c>
      <c r="F59" s="352" t="s">
        <v>85</v>
      </c>
      <c r="G59" s="352" t="s">
        <v>91</v>
      </c>
      <c r="H59" s="360" cm="1">
        <f t="array" ref="H59">_xlfn.XLOOKUP(E59&amp;G59,'1.3 Procesos industriales'!$B$12:$B$67&amp;'1.3 Procesos industriales'!$C$12:$C$67,'1.3 Procesos industriales'!$T$12:$T$67,"-")</f>
        <v>1.4516437320790483E-4</v>
      </c>
      <c r="I59" s="352" t="str" cm="1">
        <f t="array" ref="I59">_xlfn.XLOOKUP(E59&amp;G59,'1.3 Procesos industriales'!$B$12:$B$67&amp;'1.3 Procesos industriales'!$C$12:$C$67,'1.3 Procesos industriales'!$U$12:$U$67,"-")</f>
        <v>kgCO2e/gramos</v>
      </c>
      <c r="J59" s="352" t="str" cm="1">
        <f t="array" ref="J59">_xlfn.XLOOKUP(E59&amp;G59,'1.3 Procesos industriales'!$B$12:$B$67&amp;'1.3 Procesos industriales'!$C$12:$C$67,'1.3 Procesos industriales'!$V$12:$V$67,"-")</f>
        <v>INGEI + IPCC 2006. Ver su hoja correspondiente para más detalles.</v>
      </c>
      <c r="K59" s="352" t="s">
        <v>85</v>
      </c>
      <c r="L59" s="356" t="s">
        <v>85</v>
      </c>
    </row>
    <row r="60" spans="2:12" ht="28.8">
      <c r="B60" s="352" t="s">
        <v>82</v>
      </c>
      <c r="C60" s="352" t="s">
        <v>19</v>
      </c>
      <c r="D60" s="352" t="s">
        <v>107</v>
      </c>
      <c r="E60" s="352" t="s">
        <v>111</v>
      </c>
      <c r="F60" s="352" t="s">
        <v>85</v>
      </c>
      <c r="G60" s="352" t="s">
        <v>89</v>
      </c>
      <c r="H60" s="353" cm="1">
        <f t="array" ref="H60">_xlfn.XLOOKUP(E60&amp;G60,'1.3 Procesos industriales'!$B$12:$B$67&amp;'1.3 Procesos industriales'!$C$12:$C$67,'1.3 Procesos industriales'!$T$12:$T$67,"-")</f>
        <v>560.00279999999998</v>
      </c>
      <c r="I60" s="352" t="str" cm="1">
        <f t="array" ref="I60">_xlfn.XLOOKUP(E60&amp;G60,'1.3 Procesos industriales'!$B$12:$B$67&amp;'1.3 Procesos industriales'!$C$12:$C$67,'1.3 Procesos industriales'!$U$12:$U$67,"-")</f>
        <v>kgCO2e/toneladas</v>
      </c>
      <c r="J60" s="352" t="str" cm="1">
        <f t="array" ref="J60">_xlfn.XLOOKUP(E60&amp;G60,'1.3 Procesos industriales'!$B$12:$B$67&amp;'1.3 Procesos industriales'!$C$12:$C$67,'1.3 Procesos industriales'!$V$12:$V$67,"-")</f>
        <v>INGEI + IPCC 2006. Ver su hoja correspondiente para más detalles.</v>
      </c>
      <c r="K60" s="352" t="s">
        <v>85</v>
      </c>
      <c r="L60" s="356" t="s">
        <v>85</v>
      </c>
    </row>
    <row r="61" spans="2:12" ht="28.8">
      <c r="B61" s="352" t="s">
        <v>82</v>
      </c>
      <c r="C61" s="352" t="s">
        <v>19</v>
      </c>
      <c r="D61" s="352" t="s">
        <v>107</v>
      </c>
      <c r="E61" s="352" t="s">
        <v>111</v>
      </c>
      <c r="F61" s="352" t="s">
        <v>85</v>
      </c>
      <c r="G61" s="352" t="s">
        <v>90</v>
      </c>
      <c r="H61" s="353" cm="1">
        <f t="array" ref="H61">_xlfn.XLOOKUP(E61&amp;G61,'1.3 Procesos industriales'!$B$12:$B$67&amp;'1.3 Procesos industriales'!$C$12:$C$67,'1.3 Procesos industriales'!$T$12:$T$67,"-")</f>
        <v>0.56000280000000002</v>
      </c>
      <c r="I61" s="352" t="str" cm="1">
        <f t="array" ref="I61">_xlfn.XLOOKUP(E61&amp;G61,'1.3 Procesos industriales'!$B$12:$B$67&amp;'1.3 Procesos industriales'!$C$12:$C$67,'1.3 Procesos industriales'!$U$12:$U$67,"-")</f>
        <v>kgCO2e/kilogramos</v>
      </c>
      <c r="J61" s="352" t="str" cm="1">
        <f t="array" ref="J61">_xlfn.XLOOKUP(E61&amp;G61,'1.3 Procesos industriales'!$B$12:$B$67&amp;'1.3 Procesos industriales'!$C$12:$C$67,'1.3 Procesos industriales'!$V$12:$V$67,"-")</f>
        <v>INGEI + IPCC 2006. Ver su hoja correspondiente para más detalles.</v>
      </c>
      <c r="K61" s="352" t="s">
        <v>85</v>
      </c>
      <c r="L61" s="356" t="s">
        <v>85</v>
      </c>
    </row>
    <row r="62" spans="2:12" ht="28.8">
      <c r="B62" s="352" t="s">
        <v>82</v>
      </c>
      <c r="C62" s="352" t="s">
        <v>19</v>
      </c>
      <c r="D62" s="352" t="s">
        <v>107</v>
      </c>
      <c r="E62" s="352" t="s">
        <v>111</v>
      </c>
      <c r="F62" s="352" t="s">
        <v>85</v>
      </c>
      <c r="G62" s="352" t="s">
        <v>91</v>
      </c>
      <c r="H62" s="357" cm="1">
        <f t="array" ref="H62">_xlfn.XLOOKUP(E62&amp;G62,'1.3 Procesos industriales'!$B$12:$B$67&amp;'1.3 Procesos industriales'!$C$12:$C$67,'1.3 Procesos industriales'!$T$12:$T$67,"-")</f>
        <v>5.6000279999999993E-4</v>
      </c>
      <c r="I62" s="352" t="str" cm="1">
        <f t="array" ref="I62">_xlfn.XLOOKUP(E62&amp;G62,'1.3 Procesos industriales'!$B$12:$B$67&amp;'1.3 Procesos industriales'!$C$12:$C$67,'1.3 Procesos industriales'!$U$12:$U$67,"-")</f>
        <v>kgCO2e/gramos</v>
      </c>
      <c r="J62" s="352" t="str" cm="1">
        <f t="array" ref="J62">_xlfn.XLOOKUP(E62&amp;G62,'1.3 Procesos industriales'!$B$12:$B$67&amp;'1.3 Procesos industriales'!$C$12:$C$67,'1.3 Procesos industriales'!$V$12:$V$67,"-")</f>
        <v>INGEI + IPCC 2006. Ver su hoja correspondiente para más detalles.</v>
      </c>
      <c r="K62" s="352" t="s">
        <v>85</v>
      </c>
      <c r="L62" s="356" t="s">
        <v>85</v>
      </c>
    </row>
    <row r="63" spans="2:12" ht="28.8">
      <c r="B63" s="352" t="s">
        <v>82</v>
      </c>
      <c r="C63" s="352" t="s">
        <v>19</v>
      </c>
      <c r="D63" s="352" t="s">
        <v>112</v>
      </c>
      <c r="E63" s="352" t="s">
        <v>113</v>
      </c>
      <c r="F63" s="352" t="s">
        <v>85</v>
      </c>
      <c r="G63" s="352" t="s">
        <v>114</v>
      </c>
      <c r="H63" s="353" cm="1">
        <f t="array" ref="H63">_xlfn.XLOOKUP(E63&amp;G63,'1.3 Procesos industriales'!$B$12:$B$67&amp;'1.3 Procesos industriales'!$C$12:$C$67,'1.3 Procesos industriales'!$T$12:$T$67,"-")</f>
        <v>1350</v>
      </c>
      <c r="I63" s="352" t="str" cm="1">
        <f t="array" ref="I63">_xlfn.XLOOKUP(E63&amp;G63,'1.3 Procesos industriales'!$B$12:$B$67&amp;'1.3 Procesos industriales'!$C$12:$C$67,'1.3 Procesos industriales'!$U$12:$U$67,"-")</f>
        <v>kgCO2e/tonelada</v>
      </c>
      <c r="J63" s="352" t="str" cm="1">
        <f t="array" ref="J63">_xlfn.XLOOKUP(E63&amp;G63,'1.3 Procesos industriales'!$B$12:$B$67&amp;'1.3 Procesos industriales'!$C$12:$C$67,'1.3 Procesos industriales'!$V$12:$V$67,"-")</f>
        <v>INGEI + IPCC 2006. Ver su hoja correspondiente para más detalles.</v>
      </c>
      <c r="K63" s="352" t="s">
        <v>85</v>
      </c>
      <c r="L63" s="356" t="s">
        <v>85</v>
      </c>
    </row>
    <row r="64" spans="2:12" ht="28.8">
      <c r="B64" s="352" t="s">
        <v>82</v>
      </c>
      <c r="C64" s="352" t="s">
        <v>19</v>
      </c>
      <c r="D64" s="352" t="s">
        <v>112</v>
      </c>
      <c r="E64" s="352" t="s">
        <v>113</v>
      </c>
      <c r="F64" s="352" t="s">
        <v>85</v>
      </c>
      <c r="G64" s="352" t="s">
        <v>90</v>
      </c>
      <c r="H64" s="353" cm="1">
        <f t="array" ref="H64">_xlfn.XLOOKUP(E64&amp;G64,'1.3 Procesos industriales'!$B$12:$B$67&amp;'1.3 Procesos industriales'!$C$12:$C$67,'1.3 Procesos industriales'!$T$12:$T$67,"-")</f>
        <v>1.35</v>
      </c>
      <c r="I64" s="352" t="str" cm="1">
        <f t="array" ref="I64">_xlfn.XLOOKUP(E64&amp;G64,'1.3 Procesos industriales'!$B$12:$B$67&amp;'1.3 Procesos industriales'!$C$12:$C$67,'1.3 Procesos industriales'!$U$12:$U$67,"-")</f>
        <v>kgCO2e/kilogramos</v>
      </c>
      <c r="J64" s="352" t="str" cm="1">
        <f t="array" ref="J64">_xlfn.XLOOKUP(E64&amp;G64,'1.3 Procesos industriales'!$B$12:$B$67&amp;'1.3 Procesos industriales'!$C$12:$C$67,'1.3 Procesos industriales'!$V$12:$V$67,"-")</f>
        <v>INGEI + IPCC 2006. Ver su hoja correspondiente para más detalles.</v>
      </c>
      <c r="K64" s="352" t="s">
        <v>85</v>
      </c>
      <c r="L64" s="356" t="s">
        <v>85</v>
      </c>
    </row>
    <row r="65" spans="2:12" ht="28.8">
      <c r="B65" s="352" t="s">
        <v>82</v>
      </c>
      <c r="C65" s="352" t="s">
        <v>19</v>
      </c>
      <c r="D65" s="352" t="s">
        <v>112</v>
      </c>
      <c r="E65" s="352" t="s">
        <v>113</v>
      </c>
      <c r="F65" s="352" t="s">
        <v>85</v>
      </c>
      <c r="G65" s="352" t="s">
        <v>91</v>
      </c>
      <c r="H65" s="357" cm="1">
        <f t="array" ref="H65">_xlfn.XLOOKUP(E65&amp;G65,'1.3 Procesos industriales'!$B$12:$B$67&amp;'1.3 Procesos industriales'!$C$12:$C$67,'1.3 Procesos industriales'!$T$12:$T$67,"-")</f>
        <v>1.3500000000000001E-3</v>
      </c>
      <c r="I65" s="352" t="str" cm="1">
        <f t="array" ref="I65">_xlfn.XLOOKUP(E65&amp;G65,'1.3 Procesos industriales'!$B$12:$B$67&amp;'1.3 Procesos industriales'!$C$12:$C$67,'1.3 Procesos industriales'!$U$12:$U$67,"-")</f>
        <v>kgCO2e/gramos</v>
      </c>
      <c r="J65" s="352" t="str" cm="1">
        <f t="array" ref="J65">_xlfn.XLOOKUP(E65&amp;G65,'1.3 Procesos industriales'!$B$12:$B$67&amp;'1.3 Procesos industriales'!$C$12:$C$67,'1.3 Procesos industriales'!$V$12:$V$67,"-")</f>
        <v>INGEI + IPCC 2006. Ver su hoja correspondiente para más detalles.</v>
      </c>
      <c r="K65" s="352" t="s">
        <v>85</v>
      </c>
      <c r="L65" s="356" t="s">
        <v>85</v>
      </c>
    </row>
    <row r="66" spans="2:12" ht="28.8">
      <c r="B66" s="352" t="s">
        <v>82</v>
      </c>
      <c r="C66" s="352" t="s">
        <v>19</v>
      </c>
      <c r="D66" s="352" t="s">
        <v>112</v>
      </c>
      <c r="E66" s="352" t="s">
        <v>115</v>
      </c>
      <c r="F66" s="352" t="s">
        <v>85</v>
      </c>
      <c r="G66" s="352" t="s">
        <v>89</v>
      </c>
      <c r="H66" s="353" cm="1">
        <f t="array" ref="H66">_xlfn.XLOOKUP(E66&amp;G66,'1.3 Procesos industriales'!$B$12:$B$67&amp;'1.3 Procesos industriales'!$C$12:$C$67,'1.3 Procesos industriales'!$T$12:$T$67,"-")</f>
        <v>700</v>
      </c>
      <c r="I66" s="352" t="str" cm="1">
        <f t="array" ref="I66">_xlfn.XLOOKUP(E66&amp;G66,'1.3 Procesos industriales'!$B$12:$B$67&amp;'1.3 Procesos industriales'!$C$12:$C$67,'1.3 Procesos industriales'!$U$12:$U$67,"-")</f>
        <v>kgCO2e/toneladas</v>
      </c>
      <c r="J66" s="352" t="str" cm="1">
        <f t="array" ref="J66">_xlfn.XLOOKUP(E66&amp;G66,'1.3 Procesos industriales'!$B$12:$B$67&amp;'1.3 Procesos industriales'!$C$12:$C$67,'1.3 Procesos industriales'!$V$12:$V$67,"-")</f>
        <v>INGEI + IPCC 2006. Ver su hoja correspondiente para más detalles.</v>
      </c>
      <c r="K66" s="352" t="s">
        <v>85</v>
      </c>
      <c r="L66" s="356" t="s">
        <v>85</v>
      </c>
    </row>
    <row r="67" spans="2:12" ht="28.8">
      <c r="B67" s="352" t="s">
        <v>82</v>
      </c>
      <c r="C67" s="352" t="s">
        <v>19</v>
      </c>
      <c r="D67" s="352" t="s">
        <v>112</v>
      </c>
      <c r="E67" s="352" t="s">
        <v>115</v>
      </c>
      <c r="F67" s="352" t="s">
        <v>85</v>
      </c>
      <c r="G67" s="352" t="s">
        <v>90</v>
      </c>
      <c r="H67" s="353" cm="1">
        <f t="array" ref="H67">_xlfn.XLOOKUP(E67&amp;G67,'1.3 Procesos industriales'!$B$12:$B$67&amp;'1.3 Procesos industriales'!$C$12:$C$67,'1.3 Procesos industriales'!$T$12:$T$67,"-")</f>
        <v>0.7</v>
      </c>
      <c r="I67" s="352" t="str" cm="1">
        <f t="array" ref="I67">_xlfn.XLOOKUP(E67&amp;G67,'1.3 Procesos industriales'!$B$12:$B$67&amp;'1.3 Procesos industriales'!$C$12:$C$67,'1.3 Procesos industriales'!$U$12:$U$67,"-")</f>
        <v>kgCO2e/kilogramos</v>
      </c>
      <c r="J67" s="352" t="str" cm="1">
        <f t="array" ref="J67">_xlfn.XLOOKUP(E67&amp;G67,'1.3 Procesos industriales'!$B$12:$B$67&amp;'1.3 Procesos industriales'!$C$12:$C$67,'1.3 Procesos industriales'!$V$12:$V$67,"-")</f>
        <v>INGEI + IPCC 2006. Ver su hoja correspondiente para más detalles.</v>
      </c>
      <c r="K67" s="352" t="s">
        <v>85</v>
      </c>
      <c r="L67" s="356" t="s">
        <v>85</v>
      </c>
    </row>
    <row r="68" spans="2:12" ht="28.8">
      <c r="B68" s="352" t="s">
        <v>82</v>
      </c>
      <c r="C68" s="352" t="s">
        <v>19</v>
      </c>
      <c r="D68" s="352" t="s">
        <v>112</v>
      </c>
      <c r="E68" s="352" t="s">
        <v>115</v>
      </c>
      <c r="F68" s="352" t="s">
        <v>85</v>
      </c>
      <c r="G68" s="352" t="s">
        <v>91</v>
      </c>
      <c r="H68" s="361" cm="1">
        <f t="array" ref="H68">_xlfn.XLOOKUP(E68&amp;G68,'1.3 Procesos industriales'!$B$12:$B$67&amp;'1.3 Procesos industriales'!$C$12:$C$67,'1.3 Procesos industriales'!$T$12:$T$67,"-")</f>
        <v>6.9999999999999999E-4</v>
      </c>
      <c r="I68" s="352" t="str" cm="1">
        <f t="array" ref="I68">_xlfn.XLOOKUP(E68&amp;G68,'1.3 Procesos industriales'!$B$12:$B$67&amp;'1.3 Procesos industriales'!$C$12:$C$67,'1.3 Procesos industriales'!$U$12:$U$67,"-")</f>
        <v>kgCO2e/gramos</v>
      </c>
      <c r="J68" s="352" t="str" cm="1">
        <f t="array" ref="J68">_xlfn.XLOOKUP(E68&amp;G68,'1.3 Procesos industriales'!$B$12:$B$67&amp;'1.3 Procesos industriales'!$C$12:$C$67,'1.3 Procesos industriales'!$V$12:$V$67,"-")</f>
        <v>INGEI + IPCC 2006. Ver su hoja correspondiente para más detalles.</v>
      </c>
      <c r="K68" s="352" t="s">
        <v>85</v>
      </c>
      <c r="L68" s="356" t="s">
        <v>85</v>
      </c>
    </row>
    <row r="69" spans="2:12" ht="28.8">
      <c r="B69" s="352" t="s">
        <v>82</v>
      </c>
      <c r="C69" s="352" t="s">
        <v>19</v>
      </c>
      <c r="D69" s="352" t="s">
        <v>112</v>
      </c>
      <c r="E69" s="352" t="s">
        <v>116</v>
      </c>
      <c r="F69" s="352" t="s">
        <v>85</v>
      </c>
      <c r="G69" s="352" t="s">
        <v>89</v>
      </c>
      <c r="H69" s="353" cm="1">
        <f t="array" ref="H69">_xlfn.XLOOKUP(E69&amp;G69,'1.3 Procesos industriales'!$B$12:$B$67&amp;'1.3 Procesos industriales'!$C$12:$C$67,'1.3 Procesos industriales'!$T$12:$T$67,"-")</f>
        <v>30</v>
      </c>
      <c r="I69" s="352" t="str" cm="1">
        <f t="array" ref="I69">_xlfn.XLOOKUP(E69&amp;G69,'1.3 Procesos industriales'!$B$12:$B$67&amp;'1.3 Procesos industriales'!$C$12:$C$67,'1.3 Procesos industriales'!$U$12:$U$67,"-")</f>
        <v>kgCO2e/toneladas</v>
      </c>
      <c r="J69" s="352" t="str" cm="1">
        <f t="array" ref="J69">_xlfn.XLOOKUP(E69&amp;G69,'1.3 Procesos industriales'!$B$12:$B$67&amp;'1.3 Procesos industriales'!$C$12:$C$67,'1.3 Procesos industriales'!$V$12:$V$67,"-")</f>
        <v>INGEI + IPCC 2006. Ver su hoja correspondiente para más detalles.</v>
      </c>
      <c r="K69" s="352" t="s">
        <v>85</v>
      </c>
      <c r="L69" s="356" t="s">
        <v>85</v>
      </c>
    </row>
    <row r="70" spans="2:12" ht="28.8">
      <c r="B70" s="352" t="s">
        <v>82</v>
      </c>
      <c r="C70" s="352" t="s">
        <v>19</v>
      </c>
      <c r="D70" s="352" t="s">
        <v>112</v>
      </c>
      <c r="E70" s="352" t="s">
        <v>116</v>
      </c>
      <c r="F70" s="352" t="s">
        <v>85</v>
      </c>
      <c r="G70" s="352" t="s">
        <v>90</v>
      </c>
      <c r="H70" s="353" cm="1">
        <f t="array" ref="H70">_xlfn.XLOOKUP(E70&amp;G70,'1.3 Procesos industriales'!$B$12:$B$67&amp;'1.3 Procesos industriales'!$C$12:$C$67,'1.3 Procesos industriales'!$T$12:$T$67,"-")</f>
        <v>0.03</v>
      </c>
      <c r="I70" s="352" t="str" cm="1">
        <f t="array" ref="I70">_xlfn.XLOOKUP(E70&amp;G70,'1.3 Procesos industriales'!$B$12:$B$67&amp;'1.3 Procesos industriales'!$C$12:$C$67,'1.3 Procesos industriales'!$U$12:$U$67,"-")</f>
        <v>kgCO2e/kilogramos</v>
      </c>
      <c r="J70" s="352" t="str" cm="1">
        <f t="array" ref="J70">_xlfn.XLOOKUP(E70&amp;G70,'1.3 Procesos industriales'!$B$12:$B$67&amp;'1.3 Procesos industriales'!$C$12:$C$67,'1.3 Procesos industriales'!$V$12:$V$67,"-")</f>
        <v>INGEI + IPCC 2006. Ver su hoja correspondiente para más detalles.</v>
      </c>
      <c r="K70" s="352" t="s">
        <v>85</v>
      </c>
      <c r="L70" s="356" t="s">
        <v>85</v>
      </c>
    </row>
    <row r="71" spans="2:12" ht="28.8">
      <c r="B71" s="352" t="s">
        <v>82</v>
      </c>
      <c r="C71" s="352" t="s">
        <v>19</v>
      </c>
      <c r="D71" s="352" t="s">
        <v>112</v>
      </c>
      <c r="E71" s="352" t="s">
        <v>116</v>
      </c>
      <c r="F71" s="352" t="s">
        <v>85</v>
      </c>
      <c r="G71" s="352" t="s">
        <v>91</v>
      </c>
      <c r="H71" s="357" cm="1">
        <f t="array" ref="H71">_xlfn.XLOOKUP(E71&amp;G71,'1.3 Procesos industriales'!$B$12:$B$67&amp;'1.3 Procesos industriales'!$C$12:$C$67,'1.3 Procesos industriales'!$T$12:$T$67,"-")</f>
        <v>3.0000000000000001E-5</v>
      </c>
      <c r="I71" s="352" t="str" cm="1">
        <f t="array" ref="I71">_xlfn.XLOOKUP(E71&amp;G71,'1.3 Procesos industriales'!$B$12:$B$67&amp;'1.3 Procesos industriales'!$C$12:$C$67,'1.3 Procesos industriales'!$U$12:$U$67,"-")</f>
        <v>kgCO2e/gramos</v>
      </c>
      <c r="J71" s="352" t="str" cm="1">
        <f t="array" ref="J71">_xlfn.XLOOKUP(E71&amp;G71,'1.3 Procesos industriales'!$B$12:$B$67&amp;'1.3 Procesos industriales'!$C$12:$C$67,'1.3 Procesos industriales'!$V$12:$V$67,"-")</f>
        <v>INGEI + IPCC 2006. Ver su hoja correspondiente para más detalles.</v>
      </c>
      <c r="K71" s="352" t="s">
        <v>85</v>
      </c>
      <c r="L71" s="356" t="s">
        <v>85</v>
      </c>
    </row>
    <row r="72" spans="2:12" ht="28.8">
      <c r="B72" s="352" t="s">
        <v>82</v>
      </c>
      <c r="C72" s="352" t="s">
        <v>19</v>
      </c>
      <c r="D72" s="352" t="s">
        <v>112</v>
      </c>
      <c r="E72" s="352" t="s">
        <v>117</v>
      </c>
      <c r="F72" s="352" t="s">
        <v>85</v>
      </c>
      <c r="G72" s="352" t="s">
        <v>89</v>
      </c>
      <c r="H72" s="353" cm="1">
        <f t="array" ref="H72">_xlfn.XLOOKUP(E72&amp;G72,'1.3 Procesos industriales'!$B$12:$B$67&amp;'1.3 Procesos industriales'!$C$12:$C$67,'1.3 Procesos industriales'!$T$12:$T$67,"-")</f>
        <v>1460</v>
      </c>
      <c r="I72" s="352" t="str" cm="1">
        <f t="array" ref="I72">_xlfn.XLOOKUP(E72&amp;G72,'1.3 Procesos industriales'!$B$12:$B$67&amp;'1.3 Procesos industriales'!$C$12:$C$67,'1.3 Procesos industriales'!$U$12:$U$67,"-")</f>
        <v>kgCO2e/toneladas</v>
      </c>
      <c r="J72" s="352" t="str" cm="1">
        <f t="array" ref="J72">_xlfn.XLOOKUP(E72&amp;G72,'1.3 Procesos industriales'!$B$12:$B$67&amp;'1.3 Procesos industriales'!$C$12:$C$67,'1.3 Procesos industriales'!$V$12:$V$67,"-")</f>
        <v>INGEI + IPCC 2006. Ver su hoja correspondiente para más detalles.</v>
      </c>
      <c r="K72" s="352" t="s">
        <v>85</v>
      </c>
      <c r="L72" s="356" t="s">
        <v>85</v>
      </c>
    </row>
    <row r="73" spans="2:12" ht="28.8">
      <c r="B73" s="352" t="s">
        <v>82</v>
      </c>
      <c r="C73" s="352" t="s">
        <v>19</v>
      </c>
      <c r="D73" s="352" t="s">
        <v>112</v>
      </c>
      <c r="E73" s="352" t="s">
        <v>117</v>
      </c>
      <c r="F73" s="352" t="s">
        <v>85</v>
      </c>
      <c r="G73" s="352" t="s">
        <v>90</v>
      </c>
      <c r="H73" s="353" cm="1">
        <f t="array" ref="H73">_xlfn.XLOOKUP(E73&amp;G73,'1.3 Procesos industriales'!$B$12:$B$67&amp;'1.3 Procesos industriales'!$C$12:$C$67,'1.3 Procesos industriales'!$T$12:$T$67,"-")</f>
        <v>1.46</v>
      </c>
      <c r="I73" s="352" t="str" cm="1">
        <f t="array" ref="I73">_xlfn.XLOOKUP(E73&amp;G73,'1.3 Procesos industriales'!$B$12:$B$67&amp;'1.3 Procesos industriales'!$C$12:$C$67,'1.3 Procesos industriales'!$U$12:$U$67,"-")</f>
        <v>kgCO2e/kilogramos</v>
      </c>
      <c r="J73" s="352" t="str" cm="1">
        <f t="array" ref="J73">_xlfn.XLOOKUP(E73&amp;G73,'1.3 Procesos industriales'!$B$12:$B$67&amp;'1.3 Procesos industriales'!$C$12:$C$67,'1.3 Procesos industriales'!$V$12:$V$67,"-")</f>
        <v>INGEI + IPCC 2006. Ver su hoja correspondiente para más detalles.</v>
      </c>
      <c r="K73" s="352" t="s">
        <v>85</v>
      </c>
      <c r="L73" s="356" t="s">
        <v>85</v>
      </c>
    </row>
    <row r="74" spans="2:12" ht="28.8">
      <c r="B74" s="352" t="s">
        <v>82</v>
      </c>
      <c r="C74" s="352" t="s">
        <v>19</v>
      </c>
      <c r="D74" s="352" t="s">
        <v>112</v>
      </c>
      <c r="E74" s="352" t="s">
        <v>117</v>
      </c>
      <c r="F74" s="352" t="s">
        <v>85</v>
      </c>
      <c r="G74" s="352" t="s">
        <v>91</v>
      </c>
      <c r="H74" s="357" cm="1">
        <f t="array" ref="H74">_xlfn.XLOOKUP(E74&amp;G74,'1.3 Procesos industriales'!$B$12:$B$67&amp;'1.3 Procesos industriales'!$C$12:$C$67,'1.3 Procesos industriales'!$T$12:$T$67,"-")</f>
        <v>1.4599999999999999E-3</v>
      </c>
      <c r="I74" s="352" t="str" cm="1">
        <f t="array" ref="I74">_xlfn.XLOOKUP(E74&amp;G74,'1.3 Procesos industriales'!$B$12:$B$67&amp;'1.3 Procesos industriales'!$C$12:$C$67,'1.3 Procesos industriales'!$U$12:$U$67,"-")</f>
        <v>kgCO2e/gramos</v>
      </c>
      <c r="J74" s="352" t="str" cm="1">
        <f t="array" ref="J74">_xlfn.XLOOKUP(E74&amp;G74,'1.3 Procesos industriales'!$B$12:$B$67&amp;'1.3 Procesos industriales'!$C$12:$C$67,'1.3 Procesos industriales'!$V$12:$V$67,"-")</f>
        <v>INGEI + IPCC 2006. Ver su hoja correspondiente para más detalles.</v>
      </c>
      <c r="K74" s="352" t="s">
        <v>85</v>
      </c>
      <c r="L74" s="356" t="s">
        <v>85</v>
      </c>
    </row>
    <row r="75" spans="2:12" ht="28.8">
      <c r="B75" s="352" t="s">
        <v>82</v>
      </c>
      <c r="C75" s="352" t="s">
        <v>19</v>
      </c>
      <c r="D75" s="352" t="s">
        <v>112</v>
      </c>
      <c r="E75" s="352" t="s">
        <v>118</v>
      </c>
      <c r="F75" s="352" t="s">
        <v>85</v>
      </c>
      <c r="G75" s="352" t="s">
        <v>89</v>
      </c>
      <c r="H75" s="353" cm="1">
        <f t="array" ref="H75">_xlfn.XLOOKUP(E75&amp;G75,'1.3 Procesos industriales'!$B$12:$B$67&amp;'1.3 Procesos industriales'!$C$12:$C$67,'1.3 Procesos industriales'!$T$12:$T$67,"-")</f>
        <v>80</v>
      </c>
      <c r="I75" s="352" t="str" cm="1">
        <f t="array" ref="I75">_xlfn.XLOOKUP(E75&amp;G75,'1.3 Procesos industriales'!$B$12:$B$67&amp;'1.3 Procesos industriales'!$C$12:$C$67,'1.3 Procesos industriales'!$U$12:$U$67,"-")</f>
        <v>kgCO2e/toneladas</v>
      </c>
      <c r="J75" s="352" t="str" cm="1">
        <f t="array" ref="J75">_xlfn.XLOOKUP(E75&amp;G75,'1.3 Procesos industriales'!$B$12:$B$67&amp;'1.3 Procesos industriales'!$C$12:$C$67,'1.3 Procesos industriales'!$V$12:$V$67,"-")</f>
        <v>INGEI + IPCC 2006. Ver su hoja correspondiente para más detalles.</v>
      </c>
      <c r="K75" s="352" t="s">
        <v>85</v>
      </c>
      <c r="L75" s="356" t="s">
        <v>85</v>
      </c>
    </row>
    <row r="76" spans="2:12" ht="28.8">
      <c r="B76" s="352" t="s">
        <v>82</v>
      </c>
      <c r="C76" s="352" t="s">
        <v>19</v>
      </c>
      <c r="D76" s="352" t="s">
        <v>112</v>
      </c>
      <c r="E76" s="352" t="s">
        <v>118</v>
      </c>
      <c r="F76" s="352" t="s">
        <v>85</v>
      </c>
      <c r="G76" s="352" t="s">
        <v>90</v>
      </c>
      <c r="H76" s="353" cm="1">
        <f t="array" ref="H76">_xlfn.XLOOKUP(E76&amp;G76,'1.3 Procesos industriales'!$B$12:$B$67&amp;'1.3 Procesos industriales'!$C$12:$C$67,'1.3 Procesos industriales'!$T$12:$T$67,"-")</f>
        <v>0.08</v>
      </c>
      <c r="I76" s="352" t="str" cm="1">
        <f t="array" ref="I76">_xlfn.XLOOKUP(E76&amp;G76,'1.3 Procesos industriales'!$B$12:$B$67&amp;'1.3 Procesos industriales'!$C$12:$C$67,'1.3 Procesos industriales'!$U$12:$U$67,"-")</f>
        <v>kgCO2e/kilogramos</v>
      </c>
      <c r="J76" s="352" t="str" cm="1">
        <f t="array" ref="J76">_xlfn.XLOOKUP(E76&amp;G76,'1.3 Procesos industriales'!$B$12:$B$67&amp;'1.3 Procesos industriales'!$C$12:$C$67,'1.3 Procesos industriales'!$V$12:$V$67,"-")</f>
        <v>INGEI + IPCC 2006. Ver su hoja correspondiente para más detalles.</v>
      </c>
      <c r="K76" s="352" t="s">
        <v>85</v>
      </c>
      <c r="L76" s="356" t="s">
        <v>85</v>
      </c>
    </row>
    <row r="77" spans="2:12" ht="28.8">
      <c r="B77" s="352" t="s">
        <v>82</v>
      </c>
      <c r="C77" s="352" t="s">
        <v>19</v>
      </c>
      <c r="D77" s="352" t="s">
        <v>112</v>
      </c>
      <c r="E77" s="352" t="s">
        <v>118</v>
      </c>
      <c r="F77" s="352" t="s">
        <v>85</v>
      </c>
      <c r="G77" s="352" t="s">
        <v>91</v>
      </c>
      <c r="H77" s="357" cm="1">
        <f t="array" ref="H77">_xlfn.XLOOKUP(E77&amp;G77,'1.3 Procesos industriales'!$B$12:$B$67&amp;'1.3 Procesos industriales'!$C$12:$C$67,'1.3 Procesos industriales'!$T$12:$T$67,"-")</f>
        <v>8.0000000000000007E-5</v>
      </c>
      <c r="I77" s="352" t="str" cm="1">
        <f t="array" ref="I77">_xlfn.XLOOKUP(E77&amp;G77,'1.3 Procesos industriales'!$B$12:$B$67&amp;'1.3 Procesos industriales'!$C$12:$C$67,'1.3 Procesos industriales'!$U$12:$U$67,"-")</f>
        <v>kgCO2e/gramos</v>
      </c>
      <c r="J77" s="352" t="str" cm="1">
        <f t="array" ref="J77">_xlfn.XLOOKUP(E77&amp;G77,'1.3 Procesos industriales'!$B$12:$B$67&amp;'1.3 Procesos industriales'!$C$12:$C$67,'1.3 Procesos industriales'!$V$12:$V$67,"-")</f>
        <v>INGEI + IPCC 2006. Ver su hoja correspondiente para más detalles.</v>
      </c>
      <c r="K77" s="352" t="s">
        <v>85</v>
      </c>
      <c r="L77" s="356" t="s">
        <v>85</v>
      </c>
    </row>
    <row r="78" spans="2:12" ht="28.8">
      <c r="B78" s="352" t="s">
        <v>82</v>
      </c>
      <c r="C78" s="352" t="s">
        <v>19</v>
      </c>
      <c r="D78" s="352" t="s">
        <v>119</v>
      </c>
      <c r="E78" s="352" t="s">
        <v>120</v>
      </c>
      <c r="F78" s="352" t="s">
        <v>85</v>
      </c>
      <c r="G78" s="352" t="s">
        <v>114</v>
      </c>
      <c r="H78" s="353" cm="1">
        <f t="array" ref="H78">_xlfn.XLOOKUP(E78&amp;G78,'1.3 Procesos industriales'!$B$12:$B$67&amp;'1.3 Procesos industriales'!$C$12:$C$67,'1.3 Procesos industriales'!$T$12:$T$67,"-")</f>
        <v>583</v>
      </c>
      <c r="I78" s="352" t="str" cm="1">
        <f t="array" ref="I78">_xlfn.XLOOKUP(E78&amp;G78,'1.3 Procesos industriales'!$B$12:$B$67&amp;'1.3 Procesos industriales'!$C$12:$C$67,'1.3 Procesos industriales'!$U$12:$U$67,"-")</f>
        <v>kgCO2e/tonelada</v>
      </c>
      <c r="J78" s="352" t="str" cm="1">
        <f t="array" ref="J78">_xlfn.XLOOKUP(E78&amp;G78,'1.3 Procesos industriales'!$B$12:$B$67&amp;'1.3 Procesos industriales'!$C$12:$C$67,'1.3 Procesos industriales'!$V$12:$V$67,"-")</f>
        <v>INGEI + IPCC 2006. Ver su hoja correspondiente para más detalles.</v>
      </c>
      <c r="K78" s="352" t="s">
        <v>85</v>
      </c>
      <c r="L78" s="356" t="s">
        <v>85</v>
      </c>
    </row>
    <row r="79" spans="2:12" ht="28.8">
      <c r="B79" s="352" t="s">
        <v>82</v>
      </c>
      <c r="C79" s="352" t="s">
        <v>19</v>
      </c>
      <c r="D79" s="352" t="s">
        <v>119</v>
      </c>
      <c r="E79" s="352" t="s">
        <v>120</v>
      </c>
      <c r="F79" s="352" t="s">
        <v>85</v>
      </c>
      <c r="G79" s="352" t="s">
        <v>90</v>
      </c>
      <c r="H79" s="353" cm="1">
        <f t="array" ref="H79">_xlfn.XLOOKUP(E79&amp;G79,'1.3 Procesos industriales'!$B$12:$B$67&amp;'1.3 Procesos industriales'!$C$12:$C$67,'1.3 Procesos industriales'!$T$12:$T$67,"-")</f>
        <v>0.58300000000000007</v>
      </c>
      <c r="I79" s="352" t="str" cm="1">
        <f t="array" ref="I79">_xlfn.XLOOKUP(E79&amp;G79,'1.3 Procesos industriales'!$B$12:$B$67&amp;'1.3 Procesos industriales'!$C$12:$C$67,'1.3 Procesos industriales'!$U$12:$U$67,"-")</f>
        <v>kgCO2e/kilogramos</v>
      </c>
      <c r="J79" s="352" t="str" cm="1">
        <f t="array" ref="J79">_xlfn.XLOOKUP(E79&amp;G79,'1.3 Procesos industriales'!$B$12:$B$67&amp;'1.3 Procesos industriales'!$C$12:$C$67,'1.3 Procesos industriales'!$V$12:$V$67,"-")</f>
        <v>INGEI + IPCC 2006. Ver su hoja correspondiente para más detalles.</v>
      </c>
      <c r="K79" s="352" t="s">
        <v>85</v>
      </c>
      <c r="L79" s="356" t="s">
        <v>85</v>
      </c>
    </row>
    <row r="80" spans="2:12" ht="28.8">
      <c r="B80" s="352" t="s">
        <v>82</v>
      </c>
      <c r="C80" s="352" t="s">
        <v>19</v>
      </c>
      <c r="D80" s="352" t="s">
        <v>119</v>
      </c>
      <c r="E80" s="352" t="s">
        <v>120</v>
      </c>
      <c r="F80" s="352" t="s">
        <v>85</v>
      </c>
      <c r="G80" s="352" t="s">
        <v>91</v>
      </c>
      <c r="H80" s="357" cm="1">
        <f t="array" ref="H80">_xlfn.XLOOKUP(E80&amp;G80,'1.3 Procesos industriales'!$B$12:$B$67&amp;'1.3 Procesos industriales'!$C$12:$C$67,'1.3 Procesos industriales'!$T$12:$T$67,"-")</f>
        <v>5.8300000000000008E-4</v>
      </c>
      <c r="I80" s="352" t="str" cm="1">
        <f t="array" ref="I80">_xlfn.XLOOKUP(E80&amp;G80,'1.3 Procesos industriales'!$B$12:$B$67&amp;'1.3 Procesos industriales'!$C$12:$C$67,'1.3 Procesos industriales'!$U$12:$U$67,"-")</f>
        <v>kgCO2e/gramos</v>
      </c>
      <c r="J80" s="352" t="str" cm="1">
        <f t="array" ref="J80">_xlfn.XLOOKUP(E80&amp;G80,'1.3 Procesos industriales'!$B$12:$B$67&amp;'1.3 Procesos industriales'!$C$12:$C$67,'1.3 Procesos industriales'!$V$12:$V$67,"-")</f>
        <v>INGEI + IPCC 2006. Ver su hoja correspondiente para más detalles.</v>
      </c>
      <c r="K80" s="352" t="s">
        <v>85</v>
      </c>
      <c r="L80" s="356" t="s">
        <v>85</v>
      </c>
    </row>
    <row r="81" spans="2:12" ht="43.2">
      <c r="B81" s="352" t="s">
        <v>82</v>
      </c>
      <c r="C81" s="352" t="s">
        <v>19</v>
      </c>
      <c r="D81" s="352" t="s">
        <v>119</v>
      </c>
      <c r="E81" s="352" t="s">
        <v>121</v>
      </c>
      <c r="F81" s="352" t="s">
        <v>85</v>
      </c>
      <c r="G81" s="352" t="s">
        <v>89</v>
      </c>
      <c r="H81" s="353" cm="1">
        <f t="array" ref="H81">_xlfn.XLOOKUP(E81&amp;G81,'1.3 Procesos industriales'!$B$12:$B$67&amp;'1.3 Procesos industriales'!$C$12:$C$67,'1.3 Procesos industriales'!$T$12:$T$67,"-")</f>
        <v>728.75</v>
      </c>
      <c r="I81" s="352" t="str" cm="1">
        <f t="array" ref="I81">_xlfn.XLOOKUP(E81&amp;G81,'1.3 Procesos industriales'!$B$12:$B$67&amp;'1.3 Procesos industriales'!$C$12:$C$67,'1.3 Procesos industriales'!$U$12:$U$67,"-")</f>
        <v>kgCO2e/toneladas</v>
      </c>
      <c r="J81" s="352" t="str" cm="1">
        <f t="array" ref="J81">_xlfn.XLOOKUP(E81&amp;G81,'1.3 Procesos industriales'!$B$12:$B$67&amp;'1.3 Procesos industriales'!$C$12:$C$67,'1.3 Procesos industriales'!$V$12:$V$67,"-")</f>
        <v>INGEI + IPCC 2006. Ver su hoja correspondiente para más detalles.</v>
      </c>
      <c r="K81" s="352" t="s">
        <v>85</v>
      </c>
      <c r="L81" s="356" t="s">
        <v>85</v>
      </c>
    </row>
    <row r="82" spans="2:12" ht="43.2">
      <c r="B82" s="352" t="s">
        <v>82</v>
      </c>
      <c r="C82" s="352" t="s">
        <v>19</v>
      </c>
      <c r="D82" s="352" t="s">
        <v>119</v>
      </c>
      <c r="E82" s="352" t="s">
        <v>121</v>
      </c>
      <c r="F82" s="352" t="s">
        <v>85</v>
      </c>
      <c r="G82" s="352" t="s">
        <v>90</v>
      </c>
      <c r="H82" s="353" cm="1">
        <f t="array" ref="H82">_xlfn.XLOOKUP(E82&amp;G82,'1.3 Procesos industriales'!$B$12:$B$67&amp;'1.3 Procesos industriales'!$C$12:$C$67,'1.3 Procesos industriales'!$T$12:$T$67,"-")</f>
        <v>0.72875000000000001</v>
      </c>
      <c r="I82" s="352" t="str" cm="1">
        <f t="array" ref="I82">_xlfn.XLOOKUP(E82&amp;G82,'1.3 Procesos industriales'!$B$12:$B$67&amp;'1.3 Procesos industriales'!$C$12:$C$67,'1.3 Procesos industriales'!$U$12:$U$67,"-")</f>
        <v>kgCO2e/kilogramos</v>
      </c>
      <c r="J82" s="352" t="str" cm="1">
        <f t="array" ref="J82">_xlfn.XLOOKUP(E82&amp;G82,'1.3 Procesos industriales'!$B$12:$B$67&amp;'1.3 Procesos industriales'!$C$12:$C$67,'1.3 Procesos industriales'!$V$12:$V$67,"-")</f>
        <v>INGEI + IPCC 2006. Ver su hoja correspondiente para más detalles.</v>
      </c>
      <c r="K82" s="352" t="s">
        <v>85</v>
      </c>
      <c r="L82" s="356" t="s">
        <v>85</v>
      </c>
    </row>
    <row r="83" spans="2:12" ht="43.2">
      <c r="B83" s="352" t="s">
        <v>82</v>
      </c>
      <c r="C83" s="352" t="s">
        <v>19</v>
      </c>
      <c r="D83" s="352" t="s">
        <v>119</v>
      </c>
      <c r="E83" s="352" t="s">
        <v>121</v>
      </c>
      <c r="F83" s="352" t="s">
        <v>85</v>
      </c>
      <c r="G83" s="352" t="s">
        <v>91</v>
      </c>
      <c r="H83" s="357" cm="1">
        <f t="array" ref="H83">_xlfn.XLOOKUP(E83&amp;G83,'1.3 Procesos industriales'!$B$12:$B$67&amp;'1.3 Procesos industriales'!$C$12:$C$67,'1.3 Procesos industriales'!$T$12:$T$67,"-")</f>
        <v>7.2875000000000001E-4</v>
      </c>
      <c r="I83" s="352" t="str" cm="1">
        <f t="array" ref="I83">_xlfn.XLOOKUP(E83&amp;G83,'1.3 Procesos industriales'!$B$12:$B$67&amp;'1.3 Procesos industriales'!$C$12:$C$67,'1.3 Procesos industriales'!$U$12:$U$67,"-")</f>
        <v>kgCO2e/gramos</v>
      </c>
      <c r="J83" s="352" t="str" cm="1">
        <f t="array" ref="J83">_xlfn.XLOOKUP(E83&amp;G83,'1.3 Procesos industriales'!$B$12:$B$67&amp;'1.3 Procesos industriales'!$C$12:$C$67,'1.3 Procesos industriales'!$V$12:$V$67,"-")</f>
        <v>INGEI + IPCC 2006. Ver su hoja correspondiente para más detalles.</v>
      </c>
      <c r="K83" s="352" t="s">
        <v>85</v>
      </c>
      <c r="L83" s="356" t="s">
        <v>85</v>
      </c>
    </row>
    <row r="84" spans="2:12" ht="43.2">
      <c r="B84" s="352" t="s">
        <v>82</v>
      </c>
      <c r="C84" s="352" t="s">
        <v>19</v>
      </c>
      <c r="D84" s="352" t="s">
        <v>119</v>
      </c>
      <c r="E84" s="352" t="s">
        <v>122</v>
      </c>
      <c r="F84" s="352" t="s">
        <v>85</v>
      </c>
      <c r="G84" s="352" t="s">
        <v>89</v>
      </c>
      <c r="H84" s="353" cm="1">
        <f t="array" ref="H84">_xlfn.XLOOKUP(E84&amp;G84,'1.3 Procesos industriales'!$B$12:$B$67&amp;'1.3 Procesos industriales'!$C$12:$C$67,'1.3 Procesos industriales'!$T$12:$T$67,"-")</f>
        <v>1457.5</v>
      </c>
      <c r="I84" s="352" t="str" cm="1">
        <f t="array" ref="I84">_xlfn.XLOOKUP(E84&amp;G84,'1.3 Procesos industriales'!$B$12:$B$67&amp;'1.3 Procesos industriales'!$C$12:$C$67,'1.3 Procesos industriales'!$U$12:$U$67,"-")</f>
        <v>kgCO2e/toneladas</v>
      </c>
      <c r="J84" s="352" t="str" cm="1">
        <f t="array" ref="J84">_xlfn.XLOOKUP(E84&amp;G84,'1.3 Procesos industriales'!$B$12:$B$67&amp;'1.3 Procesos industriales'!$C$12:$C$67,'1.3 Procesos industriales'!$V$12:$V$67,"-")</f>
        <v>INGEI + IPCC 2006. Ver su hoja correspondiente para más detalles.</v>
      </c>
      <c r="K84" s="352" t="s">
        <v>85</v>
      </c>
      <c r="L84" s="356" t="s">
        <v>85</v>
      </c>
    </row>
    <row r="85" spans="2:12" ht="43.2">
      <c r="B85" s="352" t="s">
        <v>82</v>
      </c>
      <c r="C85" s="352" t="s">
        <v>19</v>
      </c>
      <c r="D85" s="352" t="s">
        <v>119</v>
      </c>
      <c r="E85" s="352" t="s">
        <v>122</v>
      </c>
      <c r="F85" s="352" t="s">
        <v>85</v>
      </c>
      <c r="G85" s="352" t="s">
        <v>90</v>
      </c>
      <c r="H85" s="353" cm="1">
        <f t="array" ref="H85">_xlfn.XLOOKUP(E85&amp;G85,'1.3 Procesos industriales'!$B$12:$B$67&amp;'1.3 Procesos industriales'!$C$12:$C$67,'1.3 Procesos industriales'!$T$12:$T$67,"-")</f>
        <v>1.4575</v>
      </c>
      <c r="I85" s="352" t="str" cm="1">
        <f t="array" ref="I85">_xlfn.XLOOKUP(E85&amp;G85,'1.3 Procesos industriales'!$B$12:$B$67&amp;'1.3 Procesos industriales'!$C$12:$C$67,'1.3 Procesos industriales'!$U$12:$U$67,"-")</f>
        <v>kgCO2e/kilogramos</v>
      </c>
      <c r="J85" s="352" t="str" cm="1">
        <f t="array" ref="J85">_xlfn.XLOOKUP(E85&amp;G85,'1.3 Procesos industriales'!$B$12:$B$67&amp;'1.3 Procesos industriales'!$C$12:$C$67,'1.3 Procesos industriales'!$V$12:$V$67,"-")</f>
        <v>INGEI + IPCC 2006. Ver su hoja correspondiente para más detalles.</v>
      </c>
      <c r="K85" s="352" t="s">
        <v>85</v>
      </c>
      <c r="L85" s="356" t="s">
        <v>85</v>
      </c>
    </row>
    <row r="86" spans="2:12" ht="43.2">
      <c r="B86" s="352" t="s">
        <v>82</v>
      </c>
      <c r="C86" s="352" t="s">
        <v>19</v>
      </c>
      <c r="D86" s="352" t="s">
        <v>119</v>
      </c>
      <c r="E86" s="352" t="s">
        <v>122</v>
      </c>
      <c r="F86" s="352" t="s">
        <v>85</v>
      </c>
      <c r="G86" s="352" t="s">
        <v>91</v>
      </c>
      <c r="H86" s="357" cm="1">
        <f t="array" ref="H86">_xlfn.XLOOKUP(E86&amp;G86,'1.3 Procesos industriales'!$B$12:$B$67&amp;'1.3 Procesos industriales'!$C$12:$C$67,'1.3 Procesos industriales'!$T$12:$T$67,"-")</f>
        <v>1.4575E-3</v>
      </c>
      <c r="I86" s="352" t="str" cm="1">
        <f t="array" ref="I86">_xlfn.XLOOKUP(E86&amp;G86,'1.3 Procesos industriales'!$B$12:$B$67&amp;'1.3 Procesos industriales'!$C$12:$C$67,'1.3 Procesos industriales'!$U$12:$U$67,"-")</f>
        <v>kgCO2e/gramos</v>
      </c>
      <c r="J86" s="352" t="str" cm="1">
        <f t="array" ref="J86">_xlfn.XLOOKUP(E86&amp;G86,'1.3 Procesos industriales'!$B$12:$B$67&amp;'1.3 Procesos industriales'!$C$12:$C$67,'1.3 Procesos industriales'!$V$12:$V$67,"-")</f>
        <v>INGEI + IPCC 2006. Ver su hoja correspondiente para más detalles.</v>
      </c>
      <c r="K86" s="352" t="s">
        <v>85</v>
      </c>
      <c r="L86" s="356" t="s">
        <v>85</v>
      </c>
    </row>
    <row r="87" spans="2:12" ht="43.2">
      <c r="B87" s="352" t="s">
        <v>82</v>
      </c>
      <c r="C87" s="352" t="s">
        <v>19</v>
      </c>
      <c r="D87" s="352" t="s">
        <v>119</v>
      </c>
      <c r="E87" s="352" t="s">
        <v>123</v>
      </c>
      <c r="F87" s="352" t="s">
        <v>85</v>
      </c>
      <c r="G87" s="352" t="s">
        <v>89</v>
      </c>
      <c r="H87" s="353" cm="1">
        <f t="array" ref="H87">_xlfn.XLOOKUP(E87&amp;G87,'1.3 Procesos industriales'!$B$12:$B$67&amp;'1.3 Procesos industriales'!$C$12:$C$67,'1.3 Procesos industriales'!$T$12:$T$67,"-")</f>
        <v>2040.5000000000002</v>
      </c>
      <c r="I87" s="352" t="str" cm="1">
        <f t="array" ref="I87">_xlfn.XLOOKUP(E87&amp;G87,'1.3 Procesos industriales'!$B$12:$B$67&amp;'1.3 Procesos industriales'!$C$12:$C$67,'1.3 Procesos industriales'!$U$12:$U$67,"-")</f>
        <v>kgCO2e/toneladas</v>
      </c>
      <c r="J87" s="352" t="str" cm="1">
        <f t="array" ref="J87">_xlfn.XLOOKUP(E87&amp;G87,'1.3 Procesos industriales'!$B$12:$B$67&amp;'1.3 Procesos industriales'!$C$12:$C$67,'1.3 Procesos industriales'!$V$12:$V$67,"-")</f>
        <v>INGEI + IPCC 2006. Ver su hoja correspondiente para más detalles.</v>
      </c>
      <c r="K87" s="352" t="s">
        <v>85</v>
      </c>
      <c r="L87" s="356" t="s">
        <v>85</v>
      </c>
    </row>
    <row r="88" spans="2:12" ht="43.2">
      <c r="B88" s="352" t="s">
        <v>82</v>
      </c>
      <c r="C88" s="352" t="s">
        <v>19</v>
      </c>
      <c r="D88" s="352" t="s">
        <v>119</v>
      </c>
      <c r="E88" s="352" t="s">
        <v>123</v>
      </c>
      <c r="F88" s="352" t="s">
        <v>85</v>
      </c>
      <c r="G88" s="352" t="s">
        <v>90</v>
      </c>
      <c r="H88" s="353" cm="1">
        <f t="array" ref="H88">_xlfn.XLOOKUP(E88&amp;G88,'1.3 Procesos industriales'!$B$12:$B$67&amp;'1.3 Procesos industriales'!$C$12:$C$67,'1.3 Procesos industriales'!$T$12:$T$67,"-")</f>
        <v>2.0405000000000002</v>
      </c>
      <c r="I88" s="352" t="str" cm="1">
        <f t="array" ref="I88">_xlfn.XLOOKUP(E88&amp;G88,'1.3 Procesos industriales'!$B$12:$B$67&amp;'1.3 Procesos industriales'!$C$12:$C$67,'1.3 Procesos industriales'!$U$12:$U$67,"-")</f>
        <v>kgCO2e/kilogramos</v>
      </c>
      <c r="J88" s="352" t="str" cm="1">
        <f t="array" ref="J88">_xlfn.XLOOKUP(E88&amp;G88,'1.3 Procesos industriales'!$B$12:$B$67&amp;'1.3 Procesos industriales'!$C$12:$C$67,'1.3 Procesos industriales'!$V$12:$V$67,"-")</f>
        <v>INGEI + IPCC 2006. Ver su hoja correspondiente para más detalles.</v>
      </c>
      <c r="K88" s="352" t="s">
        <v>85</v>
      </c>
      <c r="L88" s="356" t="s">
        <v>85</v>
      </c>
    </row>
    <row r="89" spans="2:12" ht="43.2">
      <c r="B89" s="352" t="s">
        <v>82</v>
      </c>
      <c r="C89" s="352" t="s">
        <v>19</v>
      </c>
      <c r="D89" s="352" t="s">
        <v>119</v>
      </c>
      <c r="E89" s="352" t="s">
        <v>123</v>
      </c>
      <c r="F89" s="352" t="s">
        <v>85</v>
      </c>
      <c r="G89" s="352" t="s">
        <v>91</v>
      </c>
      <c r="H89" s="357" cm="1">
        <f t="array" ref="H89">_xlfn.XLOOKUP(E89&amp;G89,'1.3 Procesos industriales'!$B$12:$B$67&amp;'1.3 Procesos industriales'!$C$12:$C$67,'1.3 Procesos industriales'!$T$12:$T$67,"-")</f>
        <v>2.0405000000000002E-3</v>
      </c>
      <c r="I89" s="352" t="str" cm="1">
        <f t="array" ref="I89">_xlfn.XLOOKUP(E89&amp;G89,'1.3 Procesos industriales'!$B$12:$B$67&amp;'1.3 Procesos industriales'!$C$12:$C$67,'1.3 Procesos industriales'!$U$12:$U$67,"-")</f>
        <v>kgCO2e/gramos</v>
      </c>
      <c r="J89" s="352" t="str" cm="1">
        <f t="array" ref="J89">_xlfn.XLOOKUP(E89&amp;G89,'1.3 Procesos industriales'!$B$12:$B$67&amp;'1.3 Procesos industriales'!$C$12:$C$67,'1.3 Procesos industriales'!$V$12:$V$67,"-")</f>
        <v>INGEI + IPCC 2006. Ver su hoja correspondiente para más detalles.</v>
      </c>
      <c r="K89" s="352" t="s">
        <v>85</v>
      </c>
      <c r="L89" s="356" t="s">
        <v>85</v>
      </c>
    </row>
    <row r="90" spans="2:12" ht="43.2">
      <c r="B90" s="352" t="s">
        <v>82</v>
      </c>
      <c r="C90" s="352" t="s">
        <v>19</v>
      </c>
      <c r="D90" s="352" t="s">
        <v>119</v>
      </c>
      <c r="E90" s="352" t="s">
        <v>124</v>
      </c>
      <c r="F90" s="352" t="s">
        <v>85</v>
      </c>
      <c r="G90" s="352" t="s">
        <v>89</v>
      </c>
      <c r="H90" s="353" cm="1">
        <f t="array" ref="H90">_xlfn.XLOOKUP(E90&amp;G90,'1.3 Procesos industriales'!$B$12:$B$67&amp;'1.3 Procesos industriales'!$C$12:$C$67,'1.3 Procesos industriales'!$T$12:$T$67,"-")</f>
        <v>2623.5</v>
      </c>
      <c r="I90" s="352" t="str" cm="1">
        <f t="array" ref="I90">_xlfn.XLOOKUP(E90&amp;G90,'1.3 Procesos industriales'!$B$12:$B$67&amp;'1.3 Procesos industriales'!$C$12:$C$67,'1.3 Procesos industriales'!$U$12:$U$67,"-")</f>
        <v>kgCO2e/toneladas</v>
      </c>
      <c r="J90" s="352" t="str" cm="1">
        <f t="array" ref="J90">_xlfn.XLOOKUP(E90&amp;G90,'1.3 Procesos industriales'!$B$12:$B$67&amp;'1.3 Procesos industriales'!$C$12:$C$67,'1.3 Procesos industriales'!$V$12:$V$67,"-")</f>
        <v>INGEI + IPCC 2006. Ver su hoja correspondiente para más detalles.</v>
      </c>
      <c r="K90" s="352" t="s">
        <v>85</v>
      </c>
      <c r="L90" s="356" t="s">
        <v>85</v>
      </c>
    </row>
    <row r="91" spans="2:12" ht="43.2">
      <c r="B91" s="352" t="s">
        <v>82</v>
      </c>
      <c r="C91" s="352" t="s">
        <v>19</v>
      </c>
      <c r="D91" s="352" t="s">
        <v>119</v>
      </c>
      <c r="E91" s="352" t="s">
        <v>124</v>
      </c>
      <c r="F91" s="352" t="s">
        <v>85</v>
      </c>
      <c r="G91" s="352" t="s">
        <v>90</v>
      </c>
      <c r="H91" s="353" cm="1">
        <f t="array" ref="H91">_xlfn.XLOOKUP(E91&amp;G91,'1.3 Procesos industriales'!$B$12:$B$67&amp;'1.3 Procesos industriales'!$C$12:$C$67,'1.3 Procesos industriales'!$T$12:$T$67,"-")</f>
        <v>2.6235000000000004</v>
      </c>
      <c r="I91" s="352" t="str" cm="1">
        <f t="array" ref="I91">_xlfn.XLOOKUP(E91&amp;G91,'1.3 Procesos industriales'!$B$12:$B$67&amp;'1.3 Procesos industriales'!$C$12:$C$67,'1.3 Procesos industriales'!$U$12:$U$67,"-")</f>
        <v>kgCO2e/kilogramos</v>
      </c>
      <c r="J91" s="352" t="str" cm="1">
        <f t="array" ref="J91">_xlfn.XLOOKUP(E91&amp;G91,'1.3 Procesos industriales'!$B$12:$B$67&amp;'1.3 Procesos industriales'!$C$12:$C$67,'1.3 Procesos industriales'!$V$12:$V$67,"-")</f>
        <v>INGEI + IPCC 2006. Ver su hoja correspondiente para más detalles.</v>
      </c>
      <c r="K91" s="352" t="s">
        <v>85</v>
      </c>
      <c r="L91" s="356" t="s">
        <v>85</v>
      </c>
    </row>
    <row r="92" spans="2:12" ht="43.2">
      <c r="B92" s="352" t="s">
        <v>82</v>
      </c>
      <c r="C92" s="352" t="s">
        <v>19</v>
      </c>
      <c r="D92" s="352" t="s">
        <v>119</v>
      </c>
      <c r="E92" s="352" t="s">
        <v>124</v>
      </c>
      <c r="F92" s="352" t="s">
        <v>85</v>
      </c>
      <c r="G92" s="352" t="s">
        <v>91</v>
      </c>
      <c r="H92" s="361" cm="1">
        <f t="array" ref="H92">_xlfn.XLOOKUP(E92&amp;G92,'1.3 Procesos industriales'!$B$12:$B$67&amp;'1.3 Procesos industriales'!$C$12:$C$67,'1.3 Procesos industriales'!$T$12:$T$67,"-")</f>
        <v>2.6235E-3</v>
      </c>
      <c r="I92" s="352" t="str" cm="1">
        <f t="array" ref="I92">_xlfn.XLOOKUP(E92&amp;G92,'1.3 Procesos industriales'!$B$12:$B$67&amp;'1.3 Procesos industriales'!$C$12:$C$67,'1.3 Procesos industriales'!$U$12:$U$67,"-")</f>
        <v>kgCO2e/gramos</v>
      </c>
      <c r="J92" s="352" t="str" cm="1">
        <f t="array" ref="J92">_xlfn.XLOOKUP(E92&amp;G92,'1.3 Procesos industriales'!$B$12:$B$67&amp;'1.3 Procesos industriales'!$C$12:$C$67,'1.3 Procesos industriales'!$V$12:$V$67,"-")</f>
        <v>INGEI + IPCC 2006. Ver su hoja correspondiente para más detalles.</v>
      </c>
      <c r="K92" s="352" t="s">
        <v>85</v>
      </c>
      <c r="L92" s="356" t="s">
        <v>85</v>
      </c>
    </row>
    <row r="93" spans="2:12" ht="43.2">
      <c r="B93" s="352" t="s">
        <v>82</v>
      </c>
      <c r="C93" s="352" t="s">
        <v>31</v>
      </c>
      <c r="D93" s="352" t="s">
        <v>125</v>
      </c>
      <c r="E93" s="352" t="s">
        <v>126</v>
      </c>
      <c r="F93" s="352" t="s">
        <v>85</v>
      </c>
      <c r="G93" s="352" t="s">
        <v>90</v>
      </c>
      <c r="H93" s="362" cm="1">
        <f t="array" ref="H93">_xlfn.XLOOKUP(E93&amp;G93,'1.4 Emisiones fugitivas'!$C$7:$C$61&amp;'1.4 Emisiones fugitivas'!$F$7:$F$61,'1.4 Emisiones fugitivas'!$G$7:$G$61,"-")</f>
        <v>858</v>
      </c>
      <c r="I93" s="352" t="str" cm="1">
        <f t="array" ref="I93">_xlfn.XLOOKUP(E93&amp;G93,'1.4 Emisiones fugitivas'!$C$7:$C$61&amp;'1.4 Emisiones fugitivas'!$F$7:$F$61,'1.4 Emisiones fugitivas'!$H$7:$H$61,"-")</f>
        <v>kgCO2e/kilogramos</v>
      </c>
      <c r="J93" s="352" t="str" cm="1">
        <f t="array" ref="J93">_xlfn.XLOOKUP(E93&amp;G93,'1.4 Emisiones fugitivas'!$C$7:$C$61&amp;'1.4 Emisiones fugitivas'!$F$7:$F$61,'1.4 Emisiones fugitivas'!$I$7:$I$61,"-")</f>
        <v>IPCC 2006 (vol3; chapter 7) , Table 7.8 | IPCC 2012 (AR5; chapter 8), Table 8.A.1</v>
      </c>
      <c r="K93" s="352" t="s">
        <v>85</v>
      </c>
      <c r="L93" s="356" t="s">
        <v>85</v>
      </c>
    </row>
    <row r="94" spans="2:12" ht="43.2">
      <c r="B94" s="352" t="s">
        <v>82</v>
      </c>
      <c r="C94" s="352" t="s">
        <v>31</v>
      </c>
      <c r="D94" s="352" t="s">
        <v>125</v>
      </c>
      <c r="E94" s="352" t="s">
        <v>127</v>
      </c>
      <c r="F94" s="352" t="s">
        <v>85</v>
      </c>
      <c r="G94" s="352" t="s">
        <v>90</v>
      </c>
      <c r="H94" s="362" cm="1">
        <f t="array" ref="H94">_xlfn.XLOOKUP(E94&amp;G94,'1.4 Emisiones fugitivas'!$C$7:$C$61&amp;'1.4 Emisiones fugitivas'!$F$7:$F$61,'1.4 Emisiones fugitivas'!$G$7:$G$61,"-")</f>
        <v>677</v>
      </c>
      <c r="I94" s="352" t="str" cm="1">
        <f t="array" ref="I94">_xlfn.XLOOKUP(E94&amp;G94,'1.4 Emisiones fugitivas'!$C$7:$C$61&amp;'1.4 Emisiones fugitivas'!$F$7:$F$61,'1.4 Emisiones fugitivas'!$H$7:$H$61,"-")</f>
        <v>kgCO2e/kilogramos</v>
      </c>
      <c r="J94" s="352" t="str" cm="1">
        <f t="array" ref="J94">_xlfn.XLOOKUP(E94&amp;G94,'1.4 Emisiones fugitivas'!$C$7:$C$61&amp;'1.4 Emisiones fugitivas'!$F$7:$F$61,'1.4 Emisiones fugitivas'!$I$7:$I$61,"-")</f>
        <v>IPCC 2006 (vol3; chapter 7) , Table 7.8 | IPCC 2012 (AR5; chapter 8), Table 8.A.1</v>
      </c>
      <c r="K94" s="352" t="s">
        <v>85</v>
      </c>
      <c r="L94" s="356" t="s">
        <v>85</v>
      </c>
    </row>
    <row r="95" spans="2:12" ht="43.2">
      <c r="B95" s="352" t="s">
        <v>82</v>
      </c>
      <c r="C95" s="352" t="s">
        <v>31</v>
      </c>
      <c r="D95" s="352" t="s">
        <v>125</v>
      </c>
      <c r="E95" s="352" t="s">
        <v>128</v>
      </c>
      <c r="F95" s="352" t="s">
        <v>85</v>
      </c>
      <c r="G95" s="352" t="s">
        <v>90</v>
      </c>
      <c r="H95" s="362" cm="1">
        <f t="array" ref="H95">_xlfn.XLOOKUP(E95&amp;G95,'1.4 Emisiones fugitivas'!$C$7:$C$61&amp;'1.4 Emisiones fugitivas'!$F$7:$F$61,'1.4 Emisiones fugitivas'!$G$7:$G$61,"-")</f>
        <v>116</v>
      </c>
      <c r="I95" s="352" t="str" cm="1">
        <f t="array" ref="I95">_xlfn.XLOOKUP(E95&amp;G95,'1.4 Emisiones fugitivas'!$C$7:$C$61&amp;'1.4 Emisiones fugitivas'!$F$7:$F$61,'1.4 Emisiones fugitivas'!$H$7:$H$61,"-")</f>
        <v>kgCO2e/kilogramos</v>
      </c>
      <c r="J95" s="352" t="str" cm="1">
        <f t="array" ref="J95">_xlfn.XLOOKUP(E95&amp;G95,'1.4 Emisiones fugitivas'!$C$7:$C$61&amp;'1.4 Emisiones fugitivas'!$F$7:$F$61,'1.4 Emisiones fugitivas'!$I$7:$I$61,"-")</f>
        <v>IPCC 2006 (vol3; chapter 7) , Table 7.8 | IPCC 2012 (AR5; chapter 8), Table 8.A.1</v>
      </c>
      <c r="K95" s="352" t="s">
        <v>85</v>
      </c>
      <c r="L95" s="356" t="s">
        <v>85</v>
      </c>
    </row>
    <row r="96" spans="2:12" ht="43.2">
      <c r="B96" s="352" t="s">
        <v>82</v>
      </c>
      <c r="C96" s="352" t="s">
        <v>31</v>
      </c>
      <c r="D96" s="352" t="s">
        <v>125</v>
      </c>
      <c r="E96" s="352" t="s">
        <v>129</v>
      </c>
      <c r="F96" s="352" t="s">
        <v>85</v>
      </c>
      <c r="G96" s="352" t="s">
        <v>90</v>
      </c>
      <c r="H96" s="362" cm="1">
        <f t="array" ref="H96">_xlfn.XLOOKUP(E96&amp;G96,'1.4 Emisiones fugitivas'!$C$7:$C$61&amp;'1.4 Emisiones fugitivas'!$F$7:$F$61,'1.4 Emisiones fugitivas'!$G$7:$G$61,"-")</f>
        <v>1650</v>
      </c>
      <c r="I96" s="352" t="str" cm="1">
        <f t="array" ref="I96">_xlfn.XLOOKUP(E96&amp;G96,'1.4 Emisiones fugitivas'!$C$7:$C$61&amp;'1.4 Emisiones fugitivas'!$F$7:$F$61,'1.4 Emisiones fugitivas'!$H$7:$H$61,"-")</f>
        <v>kgCO2e/kilogramos</v>
      </c>
      <c r="J96" s="352" t="str" cm="1">
        <f t="array" ref="J96">_xlfn.XLOOKUP(E96&amp;G96,'1.4 Emisiones fugitivas'!$C$7:$C$61&amp;'1.4 Emisiones fugitivas'!$F$7:$F$61,'1.4 Emisiones fugitivas'!$I$7:$I$61,"-")</f>
        <v>IPCC 2006 (vol3; chapter 7) , Table 7.8 | IPCC 2012 (AR5; chapter 8), Table 8.A.1</v>
      </c>
      <c r="K96" s="352" t="s">
        <v>85</v>
      </c>
      <c r="L96" s="356" t="s">
        <v>85</v>
      </c>
    </row>
    <row r="97" spans="2:12" ht="43.2">
      <c r="B97" s="352" t="s">
        <v>82</v>
      </c>
      <c r="C97" s="352" t="s">
        <v>31</v>
      </c>
      <c r="D97" s="352" t="s">
        <v>125</v>
      </c>
      <c r="E97" s="352" t="s">
        <v>130</v>
      </c>
      <c r="F97" s="352" t="s">
        <v>85</v>
      </c>
      <c r="G97" s="352" t="s">
        <v>90</v>
      </c>
      <c r="H97" s="362" cm="1">
        <f t="array" ref="H97">_xlfn.XLOOKUP(E97&amp;G97,'1.4 Emisiones fugitivas'!$C$7:$C$61&amp;'1.4 Emisiones fugitivas'!$F$7:$F$61,'1.4 Emisiones fugitivas'!$G$7:$G$61,"-")</f>
        <v>9200</v>
      </c>
      <c r="I97" s="352" t="str" cm="1">
        <f t="array" ref="I97">_xlfn.XLOOKUP(E97&amp;G97,'1.4 Emisiones fugitivas'!$C$7:$C$61&amp;'1.4 Emisiones fugitivas'!$F$7:$F$61,'1.4 Emisiones fugitivas'!$H$7:$H$61,"-")</f>
        <v>kgCO2e/kilogramos</v>
      </c>
      <c r="J97" s="352" t="str" cm="1">
        <f t="array" ref="J97">_xlfn.XLOOKUP(E97&amp;G97,'1.4 Emisiones fugitivas'!$C$7:$C$61&amp;'1.4 Emisiones fugitivas'!$F$7:$F$61,'1.4 Emisiones fugitivas'!$I$7:$I$61,"-")</f>
        <v>IPCC 2006 (vol3; chapter 7) , Table 7.8 | IPCC 2012 (AR5; chapter 8), Table 8.A.1</v>
      </c>
      <c r="K97" s="352" t="s">
        <v>85</v>
      </c>
      <c r="L97" s="356" t="s">
        <v>85</v>
      </c>
    </row>
    <row r="98" spans="2:12" ht="43.2">
      <c r="B98" s="352" t="s">
        <v>82</v>
      </c>
      <c r="C98" s="352" t="s">
        <v>31</v>
      </c>
      <c r="D98" s="352" t="s">
        <v>125</v>
      </c>
      <c r="E98" s="352" t="s">
        <v>131</v>
      </c>
      <c r="F98" s="352" t="s">
        <v>85</v>
      </c>
      <c r="G98" s="352" t="s">
        <v>90</v>
      </c>
      <c r="H98" s="362" cm="1">
        <f t="array" ref="H98">_xlfn.XLOOKUP(E98&amp;G98,'1.4 Emisiones fugitivas'!$C$7:$C$61&amp;'1.4 Emisiones fugitivas'!$F$7:$F$61,'1.4 Emisiones fugitivas'!$G$7:$G$61,"-")</f>
        <v>9540</v>
      </c>
      <c r="I98" s="352" t="str" cm="1">
        <f t="array" ref="I98">_xlfn.XLOOKUP(E98&amp;G98,'1.4 Emisiones fugitivas'!$C$7:$C$61&amp;'1.4 Emisiones fugitivas'!$F$7:$F$61,'1.4 Emisiones fugitivas'!$H$7:$H$61,"-")</f>
        <v>kgCO2e/kilogramos</v>
      </c>
      <c r="J98" s="352" t="str" cm="1">
        <f t="array" ref="J98">_xlfn.XLOOKUP(E98&amp;G98,'1.4 Emisiones fugitivas'!$C$7:$C$61&amp;'1.4 Emisiones fugitivas'!$F$7:$F$61,'1.4 Emisiones fugitivas'!$I$7:$I$61,"-")</f>
        <v>IPCC 2006 (vol3; chapter 7) , Table 7.8 | IPCC 2012 (AR5; chapter 8), Table 8.A.1</v>
      </c>
      <c r="K98" s="352" t="s">
        <v>85</v>
      </c>
      <c r="L98" s="356" t="s">
        <v>85</v>
      </c>
    </row>
    <row r="99" spans="2:12" ht="43.2">
      <c r="B99" s="352" t="s">
        <v>82</v>
      </c>
      <c r="C99" s="352" t="s">
        <v>31</v>
      </c>
      <c r="D99" s="352" t="s">
        <v>125</v>
      </c>
      <c r="E99" s="352" t="s">
        <v>132</v>
      </c>
      <c r="F99" s="352" t="s">
        <v>85</v>
      </c>
      <c r="G99" s="352" t="s">
        <v>90</v>
      </c>
      <c r="H99" s="362" cm="1">
        <f t="array" ref="H99">_xlfn.XLOOKUP(E99&amp;G99,'1.4 Emisiones fugitivas'!$C$7:$C$61&amp;'1.4 Emisiones fugitivas'!$F$7:$F$61,'1.4 Emisiones fugitivas'!$G$7:$G$61,"-")</f>
        <v>11100</v>
      </c>
      <c r="I99" s="352" t="str" cm="1">
        <f t="array" ref="I99">_xlfn.XLOOKUP(E99&amp;G99,'1.4 Emisiones fugitivas'!$C$7:$C$61&amp;'1.4 Emisiones fugitivas'!$F$7:$F$61,'1.4 Emisiones fugitivas'!$H$7:$H$61,"-")</f>
        <v>kgCO2e/kilogramos</v>
      </c>
      <c r="J99" s="352" t="str" cm="1">
        <f t="array" ref="J99">_xlfn.XLOOKUP(E99&amp;G99,'1.4 Emisiones fugitivas'!$C$7:$C$61&amp;'1.4 Emisiones fugitivas'!$F$7:$F$61,'1.4 Emisiones fugitivas'!$I$7:$I$61,"-")</f>
        <v>IPCC 2006 (vol3; chapter 7) , Table 7.8 | IPCC 2012 (AR5; chapter 8), Table 8.A.1</v>
      </c>
      <c r="K99" s="352" t="s">
        <v>85</v>
      </c>
      <c r="L99" s="356" t="s">
        <v>85</v>
      </c>
    </row>
    <row r="100" spans="2:12" ht="43.2">
      <c r="B100" s="352" t="s">
        <v>82</v>
      </c>
      <c r="C100" s="352" t="s">
        <v>31</v>
      </c>
      <c r="D100" s="352" t="s">
        <v>125</v>
      </c>
      <c r="E100" s="352" t="s">
        <v>133</v>
      </c>
      <c r="F100" s="352" t="s">
        <v>85</v>
      </c>
      <c r="G100" s="352" t="s">
        <v>90</v>
      </c>
      <c r="H100" s="362" cm="1">
        <f t="array" ref="H100">_xlfn.XLOOKUP(E100&amp;G100,'1.4 Emisiones fugitivas'!$C$7:$C$61&amp;'1.4 Emisiones fugitivas'!$F$7:$F$61,'1.4 Emisiones fugitivas'!$G$7:$G$61,"-")</f>
        <v>7910</v>
      </c>
      <c r="I100" s="352" t="str" cm="1">
        <f t="array" ref="I100">_xlfn.XLOOKUP(E100&amp;G100,'1.4 Emisiones fugitivas'!$C$7:$C$61&amp;'1.4 Emisiones fugitivas'!$F$7:$F$61,'1.4 Emisiones fugitivas'!$H$7:$H$61,"-")</f>
        <v>kgCO2e/kilogramos</v>
      </c>
      <c r="J100" s="352" t="str" cm="1">
        <f t="array" ref="J100">_xlfn.XLOOKUP(E100&amp;G100,'1.4 Emisiones fugitivas'!$C$7:$C$61&amp;'1.4 Emisiones fugitivas'!$F$7:$F$61,'1.4 Emisiones fugitivas'!$I$7:$I$61,"-")</f>
        <v>IPCC 2006 (vol3; chapter 7) , Table 7.8 | IPCC 2012 (AR5; chapter 8), Table 8.A.1</v>
      </c>
      <c r="K100" s="352" t="s">
        <v>85</v>
      </c>
      <c r="L100" s="356" t="s">
        <v>85</v>
      </c>
    </row>
    <row r="101" spans="2:12" ht="43.2">
      <c r="B101" s="352" t="s">
        <v>82</v>
      </c>
      <c r="C101" s="352" t="s">
        <v>31</v>
      </c>
      <c r="D101" s="352" t="s">
        <v>125</v>
      </c>
      <c r="E101" s="352" t="s">
        <v>134</v>
      </c>
      <c r="F101" s="352" t="s">
        <v>85</v>
      </c>
      <c r="G101" s="352" t="s">
        <v>90</v>
      </c>
      <c r="H101" s="362" cm="1">
        <f t="array" ref="H101">_xlfn.XLOOKUP(E101&amp;G101,'1.4 Emisiones fugitivas'!$C$7:$C$61&amp;'1.4 Emisiones fugitivas'!$F$7:$F$61,'1.4 Emisiones fugitivas'!$G$7:$G$61,"-")</f>
        <v>6630</v>
      </c>
      <c r="I101" s="352" t="str" cm="1">
        <f t="array" ref="I101">_xlfn.XLOOKUP(E101&amp;G101,'1.4 Emisiones fugitivas'!$C$7:$C$61&amp;'1.4 Emisiones fugitivas'!$F$7:$F$61,'1.4 Emisiones fugitivas'!$H$7:$H$61,"-")</f>
        <v>kgCO2e/kilogramos</v>
      </c>
      <c r="J101" s="352" t="str" cm="1">
        <f t="array" ref="J101">_xlfn.XLOOKUP(E101&amp;G101,'1.4 Emisiones fugitivas'!$C$7:$C$61&amp;'1.4 Emisiones fugitivas'!$F$7:$F$61,'1.4 Emisiones fugitivas'!$I$7:$I$61,"-")</f>
        <v>IPCC 2006 (vol3; chapter 7) , Table 7.8 | IPCC 2012 (AR5; chapter 8), Table 8.A.1</v>
      </c>
      <c r="K101" s="352" t="s">
        <v>85</v>
      </c>
      <c r="L101" s="356" t="s">
        <v>85</v>
      </c>
    </row>
    <row r="102" spans="2:12" ht="43.2">
      <c r="B102" s="352" t="s">
        <v>82</v>
      </c>
      <c r="C102" s="352" t="s">
        <v>31</v>
      </c>
      <c r="D102" s="352" t="s">
        <v>125</v>
      </c>
      <c r="E102" s="352" t="s">
        <v>135</v>
      </c>
      <c r="F102" s="352" t="s">
        <v>85</v>
      </c>
      <c r="G102" s="352" t="s">
        <v>90</v>
      </c>
      <c r="H102" s="362" cm="1">
        <f t="array" ref="H102">_xlfn.XLOOKUP(E102&amp;G102,'1.4 Emisiones fugitivas'!$C$7:$C$61&amp;'1.4 Emisiones fugitivas'!$F$7:$F$61,'1.4 Emisiones fugitivas'!$G$7:$G$61,"-")</f>
        <v>8550</v>
      </c>
      <c r="I102" s="352" t="str" cm="1">
        <f t="array" ref="I102">_xlfn.XLOOKUP(E102&amp;G102,'1.4 Emisiones fugitivas'!$C$7:$C$61&amp;'1.4 Emisiones fugitivas'!$F$7:$F$61,'1.4 Emisiones fugitivas'!$H$7:$H$61,"-")</f>
        <v>kgCO2e/kilogramos</v>
      </c>
      <c r="J102" s="352" t="str" cm="1">
        <f t="array" ref="J102">_xlfn.XLOOKUP(E102&amp;G102,'1.4 Emisiones fugitivas'!$C$7:$C$61&amp;'1.4 Emisiones fugitivas'!$F$7:$F$61,'1.4 Emisiones fugitivas'!$I$7:$I$61,"-")</f>
        <v>IPCC 2006 (vol3; chapter 7) , Table 7.8 | IPCC 2012 (AR5; chapter 8), Table 8.A.1</v>
      </c>
      <c r="K102" s="352" t="s">
        <v>85</v>
      </c>
      <c r="L102" s="356" t="s">
        <v>85</v>
      </c>
    </row>
    <row r="103" spans="2:12" ht="43.2">
      <c r="B103" s="352" t="s">
        <v>82</v>
      </c>
      <c r="C103" s="352" t="s">
        <v>31</v>
      </c>
      <c r="D103" s="352" t="s">
        <v>125</v>
      </c>
      <c r="E103" s="352" t="s">
        <v>136</v>
      </c>
      <c r="F103" s="352" t="s">
        <v>85</v>
      </c>
      <c r="G103" s="352" t="s">
        <v>90</v>
      </c>
      <c r="H103" s="362" cm="1">
        <f t="array" ref="H103">_xlfn.XLOOKUP(E103&amp;G103,'1.4 Emisiones fugitivas'!$C$7:$C$61&amp;'1.4 Emisiones fugitivas'!$F$7:$F$61,'1.4 Emisiones fugitivas'!$G$7:$G$61,"-")</f>
        <v>3170</v>
      </c>
      <c r="I103" s="352" t="str" cm="1">
        <f t="array" ref="I103">_xlfn.XLOOKUP(E103&amp;G103,'1.4 Emisiones fugitivas'!$C$7:$C$61&amp;'1.4 Emisiones fugitivas'!$F$7:$F$61,'1.4 Emisiones fugitivas'!$H$7:$H$61,"-")</f>
        <v>kgCO2e/kilogramos</v>
      </c>
      <c r="J103" s="352" t="str" cm="1">
        <f t="array" ref="J103">_xlfn.XLOOKUP(E103&amp;G103,'1.4 Emisiones fugitivas'!$C$7:$C$61&amp;'1.4 Emisiones fugitivas'!$F$7:$F$61,'1.4 Emisiones fugitivas'!$I$7:$I$61,"-")</f>
        <v>IPCC 2006 (vol3; chapter 7) , Table 7.8 | IPCC 2012 (AR5; chapter 8), Table 8.A.1</v>
      </c>
      <c r="K103" s="352" t="s">
        <v>85</v>
      </c>
      <c r="L103" s="356" t="s">
        <v>85</v>
      </c>
    </row>
    <row r="104" spans="2:12" ht="43.2">
      <c r="B104" s="352" t="s">
        <v>82</v>
      </c>
      <c r="C104" s="352" t="s">
        <v>31</v>
      </c>
      <c r="D104" s="352" t="s">
        <v>125</v>
      </c>
      <c r="E104" s="352" t="s">
        <v>137</v>
      </c>
      <c r="F104" s="352" t="s">
        <v>85</v>
      </c>
      <c r="G104" s="352" t="s">
        <v>90</v>
      </c>
      <c r="H104" s="362" cm="1">
        <f t="array" ref="H104">_xlfn.XLOOKUP(E104&amp;G104,'1.4 Emisiones fugitivas'!$C$7:$C$61&amp;'1.4 Emisiones fugitivas'!$F$7:$F$61,'1.4 Emisiones fugitivas'!$G$7:$G$61,"-")</f>
        <v>8900</v>
      </c>
      <c r="I104" s="352" t="str" cm="1">
        <f t="array" ref="I104">_xlfn.XLOOKUP(E104&amp;G104,'1.4 Emisiones fugitivas'!$C$7:$C$61&amp;'1.4 Emisiones fugitivas'!$F$7:$F$61,'1.4 Emisiones fugitivas'!$H$7:$H$61,"-")</f>
        <v>kgCO2e/kilogramos</v>
      </c>
      <c r="J104" s="352" t="str" cm="1">
        <f t="array" ref="J104">_xlfn.XLOOKUP(E104&amp;G104,'1.4 Emisiones fugitivas'!$C$7:$C$61&amp;'1.4 Emisiones fugitivas'!$F$7:$F$61,'1.4 Emisiones fugitivas'!$I$7:$I$61,"-")</f>
        <v>IPCC 2006 (vol3; chapter 7) , Table 7.8 | IPCC 2012 (AR5; chapter 8), Table 8.A.1</v>
      </c>
      <c r="K104" s="352" t="s">
        <v>85</v>
      </c>
      <c r="L104" s="356" t="s">
        <v>85</v>
      </c>
    </row>
    <row r="105" spans="2:12" ht="43.2">
      <c r="B105" s="352" t="s">
        <v>82</v>
      </c>
      <c r="C105" s="352" t="s">
        <v>31</v>
      </c>
      <c r="D105" s="352" t="s">
        <v>125</v>
      </c>
      <c r="E105" s="352" t="s">
        <v>138</v>
      </c>
      <c r="F105" s="352" t="s">
        <v>85</v>
      </c>
      <c r="G105" s="352" t="s">
        <v>90</v>
      </c>
      <c r="H105" s="362" cm="1">
        <f t="array" ref="H105">_xlfn.XLOOKUP(E105&amp;G105,'1.4 Emisiones fugitivas'!$C$7:$C$61&amp;'1.4 Emisiones fugitivas'!$F$7:$F$61,'1.4 Emisiones fugitivas'!$G$7:$G$61,"-")</f>
        <v>23500</v>
      </c>
      <c r="I105" s="352" t="str" cm="1">
        <f t="array" ref="I105">_xlfn.XLOOKUP(E105&amp;G105,'1.4 Emisiones fugitivas'!$C$7:$C$61&amp;'1.4 Emisiones fugitivas'!$F$7:$F$61,'1.4 Emisiones fugitivas'!$H$7:$H$61,"-")</f>
        <v>kgCO2e/kilogramos</v>
      </c>
      <c r="J105" s="352" t="str" cm="1">
        <f t="array" ref="J105">_xlfn.XLOOKUP(E105&amp;G105,'1.4 Emisiones fugitivas'!$C$7:$C$61&amp;'1.4 Emisiones fugitivas'!$F$7:$F$61,'1.4 Emisiones fugitivas'!$I$7:$I$61,"-")</f>
        <v>IPCC 2006 (vol3; chapter 7) , Table 7.8 | IPCC 2012 (AR5; chapter 8), Table 8.A.1</v>
      </c>
      <c r="K105" s="352" t="s">
        <v>85</v>
      </c>
      <c r="L105" s="356" t="s">
        <v>85</v>
      </c>
    </row>
    <row r="106" spans="2:12" ht="43.2">
      <c r="B106" s="352" t="s">
        <v>82</v>
      </c>
      <c r="C106" s="352" t="s">
        <v>31</v>
      </c>
      <c r="D106" s="352" t="s">
        <v>125</v>
      </c>
      <c r="E106" s="352" t="s">
        <v>139</v>
      </c>
      <c r="F106" s="352" t="s">
        <v>85</v>
      </c>
      <c r="G106" s="352" t="s">
        <v>90</v>
      </c>
      <c r="H106" s="362" cm="1">
        <f t="array" ref="H106">_xlfn.XLOOKUP(E106&amp;G106,'1.4 Emisiones fugitivas'!$C$7:$C$61&amp;'1.4 Emisiones fugitivas'!$F$7:$F$61,'1.4 Emisiones fugitivas'!$G$7:$G$61,"-")</f>
        <v>28</v>
      </c>
      <c r="I106" s="352" t="str" cm="1">
        <f t="array" ref="I106">_xlfn.XLOOKUP(E106&amp;G106,'1.4 Emisiones fugitivas'!$C$7:$C$61&amp;'1.4 Emisiones fugitivas'!$F$7:$F$61,'1.4 Emisiones fugitivas'!$H$7:$H$61,"-")</f>
        <v>kgCO2e/kilogramos</v>
      </c>
      <c r="J106" s="352" t="str" cm="1">
        <f t="array" ref="J106">_xlfn.XLOOKUP(E106&amp;G106,'1.4 Emisiones fugitivas'!$C$7:$C$61&amp;'1.4 Emisiones fugitivas'!$F$7:$F$61,'1.4 Emisiones fugitivas'!$I$7:$I$61,"-")</f>
        <v>IPCC 2006 (vol3; chapter 7) , Table 7.8 | IPCC 2012 (AR5; chapter 8), Table 8.A.1</v>
      </c>
      <c r="K106" s="352" t="s">
        <v>85</v>
      </c>
      <c r="L106" s="356" t="s">
        <v>85</v>
      </c>
    </row>
    <row r="107" spans="2:12" ht="43.2">
      <c r="B107" s="352" t="s">
        <v>82</v>
      </c>
      <c r="C107" s="352" t="s">
        <v>31</v>
      </c>
      <c r="D107" s="352" t="s">
        <v>125</v>
      </c>
      <c r="E107" s="352" t="s">
        <v>140</v>
      </c>
      <c r="F107" s="352" t="s">
        <v>85</v>
      </c>
      <c r="G107" s="352" t="s">
        <v>90</v>
      </c>
      <c r="H107" s="362" cm="1">
        <f t="array" ref="H107">_xlfn.XLOOKUP(E107&amp;G107,'1.4 Emisiones fugitivas'!$C$7:$C$61&amp;'1.4 Emisiones fugitivas'!$F$7:$F$61,'1.4 Emisiones fugitivas'!$G$7:$G$61,"-")</f>
        <v>16100</v>
      </c>
      <c r="I107" s="352" t="str" cm="1">
        <f t="array" ref="I107">_xlfn.XLOOKUP(E107&amp;G107,'1.4 Emisiones fugitivas'!$C$7:$C$61&amp;'1.4 Emisiones fugitivas'!$F$7:$F$61,'1.4 Emisiones fugitivas'!$H$7:$H$61,"-")</f>
        <v>kgCO2e/kilogramos</v>
      </c>
      <c r="J107" s="352" t="str" cm="1">
        <f t="array" ref="J107">_xlfn.XLOOKUP(E107&amp;G107,'1.4 Emisiones fugitivas'!$C$7:$C$61&amp;'1.4 Emisiones fugitivas'!$F$7:$F$61,'1.4 Emisiones fugitivas'!$I$7:$I$61,"-")</f>
        <v>IPCC 2006 (vol3; chapter 7) , Table 7.8 | IPCC 2012 (AR5; chapter 8), Table 8.A.1</v>
      </c>
      <c r="K107" s="352" t="s">
        <v>85</v>
      </c>
      <c r="L107" s="356" t="s">
        <v>85</v>
      </c>
    </row>
    <row r="108" spans="2:12" ht="43.2">
      <c r="B108" s="352" t="s">
        <v>82</v>
      </c>
      <c r="C108" s="352" t="s">
        <v>31</v>
      </c>
      <c r="D108" s="352" t="s">
        <v>125</v>
      </c>
      <c r="E108" s="352" t="s">
        <v>141</v>
      </c>
      <c r="F108" s="352" t="s">
        <v>85</v>
      </c>
      <c r="G108" s="352" t="s">
        <v>90</v>
      </c>
      <c r="H108" s="362" cm="1">
        <f t="array" ref="H108">_xlfn.XLOOKUP(E108&amp;G108,'1.4 Emisiones fugitivas'!$C$7:$C$61&amp;'1.4 Emisiones fugitivas'!$F$7:$F$61,'1.4 Emisiones fugitivas'!$G$7:$G$61,"-")</f>
        <v>3942.8</v>
      </c>
      <c r="I108" s="352" t="str" cm="1">
        <f t="array" ref="I108">_xlfn.XLOOKUP(E108&amp;G108,'1.4 Emisiones fugitivas'!$C$7:$C$61&amp;'1.4 Emisiones fugitivas'!$F$7:$F$61,'1.4 Emisiones fugitivas'!$H$7:$H$61,"-")</f>
        <v>kgCO2e/kilogramos</v>
      </c>
      <c r="J108" s="352" t="str" cm="1">
        <f t="array" ref="J108">_xlfn.XLOOKUP(E108&amp;G108,'1.4 Emisiones fugitivas'!$C$7:$C$61&amp;'1.4 Emisiones fugitivas'!$F$7:$F$61,'1.4 Emisiones fugitivas'!$I$7:$I$61,"-")</f>
        <v>IPCC 2006 (vol3; chapter 7) , Table 7.8 | IPCC 2012 (AR5; chapter 8), Table 8.A.1</v>
      </c>
      <c r="K108" s="352" t="s">
        <v>85</v>
      </c>
      <c r="L108" s="356" t="s">
        <v>85</v>
      </c>
    </row>
    <row r="109" spans="2:12" ht="43.2">
      <c r="B109" s="352" t="s">
        <v>82</v>
      </c>
      <c r="C109" s="352" t="s">
        <v>31</v>
      </c>
      <c r="D109" s="352" t="s">
        <v>125</v>
      </c>
      <c r="E109" s="352" t="s">
        <v>142</v>
      </c>
      <c r="F109" s="352" t="s">
        <v>85</v>
      </c>
      <c r="G109" s="352" t="s">
        <v>90</v>
      </c>
      <c r="H109" s="362" cm="1">
        <f t="array" ref="H109">_xlfn.XLOOKUP(E109&amp;G109,'1.4 Emisiones fugitivas'!$C$7:$C$61&amp;'1.4 Emisiones fugitivas'!$F$7:$F$61,'1.4 Emisiones fugitivas'!$G$7:$G$61,"-")</f>
        <v>1923.4</v>
      </c>
      <c r="I109" s="352" t="str" cm="1">
        <f t="array" ref="I109">_xlfn.XLOOKUP(E109&amp;G109,'1.4 Emisiones fugitivas'!$C$7:$C$61&amp;'1.4 Emisiones fugitivas'!$F$7:$F$61,'1.4 Emisiones fugitivas'!$H$7:$H$61,"-")</f>
        <v>kgCO2e/kilogramos</v>
      </c>
      <c r="J109" s="352" t="str" cm="1">
        <f t="array" ref="J109">_xlfn.XLOOKUP(E109&amp;G109,'1.4 Emisiones fugitivas'!$C$7:$C$61&amp;'1.4 Emisiones fugitivas'!$F$7:$F$61,'1.4 Emisiones fugitivas'!$I$7:$I$61,"-")</f>
        <v>IPCC 2006 (vol3; chapter 7) , Table 7.8 | IPCC 2012 (AR5; chapter 8), Table 8.A.1</v>
      </c>
      <c r="K109" s="352" t="s">
        <v>85</v>
      </c>
      <c r="L109" s="356" t="s">
        <v>85</v>
      </c>
    </row>
    <row r="110" spans="2:12" ht="43.2">
      <c r="B110" s="352" t="s">
        <v>82</v>
      </c>
      <c r="C110" s="352" t="s">
        <v>31</v>
      </c>
      <c r="D110" s="352" t="s">
        <v>125</v>
      </c>
      <c r="E110" s="352" t="s">
        <v>143</v>
      </c>
      <c r="F110" s="352" t="s">
        <v>85</v>
      </c>
      <c r="G110" s="352" t="s">
        <v>90</v>
      </c>
      <c r="H110" s="362" cm="1">
        <f t="array" ref="H110">_xlfn.XLOOKUP(E110&amp;G110,'1.4 Emisiones fugitivas'!$C$7:$C$61&amp;'1.4 Emisiones fugitivas'!$F$7:$F$61,'1.4 Emisiones fugitivas'!$G$7:$G$61,"-")</f>
        <v>2546.6999999999998</v>
      </c>
      <c r="I110" s="352" t="str" cm="1">
        <f t="array" ref="I110">_xlfn.XLOOKUP(E110&amp;G110,'1.4 Emisiones fugitivas'!$C$7:$C$61&amp;'1.4 Emisiones fugitivas'!$F$7:$F$61,'1.4 Emisiones fugitivas'!$H$7:$H$61,"-")</f>
        <v>kgCO2e/kilogramos</v>
      </c>
      <c r="J110" s="352" t="str" cm="1">
        <f t="array" ref="J110">_xlfn.XLOOKUP(E110&amp;G110,'1.4 Emisiones fugitivas'!$C$7:$C$61&amp;'1.4 Emisiones fugitivas'!$F$7:$F$61,'1.4 Emisiones fugitivas'!$I$7:$I$61,"-")</f>
        <v>IPCC 2006 (vol3; chapter 7) , Table 7.8 | IPCC 2012 (AR5; chapter 8), Table 8.A.1</v>
      </c>
      <c r="K110" s="352" t="s">
        <v>85</v>
      </c>
      <c r="L110" s="356" t="s">
        <v>85</v>
      </c>
    </row>
    <row r="111" spans="2:12" ht="43.2">
      <c r="B111" s="352" t="s">
        <v>82</v>
      </c>
      <c r="C111" s="352" t="s">
        <v>31</v>
      </c>
      <c r="D111" s="352" t="s">
        <v>125</v>
      </c>
      <c r="E111" s="352" t="s">
        <v>144</v>
      </c>
      <c r="F111" s="352" t="s">
        <v>85</v>
      </c>
      <c r="G111" s="352" t="s">
        <v>90</v>
      </c>
      <c r="H111" s="362" cm="1">
        <f t="array" ref="H111">_xlfn.XLOOKUP(E111&amp;G111,'1.4 Emisiones fugitivas'!$C$7:$C$61&amp;'1.4 Emisiones fugitivas'!$F$7:$F$61,'1.4 Emisiones fugitivas'!$G$7:$G$61,"-")</f>
        <v>1624.21</v>
      </c>
      <c r="I111" s="352" t="str" cm="1">
        <f t="array" ref="I111">_xlfn.XLOOKUP(E111&amp;G111,'1.4 Emisiones fugitivas'!$C$7:$C$61&amp;'1.4 Emisiones fugitivas'!$F$7:$F$61,'1.4 Emisiones fugitivas'!$H$7:$H$61,"-")</f>
        <v>kgCO2e/kilogramos</v>
      </c>
      <c r="J111" s="352" t="str" cm="1">
        <f t="array" ref="J111">_xlfn.XLOOKUP(E111&amp;G111,'1.4 Emisiones fugitivas'!$C$7:$C$61&amp;'1.4 Emisiones fugitivas'!$F$7:$F$61,'1.4 Emisiones fugitivas'!$I$7:$I$61,"-")</f>
        <v>IPCC 2006 (vol3; chapter 7) , Table 7.8 | IPCC 2012 (AR5; chapter 8), Table 8.A.1</v>
      </c>
      <c r="K111" s="352" t="s">
        <v>85</v>
      </c>
      <c r="L111" s="356" t="s">
        <v>85</v>
      </c>
    </row>
    <row r="112" spans="2:12" ht="43.2">
      <c r="B112" s="352" t="s">
        <v>82</v>
      </c>
      <c r="C112" s="352" t="s">
        <v>31</v>
      </c>
      <c r="D112" s="352" t="s">
        <v>125</v>
      </c>
      <c r="E112" s="352" t="s">
        <v>145</v>
      </c>
      <c r="F112" s="352" t="s">
        <v>85</v>
      </c>
      <c r="G112" s="352" t="s">
        <v>90</v>
      </c>
      <c r="H112" s="362" cm="1">
        <f t="array" ref="H112">_xlfn.XLOOKUP(E112&amp;G112,'1.4 Emisiones fugitivas'!$C$7:$C$61&amp;'1.4 Emisiones fugitivas'!$F$7:$F$61,'1.4 Emisiones fugitivas'!$G$7:$G$61,"-")</f>
        <v>1923.5</v>
      </c>
      <c r="I112" s="352" t="str" cm="1">
        <f t="array" ref="I112">_xlfn.XLOOKUP(E112&amp;G112,'1.4 Emisiones fugitivas'!$C$7:$C$61&amp;'1.4 Emisiones fugitivas'!$F$7:$F$61,'1.4 Emisiones fugitivas'!$H$7:$H$61,"-")</f>
        <v>kgCO2e/kilogramos</v>
      </c>
      <c r="J112" s="352" t="str" cm="1">
        <f t="array" ref="J112">_xlfn.XLOOKUP(E112&amp;G112,'1.4 Emisiones fugitivas'!$C$7:$C$61&amp;'1.4 Emisiones fugitivas'!$F$7:$F$61,'1.4 Emisiones fugitivas'!$I$7:$I$61,"-")</f>
        <v>IPCC 2006 (vol3; chapter 7) , Table 7.8 | IPCC 2012 (AR5; chapter 8), Table 8.A.1</v>
      </c>
      <c r="K112" s="352" t="s">
        <v>85</v>
      </c>
      <c r="L112" s="356" t="s">
        <v>85</v>
      </c>
    </row>
    <row r="113" spans="2:12" ht="43.2">
      <c r="B113" s="352" t="s">
        <v>82</v>
      </c>
      <c r="C113" s="352" t="s">
        <v>31</v>
      </c>
      <c r="D113" s="352" t="s">
        <v>125</v>
      </c>
      <c r="E113" s="352" t="s">
        <v>146</v>
      </c>
      <c r="F113" s="352" t="s">
        <v>85</v>
      </c>
      <c r="G113" s="352" t="s">
        <v>90</v>
      </c>
      <c r="H113" s="362" cm="1">
        <f t="array" ref="H113">_xlfn.XLOOKUP(E113&amp;G113,'1.4 Emisiones fugitivas'!$C$7:$C$61&amp;'1.4 Emisiones fugitivas'!$F$7:$F$61,'1.4 Emisiones fugitivas'!$G$7:$G$61,"-")</f>
        <v>2048.15</v>
      </c>
      <c r="I113" s="352" t="str" cm="1">
        <f t="array" ref="I113">_xlfn.XLOOKUP(E113&amp;G113,'1.4 Emisiones fugitivas'!$C$7:$C$61&amp;'1.4 Emisiones fugitivas'!$F$7:$F$61,'1.4 Emisiones fugitivas'!$H$7:$H$61,"-")</f>
        <v>kgCO2e/kilogramos</v>
      </c>
      <c r="J113" s="352" t="str" cm="1">
        <f t="array" ref="J113">_xlfn.XLOOKUP(E113&amp;G113,'1.4 Emisiones fugitivas'!$C$7:$C$61&amp;'1.4 Emisiones fugitivas'!$F$7:$F$61,'1.4 Emisiones fugitivas'!$I$7:$I$61,"-")</f>
        <v>IPCC 2006 (vol3; chapter 7) , Table 7.8 | IPCC 2012 (AR5; chapter 8), Table 8.A.1</v>
      </c>
      <c r="K113" s="352" t="s">
        <v>85</v>
      </c>
      <c r="L113" s="356" t="s">
        <v>85</v>
      </c>
    </row>
    <row r="114" spans="2:12" ht="43.2">
      <c r="B114" s="352" t="s">
        <v>82</v>
      </c>
      <c r="C114" s="352" t="s">
        <v>31</v>
      </c>
      <c r="D114" s="352" t="s">
        <v>125</v>
      </c>
      <c r="E114" s="352" t="s">
        <v>147</v>
      </c>
      <c r="F114" s="352" t="s">
        <v>85</v>
      </c>
      <c r="G114" s="352" t="s">
        <v>90</v>
      </c>
      <c r="H114" s="362" cm="1">
        <f t="array" ref="H114">_xlfn.XLOOKUP(E114&amp;G114,'1.4 Emisiones fugitivas'!$C$7:$C$61&amp;'1.4 Emisiones fugitivas'!$F$7:$F$61,'1.4 Emisiones fugitivas'!$G$7:$G$61,"-")</f>
        <v>1120</v>
      </c>
      <c r="I114" s="352" t="str" cm="1">
        <f t="array" ref="I114">_xlfn.XLOOKUP(E114&amp;G114,'1.4 Emisiones fugitivas'!$C$7:$C$61&amp;'1.4 Emisiones fugitivas'!$F$7:$F$61,'1.4 Emisiones fugitivas'!$H$7:$H$61,"-")</f>
        <v>kgCO2e/kilogramos</v>
      </c>
      <c r="J114" s="352" t="str" cm="1">
        <f t="array" ref="J114">_xlfn.XLOOKUP(E114&amp;G114,'1.4 Emisiones fugitivas'!$C$7:$C$61&amp;'1.4 Emisiones fugitivas'!$F$7:$F$61,'1.4 Emisiones fugitivas'!$I$7:$I$61,"-")</f>
        <v>IPCC 2006 (vol3; chapter 7) , Table 7.8 | IPCC 2012 (AR5; chapter 8), Table 8.A.1</v>
      </c>
      <c r="K114" s="352" t="s">
        <v>85</v>
      </c>
      <c r="L114" s="356" t="s">
        <v>85</v>
      </c>
    </row>
    <row r="115" spans="2:12" ht="43.2">
      <c r="B115" s="352" t="s">
        <v>82</v>
      </c>
      <c r="C115" s="352" t="s">
        <v>31</v>
      </c>
      <c r="D115" s="352" t="s">
        <v>125</v>
      </c>
      <c r="E115" s="352" t="s">
        <v>148</v>
      </c>
      <c r="F115" s="352" t="s">
        <v>85</v>
      </c>
      <c r="G115" s="352" t="s">
        <v>90</v>
      </c>
      <c r="H115" s="362" cm="1">
        <f t="array" ref="H115">_xlfn.XLOOKUP(E115&amp;G115,'1.4 Emisiones fugitivas'!$C$7:$C$61&amp;'1.4 Emisiones fugitivas'!$F$7:$F$61,'1.4 Emisiones fugitivas'!$G$7:$G$61,"-")</f>
        <v>3985</v>
      </c>
      <c r="I115" s="352" t="str" cm="1">
        <f t="array" ref="I115">_xlfn.XLOOKUP(E115&amp;G115,'1.4 Emisiones fugitivas'!$C$7:$C$61&amp;'1.4 Emisiones fugitivas'!$F$7:$F$61,'1.4 Emisiones fugitivas'!$H$7:$H$61,"-")</f>
        <v>kgCO2e/kilogramos</v>
      </c>
      <c r="J115" s="352" t="str" cm="1">
        <f t="array" ref="J115">_xlfn.XLOOKUP(E115&amp;G115,'1.4 Emisiones fugitivas'!$C$7:$C$61&amp;'1.4 Emisiones fugitivas'!$F$7:$F$61,'1.4 Emisiones fugitivas'!$I$7:$I$61,"-")</f>
        <v>IPCC 2006 (vol3; chapter 7) , Table 7.8 | IPCC 2012 (AR5; chapter 8), Table 8.A.1</v>
      </c>
      <c r="K115" s="352" t="s">
        <v>85</v>
      </c>
      <c r="L115" s="356" t="s">
        <v>85</v>
      </c>
    </row>
    <row r="116" spans="2:12" ht="43.2">
      <c r="B116" s="352" t="s">
        <v>82</v>
      </c>
      <c r="C116" s="352" t="s">
        <v>31</v>
      </c>
      <c r="D116" s="352" t="s">
        <v>125</v>
      </c>
      <c r="E116" s="352" t="s">
        <v>149</v>
      </c>
      <c r="F116" s="352" t="s">
        <v>85</v>
      </c>
      <c r="G116" s="352" t="s">
        <v>90</v>
      </c>
      <c r="H116" s="362" cm="1">
        <f t="array" ref="H116">_xlfn.XLOOKUP(E116&amp;G116,'1.4 Emisiones fugitivas'!$C$7:$C$61&amp;'1.4 Emisiones fugitivas'!$F$7:$F$61,'1.4 Emisiones fugitivas'!$G$7:$G$61,"-")</f>
        <v>11607</v>
      </c>
      <c r="I116" s="352" t="str" cm="1">
        <f t="array" ref="I116">_xlfn.XLOOKUP(E116&amp;G116,'1.4 Emisiones fugitivas'!$C$7:$C$61&amp;'1.4 Emisiones fugitivas'!$F$7:$F$61,'1.4 Emisiones fugitivas'!$H$7:$H$61,"-")</f>
        <v>kgCO2e/kilogramos</v>
      </c>
      <c r="J116" s="352" t="str" cm="1">
        <f t="array" ref="J116">_xlfn.XLOOKUP(E116&amp;G116,'1.4 Emisiones fugitivas'!$C$7:$C$61&amp;'1.4 Emisiones fugitivas'!$F$7:$F$61,'1.4 Emisiones fugitivas'!$I$7:$I$61,"-")</f>
        <v>IPCC 2006 (vol3; chapter 7) , Table 7.8 | IPCC 2012 (AR5; chapter 8), Table 8.A.1</v>
      </c>
      <c r="K116" s="352" t="s">
        <v>85</v>
      </c>
      <c r="L116" s="356" t="s">
        <v>85</v>
      </c>
    </row>
    <row r="117" spans="2:12" ht="43.2">
      <c r="B117" s="352" t="s">
        <v>82</v>
      </c>
      <c r="C117" s="352" t="s">
        <v>31</v>
      </c>
      <c r="D117" s="352" t="s">
        <v>125</v>
      </c>
      <c r="E117" s="352" t="s">
        <v>150</v>
      </c>
      <c r="F117" s="352" t="s">
        <v>85</v>
      </c>
      <c r="G117" s="352" t="s">
        <v>90</v>
      </c>
      <c r="H117" s="362" cm="1">
        <f t="array" ref="H117">_xlfn.XLOOKUP(E117&amp;G117,'1.4 Emisiones fugitivas'!$C$7:$C$61&amp;'1.4 Emisiones fugitivas'!$F$7:$F$61,'1.4 Emisiones fugitivas'!$G$7:$G$61,"-")</f>
        <v>11698</v>
      </c>
      <c r="I117" s="352" t="str" cm="1">
        <f t="array" ref="I117">_xlfn.XLOOKUP(E117&amp;G117,'1.4 Emisiones fugitivas'!$C$7:$C$61&amp;'1.4 Emisiones fugitivas'!$F$7:$F$61,'1.4 Emisiones fugitivas'!$H$7:$H$61,"-")</f>
        <v>kgCO2e/kilogramos</v>
      </c>
      <c r="J117" s="352" t="str" cm="1">
        <f t="array" ref="J117">_xlfn.XLOOKUP(E117&amp;G117,'1.4 Emisiones fugitivas'!$C$7:$C$61&amp;'1.4 Emisiones fugitivas'!$F$7:$F$61,'1.4 Emisiones fugitivas'!$I$7:$I$61,"-")</f>
        <v>IPCC 2006 (vol3; chapter 7) , Table 7.8 | IPCC 2012 (AR5; chapter 8), Table 8.A.1</v>
      </c>
      <c r="K117" s="352" t="s">
        <v>85</v>
      </c>
      <c r="L117" s="356" t="s">
        <v>85</v>
      </c>
    </row>
    <row r="118" spans="2:12" ht="43.2">
      <c r="B118" s="352" t="s">
        <v>82</v>
      </c>
      <c r="C118" s="352" t="s">
        <v>31</v>
      </c>
      <c r="D118" s="352" t="s">
        <v>125</v>
      </c>
      <c r="E118" s="352" t="s">
        <v>151</v>
      </c>
      <c r="F118" s="352" t="s">
        <v>85</v>
      </c>
      <c r="G118" s="352" t="s">
        <v>90</v>
      </c>
      <c r="H118" s="362" cm="1">
        <f t="array" ref="H118">_xlfn.XLOOKUP(E118&amp;G118,'1.4 Emisiones fugitivas'!$C$7:$C$61&amp;'1.4 Emisiones fugitivas'!$F$7:$F$61,'1.4 Emisiones fugitivas'!$G$7:$G$61,"-")</f>
        <v>1790</v>
      </c>
      <c r="I118" s="352" t="str" cm="1">
        <f t="array" ref="I118">_xlfn.XLOOKUP(E118&amp;G118,'1.4 Emisiones fugitivas'!$C$7:$C$61&amp;'1.4 Emisiones fugitivas'!$F$7:$F$61,'1.4 Emisiones fugitivas'!$H$7:$H$61,"-")</f>
        <v>kgCO2e/kilogramos</v>
      </c>
      <c r="J118" s="352" t="str" cm="1">
        <f t="array" ref="J118">_xlfn.XLOOKUP(E118&amp;G118,'1.4 Emisiones fugitivas'!$C$7:$C$61&amp;'1.4 Emisiones fugitivas'!$F$7:$F$61,'1.4 Emisiones fugitivas'!$I$7:$I$61,"-")</f>
        <v>IPCC 2006 (vol3; chapter 7) , Table 7.8 | IPCC 2012 (AR5; chapter 8), Table 8.A.1</v>
      </c>
      <c r="K118" s="352" t="s">
        <v>85</v>
      </c>
      <c r="L118" s="356" t="s">
        <v>85</v>
      </c>
    </row>
    <row r="119" spans="2:12" ht="43.2">
      <c r="B119" s="352" t="s">
        <v>82</v>
      </c>
      <c r="C119" s="352" t="s">
        <v>31</v>
      </c>
      <c r="D119" s="352" t="s">
        <v>125</v>
      </c>
      <c r="E119" s="352" t="s">
        <v>152</v>
      </c>
      <c r="F119" s="352" t="s">
        <v>85</v>
      </c>
      <c r="G119" s="352" t="s">
        <v>90</v>
      </c>
      <c r="H119" s="362" cm="1">
        <f t="array" ref="H119">_xlfn.XLOOKUP(E119&amp;G119,'1.4 Emisiones fugitivas'!$C$7:$C$61&amp;'1.4 Emisiones fugitivas'!$F$7:$F$61,'1.4 Emisiones fugitivas'!$G$7:$G$61,"-")</f>
        <v>1300</v>
      </c>
      <c r="I119" s="352" t="str" cm="1">
        <f t="array" ref="I119">_xlfn.XLOOKUP(E119&amp;G119,'1.4 Emisiones fugitivas'!$C$7:$C$61&amp;'1.4 Emisiones fugitivas'!$F$7:$F$61,'1.4 Emisiones fugitivas'!$H$7:$H$61,"-")</f>
        <v>kgCO2e/kilogramos</v>
      </c>
      <c r="J119" s="352" t="str" cm="1">
        <f t="array" ref="J119">_xlfn.XLOOKUP(E119&amp;G119,'1.4 Emisiones fugitivas'!$C$7:$C$61&amp;'1.4 Emisiones fugitivas'!$F$7:$F$61,'1.4 Emisiones fugitivas'!$I$7:$I$61,"-")</f>
        <v>IPCC 2006 (vol3; chapter 7) , Table 7.8 | IPCC 2012 (AR5; chapter 8), Table 8.A.1</v>
      </c>
      <c r="K119" s="352" t="s">
        <v>85</v>
      </c>
      <c r="L119" s="356" t="s">
        <v>85</v>
      </c>
    </row>
    <row r="120" spans="2:12" ht="43.2">
      <c r="B120" s="352" t="s">
        <v>82</v>
      </c>
      <c r="C120" s="352" t="s">
        <v>31</v>
      </c>
      <c r="D120" s="352" t="s">
        <v>125</v>
      </c>
      <c r="E120" s="352" t="s">
        <v>153</v>
      </c>
      <c r="F120" s="352" t="s">
        <v>85</v>
      </c>
      <c r="G120" s="352" t="s">
        <v>90</v>
      </c>
      <c r="H120" s="362" cm="1">
        <f t="array" ref="H120">_xlfn.XLOOKUP(E120&amp;G120,'1.4 Emisiones fugitivas'!$C$7:$C$61&amp;'1.4 Emisiones fugitivas'!$F$7:$F$61,'1.4 Emisiones fugitivas'!$G$7:$G$61,"-")</f>
        <v>328</v>
      </c>
      <c r="I120" s="352" t="str" cm="1">
        <f t="array" ref="I120">_xlfn.XLOOKUP(E120&amp;G120,'1.4 Emisiones fugitivas'!$C$7:$C$61&amp;'1.4 Emisiones fugitivas'!$F$7:$F$61,'1.4 Emisiones fugitivas'!$H$7:$H$61,"-")</f>
        <v>kgCO2e/kilogramos</v>
      </c>
      <c r="J120" s="352" t="str" cm="1">
        <f t="array" ref="J120">_xlfn.XLOOKUP(E120&amp;G120,'1.4 Emisiones fugitivas'!$C$7:$C$61&amp;'1.4 Emisiones fugitivas'!$F$7:$F$61,'1.4 Emisiones fugitivas'!$I$7:$I$61,"-")</f>
        <v>IPCC 2006 (vol3; chapter 7) , Table 7.8 | IPCC 2012 (AR5; chapter 8), Table 8.A.1</v>
      </c>
      <c r="K120" s="352" t="s">
        <v>85</v>
      </c>
      <c r="L120" s="356" t="s">
        <v>85</v>
      </c>
    </row>
    <row r="121" spans="2:12" ht="43.2">
      <c r="B121" s="352" t="s">
        <v>82</v>
      </c>
      <c r="C121" s="352" t="s">
        <v>31</v>
      </c>
      <c r="D121" s="352" t="s">
        <v>125</v>
      </c>
      <c r="E121" s="352" t="s">
        <v>154</v>
      </c>
      <c r="F121" s="352" t="s">
        <v>85</v>
      </c>
      <c r="G121" s="352" t="s">
        <v>90</v>
      </c>
      <c r="H121" s="362" cm="1">
        <f t="array" ref="H121">_xlfn.XLOOKUP(E121&amp;G121,'1.4 Emisiones fugitivas'!$C$7:$C$61&amp;'1.4 Emisiones fugitivas'!$F$7:$F$61,'1.4 Emisiones fugitivas'!$G$7:$G$61,"-")</f>
        <v>4800</v>
      </c>
      <c r="I121" s="352" t="str" cm="1">
        <f t="array" ref="I121">_xlfn.XLOOKUP(E121&amp;G121,'1.4 Emisiones fugitivas'!$C$7:$C$61&amp;'1.4 Emisiones fugitivas'!$F$7:$F$61,'1.4 Emisiones fugitivas'!$H$7:$H$61,"-")</f>
        <v>kgCO2e/kilogramos</v>
      </c>
      <c r="J121" s="352" t="str" cm="1">
        <f t="array" ref="J121">_xlfn.XLOOKUP(E121&amp;G121,'1.4 Emisiones fugitivas'!$C$7:$C$61&amp;'1.4 Emisiones fugitivas'!$F$7:$F$61,'1.4 Emisiones fugitivas'!$I$7:$I$61,"-")</f>
        <v>IPCC 2006 (vol3; chapter 7) , Table 7.8 | IPCC 2012 (AR5; chapter 8), Table 8.A.1</v>
      </c>
      <c r="K121" s="352" t="s">
        <v>85</v>
      </c>
      <c r="L121" s="356" t="s">
        <v>85</v>
      </c>
    </row>
    <row r="122" spans="2:12" ht="43.2">
      <c r="B122" s="352" t="s">
        <v>82</v>
      </c>
      <c r="C122" s="352" t="s">
        <v>31</v>
      </c>
      <c r="D122" s="352" t="s">
        <v>125</v>
      </c>
      <c r="E122" s="352" t="s">
        <v>155</v>
      </c>
      <c r="F122" s="352" t="s">
        <v>85</v>
      </c>
      <c r="G122" s="352" t="s">
        <v>90</v>
      </c>
      <c r="H122" s="362" cm="1">
        <f t="array" ref="H122">_xlfn.XLOOKUP(E122&amp;G122,'1.4 Emisiones fugitivas'!$C$7:$C$61&amp;'1.4 Emisiones fugitivas'!$F$7:$F$61,'1.4 Emisiones fugitivas'!$G$7:$G$61,"-")</f>
        <v>138</v>
      </c>
      <c r="I122" s="352" t="str" cm="1">
        <f t="array" ref="I122">_xlfn.XLOOKUP(E122&amp;G122,'1.4 Emisiones fugitivas'!$C$7:$C$61&amp;'1.4 Emisiones fugitivas'!$F$7:$F$61,'1.4 Emisiones fugitivas'!$H$7:$H$61,"-")</f>
        <v>kgCO2e/kilogramos</v>
      </c>
      <c r="J122" s="352" t="str" cm="1">
        <f t="array" ref="J122">_xlfn.XLOOKUP(E122&amp;G122,'1.4 Emisiones fugitivas'!$C$7:$C$61&amp;'1.4 Emisiones fugitivas'!$F$7:$F$61,'1.4 Emisiones fugitivas'!$I$7:$I$61,"-")</f>
        <v>IPCC 2006 (vol3; chapter 7) , Table 7.8 | IPCC 2012 (AR5; chapter 8), Table 8.A.1</v>
      </c>
      <c r="K122" s="352" t="s">
        <v>85</v>
      </c>
      <c r="L122" s="356" t="s">
        <v>85</v>
      </c>
    </row>
    <row r="123" spans="2:12" ht="43.2">
      <c r="B123" s="352" t="s">
        <v>82</v>
      </c>
      <c r="C123" s="352" t="s">
        <v>31</v>
      </c>
      <c r="D123" s="352" t="s">
        <v>125</v>
      </c>
      <c r="E123" s="352" t="s">
        <v>156</v>
      </c>
      <c r="F123" s="352" t="s">
        <v>85</v>
      </c>
      <c r="G123" s="352" t="s">
        <v>90</v>
      </c>
      <c r="H123" s="362" cm="1">
        <f t="array" ref="H123">_xlfn.XLOOKUP(E123&amp;G123,'1.4 Emisiones fugitivas'!$C$7:$C$61&amp;'1.4 Emisiones fugitivas'!$F$7:$F$61,'1.4 Emisiones fugitivas'!$G$7:$G$61,"-")</f>
        <v>3350</v>
      </c>
      <c r="I123" s="352" t="str" cm="1">
        <f t="array" ref="I123">_xlfn.XLOOKUP(E123&amp;G123,'1.4 Emisiones fugitivas'!$C$7:$C$61&amp;'1.4 Emisiones fugitivas'!$F$7:$F$61,'1.4 Emisiones fugitivas'!$H$7:$H$61,"-")</f>
        <v>kgCO2e/kilogramos</v>
      </c>
      <c r="J123" s="352" t="str" cm="1">
        <f t="array" ref="J123">_xlfn.XLOOKUP(E123&amp;G123,'1.4 Emisiones fugitivas'!$C$7:$C$61&amp;'1.4 Emisiones fugitivas'!$F$7:$F$61,'1.4 Emisiones fugitivas'!$I$7:$I$61,"-")</f>
        <v>IPCC 2006 (vol3; chapter 7) , Table 7.8 | IPCC 2012 (AR5; chapter 8), Table 8.A.1</v>
      </c>
      <c r="K123" s="352" t="s">
        <v>85</v>
      </c>
      <c r="L123" s="356" t="s">
        <v>85</v>
      </c>
    </row>
    <row r="124" spans="2:12" ht="43.2">
      <c r="B124" s="352" t="s">
        <v>82</v>
      </c>
      <c r="C124" s="352" t="s">
        <v>31</v>
      </c>
      <c r="D124" s="352" t="s">
        <v>125</v>
      </c>
      <c r="E124" s="352" t="s">
        <v>157</v>
      </c>
      <c r="F124" s="352" t="s">
        <v>85</v>
      </c>
      <c r="G124" s="352" t="s">
        <v>90</v>
      </c>
      <c r="H124" s="362" cm="1">
        <f t="array" ref="H124">_xlfn.XLOOKUP(E124&amp;G124,'1.4 Emisiones fugitivas'!$C$7:$C$61&amp;'1.4 Emisiones fugitivas'!$F$7:$F$61,'1.4 Emisiones fugitivas'!$G$7:$G$61,"-")</f>
        <v>12400</v>
      </c>
      <c r="I124" s="352" t="str" cm="1">
        <f t="array" ref="I124">_xlfn.XLOOKUP(E124&amp;G124,'1.4 Emisiones fugitivas'!$C$7:$C$61&amp;'1.4 Emisiones fugitivas'!$F$7:$F$61,'1.4 Emisiones fugitivas'!$H$7:$H$61,"-")</f>
        <v>kgCO2e/kilogramos</v>
      </c>
      <c r="J124" s="352" t="str" cm="1">
        <f t="array" ref="J124">_xlfn.XLOOKUP(E124&amp;G124,'1.4 Emisiones fugitivas'!$C$7:$C$61&amp;'1.4 Emisiones fugitivas'!$F$7:$F$61,'1.4 Emisiones fugitivas'!$I$7:$I$61,"-")</f>
        <v>IPCC 2006 (vol3; chapter 7) , Table 7.8 | IPCC 2012 (AR5; chapter 8), Table 8.A.1</v>
      </c>
      <c r="K124" s="352" t="s">
        <v>85</v>
      </c>
      <c r="L124" s="356" t="s">
        <v>85</v>
      </c>
    </row>
    <row r="125" spans="2:12" ht="43.2">
      <c r="B125" s="352" t="s">
        <v>82</v>
      </c>
      <c r="C125" s="352" t="s">
        <v>31</v>
      </c>
      <c r="D125" s="352" t="s">
        <v>125</v>
      </c>
      <c r="E125" s="352" t="s">
        <v>158</v>
      </c>
      <c r="F125" s="352" t="s">
        <v>85</v>
      </c>
      <c r="G125" s="352" t="s">
        <v>90</v>
      </c>
      <c r="H125" s="362" cm="1">
        <f t="array" ref="H125">_xlfn.XLOOKUP(E125&amp;G125,'1.4 Emisiones fugitivas'!$C$7:$C$61&amp;'1.4 Emisiones fugitivas'!$F$7:$F$61,'1.4 Emisiones fugitivas'!$G$7:$G$61,"-")</f>
        <v>8060</v>
      </c>
      <c r="I125" s="352" t="str" cm="1">
        <f t="array" ref="I125">_xlfn.XLOOKUP(E125&amp;G125,'1.4 Emisiones fugitivas'!$C$7:$C$61&amp;'1.4 Emisiones fugitivas'!$F$7:$F$61,'1.4 Emisiones fugitivas'!$H$7:$H$61,"-")</f>
        <v>kgCO2e/kilogramos</v>
      </c>
      <c r="J125" s="352" t="str" cm="1">
        <f t="array" ref="J125">_xlfn.XLOOKUP(E125&amp;G125,'1.4 Emisiones fugitivas'!$C$7:$C$61&amp;'1.4 Emisiones fugitivas'!$F$7:$F$61,'1.4 Emisiones fugitivas'!$I$7:$I$61,"-")</f>
        <v>IPCC 2006 (vol3; chapter 7) , Table 7.8 | IPCC 2012 (AR5; chapter 8), Table 8.A.1</v>
      </c>
      <c r="K125" s="352" t="s">
        <v>85</v>
      </c>
      <c r="L125" s="356" t="s">
        <v>85</v>
      </c>
    </row>
    <row r="126" spans="2:12" ht="43.2">
      <c r="B126" s="352" t="s">
        <v>82</v>
      </c>
      <c r="C126" s="352" t="s">
        <v>31</v>
      </c>
      <c r="D126" s="352" t="s">
        <v>125</v>
      </c>
      <c r="E126" s="352" t="s">
        <v>159</v>
      </c>
      <c r="F126" s="352" t="s">
        <v>85</v>
      </c>
      <c r="G126" s="352" t="s">
        <v>90</v>
      </c>
      <c r="H126" s="362" cm="1">
        <f t="array" ref="H126">_xlfn.XLOOKUP(E126&amp;G126,'1.4 Emisiones fugitivas'!$C$7:$C$61&amp;'1.4 Emisiones fugitivas'!$F$7:$F$61,'1.4 Emisiones fugitivas'!$G$7:$G$61,"-")</f>
        <v>1760</v>
      </c>
      <c r="I126" s="352" t="str" cm="1">
        <f t="array" ref="I126">_xlfn.XLOOKUP(E126&amp;G126,'1.4 Emisiones fugitivas'!$C$7:$C$61&amp;'1.4 Emisiones fugitivas'!$F$7:$F$61,'1.4 Emisiones fugitivas'!$H$7:$H$61,"-")</f>
        <v>kgCO2e/kilogramos</v>
      </c>
      <c r="J126" s="352" t="str" cm="1">
        <f t="array" ref="J126">_xlfn.XLOOKUP(E126&amp;G126,'1.4 Emisiones fugitivas'!$C$7:$C$61&amp;'1.4 Emisiones fugitivas'!$F$7:$F$61,'1.4 Emisiones fugitivas'!$I$7:$I$61,"-")</f>
        <v>IPCC 2006 (vol3; chapter 7) , Table 7.8 | IPCC 2012 (AR5; chapter 8), Table 8.A.1</v>
      </c>
      <c r="K126" s="352" t="s">
        <v>85</v>
      </c>
      <c r="L126" s="356" t="s">
        <v>85</v>
      </c>
    </row>
    <row r="127" spans="2:12" ht="43.2">
      <c r="B127" s="352" t="s">
        <v>82</v>
      </c>
      <c r="C127" s="352" t="s">
        <v>31</v>
      </c>
      <c r="D127" s="352" t="s">
        <v>125</v>
      </c>
      <c r="E127" s="352" t="s">
        <v>160</v>
      </c>
      <c r="F127" s="352" t="s">
        <v>85</v>
      </c>
      <c r="G127" s="352" t="s">
        <v>90</v>
      </c>
      <c r="H127" s="362" cm="1">
        <f t="array" ref="H127">_xlfn.XLOOKUP(E127&amp;G127,'1.4 Emisiones fugitivas'!$C$7:$C$61&amp;'1.4 Emisiones fugitivas'!$F$7:$F$61,'1.4 Emisiones fugitivas'!$G$7:$G$61,"-")</f>
        <v>4660</v>
      </c>
      <c r="I127" s="352" t="str" cm="1">
        <f t="array" ref="I127">_xlfn.XLOOKUP(E127&amp;G127,'1.4 Emisiones fugitivas'!$C$7:$C$61&amp;'1.4 Emisiones fugitivas'!$F$7:$F$61,'1.4 Emisiones fugitivas'!$H$7:$H$61,"-")</f>
        <v>kgCO2e/kilogramos</v>
      </c>
      <c r="J127" s="352" t="str" cm="1">
        <f t="array" ref="J127">_xlfn.XLOOKUP(E127&amp;G127,'1.4 Emisiones fugitivas'!$C$7:$C$61&amp;'1.4 Emisiones fugitivas'!$F$7:$F$61,'1.4 Emisiones fugitivas'!$I$7:$I$61,"-")</f>
        <v>IPCC 2006 (vol3; chapter 7) , Table 7.8 | IPCC 2012 (AR5; chapter 8), Table 8.A.1</v>
      </c>
      <c r="K127" s="352" t="s">
        <v>85</v>
      </c>
      <c r="L127" s="356" t="s">
        <v>85</v>
      </c>
    </row>
    <row r="128" spans="2:12" ht="43.2">
      <c r="B128" s="352" t="s">
        <v>82</v>
      </c>
      <c r="C128" s="352" t="s">
        <v>31</v>
      </c>
      <c r="D128" s="352" t="s">
        <v>125</v>
      </c>
      <c r="E128" s="352" t="s">
        <v>161</v>
      </c>
      <c r="F128" s="352" t="s">
        <v>85</v>
      </c>
      <c r="G128" s="352" t="s">
        <v>90</v>
      </c>
      <c r="H128" s="362" cm="1">
        <f t="array" ref="H128">_xlfn.XLOOKUP(E128&amp;G128,'1.4 Emisiones fugitivas'!$C$7:$C$61&amp;'1.4 Emisiones fugitivas'!$F$7:$F$61,'1.4 Emisiones fugitivas'!$G$7:$G$61,"-")</f>
        <v>10200</v>
      </c>
      <c r="I128" s="352" t="str" cm="1">
        <f t="array" ref="I128">_xlfn.XLOOKUP(E128&amp;G128,'1.4 Emisiones fugitivas'!$C$7:$C$61&amp;'1.4 Emisiones fugitivas'!$F$7:$F$61,'1.4 Emisiones fugitivas'!$H$7:$H$61,"-")</f>
        <v>kgCO2e/kilogramos</v>
      </c>
      <c r="J128" s="352" t="str" cm="1">
        <f t="array" ref="J128">_xlfn.XLOOKUP(E128&amp;G128,'1.4 Emisiones fugitivas'!$C$7:$C$61&amp;'1.4 Emisiones fugitivas'!$F$7:$F$61,'1.4 Emisiones fugitivas'!$I$7:$I$61,"-")</f>
        <v>IPCC 2006 (vol3; chapter 7) , Table 7.8 | IPCC 2012 (AR5; chapter 8), Table 8.A.1</v>
      </c>
      <c r="K128" s="352" t="s">
        <v>85</v>
      </c>
      <c r="L128" s="356" t="s">
        <v>85</v>
      </c>
    </row>
    <row r="129" spans="2:12" ht="43.2">
      <c r="B129" s="352" t="s">
        <v>82</v>
      </c>
      <c r="C129" s="352" t="s">
        <v>31</v>
      </c>
      <c r="D129" s="352" t="s">
        <v>125</v>
      </c>
      <c r="E129" s="352" t="s">
        <v>162</v>
      </c>
      <c r="F129" s="352" t="s">
        <v>85</v>
      </c>
      <c r="G129" s="352" t="s">
        <v>90</v>
      </c>
      <c r="H129" s="362" cm="1">
        <f t="array" ref="H129">_xlfn.XLOOKUP(E129&amp;G129,'1.4 Emisiones fugitivas'!$C$7:$C$61&amp;'1.4 Emisiones fugitivas'!$F$7:$F$61,'1.4 Emisiones fugitivas'!$G$7:$G$61,"-")</f>
        <v>13900</v>
      </c>
      <c r="I129" s="352" t="str" cm="1">
        <f t="array" ref="I129">_xlfn.XLOOKUP(E129&amp;G129,'1.4 Emisiones fugitivas'!$C$7:$C$61&amp;'1.4 Emisiones fugitivas'!$F$7:$F$61,'1.4 Emisiones fugitivas'!$H$7:$H$61,"-")</f>
        <v>kgCO2e/kilogramos</v>
      </c>
      <c r="J129" s="352" t="str" cm="1">
        <f t="array" ref="J129">_xlfn.XLOOKUP(E129&amp;G129,'1.4 Emisiones fugitivas'!$C$7:$C$61&amp;'1.4 Emisiones fugitivas'!$F$7:$F$61,'1.4 Emisiones fugitivas'!$I$7:$I$61,"-")</f>
        <v>IPCC 2006 (vol3; chapter 7) , Table 7.8 | IPCC 2012 (AR5; chapter 8), Table 8.A.1</v>
      </c>
      <c r="K129" s="352" t="s">
        <v>85</v>
      </c>
      <c r="L129" s="356" t="s">
        <v>85</v>
      </c>
    </row>
    <row r="130" spans="2:12" ht="43.2">
      <c r="B130" s="352" t="s">
        <v>82</v>
      </c>
      <c r="C130" s="352" t="s">
        <v>31</v>
      </c>
      <c r="D130" s="352" t="s">
        <v>125</v>
      </c>
      <c r="E130" s="352" t="s">
        <v>163</v>
      </c>
      <c r="F130" s="352" t="s">
        <v>85</v>
      </c>
      <c r="G130" s="352" t="s">
        <v>90</v>
      </c>
      <c r="H130" s="362" cm="1">
        <f t="array" ref="H130">_xlfn.XLOOKUP(E130&amp;G130,'1.4 Emisiones fugitivas'!$C$7:$C$61&amp;'1.4 Emisiones fugitivas'!$F$7:$F$61,'1.4 Emisiones fugitivas'!$G$7:$G$61,"-")</f>
        <v>5820</v>
      </c>
      <c r="I130" s="352" t="str" cm="1">
        <f t="array" ref="I130">_xlfn.XLOOKUP(E130&amp;G130,'1.4 Emisiones fugitivas'!$C$7:$C$61&amp;'1.4 Emisiones fugitivas'!$F$7:$F$61,'1.4 Emisiones fugitivas'!$H$7:$H$61,"-")</f>
        <v>kgCO2e/kilogramos</v>
      </c>
      <c r="J130" s="352" t="str" cm="1">
        <f t="array" ref="J130">_xlfn.XLOOKUP(E130&amp;G130,'1.4 Emisiones fugitivas'!$C$7:$C$61&amp;'1.4 Emisiones fugitivas'!$F$7:$F$61,'1.4 Emisiones fugitivas'!$I$7:$I$61,"-")</f>
        <v>IPCC 2006 (vol3; chapter 7) , Table 7.8 | IPCC 2012 (AR5; chapter 8), Table 8.A.1</v>
      </c>
      <c r="K130" s="352" t="s">
        <v>85</v>
      </c>
      <c r="L130" s="356" t="s">
        <v>85</v>
      </c>
    </row>
    <row r="131" spans="2:12" ht="43.2">
      <c r="B131" s="352" t="s">
        <v>82</v>
      </c>
      <c r="C131" s="352" t="s">
        <v>31</v>
      </c>
      <c r="D131" s="352" t="s">
        <v>125</v>
      </c>
      <c r="E131" s="352" t="s">
        <v>164</v>
      </c>
      <c r="F131" s="352" t="s">
        <v>85</v>
      </c>
      <c r="G131" s="352" t="s">
        <v>90</v>
      </c>
      <c r="H131" s="362" cm="1">
        <f t="array" ref="H131">_xlfn.XLOOKUP(E131&amp;G131,'1.4 Emisiones fugitivas'!$C$7:$C$61&amp;'1.4 Emisiones fugitivas'!$F$7:$F$61,'1.4 Emisiones fugitivas'!$G$7:$G$61,"-")</f>
        <v>8590</v>
      </c>
      <c r="I131" s="352" t="str" cm="1">
        <f t="array" ref="I131">_xlfn.XLOOKUP(E131&amp;G131,'1.4 Emisiones fugitivas'!$C$7:$C$61&amp;'1.4 Emisiones fugitivas'!$F$7:$F$61,'1.4 Emisiones fugitivas'!$H$7:$H$61,"-")</f>
        <v>kgCO2e/kilogramos</v>
      </c>
      <c r="J131" s="352" t="str" cm="1">
        <f t="array" ref="J131">_xlfn.XLOOKUP(E131&amp;G131,'1.4 Emisiones fugitivas'!$C$7:$C$61&amp;'1.4 Emisiones fugitivas'!$F$7:$F$61,'1.4 Emisiones fugitivas'!$I$7:$I$61,"-")</f>
        <v>IPCC 2006 (vol3; chapter 7) , Table 7.8 | IPCC 2012 (AR5; chapter 8), Table 8.A.1</v>
      </c>
      <c r="K131" s="352" t="s">
        <v>85</v>
      </c>
      <c r="L131" s="356" t="s">
        <v>85</v>
      </c>
    </row>
    <row r="132" spans="2:12" ht="43.2">
      <c r="B132" s="352" t="s">
        <v>82</v>
      </c>
      <c r="C132" s="352" t="s">
        <v>31</v>
      </c>
      <c r="D132" s="352" t="s">
        <v>125</v>
      </c>
      <c r="E132" s="352" t="s">
        <v>165</v>
      </c>
      <c r="F132" s="352" t="s">
        <v>85</v>
      </c>
      <c r="G132" s="352" t="s">
        <v>90</v>
      </c>
      <c r="H132" s="362" cm="1">
        <f t="array" ref="H132">_xlfn.XLOOKUP(E132&amp;G132,'1.4 Emisiones fugitivas'!$C$7:$C$61&amp;'1.4 Emisiones fugitivas'!$F$7:$F$61,'1.4 Emisiones fugitivas'!$G$7:$G$61,"-")</f>
        <v>7670</v>
      </c>
      <c r="I132" s="352" t="str" cm="1">
        <f t="array" ref="I132">_xlfn.XLOOKUP(E132&amp;G132,'1.4 Emisiones fugitivas'!$C$7:$C$61&amp;'1.4 Emisiones fugitivas'!$F$7:$F$61,'1.4 Emisiones fugitivas'!$H$7:$H$61,"-")</f>
        <v>kgCO2e/kilogramos</v>
      </c>
      <c r="J132" s="352" t="str" cm="1">
        <f t="array" ref="J132">_xlfn.XLOOKUP(E132&amp;G132,'1.4 Emisiones fugitivas'!$C$7:$C$61&amp;'1.4 Emisiones fugitivas'!$F$7:$F$61,'1.4 Emisiones fugitivas'!$I$7:$I$61,"-")</f>
        <v>IPCC 2006 (vol3; chapter 7) , Table 7.8 | IPCC 2012 (AR5; chapter 8), Table 8.A.1</v>
      </c>
      <c r="K132" s="352" t="s">
        <v>85</v>
      </c>
      <c r="L132" s="356" t="s">
        <v>85</v>
      </c>
    </row>
    <row r="133" spans="2:12" ht="43.2">
      <c r="B133" s="352" t="s">
        <v>82</v>
      </c>
      <c r="C133" s="352" t="s">
        <v>31</v>
      </c>
      <c r="D133" s="352" t="s">
        <v>125</v>
      </c>
      <c r="E133" s="352" t="s">
        <v>166</v>
      </c>
      <c r="F133" s="352" t="s">
        <v>85</v>
      </c>
      <c r="G133" s="352" t="s">
        <v>90</v>
      </c>
      <c r="H133" s="362" cm="1">
        <f t="array" ref="H133">_xlfn.XLOOKUP(E133&amp;G133,'1.4 Emisiones fugitivas'!$C$7:$C$61&amp;'1.4 Emisiones fugitivas'!$F$7:$F$61,'1.4 Emisiones fugitivas'!$G$7:$G$61,"-")</f>
        <v>1750</v>
      </c>
      <c r="I133" s="352" t="str" cm="1">
        <f t="array" ref="I133">_xlfn.XLOOKUP(E133&amp;G133,'1.4 Emisiones fugitivas'!$C$7:$C$61&amp;'1.4 Emisiones fugitivas'!$F$7:$F$61,'1.4 Emisiones fugitivas'!$H$7:$H$61,"-")</f>
        <v>kgCO2e/kilogramos</v>
      </c>
      <c r="J133" s="352" t="str" cm="1">
        <f t="array" ref="J133">_xlfn.XLOOKUP(E133&amp;G133,'1.4 Emisiones fugitivas'!$C$7:$C$61&amp;'1.4 Emisiones fugitivas'!$F$7:$F$61,'1.4 Emisiones fugitivas'!$I$7:$I$61,"-")</f>
        <v>IPCC 2006 (vol3; chapter 7) , Table 7.8 | IPCC 2012 (AR5; chapter 8), Table 8.A.1</v>
      </c>
      <c r="K133" s="352" t="s">
        <v>85</v>
      </c>
      <c r="L133" s="356" t="s">
        <v>85</v>
      </c>
    </row>
    <row r="134" spans="2:12" ht="43.2">
      <c r="B134" s="352" t="s">
        <v>82</v>
      </c>
      <c r="C134" s="352" t="s">
        <v>31</v>
      </c>
      <c r="D134" s="352" t="s">
        <v>125</v>
      </c>
      <c r="E134" s="352" t="s">
        <v>167</v>
      </c>
      <c r="F134" s="352" t="s">
        <v>85</v>
      </c>
      <c r="G134" s="352" t="s">
        <v>90</v>
      </c>
      <c r="H134" s="362" cm="1">
        <f t="array" ref="H134">_xlfn.XLOOKUP(E134&amp;G134,'1.4 Emisiones fugitivas'!$C$7:$C$61&amp;'1.4 Emisiones fugitivas'!$F$7:$F$61,'1.4 Emisiones fugitivas'!$G$7:$G$61,"-")</f>
        <v>6290</v>
      </c>
      <c r="I134" s="352" t="str" cm="1">
        <f t="array" ref="I134">_xlfn.XLOOKUP(E134&amp;G134,'1.4 Emisiones fugitivas'!$C$7:$C$61&amp;'1.4 Emisiones fugitivas'!$F$7:$F$61,'1.4 Emisiones fugitivas'!$H$7:$H$61,"-")</f>
        <v>kgCO2e/kilogramos</v>
      </c>
      <c r="J134" s="352" t="str" cm="1">
        <f t="array" ref="J134">_xlfn.XLOOKUP(E134&amp;G134,'1.4 Emisiones fugitivas'!$C$7:$C$61&amp;'1.4 Emisiones fugitivas'!$F$7:$F$61,'1.4 Emisiones fugitivas'!$I$7:$I$61,"-")</f>
        <v>IPCC 2006 (vol3; chapter 7) , Table 7.8 | IPCC 2012 (AR5; chapter 8), Table 8.A.1</v>
      </c>
      <c r="K134" s="352" t="s">
        <v>85</v>
      </c>
      <c r="L134" s="356" t="s">
        <v>85</v>
      </c>
    </row>
    <row r="135" spans="2:12" ht="43.2">
      <c r="B135" s="352" t="s">
        <v>82</v>
      </c>
      <c r="C135" s="352" t="s">
        <v>31</v>
      </c>
      <c r="D135" s="352" t="s">
        <v>125</v>
      </c>
      <c r="E135" s="352" t="s">
        <v>168</v>
      </c>
      <c r="F135" s="352" t="s">
        <v>85</v>
      </c>
      <c r="G135" s="352" t="s">
        <v>90</v>
      </c>
      <c r="H135" s="362" cm="1">
        <f t="array" ref="H135">_xlfn.XLOOKUP(E135&amp;G135,'1.4 Emisiones fugitivas'!$C$7:$C$61&amp;'1.4 Emisiones fugitivas'!$F$7:$F$61,'1.4 Emisiones fugitivas'!$G$7:$G$61,"-")</f>
        <v>1470</v>
      </c>
      <c r="I135" s="352" t="str" cm="1">
        <f t="array" ref="I135">_xlfn.XLOOKUP(E135&amp;G135,'1.4 Emisiones fugitivas'!$C$7:$C$61&amp;'1.4 Emisiones fugitivas'!$F$7:$F$61,'1.4 Emisiones fugitivas'!$H$7:$H$61,"-")</f>
        <v>kgCO2e/kilogramos</v>
      </c>
      <c r="J135" s="352" t="str" cm="1">
        <f t="array" ref="J135">_xlfn.XLOOKUP(E135&amp;G135,'1.4 Emisiones fugitivas'!$C$7:$C$61&amp;'1.4 Emisiones fugitivas'!$F$7:$F$61,'1.4 Emisiones fugitivas'!$I$7:$I$61,"-")</f>
        <v>IPCC 2006 (vol3; chapter 7) , Table 7.8 | IPCC 2012 (AR5; chapter 8), Table 8.A.1</v>
      </c>
      <c r="K135" s="352" t="s">
        <v>85</v>
      </c>
      <c r="L135" s="356" t="s">
        <v>85</v>
      </c>
    </row>
    <row r="136" spans="2:12" ht="43.2">
      <c r="B136" s="352" t="s">
        <v>82</v>
      </c>
      <c r="C136" s="352" t="s">
        <v>31</v>
      </c>
      <c r="D136" s="352" t="s">
        <v>125</v>
      </c>
      <c r="E136" s="352" t="s">
        <v>169</v>
      </c>
      <c r="F136" s="352" t="s">
        <v>85</v>
      </c>
      <c r="G136" s="352" t="s">
        <v>90</v>
      </c>
      <c r="H136" s="362" cm="1">
        <f t="array" ref="H136">_xlfn.XLOOKUP(E136&amp;G136,'1.4 Emisiones fugitivas'!$C$7:$C$61&amp;'1.4 Emisiones fugitivas'!$F$7:$F$61,'1.4 Emisiones fugitivas'!$G$7:$G$61,"-")</f>
        <v>2</v>
      </c>
      <c r="I136" s="352" t="str" cm="1">
        <f t="array" ref="I136">_xlfn.XLOOKUP(E136&amp;G136,'1.4 Emisiones fugitivas'!$C$7:$C$61&amp;'1.4 Emisiones fugitivas'!$F$7:$F$61,'1.4 Emisiones fugitivas'!$H$7:$H$61,"-")</f>
        <v>kgCO2e/kilogramos</v>
      </c>
      <c r="J136" s="352" t="str" cm="1">
        <f t="array" ref="J136">_xlfn.XLOOKUP(E136&amp;G136,'1.4 Emisiones fugitivas'!$C$7:$C$61&amp;'1.4 Emisiones fugitivas'!$F$7:$F$61,'1.4 Emisiones fugitivas'!$I$7:$I$61,"-")</f>
        <v>IPCC 2006 (vol3; chapter 7) , Table 7.8 | IPCC 2012 (AR5; chapter 8), Table 8.A.1</v>
      </c>
      <c r="K136" s="352" t="s">
        <v>85</v>
      </c>
      <c r="L136" s="356" t="s">
        <v>85</v>
      </c>
    </row>
    <row r="137" spans="2:12" ht="43.2">
      <c r="B137" s="352" t="s">
        <v>82</v>
      </c>
      <c r="C137" s="352" t="s">
        <v>31</v>
      </c>
      <c r="D137" s="352" t="s">
        <v>125</v>
      </c>
      <c r="E137" s="352" t="s">
        <v>170</v>
      </c>
      <c r="F137" s="352" t="s">
        <v>85</v>
      </c>
      <c r="G137" s="352" t="s">
        <v>90</v>
      </c>
      <c r="H137" s="362" cm="1">
        <f t="array" ref="H137">_xlfn.XLOOKUP(E137&amp;G137,'1.4 Emisiones fugitivas'!$C$7:$C$61&amp;'1.4 Emisiones fugitivas'!$F$7:$F$61,'1.4 Emisiones fugitivas'!$G$7:$G$61,"-")</f>
        <v>79</v>
      </c>
      <c r="I137" s="352" t="str" cm="1">
        <f t="array" ref="I137">_xlfn.XLOOKUP(E137&amp;G137,'1.4 Emisiones fugitivas'!$C$7:$C$61&amp;'1.4 Emisiones fugitivas'!$F$7:$F$61,'1.4 Emisiones fugitivas'!$H$7:$H$61,"-")</f>
        <v>kgCO2e/kilogramos</v>
      </c>
      <c r="J137" s="352" t="str" cm="1">
        <f t="array" ref="J137">_xlfn.XLOOKUP(E137&amp;G137,'1.4 Emisiones fugitivas'!$C$7:$C$61&amp;'1.4 Emisiones fugitivas'!$F$7:$F$61,'1.4 Emisiones fugitivas'!$I$7:$I$61,"-")</f>
        <v>IPCC 2006 (vol3; chapter 7) , Table 7.8 | IPCC 2012 (AR5; chapter 8), Table 8.A.1</v>
      </c>
      <c r="K137" s="352" t="s">
        <v>85</v>
      </c>
      <c r="L137" s="356" t="s">
        <v>85</v>
      </c>
    </row>
    <row r="138" spans="2:12" ht="43.2">
      <c r="B138" s="352" t="s">
        <v>82</v>
      </c>
      <c r="C138" s="352" t="s">
        <v>31</v>
      </c>
      <c r="D138" s="352" t="s">
        <v>125</v>
      </c>
      <c r="E138" s="352" t="s">
        <v>171</v>
      </c>
      <c r="F138" s="352" t="s">
        <v>85</v>
      </c>
      <c r="G138" s="352" t="s">
        <v>90</v>
      </c>
      <c r="H138" s="362" cm="1">
        <f t="array" ref="H138">_xlfn.XLOOKUP(E138&amp;G138,'1.4 Emisiones fugitivas'!$C$7:$C$61&amp;'1.4 Emisiones fugitivas'!$F$7:$F$61,'1.4 Emisiones fugitivas'!$G$7:$G$61,"-")</f>
        <v>527</v>
      </c>
      <c r="I138" s="352" t="str" cm="1">
        <f t="array" ref="I138">_xlfn.XLOOKUP(E138&amp;G138,'1.4 Emisiones fugitivas'!$C$7:$C$61&amp;'1.4 Emisiones fugitivas'!$F$7:$F$61,'1.4 Emisiones fugitivas'!$H$7:$H$61,"-")</f>
        <v>kgCO2e/kilogramos</v>
      </c>
      <c r="J138" s="352" t="str" cm="1">
        <f t="array" ref="J138">_xlfn.XLOOKUP(E138&amp;G138,'1.4 Emisiones fugitivas'!$C$7:$C$61&amp;'1.4 Emisiones fugitivas'!$F$7:$F$61,'1.4 Emisiones fugitivas'!$I$7:$I$61,"-")</f>
        <v>IPCC 2006 (vol3; chapter 7) , Table 7.8 | IPCC 2012 (AR5; chapter 8), Table 8.A.1</v>
      </c>
      <c r="K138" s="352" t="s">
        <v>85</v>
      </c>
      <c r="L138" s="356" t="s">
        <v>85</v>
      </c>
    </row>
    <row r="139" spans="2:12" ht="43.2">
      <c r="B139" s="352" t="s">
        <v>82</v>
      </c>
      <c r="C139" s="352" t="s">
        <v>31</v>
      </c>
      <c r="D139" s="352" t="s">
        <v>125</v>
      </c>
      <c r="E139" s="352" t="s">
        <v>172</v>
      </c>
      <c r="F139" s="352" t="s">
        <v>85</v>
      </c>
      <c r="G139" s="352" t="s">
        <v>90</v>
      </c>
      <c r="H139" s="362" cm="1">
        <f t="array" ref="H139">_xlfn.XLOOKUP(E139&amp;G139,'1.4 Emisiones fugitivas'!$C$7:$C$61&amp;'1.4 Emisiones fugitivas'!$F$7:$F$61,'1.4 Emisiones fugitivas'!$G$7:$G$61,"-")</f>
        <v>782</v>
      </c>
      <c r="I139" s="352" t="str" cm="1">
        <f t="array" ref="I139">_xlfn.XLOOKUP(E139&amp;G139,'1.4 Emisiones fugitivas'!$C$7:$C$61&amp;'1.4 Emisiones fugitivas'!$F$7:$F$61,'1.4 Emisiones fugitivas'!$H$7:$H$61,"-")</f>
        <v>kgCO2e/kilogramos</v>
      </c>
      <c r="J139" s="352" t="str" cm="1">
        <f t="array" ref="J139">_xlfn.XLOOKUP(E139&amp;G139,'1.4 Emisiones fugitivas'!$C$7:$C$61&amp;'1.4 Emisiones fugitivas'!$F$7:$F$61,'1.4 Emisiones fugitivas'!$I$7:$I$61,"-")</f>
        <v>IPCC 2006 (vol3; chapter 7) , Table 7.8 | IPCC 2012 (AR5; chapter 8), Table 8.A.1</v>
      </c>
      <c r="K139" s="352" t="s">
        <v>85</v>
      </c>
      <c r="L139" s="356" t="s">
        <v>85</v>
      </c>
    </row>
    <row r="140" spans="2:12" ht="43.2">
      <c r="B140" s="352" t="s">
        <v>82</v>
      </c>
      <c r="C140" s="352" t="s">
        <v>31</v>
      </c>
      <c r="D140" s="352" t="s">
        <v>125</v>
      </c>
      <c r="E140" s="352" t="s">
        <v>173</v>
      </c>
      <c r="F140" s="352" t="s">
        <v>85</v>
      </c>
      <c r="G140" s="352" t="s">
        <v>90</v>
      </c>
      <c r="H140" s="362" cm="1">
        <f t="array" ref="H140">_xlfn.XLOOKUP(E140&amp;G140,'1.4 Emisiones fugitivas'!$C$7:$C$61&amp;'1.4 Emisiones fugitivas'!$F$7:$F$61,'1.4 Emisiones fugitivas'!$G$7:$G$61,"-")</f>
        <v>1980</v>
      </c>
      <c r="I140" s="352" t="str" cm="1">
        <f t="array" ref="I140">_xlfn.XLOOKUP(E140&amp;G140,'1.4 Emisiones fugitivas'!$C$7:$C$61&amp;'1.4 Emisiones fugitivas'!$F$7:$F$61,'1.4 Emisiones fugitivas'!$H$7:$H$61,"-")</f>
        <v>kgCO2e/kilogramos</v>
      </c>
      <c r="J140" s="352" t="str" cm="1">
        <f t="array" ref="J140">_xlfn.XLOOKUP(E140&amp;G140,'1.4 Emisiones fugitivas'!$C$7:$C$61&amp;'1.4 Emisiones fugitivas'!$F$7:$F$61,'1.4 Emisiones fugitivas'!$I$7:$I$61,"-")</f>
        <v>IPCC 2006 (vol3; chapter 7) , Table 7.8 | IPCC 2012 (AR5; chapter 8), Table 8.A.1</v>
      </c>
      <c r="K140" s="352" t="s">
        <v>85</v>
      </c>
      <c r="L140" s="356" t="s">
        <v>85</v>
      </c>
    </row>
    <row r="141" spans="2:12" ht="43.2">
      <c r="B141" s="352" t="s">
        <v>82</v>
      </c>
      <c r="C141" s="352" t="s">
        <v>31</v>
      </c>
      <c r="D141" s="352" t="s">
        <v>125</v>
      </c>
      <c r="E141" s="352" t="s">
        <v>174</v>
      </c>
      <c r="F141" s="352" t="s">
        <v>85</v>
      </c>
      <c r="G141" s="352" t="s">
        <v>90</v>
      </c>
      <c r="H141" s="362" cm="1">
        <f t="array" ref="H141">_xlfn.XLOOKUP(E141&amp;G141,'1.4 Emisiones fugitivas'!$C$7:$C$61&amp;'1.4 Emisiones fugitivas'!$F$7:$F$61,'1.4 Emisiones fugitivas'!$G$7:$G$61,"-")</f>
        <v>127</v>
      </c>
      <c r="I141" s="352" t="str" cm="1">
        <f t="array" ref="I141">_xlfn.XLOOKUP(E141&amp;G141,'1.4 Emisiones fugitivas'!$C$7:$C$61&amp;'1.4 Emisiones fugitivas'!$F$7:$F$61,'1.4 Emisiones fugitivas'!$H$7:$H$61,"-")</f>
        <v>kgCO2e/kilogramos</v>
      </c>
      <c r="J141" s="352" t="str" cm="1">
        <f t="array" ref="J141">_xlfn.XLOOKUP(E141&amp;G141,'1.4 Emisiones fugitivas'!$C$7:$C$61&amp;'1.4 Emisiones fugitivas'!$F$7:$F$61,'1.4 Emisiones fugitivas'!$I$7:$I$61,"-")</f>
        <v>IPCC 2006 (vol3; chapter 7) , Table 7.8 | IPCC 2012 (AR5; chapter 8), Table 8.A.1</v>
      </c>
      <c r="K141" s="352" t="s">
        <v>85</v>
      </c>
      <c r="L141" s="356" t="s">
        <v>85</v>
      </c>
    </row>
    <row r="142" spans="2:12" ht="43.2">
      <c r="B142" s="352" t="s">
        <v>82</v>
      </c>
      <c r="C142" s="352" t="s">
        <v>31</v>
      </c>
      <c r="D142" s="352" t="s">
        <v>125</v>
      </c>
      <c r="E142" s="352" t="s">
        <v>175</v>
      </c>
      <c r="F142" s="352" t="s">
        <v>85</v>
      </c>
      <c r="G142" s="352" t="s">
        <v>90</v>
      </c>
      <c r="H142" s="362" cm="1">
        <f t="array" ref="H142">_xlfn.XLOOKUP(E142&amp;G142,'1.4 Emisiones fugitivas'!$C$7:$C$61&amp;'1.4 Emisiones fugitivas'!$F$7:$F$61,'1.4 Emisiones fugitivas'!$G$7:$G$61,"-")</f>
        <v>525</v>
      </c>
      <c r="I142" s="352" t="str" cm="1">
        <f t="array" ref="I142">_xlfn.XLOOKUP(E142&amp;G142,'1.4 Emisiones fugitivas'!$C$7:$C$61&amp;'1.4 Emisiones fugitivas'!$F$7:$F$61,'1.4 Emisiones fugitivas'!$H$7:$H$61,"-")</f>
        <v>kgCO2e/kilogramos</v>
      </c>
      <c r="J142" s="352" t="str" cm="1">
        <f t="array" ref="J142">_xlfn.XLOOKUP(E142&amp;G142,'1.4 Emisiones fugitivas'!$C$7:$C$61&amp;'1.4 Emisiones fugitivas'!$F$7:$F$61,'1.4 Emisiones fugitivas'!$I$7:$I$61,"-")</f>
        <v>IPCC 2006 (vol3; chapter 7) , Table 7.8 | IPCC 2012 (AR5; chapter 8), Table 8.A.1</v>
      </c>
      <c r="K142" s="352" t="s">
        <v>85</v>
      </c>
      <c r="L142" s="356" t="s">
        <v>85</v>
      </c>
    </row>
    <row r="143" spans="2:12" ht="43.2">
      <c r="B143" s="352" t="s">
        <v>82</v>
      </c>
      <c r="C143" s="352" t="s">
        <v>31</v>
      </c>
      <c r="D143" s="352" t="s">
        <v>125</v>
      </c>
      <c r="E143" s="352" t="s">
        <v>176</v>
      </c>
      <c r="F143" s="352" t="s">
        <v>85</v>
      </c>
      <c r="G143" s="352" t="s">
        <v>90</v>
      </c>
      <c r="H143" s="362" cm="1">
        <f t="array" ref="H143">_xlfn.XLOOKUP(E143&amp;G143,'1.4 Emisiones fugitivas'!$C$7:$C$61&amp;'1.4 Emisiones fugitivas'!$F$7:$F$61,'1.4 Emisiones fugitivas'!$G$7:$G$61,"-")</f>
        <v>148</v>
      </c>
      <c r="I143" s="352" t="str" cm="1">
        <f t="array" ref="I143">_xlfn.XLOOKUP(E143&amp;G143,'1.4 Emisiones fugitivas'!$C$7:$C$61&amp;'1.4 Emisiones fugitivas'!$F$7:$F$61,'1.4 Emisiones fugitivas'!$H$7:$H$61,"-")</f>
        <v>kgCO2e/kilogramos</v>
      </c>
      <c r="J143" s="352" t="str" cm="1">
        <f t="array" ref="J143">_xlfn.XLOOKUP(E143&amp;G143,'1.4 Emisiones fugitivas'!$C$7:$C$61&amp;'1.4 Emisiones fugitivas'!$F$7:$F$61,'1.4 Emisiones fugitivas'!$I$7:$I$61,"-")</f>
        <v>IPCC 2006 (vol3; chapter 7) , Table 7.8 | IPCC 2012 (AR5; chapter 8), Table 8.A.1</v>
      </c>
      <c r="K143" s="352" t="s">
        <v>85</v>
      </c>
      <c r="L143" s="356" t="s">
        <v>85</v>
      </c>
    </row>
    <row r="144" spans="2:12" ht="43.2">
      <c r="B144" s="352" t="s">
        <v>82</v>
      </c>
      <c r="C144" s="352" t="s">
        <v>31</v>
      </c>
      <c r="D144" s="352" t="s">
        <v>125</v>
      </c>
      <c r="E144" s="352" t="s">
        <v>177</v>
      </c>
      <c r="F144" s="352" t="s">
        <v>85</v>
      </c>
      <c r="G144" s="352" t="s">
        <v>90</v>
      </c>
      <c r="H144" s="362" cm="1">
        <f t="array" ref="H144">_xlfn.XLOOKUP(E144&amp;G144,'1.4 Emisiones fugitivas'!$C$7:$C$61&amp;'1.4 Emisiones fugitivas'!$F$7:$F$61,'1.4 Emisiones fugitivas'!$G$7:$G$61,"-")</f>
        <v>1</v>
      </c>
      <c r="I144" s="352" t="str" cm="1">
        <f t="array" ref="I144">_xlfn.XLOOKUP(E144&amp;G144,'1.4 Emisiones fugitivas'!$C$7:$C$61&amp;'1.4 Emisiones fugitivas'!$F$7:$F$61,'1.4 Emisiones fugitivas'!$H$7:$H$61,"-")</f>
        <v>kgCO2e/kilogramos</v>
      </c>
      <c r="J144" s="352" t="str" cm="1">
        <f t="array" ref="J144">_xlfn.XLOOKUP(E144&amp;G144,'1.4 Emisiones fugitivas'!$C$7:$C$61&amp;'1.4 Emisiones fugitivas'!$F$7:$F$61,'1.4 Emisiones fugitivas'!$I$7:$I$61,"-")</f>
        <v>IPCC 2006 (vol3; chapter 7) , Table 7.8 | IPCC 2012 (AR5; chapter 8), Table 8.A.1 /Referencia HuellaChile</v>
      </c>
      <c r="K144" s="352" t="s">
        <v>85</v>
      </c>
      <c r="L144" s="356" t="s">
        <v>85</v>
      </c>
    </row>
    <row r="145" spans="2:12" ht="43.2">
      <c r="B145" s="352" t="s">
        <v>82</v>
      </c>
      <c r="C145" s="352" t="s">
        <v>31</v>
      </c>
      <c r="D145" s="352" t="s">
        <v>125</v>
      </c>
      <c r="E145" s="352" t="s">
        <v>178</v>
      </c>
      <c r="F145" s="352" t="s">
        <v>85</v>
      </c>
      <c r="G145" s="352" t="s">
        <v>90</v>
      </c>
      <c r="H145" s="362" cm="1">
        <f t="array" ref="H145">_xlfn.XLOOKUP(E145&amp;G145,'1.4 Emisiones fugitivas'!$C$7:$C$61&amp;'1.4 Emisiones fugitivas'!$F$7:$F$61,'1.4 Emisiones fugitivas'!$G$7:$G$61,"-")</f>
        <v>491</v>
      </c>
      <c r="I145" s="352" t="str" cm="1">
        <f t="array" ref="I145">_xlfn.XLOOKUP(E145&amp;G145,'1.4 Emisiones fugitivas'!$C$7:$C$61&amp;'1.4 Emisiones fugitivas'!$F$7:$F$61,'1.4 Emisiones fugitivas'!$H$7:$H$61,"-")</f>
        <v>kgCO2e/kilogramos</v>
      </c>
      <c r="J145" s="352" t="str" cm="1">
        <f t="array" ref="J145">_xlfn.XLOOKUP(E145&amp;G145,'1.4 Emisiones fugitivas'!$C$7:$C$61&amp;'1.4 Emisiones fugitivas'!$F$7:$F$61,'1.4 Emisiones fugitivas'!$I$7:$I$61,"-")</f>
        <v>IPCC 2006 (vol3; chapter 7) , Table 7.8 | IPCC 2012 (AR5; chapter 8), Table 8.A.1</v>
      </c>
      <c r="K145" s="352" t="s">
        <v>85</v>
      </c>
      <c r="L145" s="356" t="s">
        <v>85</v>
      </c>
    </row>
    <row r="146" spans="2:12" ht="43.2">
      <c r="B146" s="352" t="s">
        <v>82</v>
      </c>
      <c r="C146" s="352" t="s">
        <v>31</v>
      </c>
      <c r="D146" s="352" t="s">
        <v>125</v>
      </c>
      <c r="E146" s="352" t="s">
        <v>179</v>
      </c>
      <c r="F146" s="352" t="s">
        <v>85</v>
      </c>
      <c r="G146" s="352" t="s">
        <v>90</v>
      </c>
      <c r="H146" s="362" cm="1">
        <f t="array" ref="H146">_xlfn.XLOOKUP(E146&amp;G146,'1.4 Emisiones fugitivas'!$C$7:$C$61&amp;'1.4 Emisiones fugitivas'!$F$7:$F$61,'1.4 Emisiones fugitivas'!$G$7:$G$61,"-")</f>
        <v>216</v>
      </c>
      <c r="I146" s="352" t="str" cm="1">
        <f t="array" ref="I146">_xlfn.XLOOKUP(E146&amp;G146,'1.4 Emisiones fugitivas'!$C$7:$C$61&amp;'1.4 Emisiones fugitivas'!$F$7:$F$61,'1.4 Emisiones fugitivas'!$H$7:$H$61,"-")</f>
        <v>kgCO2e/kilogramos</v>
      </c>
      <c r="J146" s="352" t="str" cm="1">
        <f t="array" ref="J146">_xlfn.XLOOKUP(E146&amp;G146,'1.4 Emisiones fugitivas'!$C$7:$C$61&amp;'1.4 Emisiones fugitivas'!$F$7:$F$61,'1.4 Emisiones fugitivas'!$I$7:$I$61,"-")</f>
        <v>IPCC 2006 (vol3; chapter 7) , Table 7.8 | IPCC 2012 (AR5; chapter 8), Table 8.A.1</v>
      </c>
      <c r="K146" s="352" t="s">
        <v>85</v>
      </c>
      <c r="L146" s="356" t="s">
        <v>85</v>
      </c>
    </row>
    <row r="147" spans="2:12" ht="43.2">
      <c r="B147" s="352" t="s">
        <v>82</v>
      </c>
      <c r="C147" s="352" t="s">
        <v>31</v>
      </c>
      <c r="D147" s="352" t="s">
        <v>125</v>
      </c>
      <c r="E147" s="352" t="s">
        <v>180</v>
      </c>
      <c r="F147" s="352" t="s">
        <v>85</v>
      </c>
      <c r="G147" s="352" t="s">
        <v>90</v>
      </c>
      <c r="H147" s="362" cm="1">
        <f t="array" ref="H147">_xlfn.XLOOKUP(E147&amp;G147,'1.4 Emisiones fugitivas'!$C$7:$C$61&amp;'1.4 Emisiones fugitivas'!$F$7:$F$61,'1.4 Emisiones fugitivas'!$G$7:$G$61,"-")</f>
        <v>265</v>
      </c>
      <c r="I147" s="352" t="str" cm="1">
        <f t="array" ref="I147">_xlfn.XLOOKUP(E147&amp;G147,'1.4 Emisiones fugitivas'!$C$7:$C$61&amp;'1.4 Emisiones fugitivas'!$F$7:$F$61,'1.4 Emisiones fugitivas'!$H$7:$H$61,"-")</f>
        <v>kgCO2e/kilogramos</v>
      </c>
      <c r="J147" s="352" t="str" cm="1">
        <f t="array" ref="J147">_xlfn.XLOOKUP(E147&amp;G147,'1.4 Emisiones fugitivas'!$C$7:$C$61&amp;'1.4 Emisiones fugitivas'!$F$7:$F$61,'1.4 Emisiones fugitivas'!$I$7:$I$61,"-")</f>
        <v>IPCC 2006 (vol3; chapter 7) , Table 7.8 | IPCC 2012 (AR5; chapter 8), Table 8.A.1</v>
      </c>
      <c r="K147" s="352" t="s">
        <v>85</v>
      </c>
      <c r="L147" s="356" t="s">
        <v>85</v>
      </c>
    </row>
    <row r="148" spans="2:12" ht="57.6">
      <c r="B148" s="352" t="s">
        <v>181</v>
      </c>
      <c r="C148" s="352" t="s">
        <v>37</v>
      </c>
      <c r="D148" s="352" t="s">
        <v>181</v>
      </c>
      <c r="E148" s="352" t="s">
        <v>182</v>
      </c>
      <c r="F148" s="363">
        <v>2015</v>
      </c>
      <c r="G148" s="352" t="s">
        <v>183</v>
      </c>
      <c r="H148" s="353" cm="1">
        <f t="array" ref="H148">_xlfn.XLOOKUP(E148&amp;F148&amp;G148,'2.1 Electricidad'!B:B&amp;'2.1 Electricidad'!C:C&amp;'2.1 Electricidad'!D:D,'2.1 Electricidad'!E:E,"-")</f>
        <v>764.4</v>
      </c>
      <c r="I148" s="352" t="str" cm="1">
        <f t="array" ref="I148">_xlfn.XLOOKUP(E148&amp;F148&amp;G148,'2.1 Electricidad'!B:B&amp;'2.1 Electricidad'!C:C&amp;'2.1 Electricidad'!D:D,'2.1 Electricidad'!F:F,"-")</f>
        <v>kgCO2e/MWh</v>
      </c>
      <c r="J148" s="352" t="str" cm="1">
        <f t="array" ref="J148">_xlfn.XLOOKUP(E148&amp;F148&amp;G148,'2.1 Electricidad'!B:B&amp;'2.1 Electricidad'!C:C&amp;'2.1 Electricidad'!D:D,'2.1 Electricidad'!G:G,"-")</f>
        <v>Ministerio de Energía 2015 (Energía Abierta: http://energiaabierta.cl/visualizaciones/factor-de-emision-sic-sing/)</v>
      </c>
      <c r="K148" s="352" t="s">
        <v>85</v>
      </c>
      <c r="L148" s="356" t="s">
        <v>85</v>
      </c>
    </row>
    <row r="149" spans="2:12" ht="57.6">
      <c r="B149" s="352" t="s">
        <v>181</v>
      </c>
      <c r="C149" s="352" t="s">
        <v>37</v>
      </c>
      <c r="D149" s="352" t="s">
        <v>181</v>
      </c>
      <c r="E149" s="352" t="s">
        <v>182</v>
      </c>
      <c r="F149" s="363">
        <v>2015</v>
      </c>
      <c r="G149" s="352" t="s">
        <v>184</v>
      </c>
      <c r="H149" s="353" cm="1">
        <f t="array" ref="H149">_xlfn.XLOOKUP(E149&amp;F149&amp;G149,'2.1 Electricidad'!B:B&amp;'2.1 Electricidad'!C:C&amp;'2.1 Electricidad'!D:D,'2.1 Electricidad'!E:E,"-")</f>
        <v>764400</v>
      </c>
      <c r="I149" s="352" t="str" cm="1">
        <f t="array" ref="I149">_xlfn.XLOOKUP(E149&amp;F149&amp;G149,'2.1 Electricidad'!B:B&amp;'2.1 Electricidad'!C:C&amp;'2.1 Electricidad'!D:D,'2.1 Electricidad'!F:F,"-")</f>
        <v>kgCO2e/GWh</v>
      </c>
      <c r="J149" s="352" t="str" cm="1">
        <f t="array" ref="J149">_xlfn.XLOOKUP(E149&amp;F149&amp;G149,'2.1 Electricidad'!B:B&amp;'2.1 Electricidad'!C:C&amp;'2.1 Electricidad'!D:D,'2.1 Electricidad'!G:G,"-")</f>
        <v>Ministerio de Energía 2015 (Energía Abierta: http://energiaabierta.cl/visualizaciones/factor-de-emision-sic-sing/)</v>
      </c>
      <c r="K149" s="352" t="s">
        <v>85</v>
      </c>
      <c r="L149" s="356" t="s">
        <v>85</v>
      </c>
    </row>
    <row r="150" spans="2:12" ht="57.6">
      <c r="B150" s="352" t="s">
        <v>181</v>
      </c>
      <c r="C150" s="352" t="s">
        <v>37</v>
      </c>
      <c r="D150" s="352" t="s">
        <v>181</v>
      </c>
      <c r="E150" s="352" t="s">
        <v>182</v>
      </c>
      <c r="F150" s="363">
        <v>2015</v>
      </c>
      <c r="G150" s="352" t="s">
        <v>185</v>
      </c>
      <c r="H150" s="353" cm="1">
        <f t="array" ref="H150">_xlfn.XLOOKUP(E150&amp;F150&amp;G150,'2.1 Electricidad'!B:B&amp;'2.1 Electricidad'!C:C&amp;'2.1 Electricidad'!D:D,'2.1 Electricidad'!E:E,"-")</f>
        <v>0.76439999999999997</v>
      </c>
      <c r="I150" s="352" t="str" cm="1">
        <f t="array" ref="I150">_xlfn.XLOOKUP(E150&amp;F150&amp;G150,'2.1 Electricidad'!B:B&amp;'2.1 Electricidad'!C:C&amp;'2.1 Electricidad'!D:D,'2.1 Electricidad'!F:F,"-")</f>
        <v>kgCO2e/kWh</v>
      </c>
      <c r="J150" s="352" t="str" cm="1">
        <f t="array" ref="J150">_xlfn.XLOOKUP(E150&amp;F150&amp;G150,'2.1 Electricidad'!B:B&amp;'2.1 Electricidad'!C:C&amp;'2.1 Electricidad'!D:D,'2.1 Electricidad'!G:G,"-")</f>
        <v>Ministerio de Energía 2015 (Energía Abierta: http://energiaabierta.cl/visualizaciones/factor-de-emision-sic-sing/)</v>
      </c>
      <c r="K150" s="352" t="s">
        <v>85</v>
      </c>
      <c r="L150" s="356" t="s">
        <v>85</v>
      </c>
    </row>
    <row r="151" spans="2:12" ht="57.6">
      <c r="B151" s="352" t="s">
        <v>181</v>
      </c>
      <c r="C151" s="352" t="s">
        <v>37</v>
      </c>
      <c r="D151" s="352" t="s">
        <v>181</v>
      </c>
      <c r="E151" s="352" t="s">
        <v>182</v>
      </c>
      <c r="F151" s="363">
        <v>2016</v>
      </c>
      <c r="G151" s="352" t="s">
        <v>183</v>
      </c>
      <c r="H151" s="353" cm="1">
        <f t="array" ref="H151">_xlfn.XLOOKUP(E151&amp;F151&amp;G151,'2.1 Electricidad'!B:B&amp;'2.1 Electricidad'!C:C&amp;'2.1 Electricidad'!D:D,'2.1 Electricidad'!E:E,"-")</f>
        <v>766.7</v>
      </c>
      <c r="I151" s="352" t="str" cm="1">
        <f t="array" ref="I151">_xlfn.XLOOKUP(E151&amp;F151&amp;G151,'2.1 Electricidad'!B:B&amp;'2.1 Electricidad'!C:C&amp;'2.1 Electricidad'!D:D,'2.1 Electricidad'!F:F,"-")</f>
        <v>kgCO2e/MWh</v>
      </c>
      <c r="J151" s="352" t="str" cm="1">
        <f t="array" ref="J151">_xlfn.XLOOKUP(E151&amp;F151&amp;G151,'2.1 Electricidad'!B:B&amp;'2.1 Electricidad'!C:C&amp;'2.1 Electricidad'!D:D,'2.1 Electricidad'!G:G,"-")</f>
        <v>Ministerio de Energía 2016 (Energía Abierta: http://energiaabierta.cl/visualizaciones/factor-de-emision-sic-sing/)</v>
      </c>
      <c r="K151" s="352" t="s">
        <v>85</v>
      </c>
      <c r="L151" s="356" t="s">
        <v>85</v>
      </c>
    </row>
    <row r="152" spans="2:12" ht="57.6">
      <c r="B152" s="352" t="s">
        <v>181</v>
      </c>
      <c r="C152" s="352" t="s">
        <v>37</v>
      </c>
      <c r="D152" s="352" t="s">
        <v>181</v>
      </c>
      <c r="E152" s="352" t="s">
        <v>182</v>
      </c>
      <c r="F152" s="363">
        <v>2016</v>
      </c>
      <c r="G152" s="352" t="s">
        <v>184</v>
      </c>
      <c r="H152" s="353" cm="1">
        <f t="array" ref="H152">_xlfn.XLOOKUP(E152&amp;F152&amp;G152,'2.1 Electricidad'!B:B&amp;'2.1 Electricidad'!C:C&amp;'2.1 Electricidad'!D:D,'2.1 Electricidad'!E:E,"-")</f>
        <v>766700</v>
      </c>
      <c r="I152" s="352" t="str" cm="1">
        <f t="array" ref="I152">_xlfn.XLOOKUP(E152&amp;F152&amp;G152,'2.1 Electricidad'!B:B&amp;'2.1 Electricidad'!C:C&amp;'2.1 Electricidad'!D:D,'2.1 Electricidad'!F:F,"-")</f>
        <v>kgCO2e/GWh</v>
      </c>
      <c r="J152" s="352" t="str" cm="1">
        <f t="array" ref="J152">_xlfn.XLOOKUP(E152&amp;F152&amp;G152,'2.1 Electricidad'!B:B&amp;'2.1 Electricidad'!C:C&amp;'2.1 Electricidad'!D:D,'2.1 Electricidad'!G:G,"-")</f>
        <v>Ministerio de Energía 2016 (Energía Abierta: http://energiaabierta.cl/visualizaciones/factor-de-emision-sic-sing/)</v>
      </c>
      <c r="K152" s="352" t="s">
        <v>85</v>
      </c>
      <c r="L152" s="356" t="s">
        <v>85</v>
      </c>
    </row>
    <row r="153" spans="2:12" ht="57.6">
      <c r="B153" s="352" t="s">
        <v>181</v>
      </c>
      <c r="C153" s="352" t="s">
        <v>37</v>
      </c>
      <c r="D153" s="352" t="s">
        <v>181</v>
      </c>
      <c r="E153" s="352" t="s">
        <v>182</v>
      </c>
      <c r="F153" s="363">
        <v>2016</v>
      </c>
      <c r="G153" s="352" t="s">
        <v>185</v>
      </c>
      <c r="H153" s="353" cm="1">
        <f t="array" ref="H153">_xlfn.XLOOKUP(E153&amp;F153&amp;G153,'2.1 Electricidad'!B:B&amp;'2.1 Electricidad'!C:C&amp;'2.1 Electricidad'!D:D,'2.1 Electricidad'!E:E,"-")</f>
        <v>0.76670000000000005</v>
      </c>
      <c r="I153" s="352" t="str" cm="1">
        <f t="array" ref="I153">_xlfn.XLOOKUP(E153&amp;F153&amp;G153,'2.1 Electricidad'!B:B&amp;'2.1 Electricidad'!C:C&amp;'2.1 Electricidad'!D:D,'2.1 Electricidad'!F:F,"-")</f>
        <v>kgCO2e/kWh</v>
      </c>
      <c r="J153" s="352" t="str" cm="1">
        <f t="array" ref="J153">_xlfn.XLOOKUP(E153&amp;F153&amp;G153,'2.1 Electricidad'!B:B&amp;'2.1 Electricidad'!C:C&amp;'2.1 Electricidad'!D:D,'2.1 Electricidad'!G:G,"-")</f>
        <v>Ministerio de Energía 2016 (Energía Abierta: http://energiaabierta.cl/visualizaciones/factor-de-emision-sic-sing/)</v>
      </c>
      <c r="K153" s="352" t="s">
        <v>85</v>
      </c>
      <c r="L153" s="356" t="s">
        <v>85</v>
      </c>
    </row>
    <row r="154" spans="2:12" ht="57.6">
      <c r="B154" s="352" t="s">
        <v>181</v>
      </c>
      <c r="C154" s="352" t="s">
        <v>37</v>
      </c>
      <c r="D154" s="352" t="s">
        <v>181</v>
      </c>
      <c r="E154" s="352" t="s">
        <v>182</v>
      </c>
      <c r="F154" s="363">
        <v>2017</v>
      </c>
      <c r="G154" s="352" t="s">
        <v>183</v>
      </c>
      <c r="H154" s="353" cm="1">
        <f t="array" ref="H154">_xlfn.XLOOKUP(E154&amp;F154&amp;G154,'2.1 Electricidad'!B:B&amp;'2.1 Electricidad'!C:C&amp;'2.1 Electricidad'!D:D,'2.1 Electricidad'!E:E,"-")</f>
        <v>773</v>
      </c>
      <c r="I154" s="352" t="str" cm="1">
        <f t="array" ref="I154">_xlfn.XLOOKUP(E154&amp;F154&amp;G154,'2.1 Electricidad'!B:B&amp;'2.1 Electricidad'!C:C&amp;'2.1 Electricidad'!D:D,'2.1 Electricidad'!F:F,"-")</f>
        <v>kgCO2e/MWh</v>
      </c>
      <c r="J154" s="352" t="str" cm="1">
        <f t="array" ref="J154">_xlfn.XLOOKUP(E154&amp;F154&amp;G154,'2.1 Electricidad'!B:B&amp;'2.1 Electricidad'!C:C&amp;'2.1 Electricidad'!D:D,'2.1 Electricidad'!G:G,"-")</f>
        <v>Ministerio de Energía 2017 (Energía Abierta: http://energiaabierta.cl/visualizaciones/factor-de-emision-sic-sing/)</v>
      </c>
      <c r="K154" s="352" t="s">
        <v>85</v>
      </c>
      <c r="L154" s="356" t="s">
        <v>85</v>
      </c>
    </row>
    <row r="155" spans="2:12" ht="57.6">
      <c r="B155" s="352" t="s">
        <v>181</v>
      </c>
      <c r="C155" s="352" t="s">
        <v>37</v>
      </c>
      <c r="D155" s="352" t="s">
        <v>181</v>
      </c>
      <c r="E155" s="352" t="s">
        <v>182</v>
      </c>
      <c r="F155" s="363">
        <v>2017</v>
      </c>
      <c r="G155" s="352" t="s">
        <v>184</v>
      </c>
      <c r="H155" s="353" cm="1">
        <f t="array" ref="H155">_xlfn.XLOOKUP(E155&amp;F155&amp;G155,'2.1 Electricidad'!B:B&amp;'2.1 Electricidad'!C:C&amp;'2.1 Electricidad'!D:D,'2.1 Electricidad'!E:E,"-")</f>
        <v>773000</v>
      </c>
      <c r="I155" s="352" t="str" cm="1">
        <f t="array" ref="I155">_xlfn.XLOOKUP(E155&amp;F155&amp;G155,'2.1 Electricidad'!B:B&amp;'2.1 Electricidad'!C:C&amp;'2.1 Electricidad'!D:D,'2.1 Electricidad'!F:F,"-")</f>
        <v>kgCO2e/GWh</v>
      </c>
      <c r="J155" s="352" t="str" cm="1">
        <f t="array" ref="J155">_xlfn.XLOOKUP(E155&amp;F155&amp;G155,'2.1 Electricidad'!B:B&amp;'2.1 Electricidad'!C:C&amp;'2.1 Electricidad'!D:D,'2.1 Electricidad'!G:G,"-")</f>
        <v>Ministerio de Energía 2017 (Energía Abierta: http://energiaabierta.cl/visualizaciones/factor-de-emision-sic-sing/)</v>
      </c>
      <c r="K155" s="352" t="s">
        <v>85</v>
      </c>
      <c r="L155" s="356" t="s">
        <v>85</v>
      </c>
    </row>
    <row r="156" spans="2:12" ht="57.6">
      <c r="B156" s="352" t="s">
        <v>181</v>
      </c>
      <c r="C156" s="352" t="s">
        <v>37</v>
      </c>
      <c r="D156" s="352" t="s">
        <v>181</v>
      </c>
      <c r="E156" s="352" t="s">
        <v>182</v>
      </c>
      <c r="F156" s="363">
        <v>2017</v>
      </c>
      <c r="G156" s="352" t="s">
        <v>185</v>
      </c>
      <c r="H156" s="353" cm="1">
        <f t="array" ref="H156">_xlfn.XLOOKUP(E156&amp;F156&amp;G156,'2.1 Electricidad'!B:B&amp;'2.1 Electricidad'!C:C&amp;'2.1 Electricidad'!D:D,'2.1 Electricidad'!E:E,"-")</f>
        <v>0.77300000000000002</v>
      </c>
      <c r="I156" s="352" t="str" cm="1">
        <f t="array" ref="I156">_xlfn.XLOOKUP(E156&amp;F156&amp;G156,'2.1 Electricidad'!B:B&amp;'2.1 Electricidad'!C:C&amp;'2.1 Electricidad'!D:D,'2.1 Electricidad'!F:F,"-")</f>
        <v>kgCO2e/kWh</v>
      </c>
      <c r="J156" s="352" t="str" cm="1">
        <f t="array" ref="J156">_xlfn.XLOOKUP(E156&amp;F156&amp;G156,'2.1 Electricidad'!B:B&amp;'2.1 Electricidad'!C:C&amp;'2.1 Electricidad'!D:D,'2.1 Electricidad'!G:G,"-")</f>
        <v>Ministerio de Energía 2017 (Energía Abierta: http://energiaabierta.cl/visualizaciones/factor-de-emision-sic-sing/)</v>
      </c>
      <c r="K156" s="352" t="s">
        <v>85</v>
      </c>
      <c r="L156" s="356" t="s">
        <v>85</v>
      </c>
    </row>
    <row r="157" spans="2:12" ht="57.6">
      <c r="B157" s="352" t="s">
        <v>181</v>
      </c>
      <c r="C157" s="352" t="s">
        <v>37</v>
      </c>
      <c r="D157" s="352" t="s">
        <v>181</v>
      </c>
      <c r="E157" s="352" t="s">
        <v>186</v>
      </c>
      <c r="F157" s="363">
        <v>2015</v>
      </c>
      <c r="G157" s="352" t="s">
        <v>183</v>
      </c>
      <c r="H157" s="353" cm="1">
        <f t="array" ref="H157">_xlfn.XLOOKUP(E157&amp;F157&amp;G157,'2.1 Electricidad'!B:B&amp;'2.1 Electricidad'!C:C&amp;'2.1 Electricidad'!D:D,'2.1 Electricidad'!E:E,"-")</f>
        <v>345.9</v>
      </c>
      <c r="I157" s="352" t="str" cm="1">
        <f t="array" ref="I157">_xlfn.XLOOKUP(E157&amp;F157&amp;G157,'2.1 Electricidad'!B:B&amp;'2.1 Electricidad'!C:C&amp;'2.1 Electricidad'!D:D,'2.1 Electricidad'!F:F,"-")</f>
        <v>kgCO2e/MWh</v>
      </c>
      <c r="J157" s="352" t="str" cm="1">
        <f t="array" ref="J157">_xlfn.XLOOKUP(E157&amp;F157&amp;G157,'2.1 Electricidad'!B:B&amp;'2.1 Electricidad'!C:C&amp;'2.1 Electricidad'!D:D,'2.1 Electricidad'!G:G,"-")</f>
        <v>Ministerio de Energía 2015 (Energía Abierta: http://energiaabierta.cl/visualizaciones/factor-de-emision-sic-sing/)</v>
      </c>
      <c r="K157" s="352" t="s">
        <v>85</v>
      </c>
      <c r="L157" s="356" t="s">
        <v>85</v>
      </c>
    </row>
    <row r="158" spans="2:12" ht="57.6">
      <c r="B158" s="352" t="s">
        <v>181</v>
      </c>
      <c r="C158" s="352" t="s">
        <v>37</v>
      </c>
      <c r="D158" s="352" t="s">
        <v>181</v>
      </c>
      <c r="E158" s="352" t="s">
        <v>186</v>
      </c>
      <c r="F158" s="363">
        <v>2015</v>
      </c>
      <c r="G158" s="352" t="s">
        <v>184</v>
      </c>
      <c r="H158" s="353" cm="1">
        <f t="array" ref="H158">_xlfn.XLOOKUP(E158&amp;F158&amp;G158,'2.1 Electricidad'!B:B&amp;'2.1 Electricidad'!C:C&amp;'2.1 Electricidad'!D:D,'2.1 Electricidad'!E:E,"-")</f>
        <v>345900</v>
      </c>
      <c r="I158" s="352" t="str" cm="1">
        <f t="array" ref="I158">_xlfn.XLOOKUP(E158&amp;F158&amp;G158,'2.1 Electricidad'!B:B&amp;'2.1 Electricidad'!C:C&amp;'2.1 Electricidad'!D:D,'2.1 Electricidad'!F:F,"-")</f>
        <v>kgCO2e/GWh</v>
      </c>
      <c r="J158" s="352" t="str" cm="1">
        <f t="array" ref="J158">_xlfn.XLOOKUP(E158&amp;F158&amp;G158,'2.1 Electricidad'!B:B&amp;'2.1 Electricidad'!C:C&amp;'2.1 Electricidad'!D:D,'2.1 Electricidad'!G:G,"-")</f>
        <v>Ministerio de Energía 2015 (Energía Abierta: http://energiaabierta.cl/visualizaciones/factor-de-emision-sic-sing/)</v>
      </c>
      <c r="K158" s="352" t="s">
        <v>85</v>
      </c>
      <c r="L158" s="356" t="s">
        <v>85</v>
      </c>
    </row>
    <row r="159" spans="2:12" ht="57.6">
      <c r="B159" s="352" t="s">
        <v>181</v>
      </c>
      <c r="C159" s="352" t="s">
        <v>37</v>
      </c>
      <c r="D159" s="352" t="s">
        <v>181</v>
      </c>
      <c r="E159" s="352" t="s">
        <v>186</v>
      </c>
      <c r="F159" s="363">
        <v>2015</v>
      </c>
      <c r="G159" s="352" t="s">
        <v>185</v>
      </c>
      <c r="H159" s="353" cm="1">
        <f t="array" ref="H159">_xlfn.XLOOKUP(E159&amp;F159&amp;G159,'2.1 Electricidad'!B:B&amp;'2.1 Electricidad'!C:C&amp;'2.1 Electricidad'!D:D,'2.1 Electricidad'!E:E,"-")</f>
        <v>0.34589999999999999</v>
      </c>
      <c r="I159" s="352" t="str" cm="1">
        <f t="array" ref="I159">_xlfn.XLOOKUP(E159&amp;F159&amp;G159,'2.1 Electricidad'!B:B&amp;'2.1 Electricidad'!C:C&amp;'2.1 Electricidad'!D:D,'2.1 Electricidad'!F:F,"-")</f>
        <v>kgCO2e/kWh</v>
      </c>
      <c r="J159" s="352" t="str" cm="1">
        <f t="array" ref="J159">_xlfn.XLOOKUP(E159&amp;F159&amp;G159,'2.1 Electricidad'!B:B&amp;'2.1 Electricidad'!C:C&amp;'2.1 Electricidad'!D:D,'2.1 Electricidad'!G:G,"-")</f>
        <v>Ministerio de Energía 2015 (Energía Abierta: http://energiaabierta.cl/visualizaciones/factor-de-emision-sic-sing/)</v>
      </c>
      <c r="K159" s="352" t="s">
        <v>85</v>
      </c>
      <c r="L159" s="356" t="s">
        <v>85</v>
      </c>
    </row>
    <row r="160" spans="2:12" ht="57.6">
      <c r="B160" s="352" t="s">
        <v>181</v>
      </c>
      <c r="C160" s="352" t="s">
        <v>37</v>
      </c>
      <c r="D160" s="352" t="s">
        <v>181</v>
      </c>
      <c r="E160" s="352" t="s">
        <v>186</v>
      </c>
      <c r="F160" s="363">
        <v>2016</v>
      </c>
      <c r="G160" s="352" t="s">
        <v>183</v>
      </c>
      <c r="H160" s="353" cm="1">
        <f t="array" ref="H160">_xlfn.XLOOKUP(E160&amp;F160&amp;G160,'2.1 Electricidad'!B:B&amp;'2.1 Electricidad'!C:C&amp;'2.1 Electricidad'!D:D,'2.1 Electricidad'!E:E,"-")</f>
        <v>397</v>
      </c>
      <c r="I160" s="352" t="str" cm="1">
        <f t="array" ref="I160">_xlfn.XLOOKUP(E160&amp;F160&amp;G160,'2.1 Electricidad'!B:B&amp;'2.1 Electricidad'!C:C&amp;'2.1 Electricidad'!D:D,'2.1 Electricidad'!F:F,"-")</f>
        <v>kgCO2e/MWh</v>
      </c>
      <c r="J160" s="352" t="str" cm="1">
        <f t="array" ref="J160">_xlfn.XLOOKUP(E160&amp;F160&amp;G160,'2.1 Electricidad'!B:B&amp;'2.1 Electricidad'!C:C&amp;'2.1 Electricidad'!D:D,'2.1 Electricidad'!G:G,"-")</f>
        <v>Ministerio de Energía 2016 (Energía Abierta: http://energiaabierta.cl/visualizaciones/factor-de-emision-sic-sing/)</v>
      </c>
      <c r="K160" s="352" t="s">
        <v>85</v>
      </c>
      <c r="L160" s="356" t="s">
        <v>85</v>
      </c>
    </row>
    <row r="161" spans="2:12" ht="57.6">
      <c r="B161" s="352" t="s">
        <v>181</v>
      </c>
      <c r="C161" s="352" t="s">
        <v>37</v>
      </c>
      <c r="D161" s="352" t="s">
        <v>181</v>
      </c>
      <c r="E161" s="352" t="s">
        <v>186</v>
      </c>
      <c r="F161" s="363">
        <v>2016</v>
      </c>
      <c r="G161" s="352" t="s">
        <v>184</v>
      </c>
      <c r="H161" s="353" cm="1">
        <f t="array" ref="H161">_xlfn.XLOOKUP(E161&amp;F161&amp;G161,'2.1 Electricidad'!B:B&amp;'2.1 Electricidad'!C:C&amp;'2.1 Electricidad'!D:D,'2.1 Electricidad'!E:E,"-")</f>
        <v>397000</v>
      </c>
      <c r="I161" s="352" t="str" cm="1">
        <f t="array" ref="I161">_xlfn.XLOOKUP(E161&amp;F161&amp;G161,'2.1 Electricidad'!B:B&amp;'2.1 Electricidad'!C:C&amp;'2.1 Electricidad'!D:D,'2.1 Electricidad'!F:F,"-")</f>
        <v>kgCO2e/GWh</v>
      </c>
      <c r="J161" s="352" t="str" cm="1">
        <f t="array" ref="J161">_xlfn.XLOOKUP(E161&amp;F161&amp;G161,'2.1 Electricidad'!B:B&amp;'2.1 Electricidad'!C:C&amp;'2.1 Electricidad'!D:D,'2.1 Electricidad'!G:G,"-")</f>
        <v>Ministerio de Energía 2016 (Energía Abierta: http://energiaabierta.cl/visualizaciones/factor-de-emision-sic-sing/)</v>
      </c>
      <c r="K161" s="352" t="s">
        <v>85</v>
      </c>
      <c r="L161" s="356" t="s">
        <v>85</v>
      </c>
    </row>
    <row r="162" spans="2:12" ht="57.6">
      <c r="B162" s="352" t="s">
        <v>181</v>
      </c>
      <c r="C162" s="352" t="s">
        <v>37</v>
      </c>
      <c r="D162" s="352" t="s">
        <v>181</v>
      </c>
      <c r="E162" s="352" t="s">
        <v>186</v>
      </c>
      <c r="F162" s="363">
        <v>2016</v>
      </c>
      <c r="G162" s="352" t="s">
        <v>185</v>
      </c>
      <c r="H162" s="353" cm="1">
        <f t="array" ref="H162">_xlfn.XLOOKUP(E162&amp;F162&amp;G162,'2.1 Electricidad'!B:B&amp;'2.1 Electricidad'!C:C&amp;'2.1 Electricidad'!D:D,'2.1 Electricidad'!E:E,"-")</f>
        <v>0.39700000000000002</v>
      </c>
      <c r="I162" s="352" t="str" cm="1">
        <f t="array" ref="I162">_xlfn.XLOOKUP(E162&amp;F162&amp;G162,'2.1 Electricidad'!B:B&amp;'2.1 Electricidad'!C:C&amp;'2.1 Electricidad'!D:D,'2.1 Electricidad'!F:F,"-")</f>
        <v>kgCO2e/kWh</v>
      </c>
      <c r="J162" s="352" t="str" cm="1">
        <f t="array" ref="J162">_xlfn.XLOOKUP(E162&amp;F162&amp;G162,'2.1 Electricidad'!B:B&amp;'2.1 Electricidad'!C:C&amp;'2.1 Electricidad'!D:D,'2.1 Electricidad'!G:G,"-")</f>
        <v>Ministerio de Energía 2016 (Energía Abierta: http://energiaabierta.cl/visualizaciones/factor-de-emision-sic-sing/)</v>
      </c>
      <c r="K162" s="352" t="s">
        <v>85</v>
      </c>
      <c r="L162" s="356" t="s">
        <v>85</v>
      </c>
    </row>
    <row r="163" spans="2:12" ht="57.6">
      <c r="B163" s="352" t="s">
        <v>181</v>
      </c>
      <c r="C163" s="352" t="s">
        <v>37</v>
      </c>
      <c r="D163" s="352" t="s">
        <v>181</v>
      </c>
      <c r="E163" s="352" t="s">
        <v>186</v>
      </c>
      <c r="F163" s="363">
        <v>2017</v>
      </c>
      <c r="G163" s="352" t="s">
        <v>183</v>
      </c>
      <c r="H163" s="353" cm="1">
        <f t="array" ref="H163">_xlfn.XLOOKUP(E163&amp;F163&amp;G163,'2.1 Electricidad'!B:B&amp;'2.1 Electricidad'!C:C&amp;'2.1 Electricidad'!D:D,'2.1 Electricidad'!E:E,"-")</f>
        <v>336.4</v>
      </c>
      <c r="I163" s="352" t="str" cm="1">
        <f t="array" ref="I163">_xlfn.XLOOKUP(E163&amp;F163&amp;G163,'2.1 Electricidad'!B:B&amp;'2.1 Electricidad'!C:C&amp;'2.1 Electricidad'!D:D,'2.1 Electricidad'!F:F,"-")</f>
        <v>kgCO2e/MWh</v>
      </c>
      <c r="J163" s="352" t="str" cm="1">
        <f t="array" ref="J163">_xlfn.XLOOKUP(E163&amp;F163&amp;G163,'2.1 Electricidad'!B:B&amp;'2.1 Electricidad'!C:C&amp;'2.1 Electricidad'!D:D,'2.1 Electricidad'!G:G,"-")</f>
        <v>Ministerio de Energía 2017 (Energía Abierta: http://energiaabierta.cl/visualizaciones/factor-de-emision-sic-sing/)</v>
      </c>
      <c r="K163" s="352" t="s">
        <v>85</v>
      </c>
      <c r="L163" s="356" t="s">
        <v>85</v>
      </c>
    </row>
    <row r="164" spans="2:12" ht="57.6">
      <c r="B164" s="352" t="s">
        <v>181</v>
      </c>
      <c r="C164" s="352" t="s">
        <v>37</v>
      </c>
      <c r="D164" s="352" t="s">
        <v>181</v>
      </c>
      <c r="E164" s="352" t="s">
        <v>186</v>
      </c>
      <c r="F164" s="363">
        <v>2017</v>
      </c>
      <c r="G164" s="352" t="s">
        <v>184</v>
      </c>
      <c r="H164" s="353" cm="1">
        <f t="array" ref="H164">_xlfn.XLOOKUP(E164&amp;F164&amp;G164,'2.1 Electricidad'!B:B&amp;'2.1 Electricidad'!C:C&amp;'2.1 Electricidad'!D:D,'2.1 Electricidad'!E:E,"-")</f>
        <v>336400</v>
      </c>
      <c r="I164" s="352" t="str" cm="1">
        <f t="array" ref="I164">_xlfn.XLOOKUP(E164&amp;F164&amp;G164,'2.1 Electricidad'!B:B&amp;'2.1 Electricidad'!C:C&amp;'2.1 Electricidad'!D:D,'2.1 Electricidad'!F:F,"-")</f>
        <v>kgCO2e/GWh</v>
      </c>
      <c r="J164" s="352" t="str" cm="1">
        <f t="array" ref="J164">_xlfn.XLOOKUP(E164&amp;F164&amp;G164,'2.1 Electricidad'!B:B&amp;'2.1 Electricidad'!C:C&amp;'2.1 Electricidad'!D:D,'2.1 Electricidad'!G:G,"-")</f>
        <v>Ministerio de Energía 2017 (Energía Abierta: http://energiaabierta.cl/visualizaciones/factor-de-emision-sic-sing/)</v>
      </c>
      <c r="K164" s="352" t="s">
        <v>85</v>
      </c>
      <c r="L164" s="356" t="s">
        <v>85</v>
      </c>
    </row>
    <row r="165" spans="2:12" ht="57.6">
      <c r="B165" s="352" t="s">
        <v>181</v>
      </c>
      <c r="C165" s="352" t="s">
        <v>37</v>
      </c>
      <c r="D165" s="352" t="s">
        <v>181</v>
      </c>
      <c r="E165" s="352" t="s">
        <v>186</v>
      </c>
      <c r="F165" s="363">
        <v>2017</v>
      </c>
      <c r="G165" s="352" t="s">
        <v>185</v>
      </c>
      <c r="H165" s="353" cm="1">
        <f t="array" ref="H165">_xlfn.XLOOKUP(E165&amp;F165&amp;G165,'2.1 Electricidad'!B:B&amp;'2.1 Electricidad'!C:C&amp;'2.1 Electricidad'!D:D,'2.1 Electricidad'!E:E,"-")</f>
        <v>0.33639999999999998</v>
      </c>
      <c r="I165" s="352" t="str" cm="1">
        <f t="array" ref="I165">_xlfn.XLOOKUP(E165&amp;F165&amp;G165,'2.1 Electricidad'!B:B&amp;'2.1 Electricidad'!C:C&amp;'2.1 Electricidad'!D:D,'2.1 Electricidad'!F:F,"-")</f>
        <v>kgCO2e/kWh</v>
      </c>
      <c r="J165" s="352" t="str" cm="1">
        <f t="array" ref="J165">_xlfn.XLOOKUP(E165&amp;F165&amp;G165,'2.1 Electricidad'!B:B&amp;'2.1 Electricidad'!C:C&amp;'2.1 Electricidad'!D:D,'2.1 Electricidad'!G:G,"-")</f>
        <v>Ministerio de Energía 2017 (Energía Abierta: http://energiaabierta.cl/visualizaciones/factor-de-emision-sic-sing/)</v>
      </c>
      <c r="K165" s="352" t="s">
        <v>85</v>
      </c>
      <c r="L165" s="356" t="s">
        <v>85</v>
      </c>
    </row>
    <row r="166" spans="2:12" ht="57.6">
      <c r="B166" s="352" t="s">
        <v>181</v>
      </c>
      <c r="C166" s="352" t="s">
        <v>37</v>
      </c>
      <c r="D166" s="352" t="s">
        <v>181</v>
      </c>
      <c r="E166" s="352" t="s">
        <v>187</v>
      </c>
      <c r="F166" s="363">
        <v>2018</v>
      </c>
      <c r="G166" s="352" t="s">
        <v>183</v>
      </c>
      <c r="H166" s="353" cm="1">
        <f t="array" ref="H166">_xlfn.XLOOKUP(E166&amp;F166&amp;G166,'2.1 Electricidad'!B:B&amp;'2.1 Electricidad'!C:C&amp;'2.1 Electricidad'!D:D,'2.1 Electricidad'!E:E,"-")</f>
        <v>418.7</v>
      </c>
      <c r="I166" s="352" t="str" cm="1">
        <f t="array" ref="I166">_xlfn.XLOOKUP(E166&amp;F166&amp;G166,'2.1 Electricidad'!B:B&amp;'2.1 Electricidad'!C:C&amp;'2.1 Electricidad'!D:D,'2.1 Electricidad'!F:F,"-")</f>
        <v>kgCO2e/MWh</v>
      </c>
      <c r="J166" s="352" t="str" cm="1">
        <f t="array" ref="J166">_xlfn.XLOOKUP(E166&amp;F166&amp;G166,'2.1 Electricidad'!B:B&amp;'2.1 Electricidad'!C:C&amp;'2.1 Electricidad'!D:D,'2.1 Electricidad'!G:G,"-")</f>
        <v>Ministerio de Energía 2018 (AR5) (Energía Abierta: http://energiaabierta.cl/visualizaciones/factor-de-emision-sic-sing/)</v>
      </c>
      <c r="K166" s="352" t="s">
        <v>85</v>
      </c>
      <c r="L166" s="356" t="s">
        <v>85</v>
      </c>
    </row>
    <row r="167" spans="2:12" ht="57.6">
      <c r="B167" s="352" t="s">
        <v>181</v>
      </c>
      <c r="C167" s="352" t="s">
        <v>37</v>
      </c>
      <c r="D167" s="352" t="s">
        <v>181</v>
      </c>
      <c r="E167" s="352" t="s">
        <v>187</v>
      </c>
      <c r="F167" s="363">
        <v>2018</v>
      </c>
      <c r="G167" s="352" t="s">
        <v>184</v>
      </c>
      <c r="H167" s="353" cm="1">
        <f t="array" ref="H167">_xlfn.XLOOKUP(E167&amp;F167&amp;G167,'2.1 Electricidad'!B:B&amp;'2.1 Electricidad'!C:C&amp;'2.1 Electricidad'!D:D,'2.1 Electricidad'!E:E,"-")</f>
        <v>418700</v>
      </c>
      <c r="I167" s="352" t="str" cm="1">
        <f t="array" ref="I167">_xlfn.XLOOKUP(E167&amp;F167&amp;G167,'2.1 Electricidad'!B:B&amp;'2.1 Electricidad'!C:C&amp;'2.1 Electricidad'!D:D,'2.1 Electricidad'!F:F,"-")</f>
        <v>kgCO2e/GWh</v>
      </c>
      <c r="J167" s="352" t="str" cm="1">
        <f t="array" ref="J167">_xlfn.XLOOKUP(E167&amp;F167&amp;G167,'2.1 Electricidad'!B:B&amp;'2.1 Electricidad'!C:C&amp;'2.1 Electricidad'!D:D,'2.1 Electricidad'!G:G,"-")</f>
        <v>Ministerio de Energía 2018 (AR5) (Energía Abierta: http://energiaabierta.cl/visualizaciones/factor-de-emision-sic-sing/)</v>
      </c>
      <c r="K167" s="352" t="s">
        <v>85</v>
      </c>
      <c r="L167" s="356" t="s">
        <v>85</v>
      </c>
    </row>
    <row r="168" spans="2:12" ht="57.6">
      <c r="B168" s="352" t="s">
        <v>181</v>
      </c>
      <c r="C168" s="352" t="s">
        <v>37</v>
      </c>
      <c r="D168" s="352" t="s">
        <v>181</v>
      </c>
      <c r="E168" s="352" t="s">
        <v>187</v>
      </c>
      <c r="F168" s="363">
        <v>2018</v>
      </c>
      <c r="G168" s="352" t="s">
        <v>185</v>
      </c>
      <c r="H168" s="353" cm="1">
        <f t="array" ref="H168">_xlfn.XLOOKUP(E168&amp;F168&amp;G168,'2.1 Electricidad'!B:B&amp;'2.1 Electricidad'!C:C&amp;'2.1 Electricidad'!D:D,'2.1 Electricidad'!E:E,"-")</f>
        <v>0.41870000000000002</v>
      </c>
      <c r="I168" s="352" t="str" cm="1">
        <f t="array" ref="I168">_xlfn.XLOOKUP(E168&amp;F168&amp;G168,'2.1 Electricidad'!B:B&amp;'2.1 Electricidad'!C:C&amp;'2.1 Electricidad'!D:D,'2.1 Electricidad'!F:F,"-")</f>
        <v>kgCO2e/kWh</v>
      </c>
      <c r="J168" s="352" t="str" cm="1">
        <f t="array" ref="J168">_xlfn.XLOOKUP(E168&amp;F168&amp;G168,'2.1 Electricidad'!B:B&amp;'2.1 Electricidad'!C:C&amp;'2.1 Electricidad'!D:D,'2.1 Electricidad'!G:G,"-")</f>
        <v>Ministerio de Energía 2018 (AR5) (Energía Abierta: http://energiaabierta.cl/visualizaciones/factor-de-emision-sic-sing/)</v>
      </c>
      <c r="K168" s="352" t="s">
        <v>85</v>
      </c>
      <c r="L168" s="356" t="s">
        <v>85</v>
      </c>
    </row>
    <row r="169" spans="2:12" ht="57.6">
      <c r="B169" s="352" t="s">
        <v>181</v>
      </c>
      <c r="C169" s="352" t="s">
        <v>37</v>
      </c>
      <c r="D169" s="352" t="s">
        <v>181</v>
      </c>
      <c r="E169" s="352" t="s">
        <v>187</v>
      </c>
      <c r="F169" s="363">
        <v>2019</v>
      </c>
      <c r="G169" s="352" t="s">
        <v>183</v>
      </c>
      <c r="H169" s="353" cm="1">
        <f t="array" ref="H169">_xlfn.XLOOKUP(E169&amp;F169&amp;G169,'2.1 Electricidad'!B:B&amp;'2.1 Electricidad'!C:C&amp;'2.1 Electricidad'!D:D,'2.1 Electricidad'!E:E,"-")</f>
        <v>405.6</v>
      </c>
      <c r="I169" s="352" t="str" cm="1">
        <f t="array" ref="I169">_xlfn.XLOOKUP(E169&amp;F169&amp;G169,'2.1 Electricidad'!B:B&amp;'2.1 Electricidad'!C:C&amp;'2.1 Electricidad'!D:D,'2.1 Electricidad'!F:F,"-")</f>
        <v>kgCO2e/MWh</v>
      </c>
      <c r="J169" s="352" t="str" cm="1">
        <f t="array" ref="J169">_xlfn.XLOOKUP(E169&amp;F169&amp;G169,'2.1 Electricidad'!B:B&amp;'2.1 Electricidad'!C:C&amp;'2.1 Electricidad'!D:D,'2.1 Electricidad'!G:G,"-")</f>
        <v>Ministerio de Energía 2019 (AR5) (Energía Abierta: http://energiaabierta.cl/visualizaciones/factor-de-emision-sic-sing/)</v>
      </c>
      <c r="K169" s="352" t="s">
        <v>85</v>
      </c>
      <c r="L169" s="356" t="s">
        <v>85</v>
      </c>
    </row>
    <row r="170" spans="2:12" ht="57.6">
      <c r="B170" s="352" t="s">
        <v>181</v>
      </c>
      <c r="C170" s="352" t="s">
        <v>37</v>
      </c>
      <c r="D170" s="352" t="s">
        <v>181</v>
      </c>
      <c r="E170" s="352" t="s">
        <v>187</v>
      </c>
      <c r="F170" s="363">
        <v>2019</v>
      </c>
      <c r="G170" s="352" t="s">
        <v>184</v>
      </c>
      <c r="H170" s="353" cm="1">
        <f t="array" ref="H170">_xlfn.XLOOKUP(E170&amp;F170&amp;G170,'2.1 Electricidad'!B:B&amp;'2.1 Electricidad'!C:C&amp;'2.1 Electricidad'!D:D,'2.1 Electricidad'!E:E,"-")</f>
        <v>405600</v>
      </c>
      <c r="I170" s="352" t="str" cm="1">
        <f t="array" ref="I170">_xlfn.XLOOKUP(E170&amp;F170&amp;G170,'2.1 Electricidad'!B:B&amp;'2.1 Electricidad'!C:C&amp;'2.1 Electricidad'!D:D,'2.1 Electricidad'!F:F,"-")</f>
        <v>kgCO2e/GWh</v>
      </c>
      <c r="J170" s="352" t="str" cm="1">
        <f t="array" ref="J170">_xlfn.XLOOKUP(E170&amp;F170&amp;G170,'2.1 Electricidad'!B:B&amp;'2.1 Electricidad'!C:C&amp;'2.1 Electricidad'!D:D,'2.1 Electricidad'!G:G,"-")</f>
        <v>Ministerio de Energía 2019 (AR5) (Energía Abierta: http://energiaabierta.cl/visualizaciones/factor-de-emision-sic-sing/)</v>
      </c>
      <c r="K170" s="352" t="s">
        <v>85</v>
      </c>
      <c r="L170" s="356" t="s">
        <v>85</v>
      </c>
    </row>
    <row r="171" spans="2:12" ht="57.6">
      <c r="B171" s="352" t="s">
        <v>181</v>
      </c>
      <c r="C171" s="352" t="s">
        <v>37</v>
      </c>
      <c r="D171" s="352" t="s">
        <v>181</v>
      </c>
      <c r="E171" s="352" t="s">
        <v>187</v>
      </c>
      <c r="F171" s="363">
        <v>2019</v>
      </c>
      <c r="G171" s="352" t="s">
        <v>185</v>
      </c>
      <c r="H171" s="353" cm="1">
        <f t="array" ref="H171">_xlfn.XLOOKUP(E171&amp;F171&amp;G171,'2.1 Electricidad'!B:B&amp;'2.1 Electricidad'!C:C&amp;'2.1 Electricidad'!D:D,'2.1 Electricidad'!E:E,"-")</f>
        <v>0.40560000000000002</v>
      </c>
      <c r="I171" s="352" t="str" cm="1">
        <f t="array" ref="I171">_xlfn.XLOOKUP(E171&amp;F171&amp;G171,'2.1 Electricidad'!B:B&amp;'2.1 Electricidad'!C:C&amp;'2.1 Electricidad'!D:D,'2.1 Electricidad'!F:F,"-")</f>
        <v>kgCO2e/kWh</v>
      </c>
      <c r="J171" s="352" t="str" cm="1">
        <f t="array" ref="J171">_xlfn.XLOOKUP(E171&amp;F171&amp;G171,'2.1 Electricidad'!B:B&amp;'2.1 Electricidad'!C:C&amp;'2.1 Electricidad'!D:D,'2.1 Electricidad'!G:G,"-")</f>
        <v>Ministerio de Energía 2019 (AR5) (Energía Abierta: http://energiaabierta.cl/visualizaciones/factor-de-emision-sic-sing/)</v>
      </c>
      <c r="K171" s="352" t="s">
        <v>85</v>
      </c>
      <c r="L171" s="356" t="s">
        <v>85</v>
      </c>
    </row>
    <row r="172" spans="2:12" ht="57.6">
      <c r="B172" s="352" t="s">
        <v>181</v>
      </c>
      <c r="C172" s="352" t="s">
        <v>37</v>
      </c>
      <c r="D172" s="352" t="s">
        <v>181</v>
      </c>
      <c r="E172" s="352" t="s">
        <v>187</v>
      </c>
      <c r="F172" s="363">
        <v>2020</v>
      </c>
      <c r="G172" s="352" t="s">
        <v>183</v>
      </c>
      <c r="H172" s="353" cm="1">
        <f t="array" ref="H172">_xlfn.XLOOKUP(E172&amp;F172&amp;G172,'2.1 Electricidad'!B:B&amp;'2.1 Electricidad'!C:C&amp;'2.1 Electricidad'!D:D,'2.1 Electricidad'!E:E,"-")</f>
        <v>383.4</v>
      </c>
      <c r="I172" s="352" t="str" cm="1">
        <f t="array" ref="I172">_xlfn.XLOOKUP(E172&amp;F172&amp;G172,'2.1 Electricidad'!B:B&amp;'2.1 Electricidad'!C:C&amp;'2.1 Electricidad'!D:D,'2.1 Electricidad'!F:F,"-")</f>
        <v>kgCO2e/MWh</v>
      </c>
      <c r="J172" s="352" t="str" cm="1">
        <f t="array" ref="J172">_xlfn.XLOOKUP(E172&amp;F172&amp;G172,'2.1 Electricidad'!B:B&amp;'2.1 Electricidad'!C:C&amp;'2.1 Electricidad'!D:D,'2.1 Electricidad'!G:G,"-")</f>
        <v>Ministerio de Energía 2020 (AR5) (Energía Abierta: http://energiaabierta.cl/visualizaciones/factor-de-emision-sic-sing/)</v>
      </c>
      <c r="K172" s="352" t="s">
        <v>85</v>
      </c>
      <c r="L172" s="356" t="s">
        <v>85</v>
      </c>
    </row>
    <row r="173" spans="2:12" ht="57.6">
      <c r="B173" s="352" t="s">
        <v>181</v>
      </c>
      <c r="C173" s="352" t="s">
        <v>37</v>
      </c>
      <c r="D173" s="352" t="s">
        <v>181</v>
      </c>
      <c r="E173" s="352" t="s">
        <v>187</v>
      </c>
      <c r="F173" s="363">
        <v>2020</v>
      </c>
      <c r="G173" s="352" t="s">
        <v>184</v>
      </c>
      <c r="H173" s="353" cm="1">
        <f t="array" ref="H173">_xlfn.XLOOKUP(E173&amp;F173&amp;G173,'2.1 Electricidad'!B:B&amp;'2.1 Electricidad'!C:C&amp;'2.1 Electricidad'!D:D,'2.1 Electricidad'!E:E,"-")</f>
        <v>383400</v>
      </c>
      <c r="I173" s="352" t="str" cm="1">
        <f t="array" ref="I173">_xlfn.XLOOKUP(E173&amp;F173&amp;G173,'2.1 Electricidad'!B:B&amp;'2.1 Electricidad'!C:C&amp;'2.1 Electricidad'!D:D,'2.1 Electricidad'!F:F,"-")</f>
        <v>kgCO2e/GWh</v>
      </c>
      <c r="J173" s="352" t="str" cm="1">
        <f t="array" ref="J173">_xlfn.XLOOKUP(E173&amp;F173&amp;G173,'2.1 Electricidad'!B:B&amp;'2.1 Electricidad'!C:C&amp;'2.1 Electricidad'!D:D,'2.1 Electricidad'!G:G,"-")</f>
        <v>Ministerio de Energía 2020 (AR5) (Energía Abierta: http://energiaabierta.cl/visualizaciones/factor-de-emision-sic-sing/)</v>
      </c>
      <c r="K173" s="352" t="s">
        <v>85</v>
      </c>
      <c r="L173" s="356" t="s">
        <v>85</v>
      </c>
    </row>
    <row r="174" spans="2:12" ht="57.6">
      <c r="B174" s="352" t="s">
        <v>181</v>
      </c>
      <c r="C174" s="352" t="s">
        <v>37</v>
      </c>
      <c r="D174" s="352" t="s">
        <v>181</v>
      </c>
      <c r="E174" s="352" t="s">
        <v>187</v>
      </c>
      <c r="F174" s="363">
        <v>2020</v>
      </c>
      <c r="G174" s="352" t="s">
        <v>185</v>
      </c>
      <c r="H174" s="353" cm="1">
        <f t="array" ref="H174">_xlfn.XLOOKUP(E174&amp;F174&amp;G174,'2.1 Electricidad'!B:B&amp;'2.1 Electricidad'!C:C&amp;'2.1 Electricidad'!D:D,'2.1 Electricidad'!E:E,"-")</f>
        <v>0.38339999999999996</v>
      </c>
      <c r="I174" s="352" t="str" cm="1">
        <f t="array" ref="I174">_xlfn.XLOOKUP(E174&amp;F174&amp;G174,'2.1 Electricidad'!B:B&amp;'2.1 Electricidad'!C:C&amp;'2.1 Electricidad'!D:D,'2.1 Electricidad'!F:F,"-")</f>
        <v>kgCO2e/kWh</v>
      </c>
      <c r="J174" s="352" t="str" cm="1">
        <f t="array" ref="J174">_xlfn.XLOOKUP(E174&amp;F174&amp;G174,'2.1 Electricidad'!B:B&amp;'2.1 Electricidad'!C:C&amp;'2.1 Electricidad'!D:D,'2.1 Electricidad'!G:G,"-")</f>
        <v>Ministerio de Energía 2020 (AR5) (Energía Abierta: http://energiaabierta.cl/visualizaciones/factor-de-emision-sic-sing/)</v>
      </c>
      <c r="K174" s="352" t="s">
        <v>85</v>
      </c>
      <c r="L174" s="356" t="s">
        <v>85</v>
      </c>
    </row>
    <row r="175" spans="2:12" ht="57.6">
      <c r="B175" s="352" t="s">
        <v>181</v>
      </c>
      <c r="C175" s="352" t="s">
        <v>37</v>
      </c>
      <c r="D175" s="352" t="s">
        <v>181</v>
      </c>
      <c r="E175" s="352" t="s">
        <v>187</v>
      </c>
      <c r="F175" s="363">
        <v>2021</v>
      </c>
      <c r="G175" s="352" t="s">
        <v>183</v>
      </c>
      <c r="H175" s="353" cm="1">
        <f t="array" ref="H175">_xlfn.XLOOKUP(E175&amp;F175&amp;G175,'2.1 Electricidad'!B:B&amp;'2.1 Electricidad'!C:C&amp;'2.1 Electricidad'!D:D,'2.1 Electricidad'!E:E,"-")</f>
        <v>419.93785732752269</v>
      </c>
      <c r="I175" s="352" t="str" cm="1">
        <f t="array" ref="I175">_xlfn.XLOOKUP(E175&amp;F175&amp;G175,'2.1 Electricidad'!B:B&amp;'2.1 Electricidad'!C:C&amp;'2.1 Electricidad'!D:D,'2.1 Electricidad'!F:F,"-")</f>
        <v>kgCO2e/MWh</v>
      </c>
      <c r="J175" s="352" t="str" cm="1">
        <f t="array" ref="J175">_xlfn.XLOOKUP(E175&amp;F175&amp;G175,'2.1 Electricidad'!B:B&amp;'2.1 Electricidad'!C:C&amp;'2.1 Electricidad'!D:D,'2.1 Electricidad'!G:G,"-")</f>
        <v>Ministerio de Energía 2021 (AR5) (Energía Abierta: http://energiaabierta.cl/visualizaciones/factor-de-emision-sic-sing/)</v>
      </c>
      <c r="K175" s="352" t="s">
        <v>85</v>
      </c>
      <c r="L175" s="356" t="s">
        <v>85</v>
      </c>
    </row>
    <row r="176" spans="2:12" ht="57.6">
      <c r="B176" s="352" t="s">
        <v>181</v>
      </c>
      <c r="C176" s="352" t="s">
        <v>37</v>
      </c>
      <c r="D176" s="352" t="s">
        <v>181</v>
      </c>
      <c r="E176" s="352" t="s">
        <v>187</v>
      </c>
      <c r="F176" s="363">
        <v>2021</v>
      </c>
      <c r="G176" s="352" t="s">
        <v>184</v>
      </c>
      <c r="H176" s="353" cm="1">
        <f t="array" ref="H176">_xlfn.XLOOKUP(E176&amp;F176&amp;G176,'2.1 Electricidad'!B:B&amp;'2.1 Electricidad'!C:C&amp;'2.1 Electricidad'!D:D,'2.1 Electricidad'!E:E,"-")</f>
        <v>419937.85732752271</v>
      </c>
      <c r="I176" s="352" t="str" cm="1">
        <f t="array" ref="I176">_xlfn.XLOOKUP(E176&amp;F176&amp;G176,'2.1 Electricidad'!B:B&amp;'2.1 Electricidad'!C:C&amp;'2.1 Electricidad'!D:D,'2.1 Electricidad'!F:F,"-")</f>
        <v>kgCO2e/GWh</v>
      </c>
      <c r="J176" s="352" t="str" cm="1">
        <f t="array" ref="J176">_xlfn.XLOOKUP(E176&amp;F176&amp;G176,'2.1 Electricidad'!B:B&amp;'2.1 Electricidad'!C:C&amp;'2.1 Electricidad'!D:D,'2.1 Electricidad'!G:G,"-")</f>
        <v>Ministerio de Energía 2021 (AR5) (Energía Abierta: http://energiaabierta.cl/visualizaciones/factor-de-emision-sic-sing/)</v>
      </c>
      <c r="K176" s="352" t="s">
        <v>85</v>
      </c>
      <c r="L176" s="356" t="s">
        <v>85</v>
      </c>
    </row>
    <row r="177" spans="2:12" ht="57.6">
      <c r="B177" s="352" t="s">
        <v>181</v>
      </c>
      <c r="C177" s="352" t="s">
        <v>37</v>
      </c>
      <c r="D177" s="352" t="s">
        <v>181</v>
      </c>
      <c r="E177" s="352" t="s">
        <v>187</v>
      </c>
      <c r="F177" s="363">
        <v>2021</v>
      </c>
      <c r="G177" s="352" t="s">
        <v>185</v>
      </c>
      <c r="H177" s="353" cm="1">
        <f t="array" ref="H177">_xlfn.XLOOKUP(E177&amp;F177&amp;G177,'2.1 Electricidad'!B:B&amp;'2.1 Electricidad'!C:C&amp;'2.1 Electricidad'!D:D,'2.1 Electricidad'!E:E,"-")</f>
        <v>0.4199378573275227</v>
      </c>
      <c r="I177" s="352" t="str" cm="1">
        <f t="array" ref="I177">_xlfn.XLOOKUP(E177&amp;F177&amp;G177,'2.1 Electricidad'!B:B&amp;'2.1 Electricidad'!C:C&amp;'2.1 Electricidad'!D:D,'2.1 Electricidad'!F:F,"-")</f>
        <v>kgCO2e/kWh</v>
      </c>
      <c r="J177" s="352" t="str" cm="1">
        <f t="array" ref="J177">_xlfn.XLOOKUP(E177&amp;F177&amp;G177,'2.1 Electricidad'!B:B&amp;'2.1 Electricidad'!C:C&amp;'2.1 Electricidad'!D:D,'2.1 Electricidad'!G:G,"-")</f>
        <v>Ministerio de Energía 2021 (AR5) (Energía Abierta: http://energiaabierta.cl/visualizaciones/factor-de-emision-sic-sing/)</v>
      </c>
      <c r="K177" s="352" t="s">
        <v>85</v>
      </c>
      <c r="L177" s="356" t="s">
        <v>85</v>
      </c>
    </row>
    <row r="178" spans="2:12" ht="57.6">
      <c r="B178" s="352" t="s">
        <v>181</v>
      </c>
      <c r="C178" s="352" t="s">
        <v>37</v>
      </c>
      <c r="D178" s="352" t="s">
        <v>181</v>
      </c>
      <c r="E178" s="352" t="s">
        <v>187</v>
      </c>
      <c r="F178" s="363">
        <v>2022</v>
      </c>
      <c r="G178" s="352" t="s">
        <v>183</v>
      </c>
      <c r="H178" s="353" cm="1">
        <f t="array" ref="H178">_xlfn.XLOOKUP(E178&amp;F178&amp;G178,'2.1 Electricidad'!B:B&amp;'2.1 Electricidad'!C:C&amp;'2.1 Electricidad'!D:D,'2.1 Electricidad'!E:E,"-")</f>
        <v>327.36290627772502</v>
      </c>
      <c r="I178" s="352" t="str" cm="1">
        <f t="array" ref="I178">_xlfn.XLOOKUP(E178&amp;F178&amp;G178,'2.1 Electricidad'!B:B&amp;'2.1 Electricidad'!C:C&amp;'2.1 Electricidad'!D:D,'2.1 Electricidad'!F:F,"-")</f>
        <v>kgCO2e/MWh</v>
      </c>
      <c r="J178" s="352" t="str" cm="1">
        <f t="array" ref="J178">_xlfn.XLOOKUP(E178&amp;F178&amp;G178,'2.1 Electricidad'!B:B&amp;'2.1 Electricidad'!C:C&amp;'2.1 Electricidad'!D:D,'2.1 Electricidad'!G:G,"-")</f>
        <v>Ministerio de Energía 2022 (AR5) (Energía Abierta: http://energiaabierta.cl/visualizaciones/factor-de-emision-sic-sing/)</v>
      </c>
      <c r="K178" s="352" t="s">
        <v>85</v>
      </c>
      <c r="L178" s="356" t="s">
        <v>85</v>
      </c>
    </row>
    <row r="179" spans="2:12" ht="57.6">
      <c r="B179" s="352" t="s">
        <v>181</v>
      </c>
      <c r="C179" s="352" t="s">
        <v>37</v>
      </c>
      <c r="D179" s="352" t="s">
        <v>181</v>
      </c>
      <c r="E179" s="352" t="s">
        <v>187</v>
      </c>
      <c r="F179" s="363">
        <v>2022</v>
      </c>
      <c r="G179" s="352" t="s">
        <v>184</v>
      </c>
      <c r="H179" s="353" cm="1">
        <f t="array" ref="H179">_xlfn.XLOOKUP(E179&amp;F179&amp;G179,'2.1 Electricidad'!B:B&amp;'2.1 Electricidad'!C:C&amp;'2.1 Electricidad'!D:D,'2.1 Electricidad'!E:E,"-")</f>
        <v>327362.90627772501</v>
      </c>
      <c r="I179" s="352" t="str" cm="1">
        <f t="array" ref="I179">_xlfn.XLOOKUP(E179&amp;F179&amp;G179,'2.1 Electricidad'!B:B&amp;'2.1 Electricidad'!C:C&amp;'2.1 Electricidad'!D:D,'2.1 Electricidad'!F:F,"-")</f>
        <v>kgCO2e/GWh</v>
      </c>
      <c r="J179" s="352" t="str" cm="1">
        <f t="array" ref="J179">_xlfn.XLOOKUP(E179&amp;F179&amp;G179,'2.1 Electricidad'!B:B&amp;'2.1 Electricidad'!C:C&amp;'2.1 Electricidad'!D:D,'2.1 Electricidad'!G:G,"-")</f>
        <v>Ministerio de Energía 2022 (AR5) (Energía Abierta: http://energiaabierta.cl/visualizaciones/factor-de-emision-sic-sing/)</v>
      </c>
      <c r="K179" s="352" t="s">
        <v>85</v>
      </c>
      <c r="L179" s="356" t="s">
        <v>85</v>
      </c>
    </row>
    <row r="180" spans="2:12" ht="57.6">
      <c r="B180" s="352" t="s">
        <v>181</v>
      </c>
      <c r="C180" s="352" t="s">
        <v>37</v>
      </c>
      <c r="D180" s="352" t="s">
        <v>181</v>
      </c>
      <c r="E180" s="352" t="s">
        <v>187</v>
      </c>
      <c r="F180" s="363">
        <v>2022</v>
      </c>
      <c r="G180" s="352" t="s">
        <v>185</v>
      </c>
      <c r="H180" s="353" cm="1">
        <f t="array" ref="H180">_xlfn.XLOOKUP(E180&amp;F180&amp;G180,'2.1 Electricidad'!B:B&amp;'2.1 Electricidad'!C:C&amp;'2.1 Electricidad'!D:D,'2.1 Electricidad'!E:E,"-")</f>
        <v>0.32736290627772502</v>
      </c>
      <c r="I180" s="352" t="str" cm="1">
        <f t="array" ref="I180">_xlfn.XLOOKUP(E180&amp;F180&amp;G180,'2.1 Electricidad'!B:B&amp;'2.1 Electricidad'!C:C&amp;'2.1 Electricidad'!D:D,'2.1 Electricidad'!F:F,"-")</f>
        <v>kgCO2e/kWh</v>
      </c>
      <c r="J180" s="352" t="str" cm="1">
        <f t="array" ref="J180">_xlfn.XLOOKUP(E180&amp;F180&amp;G180,'2.1 Electricidad'!B:B&amp;'2.1 Electricidad'!C:C&amp;'2.1 Electricidad'!D:D,'2.1 Electricidad'!G:G,"-")</f>
        <v>Ministerio de Energía 2022 (AR5) (Energía Abierta: http://energiaabierta.cl/visualizaciones/factor-de-emision-sic-sing/)</v>
      </c>
      <c r="K180" s="352" t="s">
        <v>85</v>
      </c>
      <c r="L180" s="356" t="s">
        <v>85</v>
      </c>
    </row>
    <row r="181" spans="2:12" ht="57.6">
      <c r="B181" s="352" t="s">
        <v>181</v>
      </c>
      <c r="C181" s="352" t="s">
        <v>37</v>
      </c>
      <c r="D181" s="352" t="s">
        <v>181</v>
      </c>
      <c r="E181" s="352" t="s">
        <v>187</v>
      </c>
      <c r="F181" s="363">
        <v>2023</v>
      </c>
      <c r="G181" s="352" t="s">
        <v>183</v>
      </c>
      <c r="H181" s="353" cm="1">
        <f t="array" ref="H181">_xlfn.XLOOKUP(E181&amp;F181&amp;G181,'2.1 Electricidad'!B:B&amp;'2.1 Electricidad'!C:C&amp;'2.1 Electricidad'!D:D,'2.1 Electricidad'!E:E,"-")</f>
        <v>255.873741774226</v>
      </c>
      <c r="I181" s="352" t="str" cm="1">
        <f t="array" ref="I181">_xlfn.XLOOKUP(E181&amp;F181&amp;G181,'2.1 Electricidad'!B:B&amp;'2.1 Electricidad'!C:C&amp;'2.1 Electricidad'!D:D,'2.1 Electricidad'!F:F,"-")</f>
        <v>kgCO2e/MWh</v>
      </c>
      <c r="J181" s="352" t="str" cm="1">
        <f t="array" ref="J181">_xlfn.XLOOKUP(E181&amp;F181&amp;G181,'2.1 Electricidad'!B:B&amp;'2.1 Electricidad'!C:C&amp;'2.1 Electricidad'!D:D,'2.1 Electricidad'!G:G,"-")</f>
        <v>Ministerio de Energía 2023 (AR5) (Energía Abierta: http://energiaabierta.cl/visualizaciones/factor-de-emision-sic-sing/)</v>
      </c>
      <c r="K181" s="352" t="s">
        <v>85</v>
      </c>
      <c r="L181" s="356" t="s">
        <v>85</v>
      </c>
    </row>
    <row r="182" spans="2:12" ht="57.6">
      <c r="B182" s="352" t="s">
        <v>181</v>
      </c>
      <c r="C182" s="352" t="s">
        <v>37</v>
      </c>
      <c r="D182" s="352" t="s">
        <v>181</v>
      </c>
      <c r="E182" s="352" t="s">
        <v>187</v>
      </c>
      <c r="F182" s="363">
        <v>2023</v>
      </c>
      <c r="G182" s="352" t="s">
        <v>184</v>
      </c>
      <c r="H182" s="353" cm="1">
        <f t="array" ref="H182">_xlfn.XLOOKUP(E182&amp;F182&amp;G182,'2.1 Electricidad'!B:B&amp;'2.1 Electricidad'!C:C&amp;'2.1 Electricidad'!D:D,'2.1 Electricidad'!E:E,"-")</f>
        <v>255873.74177422601</v>
      </c>
      <c r="I182" s="352" t="str" cm="1">
        <f t="array" ref="I182">_xlfn.XLOOKUP(E182&amp;F182&amp;G182,'2.1 Electricidad'!B:B&amp;'2.1 Electricidad'!C:C&amp;'2.1 Electricidad'!D:D,'2.1 Electricidad'!F:F,"-")</f>
        <v>kgCO2e/GWh</v>
      </c>
      <c r="J182" s="352" t="str" cm="1">
        <f t="array" ref="J182">_xlfn.XLOOKUP(E182&amp;F182&amp;G182,'2.1 Electricidad'!B:B&amp;'2.1 Electricidad'!C:C&amp;'2.1 Electricidad'!D:D,'2.1 Electricidad'!G:G,"-")</f>
        <v>Ministerio de Energía 2023 (AR5) (Energía Abierta: http://energiaabierta.cl/visualizaciones/factor-de-emision-sic-sing/)</v>
      </c>
      <c r="K182" s="352" t="s">
        <v>85</v>
      </c>
      <c r="L182" s="356" t="s">
        <v>85</v>
      </c>
    </row>
    <row r="183" spans="2:12" ht="57.6">
      <c r="B183" s="352" t="s">
        <v>181</v>
      </c>
      <c r="C183" s="352" t="s">
        <v>37</v>
      </c>
      <c r="D183" s="352" t="s">
        <v>181</v>
      </c>
      <c r="E183" s="352" t="s">
        <v>187</v>
      </c>
      <c r="F183" s="363">
        <v>2023</v>
      </c>
      <c r="G183" s="352" t="s">
        <v>185</v>
      </c>
      <c r="H183" s="353" cm="1">
        <f t="array" ref="H183">_xlfn.XLOOKUP(E183&amp;F183&amp;G183,'2.1 Electricidad'!B:B&amp;'2.1 Electricidad'!C:C&amp;'2.1 Electricidad'!D:D,'2.1 Electricidad'!E:E,"-")</f>
        <v>0.255873741774226</v>
      </c>
      <c r="I183" s="352" t="str" cm="1">
        <f t="array" ref="I183">_xlfn.XLOOKUP(E183&amp;F183&amp;G183,'2.1 Electricidad'!B:B&amp;'2.1 Electricidad'!C:C&amp;'2.1 Electricidad'!D:D,'2.1 Electricidad'!F:F,"-")</f>
        <v>kgCO2e/kWh</v>
      </c>
      <c r="J183" s="352" t="str" cm="1">
        <f t="array" ref="J183">_xlfn.XLOOKUP(E183&amp;F183&amp;G183,'2.1 Electricidad'!B:B&amp;'2.1 Electricidad'!C:C&amp;'2.1 Electricidad'!D:D,'2.1 Electricidad'!G:G,"-")</f>
        <v>Ministerio de Energía 2023 (AR5) (Energía Abierta: http://energiaabierta.cl/visualizaciones/factor-de-emision-sic-sing/)</v>
      </c>
      <c r="K183" s="352" t="s">
        <v>85</v>
      </c>
      <c r="L183" s="356" t="s">
        <v>85</v>
      </c>
    </row>
    <row r="184" spans="2:12" ht="57.6">
      <c r="B184" s="352" t="s">
        <v>181</v>
      </c>
      <c r="C184" s="352" t="s">
        <v>37</v>
      </c>
      <c r="D184" s="352" t="s">
        <v>181</v>
      </c>
      <c r="E184" s="352" t="s">
        <v>187</v>
      </c>
      <c r="F184" s="363">
        <v>2024</v>
      </c>
      <c r="G184" s="352" t="s">
        <v>183</v>
      </c>
      <c r="H184" s="353" cm="1">
        <f t="array" ref="H184">_xlfn.XLOOKUP(E184&amp;F184&amp;G184,'2.1 Electricidad'!B:B&amp;'2.1 Electricidad'!C:C&amp;'2.1 Electricidad'!D:D,'2.1 Electricidad'!E:E,"-")</f>
        <v>213.13980791418277</v>
      </c>
      <c r="I184" s="352" t="str" cm="1">
        <f t="array" ref="I184">_xlfn.XLOOKUP(E184&amp;F184&amp;G184,'2.1 Electricidad'!B:B&amp;'2.1 Electricidad'!C:C&amp;'2.1 Electricidad'!D:D,'2.1 Electricidad'!F:F,"-")</f>
        <v>kgCO2e/MWh</v>
      </c>
      <c r="J184" s="352" t="str" cm="1">
        <f t="array" ref="J184">_xlfn.XLOOKUP(E184&amp;F184&amp;G184,'2.1 Electricidad'!B:B&amp;'2.1 Electricidad'!C:C&amp;'2.1 Electricidad'!D:D,'2.1 Electricidad'!G:G,"-")</f>
        <v>Ministerio de Energía 2024 (AR5) (Energía Abierta: http://energiaabierta.cl/visualizaciones/factor-de-emision-sic-sing/)</v>
      </c>
      <c r="K184" s="352" t="s">
        <v>85</v>
      </c>
      <c r="L184" s="356" t="s">
        <v>85</v>
      </c>
    </row>
    <row r="185" spans="2:12" ht="57.6">
      <c r="B185" s="352" t="s">
        <v>181</v>
      </c>
      <c r="C185" s="352" t="s">
        <v>37</v>
      </c>
      <c r="D185" s="352" t="s">
        <v>181</v>
      </c>
      <c r="E185" s="352" t="s">
        <v>187</v>
      </c>
      <c r="F185" s="363">
        <v>2024</v>
      </c>
      <c r="G185" s="352" t="s">
        <v>184</v>
      </c>
      <c r="H185" s="353" cm="1">
        <f t="array" ref="H185">_xlfn.XLOOKUP(E185&amp;F185&amp;G185,'2.1 Electricidad'!B:B&amp;'2.1 Electricidad'!C:C&amp;'2.1 Electricidad'!D:D,'2.1 Electricidad'!E:E,"-")</f>
        <v>213139.80791418278</v>
      </c>
      <c r="I185" s="352" t="str" cm="1">
        <f t="array" ref="I185">_xlfn.XLOOKUP(E185&amp;F185&amp;G185,'2.1 Electricidad'!B:B&amp;'2.1 Electricidad'!C:C&amp;'2.1 Electricidad'!D:D,'2.1 Electricidad'!F:F,"-")</f>
        <v>kgCO2e/GWh</v>
      </c>
      <c r="J185" s="352" t="str" cm="1">
        <f t="array" ref="J185">_xlfn.XLOOKUP(E185&amp;F185&amp;G185,'2.1 Electricidad'!B:B&amp;'2.1 Electricidad'!C:C&amp;'2.1 Electricidad'!D:D,'2.1 Electricidad'!G:G,"-")</f>
        <v>Ministerio de Energía 2024 (AR5) (Energía Abierta: http://energiaabierta.cl/visualizaciones/factor-de-emision-sic-sing/)</v>
      </c>
      <c r="K185" s="352" t="s">
        <v>85</v>
      </c>
      <c r="L185" s="356" t="s">
        <v>85</v>
      </c>
    </row>
    <row r="186" spans="2:12" ht="57.6">
      <c r="B186" s="352" t="s">
        <v>181</v>
      </c>
      <c r="C186" s="352" t="s">
        <v>37</v>
      </c>
      <c r="D186" s="352" t="s">
        <v>181</v>
      </c>
      <c r="E186" s="352" t="s">
        <v>187</v>
      </c>
      <c r="F186" s="363">
        <v>2024</v>
      </c>
      <c r="G186" s="352" t="s">
        <v>185</v>
      </c>
      <c r="H186" s="353" cm="1">
        <f t="array" ref="H186">_xlfn.XLOOKUP(E186&amp;F186&amp;G186,'2.1 Electricidad'!B:B&amp;'2.1 Electricidad'!C:C&amp;'2.1 Electricidad'!D:D,'2.1 Electricidad'!E:E,"-")</f>
        <v>0.21313980791418277</v>
      </c>
      <c r="I186" s="352" t="str" cm="1">
        <f t="array" ref="I186">_xlfn.XLOOKUP(E186&amp;F186&amp;G186,'2.1 Electricidad'!B:B&amp;'2.1 Electricidad'!C:C&amp;'2.1 Electricidad'!D:D,'2.1 Electricidad'!F:F,"-")</f>
        <v>kgCO2e/kWh</v>
      </c>
      <c r="J186" s="352" t="str" cm="1">
        <f t="array" ref="J186">_xlfn.XLOOKUP(E186&amp;F186&amp;G186,'2.1 Electricidad'!B:B&amp;'2.1 Electricidad'!C:C&amp;'2.1 Electricidad'!D:D,'2.1 Electricidad'!G:G,"-")</f>
        <v>Ministerio de Energía 2024 (AR5) (Energía Abierta: http://energiaabierta.cl/visualizaciones/factor-de-emision-sic-sing/)</v>
      </c>
      <c r="K186" s="352" t="s">
        <v>85</v>
      </c>
      <c r="L186" s="356" t="s">
        <v>85</v>
      </c>
    </row>
    <row r="187" spans="2:12" ht="57.6">
      <c r="B187" s="352" t="s">
        <v>181</v>
      </c>
      <c r="C187" s="352" t="s">
        <v>37</v>
      </c>
      <c r="D187" s="352" t="s">
        <v>181</v>
      </c>
      <c r="E187" s="352" t="s">
        <v>187</v>
      </c>
      <c r="F187" s="363">
        <v>2025</v>
      </c>
      <c r="G187" s="352" t="s">
        <v>183</v>
      </c>
      <c r="H187" s="353" cm="1">
        <f t="array" ref="H187">_xlfn.XLOOKUP(E187&amp;F187&amp;G187,'2.1 Electricidad'!B:B&amp;'2.1 Electricidad'!C:C&amp;'2.1 Electricidad'!D:D,'2.1 Electricidad'!E:E,"-")</f>
        <v>246.7249809219505</v>
      </c>
      <c r="I187" s="352" t="str" cm="1">
        <f t="array" ref="I187">_xlfn.XLOOKUP(E187&amp;F187&amp;G187,'2.1 Electricidad'!B:B&amp;'2.1 Electricidad'!C:C&amp;'2.1 Electricidad'!D:D,'2.1 Electricidad'!F:F,"-")</f>
        <v>kgCO2e/MWh</v>
      </c>
      <c r="J187" s="352" t="str" cm="1">
        <f t="array" ref="J187">_xlfn.XLOOKUP(E187&amp;F187&amp;G187,'2.1 Electricidad'!B:B&amp;'2.1 Electricidad'!C:C&amp;'2.1 Electricidad'!D:D,'2.1 Electricidad'!G:G,"-")</f>
        <v>Ministerio de Energía 2025 (AR5) (Energía Abierta: http://energiaabierta.cl/visualizaciones/factor-de-emision-sic-sing/)</v>
      </c>
      <c r="K187" s="352" t="s">
        <v>85</v>
      </c>
      <c r="L187" s="356" t="s">
        <v>85</v>
      </c>
    </row>
    <row r="188" spans="2:12" ht="57.6">
      <c r="B188" s="352" t="s">
        <v>181</v>
      </c>
      <c r="C188" s="352" t="s">
        <v>37</v>
      </c>
      <c r="D188" s="352" t="s">
        <v>181</v>
      </c>
      <c r="E188" s="352" t="s">
        <v>187</v>
      </c>
      <c r="F188" s="363">
        <v>2025</v>
      </c>
      <c r="G188" s="352" t="s">
        <v>184</v>
      </c>
      <c r="H188" s="353" cm="1">
        <f t="array" ref="H188">_xlfn.XLOOKUP(E188&amp;F188&amp;G188,'2.1 Electricidad'!B:B&amp;'2.1 Electricidad'!C:C&amp;'2.1 Electricidad'!D:D,'2.1 Electricidad'!E:E,"-")</f>
        <v>246724.98092195051</v>
      </c>
      <c r="I188" s="352" t="str" cm="1">
        <f t="array" ref="I188">_xlfn.XLOOKUP(E188&amp;F188&amp;G188,'2.1 Electricidad'!B:B&amp;'2.1 Electricidad'!C:C&amp;'2.1 Electricidad'!D:D,'2.1 Electricidad'!F:F,"-")</f>
        <v>kgCO2e/GWh</v>
      </c>
      <c r="J188" s="352" t="str" cm="1">
        <f t="array" ref="J188">_xlfn.XLOOKUP(E188&amp;F188&amp;G188,'2.1 Electricidad'!B:B&amp;'2.1 Electricidad'!C:C&amp;'2.1 Electricidad'!D:D,'2.1 Electricidad'!G:G,"-")</f>
        <v>Ministerio de Energía 2025 (AR5) (Energía Abierta: http://energiaabierta.cl/visualizaciones/factor-de-emision-sic-sing/)</v>
      </c>
      <c r="K188" s="352" t="s">
        <v>85</v>
      </c>
      <c r="L188" s="356" t="s">
        <v>85</v>
      </c>
    </row>
    <row r="189" spans="2:12" ht="57.6">
      <c r="B189" s="352" t="s">
        <v>181</v>
      </c>
      <c r="C189" s="352" t="s">
        <v>37</v>
      </c>
      <c r="D189" s="352" t="s">
        <v>181</v>
      </c>
      <c r="E189" s="352" t="s">
        <v>187</v>
      </c>
      <c r="F189" s="363">
        <v>2025</v>
      </c>
      <c r="G189" s="352" t="s">
        <v>185</v>
      </c>
      <c r="H189" s="353" cm="1">
        <f t="array" ref="H189">_xlfn.XLOOKUP(E189&amp;F189&amp;G189,'2.1 Electricidad'!B:B&amp;'2.1 Electricidad'!C:C&amp;'2.1 Electricidad'!D:D,'2.1 Electricidad'!E:E,"-")</f>
        <v>0.2467249809219505</v>
      </c>
      <c r="I189" s="352" t="str" cm="1">
        <f t="array" ref="I189">_xlfn.XLOOKUP(E189&amp;F189&amp;G189,'2.1 Electricidad'!B:B&amp;'2.1 Electricidad'!C:C&amp;'2.1 Electricidad'!D:D,'2.1 Electricidad'!F:F,"-")</f>
        <v>kgCO2e/kWh</v>
      </c>
      <c r="J189" s="352" t="str" cm="1">
        <f t="array" ref="J189">_xlfn.XLOOKUP(E189&amp;F189&amp;G189,'2.1 Electricidad'!B:B&amp;'2.1 Electricidad'!C:C&amp;'2.1 Electricidad'!D:D,'2.1 Electricidad'!G:G,"-")</f>
        <v>Ministerio de Energía 2025 (AR5) (Energía Abierta: http://energiaabierta.cl/visualizaciones/factor-de-emision-sic-sing/)</v>
      </c>
      <c r="K189" s="352" t="s">
        <v>85</v>
      </c>
      <c r="L189" s="356" t="s">
        <v>85</v>
      </c>
    </row>
    <row r="190" spans="2:12" ht="57.6">
      <c r="B190" s="352" t="s">
        <v>181</v>
      </c>
      <c r="C190" s="352" t="s">
        <v>37</v>
      </c>
      <c r="D190" s="352" t="s">
        <v>181</v>
      </c>
      <c r="E190" s="352" t="s">
        <v>188</v>
      </c>
      <c r="F190" s="363">
        <v>2015</v>
      </c>
      <c r="G190" s="352" t="s">
        <v>183</v>
      </c>
      <c r="H190" s="353" cm="1">
        <f t="array" ref="H190">_xlfn.XLOOKUP(E190&amp;F190&amp;G190,'2.1 Electricidad'!B:B&amp;'2.1 Electricidad'!C:C&amp;'2.1 Electricidad'!D:D,'2.1 Electricidad'!E:E,"-")</f>
        <v>300.58332999999999</v>
      </c>
      <c r="I190" s="352" t="str" cm="1">
        <f t="array" ref="I190">_xlfn.XLOOKUP(E190&amp;F190&amp;G190,'2.1 Electricidad'!B:B&amp;'2.1 Electricidad'!C:C&amp;'2.1 Electricidad'!D:D,'2.1 Electricidad'!F:F,"-")</f>
        <v>kgCO2e/MWh</v>
      </c>
      <c r="J190" s="352" t="str" cm="1">
        <f t="array" ref="J190">_xlfn.XLOOKUP(E190&amp;F190&amp;G190,'2.1 Electricidad'!B:B&amp;'2.1 Electricidad'!C:C&amp;'2.1 Electricidad'!D:D,'2.1 Electricidad'!G:G,"-")</f>
        <v>Ministerio de Energía 2015 (Energía Abierta: http://energiaabierta.cl/visualizaciones/factor-de-emision-sic-sing/)</v>
      </c>
      <c r="K190" s="352" t="s">
        <v>85</v>
      </c>
      <c r="L190" s="356" t="s">
        <v>85</v>
      </c>
    </row>
    <row r="191" spans="2:12" ht="57.6">
      <c r="B191" s="352" t="s">
        <v>181</v>
      </c>
      <c r="C191" s="352" t="s">
        <v>37</v>
      </c>
      <c r="D191" s="352" t="s">
        <v>181</v>
      </c>
      <c r="E191" s="352" t="s">
        <v>188</v>
      </c>
      <c r="F191" s="363">
        <v>2015</v>
      </c>
      <c r="G191" s="352" t="s">
        <v>184</v>
      </c>
      <c r="H191" s="353" cm="1">
        <f t="array" ref="H191">_xlfn.XLOOKUP(E191&amp;F191&amp;G191,'2.1 Electricidad'!B:B&amp;'2.1 Electricidad'!C:C&amp;'2.1 Electricidad'!D:D,'2.1 Electricidad'!E:E,"-")</f>
        <v>300583.33</v>
      </c>
      <c r="I191" s="352" t="str" cm="1">
        <f t="array" ref="I191">_xlfn.XLOOKUP(E191&amp;F191&amp;G191,'2.1 Electricidad'!B:B&amp;'2.1 Electricidad'!C:C&amp;'2.1 Electricidad'!D:D,'2.1 Electricidad'!F:F,"-")</f>
        <v>kgCO2e/GWh</v>
      </c>
      <c r="J191" s="352" t="str" cm="1">
        <f t="array" ref="J191">_xlfn.XLOOKUP(E191&amp;F191&amp;G191,'2.1 Electricidad'!B:B&amp;'2.1 Electricidad'!C:C&amp;'2.1 Electricidad'!D:D,'2.1 Electricidad'!G:G,"-")</f>
        <v>Ministerio de Energía 2015 (Energía Abierta: http://energiaabierta.cl/visualizaciones/factor-de-emision-sic-sing/)</v>
      </c>
      <c r="K191" s="352" t="s">
        <v>85</v>
      </c>
      <c r="L191" s="356" t="s">
        <v>85</v>
      </c>
    </row>
    <row r="192" spans="2:12" ht="57.6">
      <c r="B192" s="352" t="s">
        <v>181</v>
      </c>
      <c r="C192" s="352" t="s">
        <v>37</v>
      </c>
      <c r="D192" s="352" t="s">
        <v>181</v>
      </c>
      <c r="E192" s="352" t="s">
        <v>188</v>
      </c>
      <c r="F192" s="363">
        <v>2015</v>
      </c>
      <c r="G192" s="352" t="s">
        <v>185</v>
      </c>
      <c r="H192" s="353" cm="1">
        <f t="array" ref="H192">_xlfn.XLOOKUP(E192&amp;F192&amp;G192,'2.1 Electricidad'!B:B&amp;'2.1 Electricidad'!C:C&amp;'2.1 Electricidad'!D:D,'2.1 Electricidad'!E:E,"-")</f>
        <v>0.30058332999999998</v>
      </c>
      <c r="I192" s="352" t="str" cm="1">
        <f t="array" ref="I192">_xlfn.XLOOKUP(E192&amp;F192&amp;G192,'2.1 Electricidad'!B:B&amp;'2.1 Electricidad'!C:C&amp;'2.1 Electricidad'!D:D,'2.1 Electricidad'!F:F,"-")</f>
        <v>kgCO2e/kWh</v>
      </c>
      <c r="J192" s="352" t="str" cm="1">
        <f t="array" ref="J192">_xlfn.XLOOKUP(E192&amp;F192&amp;G192,'2.1 Electricidad'!B:B&amp;'2.1 Electricidad'!C:C&amp;'2.1 Electricidad'!D:D,'2.1 Electricidad'!G:G,"-")</f>
        <v>Ministerio de Energía 2015 (Energía Abierta: http://energiaabierta.cl/visualizaciones/factor-de-emision-sic-sing/)</v>
      </c>
      <c r="K192" s="352" t="s">
        <v>85</v>
      </c>
      <c r="L192" s="356" t="s">
        <v>85</v>
      </c>
    </row>
    <row r="193" spans="2:12" ht="57.6">
      <c r="B193" s="352" t="s">
        <v>181</v>
      </c>
      <c r="C193" s="352" t="s">
        <v>37</v>
      </c>
      <c r="D193" s="352" t="s">
        <v>181</v>
      </c>
      <c r="E193" s="352" t="s">
        <v>188</v>
      </c>
      <c r="F193" s="363">
        <v>2016</v>
      </c>
      <c r="G193" s="352" t="s">
        <v>183</v>
      </c>
      <c r="H193" s="353" cm="1">
        <f t="array" ref="H193">_xlfn.XLOOKUP(E193&amp;F193&amp;G193,'2.1 Electricidad'!B:B&amp;'2.1 Electricidad'!C:C&amp;'2.1 Electricidad'!D:D,'2.1 Electricidad'!E:E,"-")</f>
        <v>402.66667000000001</v>
      </c>
      <c r="I193" s="352" t="str" cm="1">
        <f t="array" ref="I193">_xlfn.XLOOKUP(E193&amp;F193&amp;G193,'2.1 Electricidad'!B:B&amp;'2.1 Electricidad'!C:C&amp;'2.1 Electricidad'!D:D,'2.1 Electricidad'!F:F,"-")</f>
        <v>kgCO2e/MWh</v>
      </c>
      <c r="J193" s="352" t="str" cm="1">
        <f t="array" ref="J193">_xlfn.XLOOKUP(E193&amp;F193&amp;G193,'2.1 Electricidad'!B:B&amp;'2.1 Electricidad'!C:C&amp;'2.1 Electricidad'!D:D,'2.1 Electricidad'!G:G,"-")</f>
        <v>Ministerio de Energía 2016 (Energía Abierta: http://energiaabierta.cl/visualizaciones/factor-de-emision-sic-sing/)</v>
      </c>
      <c r="K193" s="352" t="s">
        <v>85</v>
      </c>
      <c r="L193" s="356" t="s">
        <v>85</v>
      </c>
    </row>
    <row r="194" spans="2:12" ht="57.6">
      <c r="B194" s="352" t="s">
        <v>181</v>
      </c>
      <c r="C194" s="352" t="s">
        <v>37</v>
      </c>
      <c r="D194" s="352" t="s">
        <v>181</v>
      </c>
      <c r="E194" s="352" t="s">
        <v>188</v>
      </c>
      <c r="F194" s="363">
        <v>2016</v>
      </c>
      <c r="G194" s="352" t="s">
        <v>184</v>
      </c>
      <c r="H194" s="353" cm="1">
        <f t="array" ref="H194">_xlfn.XLOOKUP(E194&amp;F194&amp;G194,'2.1 Electricidad'!B:B&amp;'2.1 Electricidad'!C:C&amp;'2.1 Electricidad'!D:D,'2.1 Electricidad'!E:E,"-")</f>
        <v>402666.67</v>
      </c>
      <c r="I194" s="352" t="str" cm="1">
        <f t="array" ref="I194">_xlfn.XLOOKUP(E194&amp;F194&amp;G194,'2.1 Electricidad'!B:B&amp;'2.1 Electricidad'!C:C&amp;'2.1 Electricidad'!D:D,'2.1 Electricidad'!F:F,"-")</f>
        <v>kgCO2e/GWh</v>
      </c>
      <c r="J194" s="352" t="str" cm="1">
        <f t="array" ref="J194">_xlfn.XLOOKUP(E194&amp;F194&amp;G194,'2.1 Electricidad'!B:B&amp;'2.1 Electricidad'!C:C&amp;'2.1 Electricidad'!D:D,'2.1 Electricidad'!G:G,"-")</f>
        <v>Ministerio de Energía 2016 (Energía Abierta: http://energiaabierta.cl/visualizaciones/factor-de-emision-sic-sing/)</v>
      </c>
      <c r="K194" s="352" t="s">
        <v>85</v>
      </c>
      <c r="L194" s="356" t="s">
        <v>85</v>
      </c>
    </row>
    <row r="195" spans="2:12" ht="57.6">
      <c r="B195" s="352" t="s">
        <v>181</v>
      </c>
      <c r="C195" s="352" t="s">
        <v>37</v>
      </c>
      <c r="D195" s="352" t="s">
        <v>181</v>
      </c>
      <c r="E195" s="352" t="s">
        <v>188</v>
      </c>
      <c r="F195" s="363">
        <v>2016</v>
      </c>
      <c r="G195" s="352" t="s">
        <v>185</v>
      </c>
      <c r="H195" s="353" cm="1">
        <f t="array" ref="H195">_xlfn.XLOOKUP(E195&amp;F195&amp;G195,'2.1 Electricidad'!B:B&amp;'2.1 Electricidad'!C:C&amp;'2.1 Electricidad'!D:D,'2.1 Electricidad'!E:E,"-")</f>
        <v>0.40266667</v>
      </c>
      <c r="I195" s="352" t="str" cm="1">
        <f t="array" ref="I195">_xlfn.XLOOKUP(E195&amp;F195&amp;G195,'2.1 Electricidad'!B:B&amp;'2.1 Electricidad'!C:C&amp;'2.1 Electricidad'!D:D,'2.1 Electricidad'!F:F,"-")</f>
        <v>kgCO2e/kWh</v>
      </c>
      <c r="J195" s="352" t="str" cm="1">
        <f t="array" ref="J195">_xlfn.XLOOKUP(E195&amp;F195&amp;G195,'2.1 Electricidad'!B:B&amp;'2.1 Electricidad'!C:C&amp;'2.1 Electricidad'!D:D,'2.1 Electricidad'!G:G,"-")</f>
        <v>Ministerio de Energía 2016 (Energía Abierta: http://energiaabierta.cl/visualizaciones/factor-de-emision-sic-sing/)</v>
      </c>
      <c r="K195" s="352" t="s">
        <v>85</v>
      </c>
      <c r="L195" s="356" t="s">
        <v>85</v>
      </c>
    </row>
    <row r="196" spans="2:12" ht="57.6">
      <c r="B196" s="352" t="s">
        <v>181</v>
      </c>
      <c r="C196" s="352" t="s">
        <v>37</v>
      </c>
      <c r="D196" s="352" t="s">
        <v>181</v>
      </c>
      <c r="E196" s="352" t="s">
        <v>188</v>
      </c>
      <c r="F196" s="363">
        <v>2017</v>
      </c>
      <c r="G196" s="352" t="s">
        <v>183</v>
      </c>
      <c r="H196" s="353" cm="1">
        <f t="array" ref="H196">_xlfn.XLOOKUP(E196&amp;F196&amp;G196,'2.1 Electricidad'!B:B&amp;'2.1 Electricidad'!C:C&amp;'2.1 Electricidad'!D:D,'2.1 Electricidad'!E:E,"-")</f>
        <v>194</v>
      </c>
      <c r="I196" s="352" t="str" cm="1">
        <f t="array" ref="I196">_xlfn.XLOOKUP(E196&amp;F196&amp;G196,'2.1 Electricidad'!B:B&amp;'2.1 Electricidad'!C:C&amp;'2.1 Electricidad'!D:D,'2.1 Electricidad'!F:F,"-")</f>
        <v>kgCO2e/MWh</v>
      </c>
      <c r="J196" s="352" t="str" cm="1">
        <f t="array" ref="J196">_xlfn.XLOOKUP(E196&amp;F196&amp;G196,'2.1 Electricidad'!B:B&amp;'2.1 Electricidad'!C:C&amp;'2.1 Electricidad'!D:D,'2.1 Electricidad'!G:G,"-")</f>
        <v>Ministerio de Energía 2017 (Energía Abierta: http://energiaabierta.cl/visualizaciones/factor-de-emision-sic-sing/)</v>
      </c>
      <c r="K196" s="352" t="s">
        <v>85</v>
      </c>
      <c r="L196" s="356" t="s">
        <v>85</v>
      </c>
    </row>
    <row r="197" spans="2:12" ht="57.6">
      <c r="B197" s="352" t="s">
        <v>181</v>
      </c>
      <c r="C197" s="352" t="s">
        <v>37</v>
      </c>
      <c r="D197" s="352" t="s">
        <v>181</v>
      </c>
      <c r="E197" s="352" t="s">
        <v>188</v>
      </c>
      <c r="F197" s="363">
        <v>2017</v>
      </c>
      <c r="G197" s="352" t="s">
        <v>184</v>
      </c>
      <c r="H197" s="353" cm="1">
        <f t="array" ref="H197">_xlfn.XLOOKUP(E197&amp;F197&amp;G197,'2.1 Electricidad'!B:B&amp;'2.1 Electricidad'!C:C&amp;'2.1 Electricidad'!D:D,'2.1 Electricidad'!E:E,"-")</f>
        <v>194000</v>
      </c>
      <c r="I197" s="352" t="str" cm="1">
        <f t="array" ref="I197">_xlfn.XLOOKUP(E197&amp;F197&amp;G197,'2.1 Electricidad'!B:B&amp;'2.1 Electricidad'!C:C&amp;'2.1 Electricidad'!D:D,'2.1 Electricidad'!F:F,"-")</f>
        <v>kgCO2e/GWh</v>
      </c>
      <c r="J197" s="352" t="str" cm="1">
        <f t="array" ref="J197">_xlfn.XLOOKUP(E197&amp;F197&amp;G197,'2.1 Electricidad'!B:B&amp;'2.1 Electricidad'!C:C&amp;'2.1 Electricidad'!D:D,'2.1 Electricidad'!G:G,"-")</f>
        <v>Ministerio de Energía 2017 (Energía Abierta: http://energiaabierta.cl/visualizaciones/factor-de-emision-sic-sing/)</v>
      </c>
      <c r="K197" s="352" t="s">
        <v>85</v>
      </c>
      <c r="L197" s="356" t="s">
        <v>85</v>
      </c>
    </row>
    <row r="198" spans="2:12" ht="57.6">
      <c r="B198" s="352" t="s">
        <v>181</v>
      </c>
      <c r="C198" s="352" t="s">
        <v>37</v>
      </c>
      <c r="D198" s="352" t="s">
        <v>181</v>
      </c>
      <c r="E198" s="352" t="s">
        <v>188</v>
      </c>
      <c r="F198" s="363">
        <v>2017</v>
      </c>
      <c r="G198" s="352" t="s">
        <v>185</v>
      </c>
      <c r="H198" s="353" cm="1">
        <f t="array" ref="H198">_xlfn.XLOOKUP(E198&amp;F198&amp;G198,'2.1 Electricidad'!B:B&amp;'2.1 Electricidad'!C:C&amp;'2.1 Electricidad'!D:D,'2.1 Electricidad'!E:E,"-")</f>
        <v>0.19400000000000001</v>
      </c>
      <c r="I198" s="352" t="str" cm="1">
        <f t="array" ref="I198">_xlfn.XLOOKUP(E198&amp;F198&amp;G198,'2.1 Electricidad'!B:B&amp;'2.1 Electricidad'!C:C&amp;'2.1 Electricidad'!D:D,'2.1 Electricidad'!F:F,"-")</f>
        <v>kgCO2e/kWh</v>
      </c>
      <c r="J198" s="352" t="str" cm="1">
        <f t="array" ref="J198">_xlfn.XLOOKUP(E198&amp;F198&amp;G198,'2.1 Electricidad'!B:B&amp;'2.1 Electricidad'!C:C&amp;'2.1 Electricidad'!D:D,'2.1 Electricidad'!G:G,"-")</f>
        <v>Ministerio de Energía 2017 (Energía Abierta: http://energiaabierta.cl/visualizaciones/factor-de-emision-sic-sing/)</v>
      </c>
      <c r="K198" s="352" t="s">
        <v>85</v>
      </c>
      <c r="L198" s="356" t="s">
        <v>85</v>
      </c>
    </row>
    <row r="199" spans="2:12" ht="57.6">
      <c r="B199" s="352" t="s">
        <v>181</v>
      </c>
      <c r="C199" s="352" t="s">
        <v>37</v>
      </c>
      <c r="D199" s="352" t="s">
        <v>181</v>
      </c>
      <c r="E199" s="352" t="s">
        <v>188</v>
      </c>
      <c r="F199" s="363">
        <v>2018</v>
      </c>
      <c r="G199" s="352" t="s">
        <v>183</v>
      </c>
      <c r="H199" s="353" cm="1">
        <f t="array" ref="H199">_xlfn.XLOOKUP(E199&amp;F199&amp;G199,'2.1 Electricidad'!B:B&amp;'2.1 Electricidad'!C:C&amp;'2.1 Electricidad'!D:D,'2.1 Electricidad'!E:E,"-")</f>
        <v>229.16666667000001</v>
      </c>
      <c r="I199" s="352" t="str" cm="1">
        <f t="array" ref="I199">_xlfn.XLOOKUP(E199&amp;F199&amp;G199,'2.1 Electricidad'!B:B&amp;'2.1 Electricidad'!C:C&amp;'2.1 Electricidad'!D:D,'2.1 Electricidad'!F:F,"-")</f>
        <v>kgCO2e/MWh</v>
      </c>
      <c r="J199" s="352" t="str" cm="1">
        <f t="array" ref="J199">_xlfn.XLOOKUP(E199&amp;F199&amp;G199,'2.1 Electricidad'!B:B&amp;'2.1 Electricidad'!C:C&amp;'2.1 Electricidad'!D:D,'2.1 Electricidad'!G:G,"-")</f>
        <v>Ministerio de Energía 2018 (Energía Abierta: http://energiaabierta.cl/visualizaciones/factor-de-emision-sic-sing/)</v>
      </c>
      <c r="K199" s="352" t="s">
        <v>85</v>
      </c>
      <c r="L199" s="356" t="s">
        <v>85</v>
      </c>
    </row>
    <row r="200" spans="2:12" ht="57.6">
      <c r="B200" s="352" t="s">
        <v>181</v>
      </c>
      <c r="C200" s="352" t="s">
        <v>37</v>
      </c>
      <c r="D200" s="352" t="s">
        <v>181</v>
      </c>
      <c r="E200" s="352" t="s">
        <v>188</v>
      </c>
      <c r="F200" s="363">
        <v>2018</v>
      </c>
      <c r="G200" s="352" t="s">
        <v>184</v>
      </c>
      <c r="H200" s="353" cm="1">
        <f t="array" ref="H200">_xlfn.XLOOKUP(E200&amp;F200&amp;G200,'2.1 Electricidad'!B:B&amp;'2.1 Electricidad'!C:C&amp;'2.1 Electricidad'!D:D,'2.1 Electricidad'!E:E,"-")</f>
        <v>229166.66667000001</v>
      </c>
      <c r="I200" s="352" t="str" cm="1">
        <f t="array" ref="I200">_xlfn.XLOOKUP(E200&amp;F200&amp;G200,'2.1 Electricidad'!B:B&amp;'2.1 Electricidad'!C:C&amp;'2.1 Electricidad'!D:D,'2.1 Electricidad'!F:F,"-")</f>
        <v>kgCO2e/GWh</v>
      </c>
      <c r="J200" s="352" t="str" cm="1">
        <f t="array" ref="J200">_xlfn.XLOOKUP(E200&amp;F200&amp;G200,'2.1 Electricidad'!B:B&amp;'2.1 Electricidad'!C:C&amp;'2.1 Electricidad'!D:D,'2.1 Electricidad'!G:G,"-")</f>
        <v>Ministerio de Energía 2018 (Energía Abierta: http://energiaabierta.cl/visualizaciones/factor-de-emision-sic-sing/)</v>
      </c>
      <c r="K200" s="352" t="s">
        <v>85</v>
      </c>
      <c r="L200" s="356" t="s">
        <v>85</v>
      </c>
    </row>
    <row r="201" spans="2:12" ht="57.6">
      <c r="B201" s="352" t="s">
        <v>181</v>
      </c>
      <c r="C201" s="352" t="s">
        <v>37</v>
      </c>
      <c r="D201" s="352" t="s">
        <v>181</v>
      </c>
      <c r="E201" s="352" t="s">
        <v>188</v>
      </c>
      <c r="F201" s="363">
        <v>2018</v>
      </c>
      <c r="G201" s="352" t="s">
        <v>185</v>
      </c>
      <c r="H201" s="353" cm="1">
        <f t="array" ref="H201">_xlfn.XLOOKUP(E201&amp;F201&amp;G201,'2.1 Electricidad'!B:B&amp;'2.1 Electricidad'!C:C&amp;'2.1 Electricidad'!D:D,'2.1 Electricidad'!E:E,"-")</f>
        <v>0.22916666667000002</v>
      </c>
      <c r="I201" s="352" t="str" cm="1">
        <f t="array" ref="I201">_xlfn.XLOOKUP(E201&amp;F201&amp;G201,'2.1 Electricidad'!B:B&amp;'2.1 Electricidad'!C:C&amp;'2.1 Electricidad'!D:D,'2.1 Electricidad'!F:F,"-")</f>
        <v>kgCO2e/kWh</v>
      </c>
      <c r="J201" s="352" t="str" cm="1">
        <f t="array" ref="J201">_xlfn.XLOOKUP(E201&amp;F201&amp;G201,'2.1 Electricidad'!B:B&amp;'2.1 Electricidad'!C:C&amp;'2.1 Electricidad'!D:D,'2.1 Electricidad'!G:G,"-")</f>
        <v>Ministerio de Energía 2018 (Energía Abierta: http://energiaabierta.cl/visualizaciones/factor-de-emision-sic-sing/)</v>
      </c>
      <c r="K201" s="352" t="s">
        <v>85</v>
      </c>
      <c r="L201" s="356" t="s">
        <v>85</v>
      </c>
    </row>
    <row r="202" spans="2:12" ht="57.6">
      <c r="B202" s="352" t="s">
        <v>181</v>
      </c>
      <c r="C202" s="352" t="s">
        <v>37</v>
      </c>
      <c r="D202" s="352" t="s">
        <v>181</v>
      </c>
      <c r="E202" s="352" t="s">
        <v>188</v>
      </c>
      <c r="F202" s="363">
        <v>2019</v>
      </c>
      <c r="G202" s="352" t="s">
        <v>183</v>
      </c>
      <c r="H202" s="353" cm="1">
        <f t="array" ref="H202">_xlfn.XLOOKUP(E202&amp;F202&amp;G202,'2.1 Electricidad'!B:B&amp;'2.1 Electricidad'!C:C&amp;'2.1 Electricidad'!D:D,'2.1 Electricidad'!E:E,"-")</f>
        <v>311.16666666999998</v>
      </c>
      <c r="I202" s="352" t="str" cm="1">
        <f t="array" ref="I202">_xlfn.XLOOKUP(E202&amp;F202&amp;G202,'2.1 Electricidad'!B:B&amp;'2.1 Electricidad'!C:C&amp;'2.1 Electricidad'!D:D,'2.1 Electricidad'!F:F,"-")</f>
        <v>kgCO2e/MWh</v>
      </c>
      <c r="J202" s="352" t="str" cm="1">
        <f t="array" ref="J202">_xlfn.XLOOKUP(E202&amp;F202&amp;G202,'2.1 Electricidad'!B:B&amp;'2.1 Electricidad'!C:C&amp;'2.1 Electricidad'!D:D,'2.1 Electricidad'!G:G,"-")</f>
        <v>Ministerio de Energía 2019 (Energía Abierta: http://energiaabierta.cl/visualizaciones/factor-de-emision-sic-sing/)</v>
      </c>
      <c r="K202" s="352" t="s">
        <v>85</v>
      </c>
      <c r="L202" s="356" t="s">
        <v>85</v>
      </c>
    </row>
    <row r="203" spans="2:12" ht="57.6">
      <c r="B203" s="352" t="s">
        <v>181</v>
      </c>
      <c r="C203" s="352" t="s">
        <v>37</v>
      </c>
      <c r="D203" s="352" t="s">
        <v>181</v>
      </c>
      <c r="E203" s="352" t="s">
        <v>188</v>
      </c>
      <c r="F203" s="363">
        <v>2019</v>
      </c>
      <c r="G203" s="352" t="s">
        <v>184</v>
      </c>
      <c r="H203" s="353" cm="1">
        <f t="array" ref="H203">_xlfn.XLOOKUP(E203&amp;F203&amp;G203,'2.1 Electricidad'!B:B&amp;'2.1 Electricidad'!C:C&amp;'2.1 Electricidad'!D:D,'2.1 Electricidad'!E:E,"-")</f>
        <v>311166.66667000001</v>
      </c>
      <c r="I203" s="352" t="str" cm="1">
        <f t="array" ref="I203">_xlfn.XLOOKUP(E203&amp;F203&amp;G203,'2.1 Electricidad'!B:B&amp;'2.1 Electricidad'!C:C&amp;'2.1 Electricidad'!D:D,'2.1 Electricidad'!F:F,"-")</f>
        <v>kgCO2e/GWh</v>
      </c>
      <c r="J203" s="352" t="str" cm="1">
        <f t="array" ref="J203">_xlfn.XLOOKUP(E203&amp;F203&amp;G203,'2.1 Electricidad'!B:B&amp;'2.1 Electricidad'!C:C&amp;'2.1 Electricidad'!D:D,'2.1 Electricidad'!G:G,"-")</f>
        <v>Ministerio de Energía 2019 (Energía Abierta: http://energiaabierta.cl/visualizaciones/factor-de-emision-sic-sing/)</v>
      </c>
      <c r="K203" s="352" t="s">
        <v>85</v>
      </c>
      <c r="L203" s="356" t="s">
        <v>85</v>
      </c>
    </row>
    <row r="204" spans="2:12" ht="57.6">
      <c r="B204" s="352" t="s">
        <v>181</v>
      </c>
      <c r="C204" s="352" t="s">
        <v>37</v>
      </c>
      <c r="D204" s="352" t="s">
        <v>181</v>
      </c>
      <c r="E204" s="352" t="s">
        <v>188</v>
      </c>
      <c r="F204" s="363">
        <v>2019</v>
      </c>
      <c r="G204" s="352" t="s">
        <v>185</v>
      </c>
      <c r="H204" s="353" cm="1">
        <f t="array" ref="H204">_xlfn.XLOOKUP(E204&amp;F204&amp;G204,'2.1 Electricidad'!B:B&amp;'2.1 Electricidad'!C:C&amp;'2.1 Electricidad'!D:D,'2.1 Electricidad'!E:E,"-")</f>
        <v>0.31116666666999998</v>
      </c>
      <c r="I204" s="352" t="str" cm="1">
        <f t="array" ref="I204">_xlfn.XLOOKUP(E204&amp;F204&amp;G204,'2.1 Electricidad'!B:B&amp;'2.1 Electricidad'!C:C&amp;'2.1 Electricidad'!D:D,'2.1 Electricidad'!F:F,"-")</f>
        <v>kgCO2e/kWh</v>
      </c>
      <c r="J204" s="352" t="str" cm="1">
        <f t="array" ref="J204">_xlfn.XLOOKUP(E204&amp;F204&amp;G204,'2.1 Electricidad'!B:B&amp;'2.1 Electricidad'!C:C&amp;'2.1 Electricidad'!D:D,'2.1 Electricidad'!G:G,"-")</f>
        <v>Ministerio de Energía 2019 (Energía Abierta: http://energiaabierta.cl/visualizaciones/factor-de-emision-sic-sing/)</v>
      </c>
      <c r="K204" s="352" t="s">
        <v>85</v>
      </c>
      <c r="L204" s="356" t="s">
        <v>85</v>
      </c>
    </row>
    <row r="205" spans="2:12" ht="57.6">
      <c r="B205" s="352" t="s">
        <v>181</v>
      </c>
      <c r="C205" s="352" t="s">
        <v>37</v>
      </c>
      <c r="D205" s="352" t="s">
        <v>181</v>
      </c>
      <c r="E205" s="352" t="s">
        <v>188</v>
      </c>
      <c r="F205" s="363">
        <v>2020</v>
      </c>
      <c r="G205" s="352" t="s">
        <v>183</v>
      </c>
      <c r="H205" s="353" cm="1">
        <f t="array" ref="H205">_xlfn.XLOOKUP(E205&amp;F205&amp;G205,'2.1 Electricidad'!B:B&amp;'2.1 Electricidad'!C:C&amp;'2.1 Electricidad'!D:D,'2.1 Electricidad'!E:E,"-")</f>
        <v>308.08333333000002</v>
      </c>
      <c r="I205" s="352" t="str" cm="1">
        <f t="array" ref="I205">_xlfn.XLOOKUP(E205&amp;F205&amp;G205,'2.1 Electricidad'!B:B&amp;'2.1 Electricidad'!C:C&amp;'2.1 Electricidad'!D:D,'2.1 Electricidad'!F:F,"-")</f>
        <v>kgCO2e/MWh</v>
      </c>
      <c r="J205" s="352" t="str" cm="1">
        <f t="array" ref="J205">_xlfn.XLOOKUP(E205&amp;F205&amp;G205,'2.1 Electricidad'!B:B&amp;'2.1 Electricidad'!C:C&amp;'2.1 Electricidad'!D:D,'2.1 Electricidad'!G:G,"-")</f>
        <v>Ministerio de Energía 2020 (Energía Abierta: http://energiaabierta.cl/visualizaciones/factor-de-emision-sic-sing/)</v>
      </c>
      <c r="K205" s="352" t="s">
        <v>85</v>
      </c>
      <c r="L205" s="356" t="s">
        <v>85</v>
      </c>
    </row>
    <row r="206" spans="2:12" ht="57.6">
      <c r="B206" s="352" t="s">
        <v>181</v>
      </c>
      <c r="C206" s="352" t="s">
        <v>37</v>
      </c>
      <c r="D206" s="352" t="s">
        <v>181</v>
      </c>
      <c r="E206" s="352" t="s">
        <v>188</v>
      </c>
      <c r="F206" s="363">
        <v>2020</v>
      </c>
      <c r="G206" s="352" t="s">
        <v>184</v>
      </c>
      <c r="H206" s="353" cm="1">
        <f t="array" ref="H206">_xlfn.XLOOKUP(E206&amp;F206&amp;G206,'2.1 Electricidad'!B:B&amp;'2.1 Electricidad'!C:C&amp;'2.1 Electricidad'!D:D,'2.1 Electricidad'!E:E,"-")</f>
        <v>308083.33332999999</v>
      </c>
      <c r="I206" s="352" t="str" cm="1">
        <f t="array" ref="I206">_xlfn.XLOOKUP(E206&amp;F206&amp;G206,'2.1 Electricidad'!B:B&amp;'2.1 Electricidad'!C:C&amp;'2.1 Electricidad'!D:D,'2.1 Electricidad'!F:F,"-")</f>
        <v>kgCO2e/GWh</v>
      </c>
      <c r="J206" s="352" t="str" cm="1">
        <f t="array" ref="J206">_xlfn.XLOOKUP(E206&amp;F206&amp;G206,'2.1 Electricidad'!B:B&amp;'2.1 Electricidad'!C:C&amp;'2.1 Electricidad'!D:D,'2.1 Electricidad'!G:G,"-")</f>
        <v>Ministerio de Energía 2020 (Energía Abierta: http://energiaabierta.cl/visualizaciones/factor-de-emision-sic-sing/)</v>
      </c>
      <c r="K206" s="352" t="s">
        <v>85</v>
      </c>
      <c r="L206" s="356" t="s">
        <v>85</v>
      </c>
    </row>
    <row r="207" spans="2:12" ht="57.6">
      <c r="B207" s="352" t="s">
        <v>181</v>
      </c>
      <c r="C207" s="352" t="s">
        <v>37</v>
      </c>
      <c r="D207" s="352" t="s">
        <v>181</v>
      </c>
      <c r="E207" s="352" t="s">
        <v>188</v>
      </c>
      <c r="F207" s="363">
        <v>2020</v>
      </c>
      <c r="G207" s="352" t="s">
        <v>185</v>
      </c>
      <c r="H207" s="353" cm="1">
        <f t="array" ref="H207">_xlfn.XLOOKUP(E207&amp;F207&amp;G207,'2.1 Electricidad'!B:B&amp;'2.1 Electricidad'!C:C&amp;'2.1 Electricidad'!D:D,'2.1 Electricidad'!E:E,"-")</f>
        <v>0.30808333333000004</v>
      </c>
      <c r="I207" s="352" t="str" cm="1">
        <f t="array" ref="I207">_xlfn.XLOOKUP(E207&amp;F207&amp;G207,'2.1 Electricidad'!B:B&amp;'2.1 Electricidad'!C:C&amp;'2.1 Electricidad'!D:D,'2.1 Electricidad'!F:F,"-")</f>
        <v>kgCO2e/kWh</v>
      </c>
      <c r="J207" s="352" t="str" cm="1">
        <f t="array" ref="J207">_xlfn.XLOOKUP(E207&amp;F207&amp;G207,'2.1 Electricidad'!B:B&amp;'2.1 Electricidad'!C:C&amp;'2.1 Electricidad'!D:D,'2.1 Electricidad'!G:G,"-")</f>
        <v>Ministerio de Energía 2020 (Energía Abierta: http://energiaabierta.cl/visualizaciones/factor-de-emision-sic-sing/)</v>
      </c>
      <c r="K207" s="352" t="s">
        <v>85</v>
      </c>
      <c r="L207" s="356" t="s">
        <v>85</v>
      </c>
    </row>
    <row r="208" spans="2:12" ht="57.6">
      <c r="B208" s="352" t="s">
        <v>181</v>
      </c>
      <c r="C208" s="352" t="s">
        <v>37</v>
      </c>
      <c r="D208" s="352" t="s">
        <v>181</v>
      </c>
      <c r="E208" s="352" t="s">
        <v>188</v>
      </c>
      <c r="F208" s="363">
        <v>2021</v>
      </c>
      <c r="G208" s="352" t="s">
        <v>183</v>
      </c>
      <c r="H208" s="353" cm="1">
        <f t="array" ref="H208">_xlfn.XLOOKUP(E208&amp;F208&amp;G208,'2.1 Electricidad'!B:B&amp;'2.1 Electricidad'!C:C&amp;'2.1 Electricidad'!D:D,'2.1 Electricidad'!E:E,"-")</f>
        <v>372.25</v>
      </c>
      <c r="I208" s="352" t="str" cm="1">
        <f t="array" ref="I208">_xlfn.XLOOKUP(E208&amp;F208&amp;G208,'2.1 Electricidad'!B:B&amp;'2.1 Electricidad'!C:C&amp;'2.1 Electricidad'!D:D,'2.1 Electricidad'!F:F,"-")</f>
        <v>kgCO2e/MWh</v>
      </c>
      <c r="J208" s="352" t="str" cm="1">
        <f t="array" ref="J208">_xlfn.XLOOKUP(E208&amp;F208&amp;G208,'2.1 Electricidad'!B:B&amp;'2.1 Electricidad'!C:C&amp;'2.1 Electricidad'!D:D,'2.1 Electricidad'!G:G,"-")</f>
        <v>Ministerio de Energía 2021 (Energía Abierta: http://energiaabierta.cl/visualizaciones/factor-de-emision-sic-sing/)</v>
      </c>
      <c r="K208" s="352" t="s">
        <v>85</v>
      </c>
      <c r="L208" s="356" t="s">
        <v>85</v>
      </c>
    </row>
    <row r="209" spans="2:12" ht="57.6">
      <c r="B209" s="352" t="s">
        <v>181</v>
      </c>
      <c r="C209" s="352" t="s">
        <v>37</v>
      </c>
      <c r="D209" s="352" t="s">
        <v>181</v>
      </c>
      <c r="E209" s="352" t="s">
        <v>188</v>
      </c>
      <c r="F209" s="363">
        <v>2021</v>
      </c>
      <c r="G209" s="352" t="s">
        <v>184</v>
      </c>
      <c r="H209" s="353" cm="1">
        <f t="array" ref="H209">_xlfn.XLOOKUP(E209&amp;F209&amp;G209,'2.1 Electricidad'!B:B&amp;'2.1 Electricidad'!C:C&amp;'2.1 Electricidad'!D:D,'2.1 Electricidad'!E:E,"-")</f>
        <v>372250</v>
      </c>
      <c r="I209" s="352" t="str" cm="1">
        <f t="array" ref="I209">_xlfn.XLOOKUP(E209&amp;F209&amp;G209,'2.1 Electricidad'!B:B&amp;'2.1 Electricidad'!C:C&amp;'2.1 Electricidad'!D:D,'2.1 Electricidad'!F:F,"-")</f>
        <v>kgCO2e/GWh</v>
      </c>
      <c r="J209" s="352" t="str" cm="1">
        <f t="array" ref="J209">_xlfn.XLOOKUP(E209&amp;F209&amp;G209,'2.1 Electricidad'!B:B&amp;'2.1 Electricidad'!C:C&amp;'2.1 Electricidad'!D:D,'2.1 Electricidad'!G:G,"-")</f>
        <v>Ministerio de Energía 2021 (Energía Abierta: http://energiaabierta.cl/visualizaciones/factor-de-emision-sic-sing/)</v>
      </c>
      <c r="K209" s="352" t="s">
        <v>85</v>
      </c>
      <c r="L209" s="356" t="s">
        <v>85</v>
      </c>
    </row>
    <row r="210" spans="2:12" ht="57.6">
      <c r="B210" s="352" t="s">
        <v>181</v>
      </c>
      <c r="C210" s="352" t="s">
        <v>37</v>
      </c>
      <c r="D210" s="352" t="s">
        <v>181</v>
      </c>
      <c r="E210" s="352" t="s">
        <v>188</v>
      </c>
      <c r="F210" s="363">
        <v>2021</v>
      </c>
      <c r="G210" s="352" t="s">
        <v>185</v>
      </c>
      <c r="H210" s="353" cm="1">
        <f t="array" ref="H210">_xlfn.XLOOKUP(E210&amp;F210&amp;G210,'2.1 Electricidad'!B:B&amp;'2.1 Electricidad'!C:C&amp;'2.1 Electricidad'!D:D,'2.1 Electricidad'!E:E,"-")</f>
        <v>0.37225000000000003</v>
      </c>
      <c r="I210" s="352" t="str" cm="1">
        <f t="array" ref="I210">_xlfn.XLOOKUP(E210&amp;F210&amp;G210,'2.1 Electricidad'!B:B&amp;'2.1 Electricidad'!C:C&amp;'2.1 Electricidad'!D:D,'2.1 Electricidad'!F:F,"-")</f>
        <v>kgCO2e/kWh</v>
      </c>
      <c r="J210" s="352" t="str" cm="1">
        <f t="array" ref="J210">_xlfn.XLOOKUP(E210&amp;F210&amp;G210,'2.1 Electricidad'!B:B&amp;'2.1 Electricidad'!C:C&amp;'2.1 Electricidad'!D:D,'2.1 Electricidad'!G:G,"-")</f>
        <v>Ministerio de Energía 2021 (Energía Abierta: http://energiaabierta.cl/visualizaciones/factor-de-emision-sic-sing/)</v>
      </c>
      <c r="K210" s="352" t="s">
        <v>85</v>
      </c>
      <c r="L210" s="356" t="s">
        <v>85</v>
      </c>
    </row>
    <row r="211" spans="2:12" ht="57.6">
      <c r="B211" s="352" t="s">
        <v>181</v>
      </c>
      <c r="C211" s="352" t="s">
        <v>37</v>
      </c>
      <c r="D211" s="352" t="s">
        <v>181</v>
      </c>
      <c r="E211" s="352" t="s">
        <v>188</v>
      </c>
      <c r="F211" s="363">
        <v>2022</v>
      </c>
      <c r="G211" s="352" t="s">
        <v>183</v>
      </c>
      <c r="H211" s="353" cm="1">
        <f t="array" ref="H211">_xlfn.XLOOKUP(E211&amp;F211&amp;G211,'2.1 Electricidad'!B:B&amp;'2.1 Electricidad'!C:C&amp;'2.1 Electricidad'!D:D,'2.1 Electricidad'!E:E,"-")</f>
        <v>386.5</v>
      </c>
      <c r="I211" s="352" t="str" cm="1">
        <f t="array" ref="I211">_xlfn.XLOOKUP(E211&amp;F211&amp;G211,'2.1 Electricidad'!B:B&amp;'2.1 Electricidad'!C:C&amp;'2.1 Electricidad'!D:D,'2.1 Electricidad'!F:F,"-")</f>
        <v>kgCO2e/MWh</v>
      </c>
      <c r="J211" s="352" t="str" cm="1">
        <f t="array" ref="J211">_xlfn.XLOOKUP(E211&amp;F211&amp;G211,'2.1 Electricidad'!B:B&amp;'2.1 Electricidad'!C:C&amp;'2.1 Electricidad'!D:D,'2.1 Electricidad'!G:G,"-")</f>
        <v>Ministerio de Energía 2022 (Energía Abierta: http://energiaabierta.cl/visualizaciones/factor-de-emision-sic-sing/)</v>
      </c>
      <c r="K211" s="352" t="s">
        <v>85</v>
      </c>
      <c r="L211" s="356" t="s">
        <v>85</v>
      </c>
    </row>
    <row r="212" spans="2:12" ht="57.6">
      <c r="B212" s="352" t="s">
        <v>181</v>
      </c>
      <c r="C212" s="352" t="s">
        <v>37</v>
      </c>
      <c r="D212" s="352" t="s">
        <v>181</v>
      </c>
      <c r="E212" s="352" t="s">
        <v>188</v>
      </c>
      <c r="F212" s="363">
        <v>2022</v>
      </c>
      <c r="G212" s="352" t="s">
        <v>184</v>
      </c>
      <c r="H212" s="353" cm="1">
        <f t="array" ref="H212">_xlfn.XLOOKUP(E212&amp;F212&amp;G212,'2.1 Electricidad'!B:B&amp;'2.1 Electricidad'!C:C&amp;'2.1 Electricidad'!D:D,'2.1 Electricidad'!E:E,"-")</f>
        <v>386500</v>
      </c>
      <c r="I212" s="352" t="str" cm="1">
        <f t="array" ref="I212">_xlfn.XLOOKUP(E212&amp;F212&amp;G212,'2.1 Electricidad'!B:B&amp;'2.1 Electricidad'!C:C&amp;'2.1 Electricidad'!D:D,'2.1 Electricidad'!F:F,"-")</f>
        <v>kgCO2e/GWh</v>
      </c>
      <c r="J212" s="352" t="str" cm="1">
        <f t="array" ref="J212">_xlfn.XLOOKUP(E212&amp;F212&amp;G212,'2.1 Electricidad'!B:B&amp;'2.1 Electricidad'!C:C&amp;'2.1 Electricidad'!D:D,'2.1 Electricidad'!G:G,"-")</f>
        <v>Ministerio de Energía 2022 (Energía Abierta: http://energiaabierta.cl/visualizaciones/factor-de-emision-sic-sing/)</v>
      </c>
      <c r="K212" s="352" t="s">
        <v>85</v>
      </c>
      <c r="L212" s="356" t="s">
        <v>85</v>
      </c>
    </row>
    <row r="213" spans="2:12" ht="57.6">
      <c r="B213" s="352" t="s">
        <v>181</v>
      </c>
      <c r="C213" s="352" t="s">
        <v>37</v>
      </c>
      <c r="D213" s="352" t="s">
        <v>181</v>
      </c>
      <c r="E213" s="352" t="s">
        <v>188</v>
      </c>
      <c r="F213" s="363">
        <v>2022</v>
      </c>
      <c r="G213" s="352" t="s">
        <v>185</v>
      </c>
      <c r="H213" s="353" cm="1">
        <f t="array" ref="H213">_xlfn.XLOOKUP(E213&amp;F213&amp;G213,'2.1 Electricidad'!B:B&amp;'2.1 Electricidad'!C:C&amp;'2.1 Electricidad'!D:D,'2.1 Electricidad'!E:E,"-")</f>
        <v>0.38650000000000001</v>
      </c>
      <c r="I213" s="352" t="str" cm="1">
        <f t="array" ref="I213">_xlfn.XLOOKUP(E213&amp;F213&amp;G213,'2.1 Electricidad'!B:B&amp;'2.1 Electricidad'!C:C&amp;'2.1 Electricidad'!D:D,'2.1 Electricidad'!F:F,"-")</f>
        <v>kgCO2e/kWh</v>
      </c>
      <c r="J213" s="352" t="str" cm="1">
        <f t="array" ref="J213">_xlfn.XLOOKUP(E213&amp;F213&amp;G213,'2.1 Electricidad'!B:B&amp;'2.1 Electricidad'!C:C&amp;'2.1 Electricidad'!D:D,'2.1 Electricidad'!G:G,"-")</f>
        <v>Ministerio de Energía 2022 (Energía Abierta: http://energiaabierta.cl/visualizaciones/factor-de-emision-sic-sing/)</v>
      </c>
      <c r="K213" s="352" t="s">
        <v>85</v>
      </c>
      <c r="L213" s="356" t="s">
        <v>85</v>
      </c>
    </row>
    <row r="214" spans="2:12" ht="57.6">
      <c r="B214" s="352" t="s">
        <v>181</v>
      </c>
      <c r="C214" s="352" t="s">
        <v>37</v>
      </c>
      <c r="D214" s="352" t="s">
        <v>181</v>
      </c>
      <c r="E214" s="352" t="s">
        <v>188</v>
      </c>
      <c r="F214" s="363">
        <v>2023</v>
      </c>
      <c r="G214" s="352" t="s">
        <v>183</v>
      </c>
      <c r="H214" s="353" cm="1">
        <f t="array" ref="H214">_xlfn.XLOOKUP(E214&amp;F214&amp;G214,'2.1 Electricidad'!B:B&amp;'2.1 Electricidad'!C:C&amp;'2.1 Electricidad'!D:D,'2.1 Electricidad'!E:E,"-")</f>
        <v>336.25</v>
      </c>
      <c r="I214" s="352" t="str" cm="1">
        <f t="array" ref="I214">_xlfn.XLOOKUP(E214&amp;F214&amp;G214,'2.1 Electricidad'!B:B&amp;'2.1 Electricidad'!C:C&amp;'2.1 Electricidad'!D:D,'2.1 Electricidad'!F:F,"-")</f>
        <v>kgCO2e/MWh</v>
      </c>
      <c r="J214" s="352" t="str" cm="1">
        <f t="array" ref="J214">_xlfn.XLOOKUP(E214&amp;F214&amp;G214,'2.1 Electricidad'!B:B&amp;'2.1 Electricidad'!C:C&amp;'2.1 Electricidad'!D:D,'2.1 Electricidad'!G:G,"-")</f>
        <v>Ministerio de Energía 2023 (Energía Abierta: http://energiaabierta.cl/visualizaciones/factor-de-emision-sic-sing/)</v>
      </c>
      <c r="K214" s="352" t="s">
        <v>85</v>
      </c>
      <c r="L214" s="356" t="s">
        <v>85</v>
      </c>
    </row>
    <row r="215" spans="2:12" ht="57.6">
      <c r="B215" s="352" t="s">
        <v>181</v>
      </c>
      <c r="C215" s="352" t="s">
        <v>37</v>
      </c>
      <c r="D215" s="352" t="s">
        <v>181</v>
      </c>
      <c r="E215" s="352" t="s">
        <v>188</v>
      </c>
      <c r="F215" s="363">
        <v>2023</v>
      </c>
      <c r="G215" s="352" t="s">
        <v>184</v>
      </c>
      <c r="H215" s="353" cm="1">
        <f t="array" ref="H215">_xlfn.XLOOKUP(E215&amp;F215&amp;G215,'2.1 Electricidad'!B:B&amp;'2.1 Electricidad'!C:C&amp;'2.1 Electricidad'!D:D,'2.1 Electricidad'!E:E,"-")</f>
        <v>336250</v>
      </c>
      <c r="I215" s="352" t="str" cm="1">
        <f t="array" ref="I215">_xlfn.XLOOKUP(E215&amp;F215&amp;G215,'2.1 Electricidad'!B:B&amp;'2.1 Electricidad'!C:C&amp;'2.1 Electricidad'!D:D,'2.1 Electricidad'!F:F,"-")</f>
        <v>kgCO2e/GWh</v>
      </c>
      <c r="J215" s="352" t="str" cm="1">
        <f t="array" ref="J215">_xlfn.XLOOKUP(E215&amp;F215&amp;G215,'2.1 Electricidad'!B:B&amp;'2.1 Electricidad'!C:C&amp;'2.1 Electricidad'!D:D,'2.1 Electricidad'!G:G,"-")</f>
        <v>Ministerio de Energía 2023 (Energía Abierta: http://energiaabierta.cl/visualizaciones/factor-de-emision-sic-sing/)</v>
      </c>
      <c r="K215" s="352" t="s">
        <v>85</v>
      </c>
      <c r="L215" s="356" t="s">
        <v>85</v>
      </c>
    </row>
    <row r="216" spans="2:12" ht="57.6">
      <c r="B216" s="352" t="s">
        <v>181</v>
      </c>
      <c r="C216" s="352" t="s">
        <v>37</v>
      </c>
      <c r="D216" s="352" t="s">
        <v>181</v>
      </c>
      <c r="E216" s="352" t="s">
        <v>188</v>
      </c>
      <c r="F216" s="363">
        <v>2023</v>
      </c>
      <c r="G216" s="352" t="s">
        <v>185</v>
      </c>
      <c r="H216" s="353" cm="1">
        <f t="array" ref="H216">_xlfn.XLOOKUP(E216&amp;F216&amp;G216,'2.1 Electricidad'!B:B&amp;'2.1 Electricidad'!C:C&amp;'2.1 Electricidad'!D:D,'2.1 Electricidad'!E:E,"-")</f>
        <v>0.33624999999999999</v>
      </c>
      <c r="I216" s="352" t="str" cm="1">
        <f t="array" ref="I216">_xlfn.XLOOKUP(E216&amp;F216&amp;G216,'2.1 Electricidad'!B:B&amp;'2.1 Electricidad'!C:C&amp;'2.1 Electricidad'!D:D,'2.1 Electricidad'!F:F,"-")</f>
        <v>kgCO2e/kWh</v>
      </c>
      <c r="J216" s="352" t="str" cm="1">
        <f t="array" ref="J216">_xlfn.XLOOKUP(E216&amp;F216&amp;G216,'2.1 Electricidad'!B:B&amp;'2.1 Electricidad'!C:C&amp;'2.1 Electricidad'!D:D,'2.1 Electricidad'!G:G,"-")</f>
        <v>Ministerio de Energía 2023 (Energía Abierta: http://energiaabierta.cl/visualizaciones/factor-de-emision-sic-sing/)</v>
      </c>
      <c r="K216" s="352" t="s">
        <v>85</v>
      </c>
      <c r="L216" s="356" t="s">
        <v>85</v>
      </c>
    </row>
    <row r="217" spans="2:12" ht="57.6">
      <c r="B217" s="352" t="s">
        <v>181</v>
      </c>
      <c r="C217" s="352" t="s">
        <v>37</v>
      </c>
      <c r="D217" s="352" t="s">
        <v>181</v>
      </c>
      <c r="E217" s="352" t="s">
        <v>188</v>
      </c>
      <c r="F217" s="363">
        <v>2024</v>
      </c>
      <c r="G217" s="352" t="s">
        <v>183</v>
      </c>
      <c r="H217" s="353" cm="1">
        <f t="array" ref="H217">_xlfn.XLOOKUP(E217&amp;F217&amp;G217,'2.1 Electricidad'!B:B&amp;'2.1 Electricidad'!C:C&amp;'2.1 Electricidad'!D:D,'2.1 Electricidad'!E:E,"-")</f>
        <v>304.5</v>
      </c>
      <c r="I217" s="352" t="str" cm="1">
        <f t="array" ref="I217">_xlfn.XLOOKUP(E217&amp;F217&amp;G217,'2.1 Electricidad'!B:B&amp;'2.1 Electricidad'!C:C&amp;'2.1 Electricidad'!D:D,'2.1 Electricidad'!F:F,"-")</f>
        <v>kgCO2e/MWh</v>
      </c>
      <c r="J217" s="352" t="str" cm="1">
        <f t="array" ref="J217">_xlfn.XLOOKUP(E217&amp;F217&amp;G217,'2.1 Electricidad'!B:B&amp;'2.1 Electricidad'!C:C&amp;'2.1 Electricidad'!D:D,'2.1 Electricidad'!G:G,"-")</f>
        <v>Ministerio de Energía 2024 (Energía Abierta: http://energiaabierta.cl/visualizaciones/factor-de-emision-sic-sing/)</v>
      </c>
      <c r="K217" s="352" t="s">
        <v>85</v>
      </c>
      <c r="L217" s="356" t="s">
        <v>85</v>
      </c>
    </row>
    <row r="218" spans="2:12" ht="57.6">
      <c r="B218" s="352" t="s">
        <v>181</v>
      </c>
      <c r="C218" s="352" t="s">
        <v>37</v>
      </c>
      <c r="D218" s="352" t="s">
        <v>181</v>
      </c>
      <c r="E218" s="352" t="s">
        <v>188</v>
      </c>
      <c r="F218" s="363">
        <v>2024</v>
      </c>
      <c r="G218" s="352" t="s">
        <v>184</v>
      </c>
      <c r="H218" s="353" cm="1">
        <f t="array" ref="H218">_xlfn.XLOOKUP(E218&amp;F218&amp;G218,'2.1 Electricidad'!B:B&amp;'2.1 Electricidad'!C:C&amp;'2.1 Electricidad'!D:D,'2.1 Electricidad'!E:E,"-")</f>
        <v>304500</v>
      </c>
      <c r="I218" s="352" t="str" cm="1">
        <f t="array" ref="I218">_xlfn.XLOOKUP(E218&amp;F218&amp;G218,'2.1 Electricidad'!B:B&amp;'2.1 Electricidad'!C:C&amp;'2.1 Electricidad'!D:D,'2.1 Electricidad'!F:F,"-")</f>
        <v>kgCO2e/GWh</v>
      </c>
      <c r="J218" s="352" t="str" cm="1">
        <f t="array" ref="J218">_xlfn.XLOOKUP(E218&amp;F218&amp;G218,'2.1 Electricidad'!B:B&amp;'2.1 Electricidad'!C:C&amp;'2.1 Electricidad'!D:D,'2.1 Electricidad'!G:G,"-")</f>
        <v>Ministerio de Energía 2024 (Energía Abierta: http://energiaabierta.cl/visualizaciones/factor-de-emision-sic-sing/)</v>
      </c>
      <c r="K218" s="352" t="s">
        <v>85</v>
      </c>
      <c r="L218" s="356" t="s">
        <v>85</v>
      </c>
    </row>
    <row r="219" spans="2:12" ht="57.6">
      <c r="B219" s="352" t="s">
        <v>181</v>
      </c>
      <c r="C219" s="352" t="s">
        <v>37</v>
      </c>
      <c r="D219" s="352" t="s">
        <v>181</v>
      </c>
      <c r="E219" s="352" t="s">
        <v>188</v>
      </c>
      <c r="F219" s="363">
        <v>2024</v>
      </c>
      <c r="G219" s="352" t="s">
        <v>185</v>
      </c>
      <c r="H219" s="353" cm="1">
        <f t="array" ref="H219">_xlfn.XLOOKUP(E219&amp;F219&amp;G219,'2.1 Electricidad'!B:B&amp;'2.1 Electricidad'!C:C&amp;'2.1 Electricidad'!D:D,'2.1 Electricidad'!E:E,"-")</f>
        <v>0.30449999999999999</v>
      </c>
      <c r="I219" s="352" t="str" cm="1">
        <f t="array" ref="I219">_xlfn.XLOOKUP(E219&amp;F219&amp;G219,'2.1 Electricidad'!B:B&amp;'2.1 Electricidad'!C:C&amp;'2.1 Electricidad'!D:D,'2.1 Electricidad'!F:F,"-")</f>
        <v>kgCO2e/kWh</v>
      </c>
      <c r="J219" s="352" t="str" cm="1">
        <f t="array" ref="J219">_xlfn.XLOOKUP(E219&amp;F219&amp;G219,'2.1 Electricidad'!B:B&amp;'2.1 Electricidad'!C:C&amp;'2.1 Electricidad'!D:D,'2.1 Electricidad'!G:G,"-")</f>
        <v>Ministerio de Energía 2024 (Energía Abierta: http://energiaabierta.cl/visualizaciones/factor-de-emision-sic-sing/)</v>
      </c>
      <c r="K219" s="352" t="s">
        <v>85</v>
      </c>
      <c r="L219" s="356" t="s">
        <v>85</v>
      </c>
    </row>
    <row r="220" spans="2:12" ht="57.6">
      <c r="B220" s="352" t="s">
        <v>181</v>
      </c>
      <c r="C220" s="352" t="s">
        <v>37</v>
      </c>
      <c r="D220" s="352" t="s">
        <v>181</v>
      </c>
      <c r="E220" s="352" t="s">
        <v>188</v>
      </c>
      <c r="F220" s="363">
        <v>2025</v>
      </c>
      <c r="G220" s="352" t="s">
        <v>183</v>
      </c>
      <c r="H220" s="353" t="str" cm="1">
        <f t="array" ref="H220">_xlfn.XLOOKUP(E220&amp;F220&amp;G220,'2.1 Electricidad'!B:B&amp;'2.1 Electricidad'!C:C&amp;'2.1 Electricidad'!D:D,'2.1 Electricidad'!E:E,"-")</f>
        <v>PENDIENTE</v>
      </c>
      <c r="I220" s="352" t="str" cm="1">
        <f t="array" ref="I220">_xlfn.XLOOKUP(E220&amp;F220&amp;G220,'2.1 Electricidad'!B:B&amp;'2.1 Electricidad'!C:C&amp;'2.1 Electricidad'!D:D,'2.1 Electricidad'!F:F,"-")</f>
        <v>kgCO2e/MWh</v>
      </c>
      <c r="J220" s="352" t="str" cm="1">
        <f t="array" ref="J220">_xlfn.XLOOKUP(E220&amp;F220&amp;G220,'2.1 Electricidad'!B:B&amp;'2.1 Electricidad'!C:C&amp;'2.1 Electricidad'!D:D,'2.1 Electricidad'!G:G,"-")</f>
        <v>Ministerio de Energía 2025 (Energía Abierta: http://energiaabierta.cl/visualizaciones/factor-de-emision-sic-sing/)</v>
      </c>
      <c r="K220" s="352" t="s">
        <v>85</v>
      </c>
      <c r="L220" s="356" t="s">
        <v>85</v>
      </c>
    </row>
    <row r="221" spans="2:12" ht="57.6">
      <c r="B221" s="352" t="s">
        <v>181</v>
      </c>
      <c r="C221" s="352" t="s">
        <v>37</v>
      </c>
      <c r="D221" s="352" t="s">
        <v>181</v>
      </c>
      <c r="E221" s="352" t="s">
        <v>188</v>
      </c>
      <c r="F221" s="363">
        <v>2025</v>
      </c>
      <c r="G221" s="352" t="s">
        <v>184</v>
      </c>
      <c r="H221" s="353" t="str" cm="1">
        <f t="array" ref="H221">_xlfn.XLOOKUP(E221&amp;F221&amp;G221,'2.1 Electricidad'!B:B&amp;'2.1 Electricidad'!C:C&amp;'2.1 Electricidad'!D:D,'2.1 Electricidad'!E:E,"-")</f>
        <v>PENDIENTE</v>
      </c>
      <c r="I221" s="352" t="str" cm="1">
        <f t="array" ref="I221">_xlfn.XLOOKUP(E221&amp;F221&amp;G221,'2.1 Electricidad'!B:B&amp;'2.1 Electricidad'!C:C&amp;'2.1 Electricidad'!D:D,'2.1 Electricidad'!F:F,"-")</f>
        <v>kgCO2e/GWh</v>
      </c>
      <c r="J221" s="352" t="str" cm="1">
        <f t="array" ref="J221">_xlfn.XLOOKUP(E221&amp;F221&amp;G221,'2.1 Electricidad'!B:B&amp;'2.1 Electricidad'!C:C&amp;'2.1 Electricidad'!D:D,'2.1 Electricidad'!G:G,"-")</f>
        <v>Ministerio de Energía 2025 (Energía Abierta: http://energiaabierta.cl/visualizaciones/factor-de-emision-sic-sing/)</v>
      </c>
      <c r="K221" s="352" t="s">
        <v>85</v>
      </c>
      <c r="L221" s="356" t="s">
        <v>85</v>
      </c>
    </row>
    <row r="222" spans="2:12" ht="57.6">
      <c r="B222" s="352" t="s">
        <v>181</v>
      </c>
      <c r="C222" s="352" t="s">
        <v>37</v>
      </c>
      <c r="D222" s="352" t="s">
        <v>181</v>
      </c>
      <c r="E222" s="352" t="s">
        <v>188</v>
      </c>
      <c r="F222" s="363">
        <v>2025</v>
      </c>
      <c r="G222" s="352" t="s">
        <v>185</v>
      </c>
      <c r="H222" s="353" t="str" cm="1">
        <f t="array" ref="H222">_xlfn.XLOOKUP(E222&amp;F222&amp;G222,'2.1 Electricidad'!B:B&amp;'2.1 Electricidad'!C:C&amp;'2.1 Electricidad'!D:D,'2.1 Electricidad'!E:E,"-")</f>
        <v>PENDIENTE</v>
      </c>
      <c r="I222" s="352" t="str" cm="1">
        <f t="array" ref="I222">_xlfn.XLOOKUP(E222&amp;F222&amp;G222,'2.1 Electricidad'!B:B&amp;'2.1 Electricidad'!C:C&amp;'2.1 Electricidad'!D:D,'2.1 Electricidad'!F:F,"-")</f>
        <v>kgCO2e/kWh</v>
      </c>
      <c r="J222" s="352" t="str" cm="1">
        <f t="array" ref="J222">_xlfn.XLOOKUP(E222&amp;F222&amp;G222,'2.1 Electricidad'!B:B&amp;'2.1 Electricidad'!C:C&amp;'2.1 Electricidad'!D:D,'2.1 Electricidad'!G:G,"-")</f>
        <v>Ministerio de Energía 2025 (Energía Abierta: http://energiaabierta.cl/visualizaciones/factor-de-emision-sic-sing/)</v>
      </c>
      <c r="K222" s="352" t="s">
        <v>85</v>
      </c>
      <c r="L222" s="356" t="s">
        <v>85</v>
      </c>
    </row>
    <row r="223" spans="2:12" ht="57.6">
      <c r="B223" s="352" t="s">
        <v>181</v>
      </c>
      <c r="C223" s="352" t="s">
        <v>37</v>
      </c>
      <c r="D223" s="352" t="s">
        <v>181</v>
      </c>
      <c r="E223" s="352" t="s">
        <v>189</v>
      </c>
      <c r="F223" s="363">
        <v>2015</v>
      </c>
      <c r="G223" s="352" t="s">
        <v>183</v>
      </c>
      <c r="H223" s="353" cm="1">
        <f t="array" ref="H223">_xlfn.XLOOKUP(E223&amp;F223&amp;G223,'2.1 Electricidad'!B:B&amp;'2.1 Electricidad'!C:C&amp;'2.1 Electricidad'!D:D,'2.1 Electricidad'!E:E,"-")</f>
        <v>568.33333000000005</v>
      </c>
      <c r="I223" s="352" t="str" cm="1">
        <f t="array" ref="I223">_xlfn.XLOOKUP(E223&amp;F223&amp;G223,'2.1 Electricidad'!B:B&amp;'2.1 Electricidad'!C:C&amp;'2.1 Electricidad'!D:D,'2.1 Electricidad'!F:F,"-")</f>
        <v>kgCO2e/MWh</v>
      </c>
      <c r="J223" s="352" t="str" cm="1">
        <f t="array" ref="J223">_xlfn.XLOOKUP(E223&amp;F223&amp;G223,'2.1 Electricidad'!B:B&amp;'2.1 Electricidad'!C:C&amp;'2.1 Electricidad'!D:D,'2.1 Electricidad'!G:G,"-")</f>
        <v>Ministerio de Energía 2015 (Energía Abierta: http://energiaabierta.cl/visualizaciones/factor-de-emision-sic-sing/)</v>
      </c>
      <c r="K223" s="352" t="s">
        <v>85</v>
      </c>
      <c r="L223" s="356" t="s">
        <v>85</v>
      </c>
    </row>
    <row r="224" spans="2:12" ht="57.6">
      <c r="B224" s="352" t="s">
        <v>181</v>
      </c>
      <c r="C224" s="352" t="s">
        <v>37</v>
      </c>
      <c r="D224" s="352" t="s">
        <v>181</v>
      </c>
      <c r="E224" s="352" t="s">
        <v>189</v>
      </c>
      <c r="F224" s="363">
        <v>2015</v>
      </c>
      <c r="G224" s="352" t="s">
        <v>184</v>
      </c>
      <c r="H224" s="353" cm="1">
        <f t="array" ref="H224">_xlfn.XLOOKUP(E224&amp;F224&amp;G224,'2.1 Electricidad'!B:B&amp;'2.1 Electricidad'!C:C&amp;'2.1 Electricidad'!D:D,'2.1 Electricidad'!E:E,"-")</f>
        <v>568333.33000000007</v>
      </c>
      <c r="I224" s="352" t="str" cm="1">
        <f t="array" ref="I224">_xlfn.XLOOKUP(E224&amp;F224&amp;G224,'2.1 Electricidad'!B:B&amp;'2.1 Electricidad'!C:C&amp;'2.1 Electricidad'!D:D,'2.1 Electricidad'!F:F,"-")</f>
        <v>kgCO2e/GWh</v>
      </c>
      <c r="J224" s="352" t="str" cm="1">
        <f t="array" ref="J224">_xlfn.XLOOKUP(E224&amp;F224&amp;G224,'2.1 Electricidad'!B:B&amp;'2.1 Electricidad'!C:C&amp;'2.1 Electricidad'!D:D,'2.1 Electricidad'!G:G,"-")</f>
        <v>Ministerio de Energía 2015 (Energía Abierta: http://energiaabierta.cl/visualizaciones/factor-de-emision-sic-sing/)</v>
      </c>
      <c r="K224" s="352" t="s">
        <v>85</v>
      </c>
      <c r="L224" s="356" t="s">
        <v>85</v>
      </c>
    </row>
    <row r="225" spans="2:12" ht="57.6">
      <c r="B225" s="352" t="s">
        <v>181</v>
      </c>
      <c r="C225" s="352" t="s">
        <v>37</v>
      </c>
      <c r="D225" s="352" t="s">
        <v>181</v>
      </c>
      <c r="E225" s="352" t="s">
        <v>189</v>
      </c>
      <c r="F225" s="363">
        <v>2015</v>
      </c>
      <c r="G225" s="352" t="s">
        <v>185</v>
      </c>
      <c r="H225" s="353" cm="1">
        <f t="array" ref="H225">_xlfn.XLOOKUP(E225&amp;F225&amp;G225,'2.1 Electricidad'!B:B&amp;'2.1 Electricidad'!C:C&amp;'2.1 Electricidad'!D:D,'2.1 Electricidad'!E:E,"-")</f>
        <v>0.56833333000000008</v>
      </c>
      <c r="I225" s="352" t="str" cm="1">
        <f t="array" ref="I225">_xlfn.XLOOKUP(E225&amp;F225&amp;G225,'2.1 Electricidad'!B:B&amp;'2.1 Electricidad'!C:C&amp;'2.1 Electricidad'!D:D,'2.1 Electricidad'!F:F,"-")</f>
        <v>kgCO2e/kWh</v>
      </c>
      <c r="J225" s="352" t="str" cm="1">
        <f t="array" ref="J225">_xlfn.XLOOKUP(E225&amp;F225&amp;G225,'2.1 Electricidad'!B:B&amp;'2.1 Electricidad'!C:C&amp;'2.1 Electricidad'!D:D,'2.1 Electricidad'!G:G,"-")</f>
        <v>Ministerio de Energía 2015 (Energía Abierta: http://energiaabierta.cl/visualizaciones/factor-de-emision-sic-sing/)</v>
      </c>
      <c r="K225" s="352" t="s">
        <v>85</v>
      </c>
      <c r="L225" s="356" t="s">
        <v>85</v>
      </c>
    </row>
    <row r="226" spans="2:12" ht="57.6">
      <c r="B226" s="352" t="s">
        <v>181</v>
      </c>
      <c r="C226" s="352" t="s">
        <v>37</v>
      </c>
      <c r="D226" s="352" t="s">
        <v>181</v>
      </c>
      <c r="E226" s="352" t="s">
        <v>189</v>
      </c>
      <c r="F226" s="363">
        <v>2016</v>
      </c>
      <c r="G226" s="352" t="s">
        <v>183</v>
      </c>
      <c r="H226" s="353" cm="1">
        <f t="array" ref="H226">_xlfn.XLOOKUP(E226&amp;F226&amp;G226,'2.1 Electricidad'!B:B&amp;'2.1 Electricidad'!C:C&amp;'2.1 Electricidad'!D:D,'2.1 Electricidad'!E:E,"-")</f>
        <v>567.08333000000005</v>
      </c>
      <c r="I226" s="352" t="str" cm="1">
        <f t="array" ref="I226">_xlfn.XLOOKUP(E226&amp;F226&amp;G226,'2.1 Electricidad'!B:B&amp;'2.1 Electricidad'!C:C&amp;'2.1 Electricidad'!D:D,'2.1 Electricidad'!F:F,"-")</f>
        <v>kgCO2e/MWh</v>
      </c>
      <c r="J226" s="352" t="str" cm="1">
        <f t="array" ref="J226">_xlfn.XLOOKUP(E226&amp;F226&amp;G226,'2.1 Electricidad'!B:B&amp;'2.1 Electricidad'!C:C&amp;'2.1 Electricidad'!D:D,'2.1 Electricidad'!G:G,"-")</f>
        <v>Ministerio de Energía 2016 (Energía Abierta: http://energiaabierta.cl/visualizaciones/factor-de-emision-sic-sing/)</v>
      </c>
      <c r="K226" s="352" t="s">
        <v>85</v>
      </c>
      <c r="L226" s="356" t="s">
        <v>85</v>
      </c>
    </row>
    <row r="227" spans="2:12" ht="57.6">
      <c r="B227" s="352" t="s">
        <v>181</v>
      </c>
      <c r="C227" s="352" t="s">
        <v>37</v>
      </c>
      <c r="D227" s="352" t="s">
        <v>181</v>
      </c>
      <c r="E227" s="352" t="s">
        <v>189</v>
      </c>
      <c r="F227" s="363">
        <v>2016</v>
      </c>
      <c r="G227" s="352" t="s">
        <v>184</v>
      </c>
      <c r="H227" s="353" cm="1">
        <f t="array" ref="H227">_xlfn.XLOOKUP(E227&amp;F227&amp;G227,'2.1 Electricidad'!B:B&amp;'2.1 Electricidad'!C:C&amp;'2.1 Electricidad'!D:D,'2.1 Electricidad'!E:E,"-")</f>
        <v>567083.33000000007</v>
      </c>
      <c r="I227" s="352" t="str" cm="1">
        <f t="array" ref="I227">_xlfn.XLOOKUP(E227&amp;F227&amp;G227,'2.1 Electricidad'!B:B&amp;'2.1 Electricidad'!C:C&amp;'2.1 Electricidad'!D:D,'2.1 Electricidad'!F:F,"-")</f>
        <v>kgCO2e/GWh</v>
      </c>
      <c r="J227" s="352" t="str" cm="1">
        <f t="array" ref="J227">_xlfn.XLOOKUP(E227&amp;F227&amp;G227,'2.1 Electricidad'!B:B&amp;'2.1 Electricidad'!C:C&amp;'2.1 Electricidad'!D:D,'2.1 Electricidad'!G:G,"-")</f>
        <v>Ministerio de Energía 2016 (Energía Abierta: http://energiaabierta.cl/visualizaciones/factor-de-emision-sic-sing/)</v>
      </c>
      <c r="K227" s="352" t="s">
        <v>85</v>
      </c>
      <c r="L227" s="356" t="s">
        <v>85</v>
      </c>
    </row>
    <row r="228" spans="2:12" ht="57.6">
      <c r="B228" s="352" t="s">
        <v>181</v>
      </c>
      <c r="C228" s="352" t="s">
        <v>37</v>
      </c>
      <c r="D228" s="352" t="s">
        <v>181</v>
      </c>
      <c r="E228" s="352" t="s">
        <v>189</v>
      </c>
      <c r="F228" s="363">
        <v>2016</v>
      </c>
      <c r="G228" s="352" t="s">
        <v>185</v>
      </c>
      <c r="H228" s="353" cm="1">
        <f t="array" ref="H228">_xlfn.XLOOKUP(E228&amp;F228&amp;G228,'2.1 Electricidad'!B:B&amp;'2.1 Electricidad'!C:C&amp;'2.1 Electricidad'!D:D,'2.1 Electricidad'!E:E,"-")</f>
        <v>0.56708333000000011</v>
      </c>
      <c r="I228" s="352" t="str" cm="1">
        <f t="array" ref="I228">_xlfn.XLOOKUP(E228&amp;F228&amp;G228,'2.1 Electricidad'!B:B&amp;'2.1 Electricidad'!C:C&amp;'2.1 Electricidad'!D:D,'2.1 Electricidad'!F:F,"-")</f>
        <v>kgCO2e/kWh</v>
      </c>
      <c r="J228" s="352" t="str" cm="1">
        <f t="array" ref="J228">_xlfn.XLOOKUP(E228&amp;F228&amp;G228,'2.1 Electricidad'!B:B&amp;'2.1 Electricidad'!C:C&amp;'2.1 Electricidad'!D:D,'2.1 Electricidad'!G:G,"-")</f>
        <v>Ministerio de Energía 2016 (Energía Abierta: http://energiaabierta.cl/visualizaciones/factor-de-emision-sic-sing/)</v>
      </c>
      <c r="K228" s="352" t="s">
        <v>85</v>
      </c>
      <c r="L228" s="356" t="s">
        <v>85</v>
      </c>
    </row>
    <row r="229" spans="2:12" ht="57.6">
      <c r="B229" s="352" t="s">
        <v>181</v>
      </c>
      <c r="C229" s="352" t="s">
        <v>37</v>
      </c>
      <c r="D229" s="352" t="s">
        <v>181</v>
      </c>
      <c r="E229" s="352" t="s">
        <v>189</v>
      </c>
      <c r="F229" s="363">
        <v>2017</v>
      </c>
      <c r="G229" s="352" t="s">
        <v>183</v>
      </c>
      <c r="H229" s="353" cm="1">
        <f t="array" ref="H229">_xlfn.XLOOKUP(E229&amp;F229&amp;G229,'2.1 Electricidad'!B:B&amp;'2.1 Electricidad'!C:C&amp;'2.1 Electricidad'!D:D,'2.1 Electricidad'!E:E,"-")</f>
        <v>567.75</v>
      </c>
      <c r="I229" s="352" t="str" cm="1">
        <f t="array" ref="I229">_xlfn.XLOOKUP(E229&amp;F229&amp;G229,'2.1 Electricidad'!B:B&amp;'2.1 Electricidad'!C:C&amp;'2.1 Electricidad'!D:D,'2.1 Electricidad'!F:F,"-")</f>
        <v>kgCO2e/MWh</v>
      </c>
      <c r="J229" s="352" t="str" cm="1">
        <f t="array" ref="J229">_xlfn.XLOOKUP(E229&amp;F229&amp;G229,'2.1 Electricidad'!B:B&amp;'2.1 Electricidad'!C:C&amp;'2.1 Electricidad'!D:D,'2.1 Electricidad'!G:G,"-")</f>
        <v>Ministerio de Energía 2017 (Energía Abierta: http://energiaabierta.cl/visualizaciones/factor-de-emision-sic-sing/)</v>
      </c>
      <c r="K229" s="352" t="s">
        <v>85</v>
      </c>
      <c r="L229" s="356" t="s">
        <v>85</v>
      </c>
    </row>
    <row r="230" spans="2:12" ht="57.6">
      <c r="B230" s="352" t="s">
        <v>181</v>
      </c>
      <c r="C230" s="352" t="s">
        <v>37</v>
      </c>
      <c r="D230" s="352" t="s">
        <v>181</v>
      </c>
      <c r="E230" s="352" t="s">
        <v>189</v>
      </c>
      <c r="F230" s="363">
        <v>2017</v>
      </c>
      <c r="G230" s="352" t="s">
        <v>184</v>
      </c>
      <c r="H230" s="353" cm="1">
        <f t="array" ref="H230">_xlfn.XLOOKUP(E230&amp;F230&amp;G230,'2.1 Electricidad'!B:B&amp;'2.1 Electricidad'!C:C&amp;'2.1 Electricidad'!D:D,'2.1 Electricidad'!E:E,"-")</f>
        <v>567750</v>
      </c>
      <c r="I230" s="352" t="str" cm="1">
        <f t="array" ref="I230">_xlfn.XLOOKUP(E230&amp;F230&amp;G230,'2.1 Electricidad'!B:B&amp;'2.1 Electricidad'!C:C&amp;'2.1 Electricidad'!D:D,'2.1 Electricidad'!F:F,"-")</f>
        <v>kgCO2e/GWh</v>
      </c>
      <c r="J230" s="352" t="str" cm="1">
        <f t="array" ref="J230">_xlfn.XLOOKUP(E230&amp;F230&amp;G230,'2.1 Electricidad'!B:B&amp;'2.1 Electricidad'!C:C&amp;'2.1 Electricidad'!D:D,'2.1 Electricidad'!G:G,"-")</f>
        <v>Ministerio de Energía 2017 (Energía Abierta: http://energiaabierta.cl/visualizaciones/factor-de-emision-sic-sing/)</v>
      </c>
      <c r="K230" s="352" t="s">
        <v>85</v>
      </c>
      <c r="L230" s="356" t="s">
        <v>85</v>
      </c>
    </row>
    <row r="231" spans="2:12" ht="57.6">
      <c r="B231" s="352" t="s">
        <v>181</v>
      </c>
      <c r="C231" s="352" t="s">
        <v>37</v>
      </c>
      <c r="D231" s="352" t="s">
        <v>181</v>
      </c>
      <c r="E231" s="352" t="s">
        <v>189</v>
      </c>
      <c r="F231" s="363">
        <v>2017</v>
      </c>
      <c r="G231" s="352" t="s">
        <v>185</v>
      </c>
      <c r="H231" s="353" cm="1">
        <f t="array" ref="H231">_xlfn.XLOOKUP(E231&amp;F231&amp;G231,'2.1 Electricidad'!B:B&amp;'2.1 Electricidad'!C:C&amp;'2.1 Electricidad'!D:D,'2.1 Electricidad'!E:E,"-")</f>
        <v>0.56774999999999998</v>
      </c>
      <c r="I231" s="352" t="str" cm="1">
        <f t="array" ref="I231">_xlfn.XLOOKUP(E231&amp;F231&amp;G231,'2.1 Electricidad'!B:B&amp;'2.1 Electricidad'!C:C&amp;'2.1 Electricidad'!D:D,'2.1 Electricidad'!F:F,"-")</f>
        <v>kgCO2e/kWh</v>
      </c>
      <c r="J231" s="352" t="str" cm="1">
        <f t="array" ref="J231">_xlfn.XLOOKUP(E231&amp;F231&amp;G231,'2.1 Electricidad'!B:B&amp;'2.1 Electricidad'!C:C&amp;'2.1 Electricidad'!D:D,'2.1 Electricidad'!G:G,"-")</f>
        <v>Ministerio de Energía 2017 (Energía Abierta: http://energiaabierta.cl/visualizaciones/factor-de-emision-sic-sing/)</v>
      </c>
      <c r="K231" s="352" t="s">
        <v>85</v>
      </c>
      <c r="L231" s="356" t="s">
        <v>85</v>
      </c>
    </row>
    <row r="232" spans="2:12" ht="57.6">
      <c r="B232" s="352" t="s">
        <v>181</v>
      </c>
      <c r="C232" s="352" t="s">
        <v>37</v>
      </c>
      <c r="D232" s="352" t="s">
        <v>181</v>
      </c>
      <c r="E232" s="352" t="s">
        <v>189</v>
      </c>
      <c r="F232" s="363">
        <v>2018</v>
      </c>
      <c r="G232" s="352" t="s">
        <v>183</v>
      </c>
      <c r="H232" s="353" cm="1">
        <f t="array" ref="H232">_xlfn.XLOOKUP(E232&amp;F232&amp;G232,'2.1 Electricidad'!B:B&amp;'2.1 Electricidad'!C:C&amp;'2.1 Electricidad'!D:D,'2.1 Electricidad'!E:E,"-")</f>
        <v>572</v>
      </c>
      <c r="I232" s="352" t="str" cm="1">
        <f t="array" ref="I232">_xlfn.XLOOKUP(E232&amp;F232&amp;G232,'2.1 Electricidad'!B:B&amp;'2.1 Electricidad'!C:C&amp;'2.1 Electricidad'!D:D,'2.1 Electricidad'!F:F,"-")</f>
        <v>kgCO2e/MWh</v>
      </c>
      <c r="J232" s="352" t="str" cm="1">
        <f t="array" ref="J232">_xlfn.XLOOKUP(E232&amp;F232&amp;G232,'2.1 Electricidad'!B:B&amp;'2.1 Electricidad'!C:C&amp;'2.1 Electricidad'!D:D,'2.1 Electricidad'!G:G,"-")</f>
        <v>Ministerio de Energía 2018 (Energía Abierta: http://energiaabierta.cl/visualizaciones/factor-de-emision-sic-sing/)</v>
      </c>
      <c r="K232" s="352" t="s">
        <v>85</v>
      </c>
      <c r="L232" s="356" t="s">
        <v>85</v>
      </c>
    </row>
    <row r="233" spans="2:12" ht="57.6">
      <c r="B233" s="352" t="s">
        <v>181</v>
      </c>
      <c r="C233" s="352" t="s">
        <v>37</v>
      </c>
      <c r="D233" s="352" t="s">
        <v>181</v>
      </c>
      <c r="E233" s="352" t="s">
        <v>189</v>
      </c>
      <c r="F233" s="363">
        <v>2018</v>
      </c>
      <c r="G233" s="352" t="s">
        <v>184</v>
      </c>
      <c r="H233" s="353" cm="1">
        <f t="array" ref="H233">_xlfn.XLOOKUP(E233&amp;F233&amp;G233,'2.1 Electricidad'!B:B&amp;'2.1 Electricidad'!C:C&amp;'2.1 Electricidad'!D:D,'2.1 Electricidad'!E:E,"-")</f>
        <v>572000</v>
      </c>
      <c r="I233" s="352" t="str" cm="1">
        <f t="array" ref="I233">_xlfn.XLOOKUP(E233&amp;F233&amp;G233,'2.1 Electricidad'!B:B&amp;'2.1 Electricidad'!C:C&amp;'2.1 Electricidad'!D:D,'2.1 Electricidad'!F:F,"-")</f>
        <v>kgCO2e/GWh</v>
      </c>
      <c r="J233" s="352" t="str" cm="1">
        <f t="array" ref="J233">_xlfn.XLOOKUP(E233&amp;F233&amp;G233,'2.1 Electricidad'!B:B&amp;'2.1 Electricidad'!C:C&amp;'2.1 Electricidad'!D:D,'2.1 Electricidad'!G:G,"-")</f>
        <v>Ministerio de Energía 2018 (Energía Abierta: http://energiaabierta.cl/visualizaciones/factor-de-emision-sic-sing/)</v>
      </c>
      <c r="K233" s="352" t="s">
        <v>85</v>
      </c>
      <c r="L233" s="356" t="s">
        <v>85</v>
      </c>
    </row>
    <row r="234" spans="2:12" ht="57.6">
      <c r="B234" s="352" t="s">
        <v>181</v>
      </c>
      <c r="C234" s="352" t="s">
        <v>37</v>
      </c>
      <c r="D234" s="352" t="s">
        <v>181</v>
      </c>
      <c r="E234" s="352" t="s">
        <v>189</v>
      </c>
      <c r="F234" s="363">
        <v>2018</v>
      </c>
      <c r="G234" s="352" t="s">
        <v>185</v>
      </c>
      <c r="H234" s="353" cm="1">
        <f t="array" ref="H234">_xlfn.XLOOKUP(E234&amp;F234&amp;G234,'2.1 Electricidad'!B:B&amp;'2.1 Electricidad'!C:C&amp;'2.1 Electricidad'!D:D,'2.1 Electricidad'!E:E,"-")</f>
        <v>0.57200000000000006</v>
      </c>
      <c r="I234" s="352" t="str" cm="1">
        <f t="array" ref="I234">_xlfn.XLOOKUP(E234&amp;F234&amp;G234,'2.1 Electricidad'!B:B&amp;'2.1 Electricidad'!C:C&amp;'2.1 Electricidad'!D:D,'2.1 Electricidad'!F:F,"-")</f>
        <v>kgCO2e/kWh</v>
      </c>
      <c r="J234" s="352" t="str" cm="1">
        <f t="array" ref="J234">_xlfn.XLOOKUP(E234&amp;F234&amp;G234,'2.1 Electricidad'!B:B&amp;'2.1 Electricidad'!C:C&amp;'2.1 Electricidad'!D:D,'2.1 Electricidad'!G:G,"-")</f>
        <v>Ministerio de Energía 2018 (Energía Abierta: http://energiaabierta.cl/visualizaciones/factor-de-emision-sic-sing/)</v>
      </c>
      <c r="K234" s="352" t="s">
        <v>85</v>
      </c>
      <c r="L234" s="356" t="s">
        <v>85</v>
      </c>
    </row>
    <row r="235" spans="2:12" ht="57.6">
      <c r="B235" s="352" t="s">
        <v>181</v>
      </c>
      <c r="C235" s="352" t="s">
        <v>37</v>
      </c>
      <c r="D235" s="352" t="s">
        <v>181</v>
      </c>
      <c r="E235" s="352" t="s">
        <v>189</v>
      </c>
      <c r="F235" s="363">
        <v>2019</v>
      </c>
      <c r="G235" s="352" t="s">
        <v>183</v>
      </c>
      <c r="H235" s="353" cm="1">
        <f t="array" ref="H235">_xlfn.XLOOKUP(E235&amp;F235&amp;G235,'2.1 Electricidad'!B:B&amp;'2.1 Electricidad'!C:C&amp;'2.1 Electricidad'!D:D,'2.1 Electricidad'!E:E,"-")</f>
        <v>595.66666999999995</v>
      </c>
      <c r="I235" s="352" t="str" cm="1">
        <f t="array" ref="I235">_xlfn.XLOOKUP(E235&amp;F235&amp;G235,'2.1 Electricidad'!B:B&amp;'2.1 Electricidad'!C:C&amp;'2.1 Electricidad'!D:D,'2.1 Electricidad'!F:F,"-")</f>
        <v>kgCO2e/MWh</v>
      </c>
      <c r="J235" s="352" t="str" cm="1">
        <f t="array" ref="J235">_xlfn.XLOOKUP(E235&amp;F235&amp;G235,'2.1 Electricidad'!B:B&amp;'2.1 Electricidad'!C:C&amp;'2.1 Electricidad'!D:D,'2.1 Electricidad'!G:G,"-")</f>
        <v>Ministerio de Energía 2019 (Energía Abierta: http://energiaabierta.cl/visualizaciones/factor-de-emision-sic-sing/)</v>
      </c>
      <c r="K235" s="352" t="s">
        <v>85</v>
      </c>
      <c r="L235" s="356" t="s">
        <v>85</v>
      </c>
    </row>
    <row r="236" spans="2:12" ht="57.6">
      <c r="B236" s="352" t="s">
        <v>181</v>
      </c>
      <c r="C236" s="352" t="s">
        <v>37</v>
      </c>
      <c r="D236" s="352" t="s">
        <v>181</v>
      </c>
      <c r="E236" s="352" t="s">
        <v>189</v>
      </c>
      <c r="F236" s="363">
        <v>2019</v>
      </c>
      <c r="G236" s="352" t="s">
        <v>184</v>
      </c>
      <c r="H236" s="353" cm="1">
        <f t="array" ref="H236">_xlfn.XLOOKUP(E236&amp;F236&amp;G236,'2.1 Electricidad'!B:B&amp;'2.1 Electricidad'!C:C&amp;'2.1 Electricidad'!D:D,'2.1 Electricidad'!E:E,"-")</f>
        <v>595666.66999999993</v>
      </c>
      <c r="I236" s="352" t="str" cm="1">
        <f t="array" ref="I236">_xlfn.XLOOKUP(E236&amp;F236&amp;G236,'2.1 Electricidad'!B:B&amp;'2.1 Electricidad'!C:C&amp;'2.1 Electricidad'!D:D,'2.1 Electricidad'!F:F,"-")</f>
        <v>kgCO2e/GWh</v>
      </c>
      <c r="J236" s="352" t="str" cm="1">
        <f t="array" ref="J236">_xlfn.XLOOKUP(E236&amp;F236&amp;G236,'2.1 Electricidad'!B:B&amp;'2.1 Electricidad'!C:C&amp;'2.1 Electricidad'!D:D,'2.1 Electricidad'!G:G,"-")</f>
        <v>Ministerio de Energía 2019 (Energía Abierta: http://energiaabierta.cl/visualizaciones/factor-de-emision-sic-sing/)</v>
      </c>
      <c r="K236" s="352" t="s">
        <v>85</v>
      </c>
      <c r="L236" s="356" t="s">
        <v>85</v>
      </c>
    </row>
    <row r="237" spans="2:12" ht="57.6">
      <c r="B237" s="352" t="s">
        <v>181</v>
      </c>
      <c r="C237" s="352" t="s">
        <v>37</v>
      </c>
      <c r="D237" s="352" t="s">
        <v>181</v>
      </c>
      <c r="E237" s="352" t="s">
        <v>189</v>
      </c>
      <c r="F237" s="363">
        <v>2019</v>
      </c>
      <c r="G237" s="352" t="s">
        <v>185</v>
      </c>
      <c r="H237" s="353" cm="1">
        <f t="array" ref="H237">_xlfn.XLOOKUP(E237&amp;F237&amp;G237,'2.1 Electricidad'!B:B&amp;'2.1 Electricidad'!C:C&amp;'2.1 Electricidad'!D:D,'2.1 Electricidad'!E:E,"-")</f>
        <v>0.59566666999999995</v>
      </c>
      <c r="I237" s="352" t="str" cm="1">
        <f t="array" ref="I237">_xlfn.XLOOKUP(E237&amp;F237&amp;G237,'2.1 Electricidad'!B:B&amp;'2.1 Electricidad'!C:C&amp;'2.1 Electricidad'!D:D,'2.1 Electricidad'!F:F,"-")</f>
        <v>kgCO2e/kWh</v>
      </c>
      <c r="J237" s="352" t="str" cm="1">
        <f t="array" ref="J237">_xlfn.XLOOKUP(E237&amp;F237&amp;G237,'2.1 Electricidad'!B:B&amp;'2.1 Electricidad'!C:C&amp;'2.1 Electricidad'!D:D,'2.1 Electricidad'!G:G,"-")</f>
        <v>Ministerio de Energía 2019 (Energía Abierta: http://energiaabierta.cl/visualizaciones/factor-de-emision-sic-sing/)</v>
      </c>
      <c r="K237" s="352" t="s">
        <v>85</v>
      </c>
      <c r="L237" s="356" t="s">
        <v>85</v>
      </c>
    </row>
    <row r="238" spans="2:12" ht="57.6">
      <c r="B238" s="352" t="s">
        <v>181</v>
      </c>
      <c r="C238" s="352" t="s">
        <v>37</v>
      </c>
      <c r="D238" s="352" t="s">
        <v>181</v>
      </c>
      <c r="E238" s="352" t="s">
        <v>189</v>
      </c>
      <c r="F238" s="363">
        <v>2020</v>
      </c>
      <c r="G238" s="352" t="s">
        <v>183</v>
      </c>
      <c r="H238" s="353" cm="1">
        <f t="array" ref="H238">_xlfn.XLOOKUP(E238&amp;F238&amp;G238,'2.1 Electricidad'!B:B&amp;'2.1 Electricidad'!C:C&amp;'2.1 Electricidad'!D:D,'2.1 Electricidad'!E:E,"-")</f>
        <v>579.5</v>
      </c>
      <c r="I238" s="352" t="str" cm="1">
        <f t="array" ref="I238">_xlfn.XLOOKUP(E238&amp;F238&amp;G238,'2.1 Electricidad'!B:B&amp;'2.1 Electricidad'!C:C&amp;'2.1 Electricidad'!D:D,'2.1 Electricidad'!F:F,"-")</f>
        <v>kgCO2e/MWh</v>
      </c>
      <c r="J238" s="352" t="str" cm="1">
        <f t="array" ref="J238">_xlfn.XLOOKUP(E238&amp;F238&amp;G238,'2.1 Electricidad'!B:B&amp;'2.1 Electricidad'!C:C&amp;'2.1 Electricidad'!D:D,'2.1 Electricidad'!G:G,"-")</f>
        <v>Ministerio de Energía 2020 (Energía Abierta: http://energiaabierta.cl/visualizaciones/factor-de-emision-sic-sing/)</v>
      </c>
      <c r="K238" s="352" t="s">
        <v>85</v>
      </c>
      <c r="L238" s="356" t="s">
        <v>85</v>
      </c>
    </row>
    <row r="239" spans="2:12" ht="57.6">
      <c r="B239" s="352" t="s">
        <v>181</v>
      </c>
      <c r="C239" s="352" t="s">
        <v>37</v>
      </c>
      <c r="D239" s="352" t="s">
        <v>181</v>
      </c>
      <c r="E239" s="352" t="s">
        <v>189</v>
      </c>
      <c r="F239" s="363">
        <v>2020</v>
      </c>
      <c r="G239" s="352" t="s">
        <v>184</v>
      </c>
      <c r="H239" s="353" cm="1">
        <f t="array" ref="H239">_xlfn.XLOOKUP(E239&amp;F239&amp;G239,'2.1 Electricidad'!B:B&amp;'2.1 Electricidad'!C:C&amp;'2.1 Electricidad'!D:D,'2.1 Electricidad'!E:E,"-")</f>
        <v>579500</v>
      </c>
      <c r="I239" s="352" t="str" cm="1">
        <f t="array" ref="I239">_xlfn.XLOOKUP(E239&amp;F239&amp;G239,'2.1 Electricidad'!B:B&amp;'2.1 Electricidad'!C:C&amp;'2.1 Electricidad'!D:D,'2.1 Electricidad'!F:F,"-")</f>
        <v>kgCO2e/GWh</v>
      </c>
      <c r="J239" s="352" t="str" cm="1">
        <f t="array" ref="J239">_xlfn.XLOOKUP(E239&amp;F239&amp;G239,'2.1 Electricidad'!B:B&amp;'2.1 Electricidad'!C:C&amp;'2.1 Electricidad'!D:D,'2.1 Electricidad'!G:G,"-")</f>
        <v>Ministerio de Energía 2020 (Energía Abierta: http://energiaabierta.cl/visualizaciones/factor-de-emision-sic-sing/)</v>
      </c>
      <c r="K239" s="352" t="s">
        <v>85</v>
      </c>
      <c r="L239" s="356" t="s">
        <v>85</v>
      </c>
    </row>
    <row r="240" spans="2:12" ht="57.6">
      <c r="B240" s="352" t="s">
        <v>181</v>
      </c>
      <c r="C240" s="352" t="s">
        <v>37</v>
      </c>
      <c r="D240" s="352" t="s">
        <v>181</v>
      </c>
      <c r="E240" s="352" t="s">
        <v>189</v>
      </c>
      <c r="F240" s="363">
        <v>2020</v>
      </c>
      <c r="G240" s="352" t="s">
        <v>185</v>
      </c>
      <c r="H240" s="353" cm="1">
        <f t="array" ref="H240">_xlfn.XLOOKUP(E240&amp;F240&amp;G240,'2.1 Electricidad'!B:B&amp;'2.1 Electricidad'!C:C&amp;'2.1 Electricidad'!D:D,'2.1 Electricidad'!E:E,"-")</f>
        <v>0.57950000000000002</v>
      </c>
      <c r="I240" s="352" t="str" cm="1">
        <f t="array" ref="I240">_xlfn.XLOOKUP(E240&amp;F240&amp;G240,'2.1 Electricidad'!B:B&amp;'2.1 Electricidad'!C:C&amp;'2.1 Electricidad'!D:D,'2.1 Electricidad'!F:F,"-")</f>
        <v>kgCO2e/kWh</v>
      </c>
      <c r="J240" s="352" t="str" cm="1">
        <f t="array" ref="J240">_xlfn.XLOOKUP(E240&amp;F240&amp;G240,'2.1 Electricidad'!B:B&amp;'2.1 Electricidad'!C:C&amp;'2.1 Electricidad'!D:D,'2.1 Electricidad'!G:G,"-")</f>
        <v>Ministerio de Energía 2020 (Energía Abierta: http://energiaabierta.cl/visualizaciones/factor-de-emision-sic-sing/)</v>
      </c>
      <c r="K240" s="352" t="s">
        <v>85</v>
      </c>
      <c r="L240" s="356" t="s">
        <v>85</v>
      </c>
    </row>
    <row r="241" spans="2:12" ht="57.6">
      <c r="B241" s="352" t="s">
        <v>181</v>
      </c>
      <c r="C241" s="352" t="s">
        <v>37</v>
      </c>
      <c r="D241" s="352" t="s">
        <v>181</v>
      </c>
      <c r="E241" s="352" t="s">
        <v>189</v>
      </c>
      <c r="F241" s="363">
        <v>2021</v>
      </c>
      <c r="G241" s="352" t="s">
        <v>183</v>
      </c>
      <c r="H241" s="353" cm="1">
        <f t="array" ref="H241">_xlfn.XLOOKUP(E241&amp;F241&amp;G241,'2.1 Electricidad'!B:B&amp;'2.1 Electricidad'!C:C&amp;'2.1 Electricidad'!D:D,'2.1 Electricidad'!E:E,"-")</f>
        <v>557.25</v>
      </c>
      <c r="I241" s="352" t="str" cm="1">
        <f t="array" ref="I241">_xlfn.XLOOKUP(E241&amp;F241&amp;G241,'2.1 Electricidad'!B:B&amp;'2.1 Electricidad'!C:C&amp;'2.1 Electricidad'!D:D,'2.1 Electricidad'!F:F,"-")</f>
        <v>kgCO2e/MWh</v>
      </c>
      <c r="J241" s="352" t="str" cm="1">
        <f t="array" ref="J241">_xlfn.XLOOKUP(E241&amp;F241&amp;G241,'2.1 Electricidad'!B:B&amp;'2.1 Electricidad'!C:C&amp;'2.1 Electricidad'!D:D,'2.1 Electricidad'!G:G,"-")</f>
        <v>Ministerio de Energía 2021 (Energía Abierta: http://energiaabierta.cl/visualizaciones/factor-de-emision-sic-sing/)</v>
      </c>
      <c r="K241" s="352" t="s">
        <v>85</v>
      </c>
      <c r="L241" s="356" t="s">
        <v>85</v>
      </c>
    </row>
    <row r="242" spans="2:12" ht="57.6">
      <c r="B242" s="352" t="s">
        <v>181</v>
      </c>
      <c r="C242" s="352" t="s">
        <v>37</v>
      </c>
      <c r="D242" s="352" t="s">
        <v>181</v>
      </c>
      <c r="E242" s="352" t="s">
        <v>189</v>
      </c>
      <c r="F242" s="363">
        <v>2021</v>
      </c>
      <c r="G242" s="352" t="s">
        <v>184</v>
      </c>
      <c r="H242" s="353" cm="1">
        <f t="array" ref="H242">_xlfn.XLOOKUP(E242&amp;F242&amp;G242,'2.1 Electricidad'!B:B&amp;'2.1 Electricidad'!C:C&amp;'2.1 Electricidad'!D:D,'2.1 Electricidad'!E:E,"-")</f>
        <v>557250</v>
      </c>
      <c r="I242" s="352" t="str" cm="1">
        <f t="array" ref="I242">_xlfn.XLOOKUP(E242&amp;F242&amp;G242,'2.1 Electricidad'!B:B&amp;'2.1 Electricidad'!C:C&amp;'2.1 Electricidad'!D:D,'2.1 Electricidad'!F:F,"-")</f>
        <v>kgCO2e/GWh</v>
      </c>
      <c r="J242" s="352" t="str" cm="1">
        <f t="array" ref="J242">_xlfn.XLOOKUP(E242&amp;F242&amp;G242,'2.1 Electricidad'!B:B&amp;'2.1 Electricidad'!C:C&amp;'2.1 Electricidad'!D:D,'2.1 Electricidad'!G:G,"-")</f>
        <v>Ministerio de Energía 2021 (Energía Abierta: http://energiaabierta.cl/visualizaciones/factor-de-emision-sic-sing/)</v>
      </c>
      <c r="K242" s="352" t="s">
        <v>85</v>
      </c>
      <c r="L242" s="356" t="s">
        <v>85</v>
      </c>
    </row>
    <row r="243" spans="2:12" ht="57.6">
      <c r="B243" s="352" t="s">
        <v>181</v>
      </c>
      <c r="C243" s="352" t="s">
        <v>37</v>
      </c>
      <c r="D243" s="352" t="s">
        <v>181</v>
      </c>
      <c r="E243" s="352" t="s">
        <v>189</v>
      </c>
      <c r="F243" s="363">
        <v>2021</v>
      </c>
      <c r="G243" s="352" t="s">
        <v>185</v>
      </c>
      <c r="H243" s="353" cm="1">
        <f t="array" ref="H243">_xlfn.XLOOKUP(E243&amp;F243&amp;G243,'2.1 Electricidad'!B:B&amp;'2.1 Electricidad'!C:C&amp;'2.1 Electricidad'!D:D,'2.1 Electricidad'!E:E,"-")</f>
        <v>0.55725000000000002</v>
      </c>
      <c r="I243" s="352" t="str" cm="1">
        <f t="array" ref="I243">_xlfn.XLOOKUP(E243&amp;F243&amp;G243,'2.1 Electricidad'!B:B&amp;'2.1 Electricidad'!C:C&amp;'2.1 Electricidad'!D:D,'2.1 Electricidad'!F:F,"-")</f>
        <v>kgCO2e/kWh</v>
      </c>
      <c r="J243" s="352" t="str" cm="1">
        <f t="array" ref="J243">_xlfn.XLOOKUP(E243&amp;F243&amp;G243,'2.1 Electricidad'!B:B&amp;'2.1 Electricidad'!C:C&amp;'2.1 Electricidad'!D:D,'2.1 Electricidad'!G:G,"-")</f>
        <v>Ministerio de Energía 2021 (Energía Abierta: http://energiaabierta.cl/visualizaciones/factor-de-emision-sic-sing/)</v>
      </c>
      <c r="K243" s="352" t="s">
        <v>85</v>
      </c>
      <c r="L243" s="356" t="s">
        <v>85</v>
      </c>
    </row>
    <row r="244" spans="2:12" ht="57.6">
      <c r="B244" s="352" t="s">
        <v>181</v>
      </c>
      <c r="C244" s="352" t="s">
        <v>37</v>
      </c>
      <c r="D244" s="352" t="s">
        <v>181</v>
      </c>
      <c r="E244" s="352" t="s">
        <v>189</v>
      </c>
      <c r="F244" s="363">
        <v>2022</v>
      </c>
      <c r="G244" s="352" t="s">
        <v>183</v>
      </c>
      <c r="H244" s="353" cm="1">
        <f t="array" ref="H244">_xlfn.XLOOKUP(E244&amp;F244&amp;G244,'2.1 Electricidad'!B:B&amp;'2.1 Electricidad'!C:C&amp;'2.1 Electricidad'!D:D,'2.1 Electricidad'!E:E,"-")</f>
        <v>562.75</v>
      </c>
      <c r="I244" s="352" t="str" cm="1">
        <f t="array" ref="I244">_xlfn.XLOOKUP(E244&amp;F244&amp;G244,'2.1 Electricidad'!B:B&amp;'2.1 Electricidad'!C:C&amp;'2.1 Electricidad'!D:D,'2.1 Electricidad'!F:F,"-")</f>
        <v>kgCO2e/MWh</v>
      </c>
      <c r="J244" s="352" t="str" cm="1">
        <f t="array" ref="J244">_xlfn.XLOOKUP(E244&amp;F244&amp;G244,'2.1 Electricidad'!B:B&amp;'2.1 Electricidad'!C:C&amp;'2.1 Electricidad'!D:D,'2.1 Electricidad'!G:G,"-")</f>
        <v>Ministerio de Energía 2022 (Energía Abierta: http://energiaabierta.cl/visualizaciones/factor-de-emision-sic-sing/)</v>
      </c>
      <c r="K244" s="352" t="s">
        <v>85</v>
      </c>
      <c r="L244" s="356" t="s">
        <v>85</v>
      </c>
    </row>
    <row r="245" spans="2:12" ht="57.6">
      <c r="B245" s="352" t="s">
        <v>181</v>
      </c>
      <c r="C245" s="352" t="s">
        <v>37</v>
      </c>
      <c r="D245" s="352" t="s">
        <v>181</v>
      </c>
      <c r="E245" s="352" t="s">
        <v>189</v>
      </c>
      <c r="F245" s="363">
        <v>2022</v>
      </c>
      <c r="G245" s="352" t="s">
        <v>184</v>
      </c>
      <c r="H245" s="353" cm="1">
        <f t="array" ref="H245">_xlfn.XLOOKUP(E245&amp;F245&amp;G245,'2.1 Electricidad'!B:B&amp;'2.1 Electricidad'!C:C&amp;'2.1 Electricidad'!D:D,'2.1 Electricidad'!E:E,"-")</f>
        <v>562750</v>
      </c>
      <c r="I245" s="352" t="str" cm="1">
        <f t="array" ref="I245">_xlfn.XLOOKUP(E245&amp;F245&amp;G245,'2.1 Electricidad'!B:B&amp;'2.1 Electricidad'!C:C&amp;'2.1 Electricidad'!D:D,'2.1 Electricidad'!F:F,"-")</f>
        <v>kgCO2e/GWh</v>
      </c>
      <c r="J245" s="352" t="str" cm="1">
        <f t="array" ref="J245">_xlfn.XLOOKUP(E245&amp;F245&amp;G245,'2.1 Electricidad'!B:B&amp;'2.1 Electricidad'!C:C&amp;'2.1 Electricidad'!D:D,'2.1 Electricidad'!G:G,"-")</f>
        <v>Ministerio de Energía 2022 (Energía Abierta: http://energiaabierta.cl/visualizaciones/factor-de-emision-sic-sing/)</v>
      </c>
      <c r="K245" s="352" t="s">
        <v>85</v>
      </c>
      <c r="L245" s="356" t="s">
        <v>85</v>
      </c>
    </row>
    <row r="246" spans="2:12" ht="57.6">
      <c r="B246" s="352" t="s">
        <v>181</v>
      </c>
      <c r="C246" s="352" t="s">
        <v>37</v>
      </c>
      <c r="D246" s="352" t="s">
        <v>181</v>
      </c>
      <c r="E246" s="352" t="s">
        <v>189</v>
      </c>
      <c r="F246" s="363">
        <v>2022</v>
      </c>
      <c r="G246" s="352" t="s">
        <v>185</v>
      </c>
      <c r="H246" s="353" cm="1">
        <f t="array" ref="H246">_xlfn.XLOOKUP(E246&amp;F246&amp;G246,'2.1 Electricidad'!B:B&amp;'2.1 Electricidad'!C:C&amp;'2.1 Electricidad'!D:D,'2.1 Electricidad'!E:E,"-")</f>
        <v>0.56274999999999997</v>
      </c>
      <c r="I246" s="352" t="str" cm="1">
        <f t="array" ref="I246">_xlfn.XLOOKUP(E246&amp;F246&amp;G246,'2.1 Electricidad'!B:B&amp;'2.1 Electricidad'!C:C&amp;'2.1 Electricidad'!D:D,'2.1 Electricidad'!F:F,"-")</f>
        <v>kgCO2e/kWh</v>
      </c>
      <c r="J246" s="352" t="str" cm="1">
        <f t="array" ref="J246">_xlfn.XLOOKUP(E246&amp;F246&amp;G246,'2.1 Electricidad'!B:B&amp;'2.1 Electricidad'!C:C&amp;'2.1 Electricidad'!D:D,'2.1 Electricidad'!G:G,"-")</f>
        <v>Ministerio de Energía 2022 (Energía Abierta: http://energiaabierta.cl/visualizaciones/factor-de-emision-sic-sing/)</v>
      </c>
      <c r="K246" s="352" t="s">
        <v>85</v>
      </c>
      <c r="L246" s="356" t="s">
        <v>85</v>
      </c>
    </row>
    <row r="247" spans="2:12" ht="57.6">
      <c r="B247" s="352" t="s">
        <v>181</v>
      </c>
      <c r="C247" s="352" t="s">
        <v>37</v>
      </c>
      <c r="D247" s="352" t="s">
        <v>181</v>
      </c>
      <c r="E247" s="352" t="s">
        <v>189</v>
      </c>
      <c r="F247" s="363">
        <v>2023</v>
      </c>
      <c r="G247" s="352" t="s">
        <v>183</v>
      </c>
      <c r="H247" s="353" cm="1">
        <f t="array" ref="H247">_xlfn.XLOOKUP(E247&amp;F247&amp;G247,'2.1 Electricidad'!B:B&amp;'2.1 Electricidad'!C:C&amp;'2.1 Electricidad'!D:D,'2.1 Electricidad'!E:E,"-")</f>
        <v>592.83333000000005</v>
      </c>
      <c r="I247" s="352" t="str" cm="1">
        <f t="array" ref="I247">_xlfn.XLOOKUP(E247&amp;F247&amp;G247,'2.1 Electricidad'!B:B&amp;'2.1 Electricidad'!C:C&amp;'2.1 Electricidad'!D:D,'2.1 Electricidad'!F:F,"-")</f>
        <v>kgCO2e/MWh</v>
      </c>
      <c r="J247" s="352" t="str" cm="1">
        <f t="array" ref="J247">_xlfn.XLOOKUP(E247&amp;F247&amp;G247,'2.1 Electricidad'!B:B&amp;'2.1 Electricidad'!C:C&amp;'2.1 Electricidad'!D:D,'2.1 Electricidad'!G:G,"-")</f>
        <v>Ministerio de Energía 2023 (Energía Abierta: http://energiaabierta.cl/visualizaciones/factor-de-emision-sic-sing/)</v>
      </c>
      <c r="K247" s="352" t="s">
        <v>85</v>
      </c>
      <c r="L247" s="356" t="s">
        <v>85</v>
      </c>
    </row>
    <row r="248" spans="2:12" ht="57.6">
      <c r="B248" s="352" t="s">
        <v>181</v>
      </c>
      <c r="C248" s="352" t="s">
        <v>37</v>
      </c>
      <c r="D248" s="352" t="s">
        <v>181</v>
      </c>
      <c r="E248" s="352" t="s">
        <v>189</v>
      </c>
      <c r="F248" s="363">
        <v>2023</v>
      </c>
      <c r="G248" s="352" t="s">
        <v>184</v>
      </c>
      <c r="H248" s="353" cm="1">
        <f t="array" ref="H248">_xlfn.XLOOKUP(E248&amp;F248&amp;G248,'2.1 Electricidad'!B:B&amp;'2.1 Electricidad'!C:C&amp;'2.1 Electricidad'!D:D,'2.1 Electricidad'!E:E,"-")</f>
        <v>592833.33000000007</v>
      </c>
      <c r="I248" s="352" t="str" cm="1">
        <f t="array" ref="I248">_xlfn.XLOOKUP(E248&amp;F248&amp;G248,'2.1 Electricidad'!B:B&amp;'2.1 Electricidad'!C:C&amp;'2.1 Electricidad'!D:D,'2.1 Electricidad'!F:F,"-")</f>
        <v>kgCO2e/GWh</v>
      </c>
      <c r="J248" s="352" t="str" cm="1">
        <f t="array" ref="J248">_xlfn.XLOOKUP(E248&amp;F248&amp;G248,'2.1 Electricidad'!B:B&amp;'2.1 Electricidad'!C:C&amp;'2.1 Electricidad'!D:D,'2.1 Electricidad'!G:G,"-")</f>
        <v>Ministerio de Energía 2023 (Energía Abierta: http://energiaabierta.cl/visualizaciones/factor-de-emision-sic-sing/)</v>
      </c>
      <c r="K248" s="352" t="s">
        <v>85</v>
      </c>
      <c r="L248" s="356" t="s">
        <v>85</v>
      </c>
    </row>
    <row r="249" spans="2:12" ht="57.6">
      <c r="B249" s="352" t="s">
        <v>181</v>
      </c>
      <c r="C249" s="352" t="s">
        <v>37</v>
      </c>
      <c r="D249" s="352" t="s">
        <v>181</v>
      </c>
      <c r="E249" s="352" t="s">
        <v>189</v>
      </c>
      <c r="F249" s="363">
        <v>2023</v>
      </c>
      <c r="G249" s="352" t="s">
        <v>185</v>
      </c>
      <c r="H249" s="353" cm="1">
        <f t="array" ref="H249">_xlfn.XLOOKUP(E249&amp;F249&amp;G249,'2.1 Electricidad'!B:B&amp;'2.1 Electricidad'!C:C&amp;'2.1 Electricidad'!D:D,'2.1 Electricidad'!E:E,"-")</f>
        <v>0.59283333000000005</v>
      </c>
      <c r="I249" s="352" t="str" cm="1">
        <f t="array" ref="I249">_xlfn.XLOOKUP(E249&amp;F249&amp;G249,'2.1 Electricidad'!B:B&amp;'2.1 Electricidad'!C:C&amp;'2.1 Electricidad'!D:D,'2.1 Electricidad'!F:F,"-")</f>
        <v>kgCO2e/kWh</v>
      </c>
      <c r="J249" s="352" t="str" cm="1">
        <f t="array" ref="J249">_xlfn.XLOOKUP(E249&amp;F249&amp;G249,'2.1 Electricidad'!B:B&amp;'2.1 Electricidad'!C:C&amp;'2.1 Electricidad'!D:D,'2.1 Electricidad'!G:G,"-")</f>
        <v>Ministerio de Energía 2023 (Energía Abierta: http://energiaabierta.cl/visualizaciones/factor-de-emision-sic-sing/)</v>
      </c>
      <c r="K249" s="352" t="s">
        <v>85</v>
      </c>
      <c r="L249" s="356" t="s">
        <v>85</v>
      </c>
    </row>
    <row r="250" spans="2:12" ht="57.6">
      <c r="B250" s="352" t="s">
        <v>181</v>
      </c>
      <c r="C250" s="352" t="s">
        <v>37</v>
      </c>
      <c r="D250" s="352" t="s">
        <v>181</v>
      </c>
      <c r="E250" s="352" t="s">
        <v>189</v>
      </c>
      <c r="F250" s="363">
        <v>2024</v>
      </c>
      <c r="G250" s="352" t="s">
        <v>183</v>
      </c>
      <c r="H250" s="353" cm="1">
        <f t="array" ref="H250">_xlfn.XLOOKUP(E250&amp;F250&amp;G250,'2.1 Electricidad'!B:B&amp;'2.1 Electricidad'!C:C&amp;'2.1 Electricidad'!D:D,'2.1 Electricidad'!E:E,"-")</f>
        <v>587.20000000000005</v>
      </c>
      <c r="I250" s="352" t="str" cm="1">
        <f t="array" ref="I250">_xlfn.XLOOKUP(E250&amp;F250&amp;G250,'2.1 Electricidad'!B:B&amp;'2.1 Electricidad'!C:C&amp;'2.1 Electricidad'!D:D,'2.1 Electricidad'!F:F,"-")</f>
        <v>kgCO2e/MWh</v>
      </c>
      <c r="J250" s="352" t="str" cm="1">
        <f t="array" ref="J250">_xlfn.XLOOKUP(E250&amp;F250&amp;G250,'2.1 Electricidad'!B:B&amp;'2.1 Electricidad'!C:C&amp;'2.1 Electricidad'!D:D,'2.1 Electricidad'!G:G,"-")</f>
        <v>Ministerio de Energía 2024 (Energía Abierta: http://energiaabierta.cl/visualizaciones/factor-de-emision-sic-sing/)</v>
      </c>
      <c r="K250" s="352" t="s">
        <v>85</v>
      </c>
      <c r="L250" s="356" t="s">
        <v>85</v>
      </c>
    </row>
    <row r="251" spans="2:12" ht="57.6">
      <c r="B251" s="352" t="s">
        <v>181</v>
      </c>
      <c r="C251" s="352" t="s">
        <v>37</v>
      </c>
      <c r="D251" s="352" t="s">
        <v>181</v>
      </c>
      <c r="E251" s="352" t="s">
        <v>189</v>
      </c>
      <c r="F251" s="363">
        <v>2024</v>
      </c>
      <c r="G251" s="352" t="s">
        <v>184</v>
      </c>
      <c r="H251" s="353" cm="1">
        <f t="array" ref="H251">_xlfn.XLOOKUP(E251&amp;F251&amp;G251,'2.1 Electricidad'!B:B&amp;'2.1 Electricidad'!C:C&amp;'2.1 Electricidad'!D:D,'2.1 Electricidad'!E:E,"-")</f>
        <v>587200</v>
      </c>
      <c r="I251" s="352" t="str" cm="1">
        <f t="array" ref="I251">_xlfn.XLOOKUP(E251&amp;F251&amp;G251,'2.1 Electricidad'!B:B&amp;'2.1 Electricidad'!C:C&amp;'2.1 Electricidad'!D:D,'2.1 Electricidad'!F:F,"-")</f>
        <v>kgCO2e/GWh</v>
      </c>
      <c r="J251" s="352" t="str" cm="1">
        <f t="array" ref="J251">_xlfn.XLOOKUP(E251&amp;F251&amp;G251,'2.1 Electricidad'!B:B&amp;'2.1 Electricidad'!C:C&amp;'2.1 Electricidad'!D:D,'2.1 Electricidad'!G:G,"-")</f>
        <v>Ministerio de Energía 2024 (Energía Abierta: http://energiaabierta.cl/visualizaciones/factor-de-emision-sic-sing/)</v>
      </c>
      <c r="K251" s="352" t="s">
        <v>85</v>
      </c>
      <c r="L251" s="356" t="s">
        <v>85</v>
      </c>
    </row>
    <row r="252" spans="2:12" ht="57.6">
      <c r="B252" s="352" t="s">
        <v>181</v>
      </c>
      <c r="C252" s="352" t="s">
        <v>37</v>
      </c>
      <c r="D252" s="352" t="s">
        <v>181</v>
      </c>
      <c r="E252" s="352" t="s">
        <v>189</v>
      </c>
      <c r="F252" s="363">
        <v>2024</v>
      </c>
      <c r="G252" s="352" t="s">
        <v>185</v>
      </c>
      <c r="H252" s="353" cm="1">
        <f t="array" ref="H252">_xlfn.XLOOKUP(E252&amp;F252&amp;G252,'2.1 Electricidad'!B:B&amp;'2.1 Electricidad'!C:C&amp;'2.1 Electricidad'!D:D,'2.1 Electricidad'!E:E,"-")</f>
        <v>0.58720000000000006</v>
      </c>
      <c r="I252" s="352" t="str" cm="1">
        <f t="array" ref="I252">_xlfn.XLOOKUP(E252&amp;F252&amp;G252,'2.1 Electricidad'!B:B&amp;'2.1 Electricidad'!C:C&amp;'2.1 Electricidad'!D:D,'2.1 Electricidad'!F:F,"-")</f>
        <v>kgCO2e/kWh</v>
      </c>
      <c r="J252" s="352" t="str" cm="1">
        <f t="array" ref="J252">_xlfn.XLOOKUP(E252&amp;F252&amp;G252,'2.1 Electricidad'!B:B&amp;'2.1 Electricidad'!C:C&amp;'2.1 Electricidad'!D:D,'2.1 Electricidad'!G:G,"-")</f>
        <v>Ministerio de Energía 2024 (Energía Abierta: http://energiaabierta.cl/visualizaciones/factor-de-emision-sic-sing/)</v>
      </c>
      <c r="K252" s="352" t="s">
        <v>85</v>
      </c>
      <c r="L252" s="356" t="s">
        <v>85</v>
      </c>
    </row>
    <row r="253" spans="2:12" ht="57.6">
      <c r="B253" s="352" t="s">
        <v>181</v>
      </c>
      <c r="C253" s="352" t="s">
        <v>37</v>
      </c>
      <c r="D253" s="352" t="s">
        <v>181</v>
      </c>
      <c r="E253" s="352" t="s">
        <v>189</v>
      </c>
      <c r="F253" s="363">
        <v>2025</v>
      </c>
      <c r="G253" s="352" t="s">
        <v>183</v>
      </c>
      <c r="H253" s="353" t="str" cm="1">
        <f t="array" ref="H253">_xlfn.XLOOKUP(E253&amp;F253&amp;G253,'2.1 Electricidad'!B:B&amp;'2.1 Electricidad'!C:C&amp;'2.1 Electricidad'!D:D,'2.1 Electricidad'!E:E,"-")</f>
        <v>PENDIENTE</v>
      </c>
      <c r="I253" s="352" t="str" cm="1">
        <f t="array" ref="I253">_xlfn.XLOOKUP(E253&amp;F253&amp;G253,'2.1 Electricidad'!B:B&amp;'2.1 Electricidad'!C:C&amp;'2.1 Electricidad'!D:D,'2.1 Electricidad'!F:F,"-")</f>
        <v>kgCO2e/MWh</v>
      </c>
      <c r="J253" s="352" t="str" cm="1">
        <f t="array" ref="J253">_xlfn.XLOOKUP(E253&amp;F253&amp;G253,'2.1 Electricidad'!B:B&amp;'2.1 Electricidad'!C:C&amp;'2.1 Electricidad'!D:D,'2.1 Electricidad'!G:G,"-")</f>
        <v>Ministerio de Energía 2025 (Energía Abierta: http://energiaabierta.cl/visualizaciones/factor-de-emision-sic-sing/)</v>
      </c>
      <c r="K253" s="352" t="s">
        <v>85</v>
      </c>
      <c r="L253" s="356" t="s">
        <v>85</v>
      </c>
    </row>
    <row r="254" spans="2:12" ht="57.6">
      <c r="B254" s="352" t="s">
        <v>181</v>
      </c>
      <c r="C254" s="352" t="s">
        <v>37</v>
      </c>
      <c r="D254" s="352" t="s">
        <v>181</v>
      </c>
      <c r="E254" s="352" t="s">
        <v>189</v>
      </c>
      <c r="F254" s="363">
        <v>2025</v>
      </c>
      <c r="G254" s="352" t="s">
        <v>184</v>
      </c>
      <c r="H254" s="353" t="str" cm="1">
        <f t="array" ref="H254">_xlfn.XLOOKUP(E254&amp;F254&amp;G254,'2.1 Electricidad'!B:B&amp;'2.1 Electricidad'!C:C&amp;'2.1 Electricidad'!D:D,'2.1 Electricidad'!E:E,"-")</f>
        <v>PENDIENTE</v>
      </c>
      <c r="I254" s="352" t="str" cm="1">
        <f t="array" ref="I254">_xlfn.XLOOKUP(E254&amp;F254&amp;G254,'2.1 Electricidad'!B:B&amp;'2.1 Electricidad'!C:C&amp;'2.1 Electricidad'!D:D,'2.1 Electricidad'!F:F,"-")</f>
        <v>kgCO2e/GWh</v>
      </c>
      <c r="J254" s="352" t="str" cm="1">
        <f t="array" ref="J254">_xlfn.XLOOKUP(E254&amp;F254&amp;G254,'2.1 Electricidad'!B:B&amp;'2.1 Electricidad'!C:C&amp;'2.1 Electricidad'!D:D,'2.1 Electricidad'!G:G,"-")</f>
        <v>Ministerio de Energía 2025 (Energía Abierta: http://energiaabierta.cl/visualizaciones/factor-de-emision-sic-sing/)</v>
      </c>
      <c r="K254" s="352" t="s">
        <v>85</v>
      </c>
      <c r="L254" s="356" t="s">
        <v>85</v>
      </c>
    </row>
    <row r="255" spans="2:12" ht="57.6">
      <c r="B255" s="352" t="s">
        <v>181</v>
      </c>
      <c r="C255" s="352" t="s">
        <v>37</v>
      </c>
      <c r="D255" s="352" t="s">
        <v>181</v>
      </c>
      <c r="E255" s="352" t="s">
        <v>189</v>
      </c>
      <c r="F255" s="363">
        <v>2025</v>
      </c>
      <c r="G255" s="352" t="s">
        <v>185</v>
      </c>
      <c r="H255" s="353" t="str" cm="1">
        <f t="array" ref="H255">_xlfn.XLOOKUP(E255&amp;F255&amp;G255,'2.1 Electricidad'!B:B&amp;'2.1 Electricidad'!C:C&amp;'2.1 Electricidad'!D:D,'2.1 Electricidad'!E:E,"-")</f>
        <v>PENDIENTE</v>
      </c>
      <c r="I255" s="352" t="str" cm="1">
        <f t="array" ref="I255">_xlfn.XLOOKUP(E255&amp;F255&amp;G255,'2.1 Electricidad'!B:B&amp;'2.1 Electricidad'!C:C&amp;'2.1 Electricidad'!D:D,'2.1 Electricidad'!F:F,"-")</f>
        <v>kgCO2e/kWh</v>
      </c>
      <c r="J255" s="352" t="str" cm="1">
        <f t="array" ref="J255">_xlfn.XLOOKUP(E255&amp;F255&amp;G255,'2.1 Electricidad'!B:B&amp;'2.1 Electricidad'!C:C&amp;'2.1 Electricidad'!D:D,'2.1 Electricidad'!G:G,"-")</f>
        <v>Ministerio de Energía 2025 (Energía Abierta: http://energiaabierta.cl/visualizaciones/factor-de-emision-sic-sing/)</v>
      </c>
      <c r="K255" s="352"/>
      <c r="L255" s="356"/>
    </row>
    <row r="256" spans="2:12" ht="57.6">
      <c r="B256" s="352" t="s">
        <v>181</v>
      </c>
      <c r="C256" s="352" t="s">
        <v>37</v>
      </c>
      <c r="D256" s="352" t="s">
        <v>181</v>
      </c>
      <c r="E256" s="352" t="s">
        <v>190</v>
      </c>
      <c r="F256" s="363">
        <v>2015</v>
      </c>
      <c r="G256" s="352" t="s">
        <v>183</v>
      </c>
      <c r="H256" s="353" cm="1">
        <f t="array" ref="H256">_xlfn.XLOOKUP(E256&amp;F256&amp;G256,'2.1 Electricidad'!B:B&amp;'2.1 Electricidad'!C:C&amp;'2.1 Electricidad'!D:D,'2.1 Electricidad'!E:E,"-")</f>
        <v>619</v>
      </c>
      <c r="I256" s="352" t="str" cm="1">
        <f t="array" ref="I256">_xlfn.XLOOKUP(E256&amp;F256&amp;G256,'2.1 Electricidad'!B:B&amp;'2.1 Electricidad'!C:C&amp;'2.1 Electricidad'!D:D,'2.1 Electricidad'!F:F,"-")</f>
        <v>kgCO2e/MWh</v>
      </c>
      <c r="J256" s="352" t="str" cm="1">
        <f t="array" ref="J256">_xlfn.XLOOKUP(E256&amp;F256&amp;G256,'2.1 Electricidad'!B:B&amp;'2.1 Electricidad'!C:C&amp;'2.1 Electricidad'!D:D,'2.1 Electricidad'!G:G,"-")</f>
        <v>Ministerio de Energía 2015 (Energía Abierta: http://energiaabierta.cl/visualizaciones/factor-de-emision-sic-sing/)</v>
      </c>
      <c r="K256" s="352" t="s">
        <v>85</v>
      </c>
      <c r="L256" s="356" t="s">
        <v>85</v>
      </c>
    </row>
    <row r="257" spans="2:12" ht="57.6">
      <c r="B257" s="352" t="s">
        <v>181</v>
      </c>
      <c r="C257" s="352" t="s">
        <v>37</v>
      </c>
      <c r="D257" s="352" t="s">
        <v>181</v>
      </c>
      <c r="E257" s="352" t="s">
        <v>190</v>
      </c>
      <c r="F257" s="363">
        <v>2015</v>
      </c>
      <c r="G257" s="352" t="s">
        <v>184</v>
      </c>
      <c r="H257" s="353" cm="1">
        <f t="array" ref="H257">_xlfn.XLOOKUP(E257&amp;F257&amp;G257,'2.1 Electricidad'!B:B&amp;'2.1 Electricidad'!C:C&amp;'2.1 Electricidad'!D:D,'2.1 Electricidad'!E:E,"-")</f>
        <v>619000</v>
      </c>
      <c r="I257" s="352" t="str" cm="1">
        <f t="array" ref="I257">_xlfn.XLOOKUP(E257&amp;F257&amp;G257,'2.1 Electricidad'!B:B&amp;'2.1 Electricidad'!C:C&amp;'2.1 Electricidad'!D:D,'2.1 Electricidad'!F:F,"-")</f>
        <v>kgCO2e/GWh</v>
      </c>
      <c r="J257" s="352" t="str" cm="1">
        <f t="array" ref="J257">_xlfn.XLOOKUP(E257&amp;F257&amp;G257,'2.1 Electricidad'!B:B&amp;'2.1 Electricidad'!C:C&amp;'2.1 Electricidad'!D:D,'2.1 Electricidad'!G:G,"-")</f>
        <v>Ministerio de Energía 2015 (Energía Abierta: http://energiaabierta.cl/visualizaciones/factor-de-emision-sic-sing/)</v>
      </c>
      <c r="K257" s="352" t="s">
        <v>85</v>
      </c>
      <c r="L257" s="356" t="s">
        <v>85</v>
      </c>
    </row>
    <row r="258" spans="2:12" ht="57.6">
      <c r="B258" s="352" t="s">
        <v>181</v>
      </c>
      <c r="C258" s="352" t="s">
        <v>37</v>
      </c>
      <c r="D258" s="352" t="s">
        <v>181</v>
      </c>
      <c r="E258" s="352" t="s">
        <v>190</v>
      </c>
      <c r="F258" s="363">
        <v>2015</v>
      </c>
      <c r="G258" s="352" t="s">
        <v>185</v>
      </c>
      <c r="H258" s="353" cm="1">
        <f t="array" ref="H258">_xlfn.XLOOKUP(E258&amp;F258&amp;G258,'2.1 Electricidad'!B:B&amp;'2.1 Electricidad'!C:C&amp;'2.1 Electricidad'!D:D,'2.1 Electricidad'!E:E,"-")</f>
        <v>0.61899999999999999</v>
      </c>
      <c r="I258" s="352" t="str" cm="1">
        <f t="array" ref="I258">_xlfn.XLOOKUP(E258&amp;F258&amp;G258,'2.1 Electricidad'!B:B&amp;'2.1 Electricidad'!C:C&amp;'2.1 Electricidad'!D:D,'2.1 Electricidad'!F:F,"-")</f>
        <v>kgCO2e/kWh</v>
      </c>
      <c r="J258" s="352" t="str" cm="1">
        <f t="array" ref="J258">_xlfn.XLOOKUP(E258&amp;F258&amp;G258,'2.1 Electricidad'!B:B&amp;'2.1 Electricidad'!C:C&amp;'2.1 Electricidad'!D:D,'2.1 Electricidad'!G:G,"-")</f>
        <v>Ministerio de Energía 2015 (Energía Abierta: http://energiaabierta.cl/visualizaciones/factor-de-emision-sic-sing/)</v>
      </c>
      <c r="K258" s="352" t="s">
        <v>85</v>
      </c>
      <c r="L258" s="356" t="s">
        <v>85</v>
      </c>
    </row>
    <row r="259" spans="2:12" ht="57.6">
      <c r="B259" s="352" t="s">
        <v>181</v>
      </c>
      <c r="C259" s="352" t="s">
        <v>37</v>
      </c>
      <c r="D259" s="352" t="s">
        <v>181</v>
      </c>
      <c r="E259" s="352" t="s">
        <v>190</v>
      </c>
      <c r="F259" s="363">
        <v>2016</v>
      </c>
      <c r="G259" s="352" t="s">
        <v>183</v>
      </c>
      <c r="H259" s="353" cm="1">
        <f t="array" ref="H259">_xlfn.XLOOKUP(E259&amp;F259&amp;G259,'2.1 Electricidad'!B:B&amp;'2.1 Electricidad'!C:C&amp;'2.1 Electricidad'!D:D,'2.1 Electricidad'!E:E,"-")</f>
        <v>608.41666999999995</v>
      </c>
      <c r="I259" s="352" t="str" cm="1">
        <f t="array" ref="I259">_xlfn.XLOOKUP(E259&amp;F259&amp;G259,'2.1 Electricidad'!B:B&amp;'2.1 Electricidad'!C:C&amp;'2.1 Electricidad'!D:D,'2.1 Electricidad'!F:F,"-")</f>
        <v>kgCO2e/MWh</v>
      </c>
      <c r="J259" s="352" t="str" cm="1">
        <f t="array" ref="J259">_xlfn.XLOOKUP(E259&amp;F259&amp;G259,'2.1 Electricidad'!B:B&amp;'2.1 Electricidad'!C:C&amp;'2.1 Electricidad'!D:D,'2.1 Electricidad'!G:G,"-")</f>
        <v>Ministerio de Energía 2016 (Energía Abierta: http://energiaabierta.cl/visualizaciones/factor-de-emision-sic-sing/)</v>
      </c>
      <c r="K259" s="352" t="s">
        <v>85</v>
      </c>
      <c r="L259" s="356" t="s">
        <v>85</v>
      </c>
    </row>
    <row r="260" spans="2:12" ht="57.6">
      <c r="B260" s="352" t="s">
        <v>181</v>
      </c>
      <c r="C260" s="352" t="s">
        <v>37</v>
      </c>
      <c r="D260" s="352" t="s">
        <v>181</v>
      </c>
      <c r="E260" s="352" t="s">
        <v>190</v>
      </c>
      <c r="F260" s="363">
        <v>2016</v>
      </c>
      <c r="G260" s="352" t="s">
        <v>184</v>
      </c>
      <c r="H260" s="353" cm="1">
        <f t="array" ref="H260">_xlfn.XLOOKUP(E260&amp;F260&amp;G260,'2.1 Electricidad'!B:B&amp;'2.1 Electricidad'!C:C&amp;'2.1 Electricidad'!D:D,'2.1 Electricidad'!E:E,"-")</f>
        <v>608416.66999999993</v>
      </c>
      <c r="I260" s="352" t="str" cm="1">
        <f t="array" ref="I260">_xlfn.XLOOKUP(E260&amp;F260&amp;G260,'2.1 Electricidad'!B:B&amp;'2.1 Electricidad'!C:C&amp;'2.1 Electricidad'!D:D,'2.1 Electricidad'!F:F,"-")</f>
        <v>kgCO2e/GWh</v>
      </c>
      <c r="J260" s="352" t="str" cm="1">
        <f t="array" ref="J260">_xlfn.XLOOKUP(E260&amp;F260&amp;G260,'2.1 Electricidad'!B:B&amp;'2.1 Electricidad'!C:C&amp;'2.1 Electricidad'!D:D,'2.1 Electricidad'!G:G,"-")</f>
        <v>Ministerio de Energía 2016 (Energía Abierta: http://energiaabierta.cl/visualizaciones/factor-de-emision-sic-sing/)</v>
      </c>
      <c r="K260" s="352" t="s">
        <v>85</v>
      </c>
      <c r="L260" s="356" t="s">
        <v>85</v>
      </c>
    </row>
    <row r="261" spans="2:12" ht="57.6">
      <c r="B261" s="352" t="s">
        <v>181</v>
      </c>
      <c r="C261" s="352" t="s">
        <v>37</v>
      </c>
      <c r="D261" s="352" t="s">
        <v>181</v>
      </c>
      <c r="E261" s="352" t="s">
        <v>190</v>
      </c>
      <c r="F261" s="363">
        <v>2016</v>
      </c>
      <c r="G261" s="352" t="s">
        <v>185</v>
      </c>
      <c r="H261" s="353" cm="1">
        <f t="array" ref="H261">_xlfn.XLOOKUP(E261&amp;F261&amp;G261,'2.1 Electricidad'!B:B&amp;'2.1 Electricidad'!C:C&amp;'2.1 Electricidad'!D:D,'2.1 Electricidad'!E:E,"-")</f>
        <v>0.60841666999999999</v>
      </c>
      <c r="I261" s="352" t="str" cm="1">
        <f t="array" ref="I261">_xlfn.XLOOKUP(E261&amp;F261&amp;G261,'2.1 Electricidad'!B:B&amp;'2.1 Electricidad'!C:C&amp;'2.1 Electricidad'!D:D,'2.1 Electricidad'!F:F,"-")</f>
        <v>kgCO2e/kWh</v>
      </c>
      <c r="J261" s="352" t="str" cm="1">
        <f t="array" ref="J261">_xlfn.XLOOKUP(E261&amp;F261&amp;G261,'2.1 Electricidad'!B:B&amp;'2.1 Electricidad'!C:C&amp;'2.1 Electricidad'!D:D,'2.1 Electricidad'!G:G,"-")</f>
        <v>Ministerio de Energía 2016 (Energía Abierta: http://energiaabierta.cl/visualizaciones/factor-de-emision-sic-sing/)</v>
      </c>
      <c r="K261" s="352" t="s">
        <v>85</v>
      </c>
      <c r="L261" s="356" t="s">
        <v>85</v>
      </c>
    </row>
    <row r="262" spans="2:12" ht="57.6">
      <c r="B262" s="352" t="s">
        <v>181</v>
      </c>
      <c r="C262" s="352" t="s">
        <v>37</v>
      </c>
      <c r="D262" s="352" t="s">
        <v>181</v>
      </c>
      <c r="E262" s="352" t="s">
        <v>190</v>
      </c>
      <c r="F262" s="363">
        <v>2017</v>
      </c>
      <c r="G262" s="352" t="s">
        <v>183</v>
      </c>
      <c r="H262" s="353" cm="1">
        <f t="array" ref="H262">_xlfn.XLOOKUP(E262&amp;F262&amp;G262,'2.1 Electricidad'!B:B&amp;'2.1 Electricidad'!C:C&amp;'2.1 Electricidad'!D:D,'2.1 Electricidad'!E:E,"-")</f>
        <v>557.08333000000005</v>
      </c>
      <c r="I262" s="352" t="str" cm="1">
        <f t="array" ref="I262">_xlfn.XLOOKUP(E262&amp;F262&amp;G262,'2.1 Electricidad'!B:B&amp;'2.1 Electricidad'!C:C&amp;'2.1 Electricidad'!D:D,'2.1 Electricidad'!F:F,"-")</f>
        <v>kgCO2e/MWh</v>
      </c>
      <c r="J262" s="352" t="str" cm="1">
        <f t="array" ref="J262">_xlfn.XLOOKUP(E262&amp;F262&amp;G262,'2.1 Electricidad'!B:B&amp;'2.1 Electricidad'!C:C&amp;'2.1 Electricidad'!D:D,'2.1 Electricidad'!G:G,"-")</f>
        <v>Ministerio de Energía 2017 (Energía Abierta: http://energiaabierta.cl/visualizaciones/factor-de-emision-sic-sing/)</v>
      </c>
      <c r="K262" s="352" t="s">
        <v>85</v>
      </c>
      <c r="L262" s="356" t="s">
        <v>85</v>
      </c>
    </row>
    <row r="263" spans="2:12" ht="57.6">
      <c r="B263" s="352" t="s">
        <v>181</v>
      </c>
      <c r="C263" s="352" t="s">
        <v>37</v>
      </c>
      <c r="D263" s="352" t="s">
        <v>181</v>
      </c>
      <c r="E263" s="352" t="s">
        <v>190</v>
      </c>
      <c r="F263" s="363">
        <v>2017</v>
      </c>
      <c r="G263" s="352" t="s">
        <v>184</v>
      </c>
      <c r="H263" s="353" cm="1">
        <f t="array" ref="H263">_xlfn.XLOOKUP(E263&amp;F263&amp;G263,'2.1 Electricidad'!B:B&amp;'2.1 Electricidad'!C:C&amp;'2.1 Electricidad'!D:D,'2.1 Electricidad'!E:E,"-")</f>
        <v>557083.33000000007</v>
      </c>
      <c r="I263" s="352" t="str" cm="1">
        <f t="array" ref="I263">_xlfn.XLOOKUP(E263&amp;F263&amp;G263,'2.1 Electricidad'!B:B&amp;'2.1 Electricidad'!C:C&amp;'2.1 Electricidad'!D:D,'2.1 Electricidad'!F:F,"-")</f>
        <v>kgCO2e/GWh</v>
      </c>
      <c r="J263" s="352" t="str" cm="1">
        <f t="array" ref="J263">_xlfn.XLOOKUP(E263&amp;F263&amp;G263,'2.1 Electricidad'!B:B&amp;'2.1 Electricidad'!C:C&amp;'2.1 Electricidad'!D:D,'2.1 Electricidad'!G:G,"-")</f>
        <v>Ministerio de Energía 2017 (Energía Abierta: http://energiaabierta.cl/visualizaciones/factor-de-emision-sic-sing/)</v>
      </c>
      <c r="K263" s="352" t="s">
        <v>85</v>
      </c>
      <c r="L263" s="356" t="s">
        <v>85</v>
      </c>
    </row>
    <row r="264" spans="2:12" ht="57.6">
      <c r="B264" s="352" t="s">
        <v>181</v>
      </c>
      <c r="C264" s="352" t="s">
        <v>37</v>
      </c>
      <c r="D264" s="352" t="s">
        <v>181</v>
      </c>
      <c r="E264" s="352" t="s">
        <v>190</v>
      </c>
      <c r="F264" s="363">
        <v>2017</v>
      </c>
      <c r="G264" s="352" t="s">
        <v>185</v>
      </c>
      <c r="H264" s="353" cm="1">
        <f t="array" ref="H264">_xlfn.XLOOKUP(E264&amp;F264&amp;G264,'2.1 Electricidad'!B:B&amp;'2.1 Electricidad'!C:C&amp;'2.1 Electricidad'!D:D,'2.1 Electricidad'!E:E,"-")</f>
        <v>0.5570833300000001</v>
      </c>
      <c r="I264" s="352" t="str" cm="1">
        <f t="array" ref="I264">_xlfn.XLOOKUP(E264&amp;F264&amp;G264,'2.1 Electricidad'!B:B&amp;'2.1 Electricidad'!C:C&amp;'2.1 Electricidad'!D:D,'2.1 Electricidad'!F:F,"-")</f>
        <v>kgCO2e/kWh</v>
      </c>
      <c r="J264" s="352" t="str" cm="1">
        <f t="array" ref="J264">_xlfn.XLOOKUP(E264&amp;F264&amp;G264,'2.1 Electricidad'!B:B&amp;'2.1 Electricidad'!C:C&amp;'2.1 Electricidad'!D:D,'2.1 Electricidad'!G:G,"-")</f>
        <v>Ministerio de Energía 2017 (Energía Abierta: http://energiaabierta.cl/visualizaciones/factor-de-emision-sic-sing/)</v>
      </c>
      <c r="K264" s="352" t="s">
        <v>85</v>
      </c>
      <c r="L264" s="356" t="s">
        <v>85</v>
      </c>
    </row>
    <row r="265" spans="2:12" ht="57.6">
      <c r="B265" s="352" t="s">
        <v>181</v>
      </c>
      <c r="C265" s="352" t="s">
        <v>37</v>
      </c>
      <c r="D265" s="352" t="s">
        <v>181</v>
      </c>
      <c r="E265" s="352" t="s">
        <v>190</v>
      </c>
      <c r="F265" s="363">
        <v>2018</v>
      </c>
      <c r="G265" s="352" t="s">
        <v>183</v>
      </c>
      <c r="H265" s="353" cm="1">
        <f t="array" ref="H265">_xlfn.XLOOKUP(E265&amp;F265&amp;G265,'2.1 Electricidad'!B:B&amp;'2.1 Electricidad'!C:C&amp;'2.1 Electricidad'!D:D,'2.1 Electricidad'!E:E,"-")</f>
        <v>555.08333330000005</v>
      </c>
      <c r="I265" s="352" t="str" cm="1">
        <f t="array" ref="I265">_xlfn.XLOOKUP(E265&amp;F265&amp;G265,'2.1 Electricidad'!B:B&amp;'2.1 Electricidad'!C:C&amp;'2.1 Electricidad'!D:D,'2.1 Electricidad'!F:F,"-")</f>
        <v>kgCO2e/MWh</v>
      </c>
      <c r="J265" s="352" t="str" cm="1">
        <f t="array" ref="J265">_xlfn.XLOOKUP(E265&amp;F265&amp;G265,'2.1 Electricidad'!B:B&amp;'2.1 Electricidad'!C:C&amp;'2.1 Electricidad'!D:D,'2.1 Electricidad'!G:G,"-")</f>
        <v>Ministerio de Energía 2018 (Energía Abierta: http://energiaabierta.cl/visualizaciones/factor-de-emision-sic-sing/)</v>
      </c>
      <c r="K265" s="352" t="s">
        <v>85</v>
      </c>
      <c r="L265" s="356" t="s">
        <v>85</v>
      </c>
    </row>
    <row r="266" spans="2:12" ht="57.6">
      <c r="B266" s="352" t="s">
        <v>181</v>
      </c>
      <c r="C266" s="352" t="s">
        <v>37</v>
      </c>
      <c r="D266" s="352" t="s">
        <v>181</v>
      </c>
      <c r="E266" s="352" t="s">
        <v>190</v>
      </c>
      <c r="F266" s="363">
        <v>2018</v>
      </c>
      <c r="G266" s="352" t="s">
        <v>184</v>
      </c>
      <c r="H266" s="353" cm="1">
        <f t="array" ref="H266">_xlfn.XLOOKUP(E266&amp;F266&amp;G266,'2.1 Electricidad'!B:B&amp;'2.1 Electricidad'!C:C&amp;'2.1 Electricidad'!D:D,'2.1 Electricidad'!E:E,"-")</f>
        <v>555083.33330000006</v>
      </c>
      <c r="I266" s="352" t="str" cm="1">
        <f t="array" ref="I266">_xlfn.XLOOKUP(E266&amp;F266&amp;G266,'2.1 Electricidad'!B:B&amp;'2.1 Electricidad'!C:C&amp;'2.1 Electricidad'!D:D,'2.1 Electricidad'!F:F,"-")</f>
        <v>kgCO2e/GWh</v>
      </c>
      <c r="J266" s="352" t="str" cm="1">
        <f t="array" ref="J266">_xlfn.XLOOKUP(E266&amp;F266&amp;G266,'2.1 Electricidad'!B:B&amp;'2.1 Electricidad'!C:C&amp;'2.1 Electricidad'!D:D,'2.1 Electricidad'!G:G,"-")</f>
        <v>Ministerio de Energía 2018 (Energía Abierta: http://energiaabierta.cl/visualizaciones/factor-de-emision-sic-sing/)</v>
      </c>
      <c r="K266" s="352" t="s">
        <v>85</v>
      </c>
      <c r="L266" s="356" t="s">
        <v>85</v>
      </c>
    </row>
    <row r="267" spans="2:12" ht="57.6">
      <c r="B267" s="352" t="s">
        <v>181</v>
      </c>
      <c r="C267" s="352" t="s">
        <v>37</v>
      </c>
      <c r="D267" s="352" t="s">
        <v>181</v>
      </c>
      <c r="E267" s="352" t="s">
        <v>190</v>
      </c>
      <c r="F267" s="363">
        <v>2018</v>
      </c>
      <c r="G267" s="352" t="s">
        <v>185</v>
      </c>
      <c r="H267" s="353" cm="1">
        <f t="array" ref="H267">_xlfn.XLOOKUP(E267&amp;F267&amp;G267,'2.1 Electricidad'!B:B&amp;'2.1 Electricidad'!C:C&amp;'2.1 Electricidad'!D:D,'2.1 Electricidad'!E:E,"-")</f>
        <v>0.55508333330000004</v>
      </c>
      <c r="I267" s="352" t="str" cm="1">
        <f t="array" ref="I267">_xlfn.XLOOKUP(E267&amp;F267&amp;G267,'2.1 Electricidad'!B:B&amp;'2.1 Electricidad'!C:C&amp;'2.1 Electricidad'!D:D,'2.1 Electricidad'!F:F,"-")</f>
        <v>kgCO2e/kWh</v>
      </c>
      <c r="J267" s="352" t="str" cm="1">
        <f t="array" ref="J267">_xlfn.XLOOKUP(E267&amp;F267&amp;G267,'2.1 Electricidad'!B:B&amp;'2.1 Electricidad'!C:C&amp;'2.1 Electricidad'!D:D,'2.1 Electricidad'!G:G,"-")</f>
        <v>Ministerio de Energía 2018 (Energía Abierta: http://energiaabierta.cl/visualizaciones/factor-de-emision-sic-sing/)</v>
      </c>
      <c r="K267" s="352" t="s">
        <v>85</v>
      </c>
      <c r="L267" s="356" t="s">
        <v>85</v>
      </c>
    </row>
    <row r="268" spans="2:12" ht="57.6">
      <c r="B268" s="352" t="s">
        <v>181</v>
      </c>
      <c r="C268" s="352" t="s">
        <v>37</v>
      </c>
      <c r="D268" s="352" t="s">
        <v>181</v>
      </c>
      <c r="E268" s="352" t="s">
        <v>190</v>
      </c>
      <c r="F268" s="363">
        <v>2019</v>
      </c>
      <c r="G268" s="352" t="s">
        <v>183</v>
      </c>
      <c r="H268" s="353" cm="1">
        <f t="array" ref="H268">_xlfn.XLOOKUP(E268&amp;F268&amp;G268,'2.1 Electricidad'!B:B&amp;'2.1 Electricidad'!C:C&amp;'2.1 Electricidad'!D:D,'2.1 Electricidad'!E:E,"-")</f>
        <v>517.33333330000005</v>
      </c>
      <c r="I268" s="352" t="str" cm="1">
        <f t="array" ref="I268">_xlfn.XLOOKUP(E268&amp;F268&amp;G268,'2.1 Electricidad'!B:B&amp;'2.1 Electricidad'!C:C&amp;'2.1 Electricidad'!D:D,'2.1 Electricidad'!F:F,"-")</f>
        <v>kgCO2e/MWh</v>
      </c>
      <c r="J268" s="352" t="str" cm="1">
        <f t="array" ref="J268">_xlfn.XLOOKUP(E268&amp;F268&amp;G268,'2.1 Electricidad'!B:B&amp;'2.1 Electricidad'!C:C&amp;'2.1 Electricidad'!D:D,'2.1 Electricidad'!G:G,"-")</f>
        <v>Ministerio de Energía 2019 (Energía Abierta: http://energiaabierta.cl/visualizaciones/factor-de-emision-sic-sing/)</v>
      </c>
      <c r="K268" s="352" t="s">
        <v>85</v>
      </c>
      <c r="L268" s="356" t="s">
        <v>85</v>
      </c>
    </row>
    <row r="269" spans="2:12" ht="57.6">
      <c r="B269" s="352" t="s">
        <v>181</v>
      </c>
      <c r="C269" s="352" t="s">
        <v>37</v>
      </c>
      <c r="D269" s="352" t="s">
        <v>181</v>
      </c>
      <c r="E269" s="352" t="s">
        <v>190</v>
      </c>
      <c r="F269" s="363">
        <v>2019</v>
      </c>
      <c r="G269" s="352" t="s">
        <v>184</v>
      </c>
      <c r="H269" s="353" cm="1">
        <f t="array" ref="H269">_xlfn.XLOOKUP(E269&amp;F269&amp;G269,'2.1 Electricidad'!B:B&amp;'2.1 Electricidad'!C:C&amp;'2.1 Electricidad'!D:D,'2.1 Electricidad'!E:E,"-")</f>
        <v>517333.33330000006</v>
      </c>
      <c r="I269" s="352" t="str" cm="1">
        <f t="array" ref="I269">_xlfn.XLOOKUP(E269&amp;F269&amp;G269,'2.1 Electricidad'!B:B&amp;'2.1 Electricidad'!C:C&amp;'2.1 Electricidad'!D:D,'2.1 Electricidad'!F:F,"-")</f>
        <v>kgCO2e/GWh</v>
      </c>
      <c r="J269" s="352" t="str" cm="1">
        <f t="array" ref="J269">_xlfn.XLOOKUP(E269&amp;F269&amp;G269,'2.1 Electricidad'!B:B&amp;'2.1 Electricidad'!C:C&amp;'2.1 Electricidad'!D:D,'2.1 Electricidad'!G:G,"-")</f>
        <v>Ministerio de Energía 2019 (Energía Abierta: http://energiaabierta.cl/visualizaciones/factor-de-emision-sic-sing/)</v>
      </c>
      <c r="K269" s="352" t="s">
        <v>85</v>
      </c>
      <c r="L269" s="356" t="s">
        <v>85</v>
      </c>
    </row>
    <row r="270" spans="2:12" ht="57.6">
      <c r="B270" s="352" t="s">
        <v>181</v>
      </c>
      <c r="C270" s="352" t="s">
        <v>37</v>
      </c>
      <c r="D270" s="352" t="s">
        <v>181</v>
      </c>
      <c r="E270" s="352" t="s">
        <v>190</v>
      </c>
      <c r="F270" s="363">
        <v>2019</v>
      </c>
      <c r="G270" s="352" t="s">
        <v>185</v>
      </c>
      <c r="H270" s="353" cm="1">
        <f t="array" ref="H270">_xlfn.XLOOKUP(E270&amp;F270&amp;G270,'2.1 Electricidad'!B:B&amp;'2.1 Electricidad'!C:C&amp;'2.1 Electricidad'!D:D,'2.1 Electricidad'!E:E,"-")</f>
        <v>0.51733333330000009</v>
      </c>
      <c r="I270" s="352" t="str" cm="1">
        <f t="array" ref="I270">_xlfn.XLOOKUP(E270&amp;F270&amp;G270,'2.1 Electricidad'!B:B&amp;'2.1 Electricidad'!C:C&amp;'2.1 Electricidad'!D:D,'2.1 Electricidad'!F:F,"-")</f>
        <v>kgCO2e/kWh</v>
      </c>
      <c r="J270" s="352" t="str" cm="1">
        <f t="array" ref="J270">_xlfn.XLOOKUP(E270&amp;F270&amp;G270,'2.1 Electricidad'!B:B&amp;'2.1 Electricidad'!C:C&amp;'2.1 Electricidad'!D:D,'2.1 Electricidad'!G:G,"-")</f>
        <v>Ministerio de Energía 2019 (Energía Abierta: http://energiaabierta.cl/visualizaciones/factor-de-emision-sic-sing/)</v>
      </c>
      <c r="K270" s="352" t="s">
        <v>85</v>
      </c>
      <c r="L270" s="356" t="s">
        <v>85</v>
      </c>
    </row>
    <row r="271" spans="2:12" ht="57.6">
      <c r="B271" s="352" t="s">
        <v>181</v>
      </c>
      <c r="C271" s="352" t="s">
        <v>37</v>
      </c>
      <c r="D271" s="352" t="s">
        <v>181</v>
      </c>
      <c r="E271" s="352" t="s">
        <v>190</v>
      </c>
      <c r="F271" s="363">
        <v>2020</v>
      </c>
      <c r="G271" s="352" t="s">
        <v>183</v>
      </c>
      <c r="H271" s="353" cm="1">
        <f t="array" ref="H271">_xlfn.XLOOKUP(E271&amp;F271&amp;G271,'2.1 Electricidad'!B:B&amp;'2.1 Electricidad'!C:C&amp;'2.1 Electricidad'!D:D,'2.1 Electricidad'!E:E,"-")</f>
        <v>478.16666670000001</v>
      </c>
      <c r="I271" s="352" t="str" cm="1">
        <f t="array" ref="I271">_xlfn.XLOOKUP(E271&amp;F271&amp;G271,'2.1 Electricidad'!B:B&amp;'2.1 Electricidad'!C:C&amp;'2.1 Electricidad'!D:D,'2.1 Electricidad'!F:F,"-")</f>
        <v>kgCO2e/MWh</v>
      </c>
      <c r="J271" s="352" t="str" cm="1">
        <f t="array" ref="J271">_xlfn.XLOOKUP(E271&amp;F271&amp;G271,'2.1 Electricidad'!B:B&amp;'2.1 Electricidad'!C:C&amp;'2.1 Electricidad'!D:D,'2.1 Electricidad'!G:G,"-")</f>
        <v>Ministerio de Energía 2020 (Energía Abierta: http://energiaabierta.cl/visualizaciones/factor-de-emision-sic-sing/)</v>
      </c>
      <c r="K271" s="352" t="s">
        <v>85</v>
      </c>
      <c r="L271" s="356" t="s">
        <v>85</v>
      </c>
    </row>
    <row r="272" spans="2:12" ht="57.6">
      <c r="B272" s="352" t="s">
        <v>181</v>
      </c>
      <c r="C272" s="352" t="s">
        <v>37</v>
      </c>
      <c r="D272" s="352" t="s">
        <v>181</v>
      </c>
      <c r="E272" s="352" t="s">
        <v>190</v>
      </c>
      <c r="F272" s="363">
        <v>2020</v>
      </c>
      <c r="G272" s="352" t="s">
        <v>184</v>
      </c>
      <c r="H272" s="353" cm="1">
        <f t="array" ref="H272">_xlfn.XLOOKUP(E272&amp;F272&amp;G272,'2.1 Electricidad'!B:B&amp;'2.1 Electricidad'!C:C&amp;'2.1 Electricidad'!D:D,'2.1 Electricidad'!E:E,"-")</f>
        <v>478166.6667</v>
      </c>
      <c r="I272" s="352" t="str" cm="1">
        <f t="array" ref="I272">_xlfn.XLOOKUP(E272&amp;F272&amp;G272,'2.1 Electricidad'!B:B&amp;'2.1 Electricidad'!C:C&amp;'2.1 Electricidad'!D:D,'2.1 Electricidad'!F:F,"-")</f>
        <v>kgCO2e/GWh</v>
      </c>
      <c r="J272" s="352" t="str" cm="1">
        <f t="array" ref="J272">_xlfn.XLOOKUP(E272&amp;F272&amp;G272,'2.1 Electricidad'!B:B&amp;'2.1 Electricidad'!C:C&amp;'2.1 Electricidad'!D:D,'2.1 Electricidad'!G:G,"-")</f>
        <v>Ministerio de Energía 2020 (Energía Abierta: http://energiaabierta.cl/visualizaciones/factor-de-emision-sic-sing/)</v>
      </c>
      <c r="K272" s="352" t="s">
        <v>85</v>
      </c>
      <c r="L272" s="356" t="s">
        <v>85</v>
      </c>
    </row>
    <row r="273" spans="2:12" ht="57.6">
      <c r="B273" s="352" t="s">
        <v>181</v>
      </c>
      <c r="C273" s="352" t="s">
        <v>37</v>
      </c>
      <c r="D273" s="352" t="s">
        <v>181</v>
      </c>
      <c r="E273" s="352" t="s">
        <v>190</v>
      </c>
      <c r="F273" s="363">
        <v>2020</v>
      </c>
      <c r="G273" s="352" t="s">
        <v>185</v>
      </c>
      <c r="H273" s="353" cm="1">
        <f t="array" ref="H273">_xlfn.XLOOKUP(E273&amp;F273&amp;G273,'2.1 Electricidad'!B:B&amp;'2.1 Electricidad'!C:C&amp;'2.1 Electricidad'!D:D,'2.1 Electricidad'!E:E,"-")</f>
        <v>0.47816666670000002</v>
      </c>
      <c r="I273" s="352" t="str" cm="1">
        <f t="array" ref="I273">_xlfn.XLOOKUP(E273&amp;F273&amp;G273,'2.1 Electricidad'!B:B&amp;'2.1 Electricidad'!C:C&amp;'2.1 Electricidad'!D:D,'2.1 Electricidad'!F:F,"-")</f>
        <v>kgCO2e/kWh</v>
      </c>
      <c r="J273" s="352" t="str" cm="1">
        <f t="array" ref="J273">_xlfn.XLOOKUP(E273&amp;F273&amp;G273,'2.1 Electricidad'!B:B&amp;'2.1 Electricidad'!C:C&amp;'2.1 Electricidad'!D:D,'2.1 Electricidad'!G:G,"-")</f>
        <v>Ministerio de Energía 2020 (Energía Abierta: http://energiaabierta.cl/visualizaciones/factor-de-emision-sic-sing/)</v>
      </c>
      <c r="K273" s="352" t="s">
        <v>85</v>
      </c>
      <c r="L273" s="356" t="s">
        <v>85</v>
      </c>
    </row>
    <row r="274" spans="2:12" ht="57.6">
      <c r="B274" s="352" t="s">
        <v>181</v>
      </c>
      <c r="C274" s="352" t="s">
        <v>37</v>
      </c>
      <c r="D274" s="352" t="s">
        <v>181</v>
      </c>
      <c r="E274" s="352" t="s">
        <v>190</v>
      </c>
      <c r="F274" s="363">
        <v>2021</v>
      </c>
      <c r="G274" s="352" t="s">
        <v>183</v>
      </c>
      <c r="H274" s="353" cm="1">
        <f t="array" ref="H274">_xlfn.XLOOKUP(E274&amp;F274&amp;G274,'2.1 Electricidad'!B:B&amp;'2.1 Electricidad'!C:C&amp;'2.1 Electricidad'!D:D,'2.1 Electricidad'!E:E,"-")</f>
        <v>555.25</v>
      </c>
      <c r="I274" s="352" t="str" cm="1">
        <f t="array" ref="I274">_xlfn.XLOOKUP(E274&amp;F274&amp;G274,'2.1 Electricidad'!B:B&amp;'2.1 Electricidad'!C:C&amp;'2.1 Electricidad'!D:D,'2.1 Electricidad'!F:F,"-")</f>
        <v>kgCO2e/MWh</v>
      </c>
      <c r="J274" s="352" t="str" cm="1">
        <f t="array" ref="J274">_xlfn.XLOOKUP(E274&amp;F274&amp;G274,'2.1 Electricidad'!B:B&amp;'2.1 Electricidad'!C:C&amp;'2.1 Electricidad'!D:D,'2.1 Electricidad'!G:G,"-")</f>
        <v>Ministerio de Energía 2021 (Energía Abierta: http://energiaabierta.cl/visualizaciones/factor-de-emision-sic-sing/)</v>
      </c>
      <c r="K274" s="352" t="s">
        <v>85</v>
      </c>
      <c r="L274" s="356" t="s">
        <v>85</v>
      </c>
    </row>
    <row r="275" spans="2:12" ht="57.6">
      <c r="B275" s="352" t="s">
        <v>181</v>
      </c>
      <c r="C275" s="352" t="s">
        <v>37</v>
      </c>
      <c r="D275" s="352" t="s">
        <v>181</v>
      </c>
      <c r="E275" s="352" t="s">
        <v>190</v>
      </c>
      <c r="F275" s="363">
        <v>2021</v>
      </c>
      <c r="G275" s="352" t="s">
        <v>184</v>
      </c>
      <c r="H275" s="353" cm="1">
        <f t="array" ref="H275">_xlfn.XLOOKUP(E275&amp;F275&amp;G275,'2.1 Electricidad'!B:B&amp;'2.1 Electricidad'!C:C&amp;'2.1 Electricidad'!D:D,'2.1 Electricidad'!E:E,"-")</f>
        <v>555250</v>
      </c>
      <c r="I275" s="352" t="str" cm="1">
        <f t="array" ref="I275">_xlfn.XLOOKUP(E275&amp;F275&amp;G275,'2.1 Electricidad'!B:B&amp;'2.1 Electricidad'!C:C&amp;'2.1 Electricidad'!D:D,'2.1 Electricidad'!F:F,"-")</f>
        <v>kgCO2e/GWh</v>
      </c>
      <c r="J275" s="352" t="str" cm="1">
        <f t="array" ref="J275">_xlfn.XLOOKUP(E275&amp;F275&amp;G275,'2.1 Electricidad'!B:B&amp;'2.1 Electricidad'!C:C&amp;'2.1 Electricidad'!D:D,'2.1 Electricidad'!G:G,"-")</f>
        <v>Ministerio de Energía 2021 (Energía Abierta: http://energiaabierta.cl/visualizaciones/factor-de-emision-sic-sing/)</v>
      </c>
      <c r="K275" s="352" t="s">
        <v>85</v>
      </c>
      <c r="L275" s="356" t="s">
        <v>85</v>
      </c>
    </row>
    <row r="276" spans="2:12" ht="57.6">
      <c r="B276" s="352" t="s">
        <v>181</v>
      </c>
      <c r="C276" s="352" t="s">
        <v>37</v>
      </c>
      <c r="D276" s="352" t="s">
        <v>181</v>
      </c>
      <c r="E276" s="352" t="s">
        <v>190</v>
      </c>
      <c r="F276" s="363">
        <v>2021</v>
      </c>
      <c r="G276" s="352" t="s">
        <v>185</v>
      </c>
      <c r="H276" s="353" cm="1">
        <f t="array" ref="H276">_xlfn.XLOOKUP(E276&amp;F276&amp;G276,'2.1 Electricidad'!B:B&amp;'2.1 Electricidad'!C:C&amp;'2.1 Electricidad'!D:D,'2.1 Electricidad'!E:E,"-")</f>
        <v>0.55525000000000002</v>
      </c>
      <c r="I276" s="352" t="str" cm="1">
        <f t="array" ref="I276">_xlfn.XLOOKUP(E276&amp;F276&amp;G276,'2.1 Electricidad'!B:B&amp;'2.1 Electricidad'!C:C&amp;'2.1 Electricidad'!D:D,'2.1 Electricidad'!F:F,"-")</f>
        <v>kgCO2e/kWh</v>
      </c>
      <c r="J276" s="352" t="str" cm="1">
        <f t="array" ref="J276">_xlfn.XLOOKUP(E276&amp;F276&amp;G276,'2.1 Electricidad'!B:B&amp;'2.1 Electricidad'!C:C&amp;'2.1 Electricidad'!D:D,'2.1 Electricidad'!G:G,"-")</f>
        <v>Ministerio de Energía 2021 (Energía Abierta: http://energiaabierta.cl/visualizaciones/factor-de-emision-sic-sing/)</v>
      </c>
      <c r="K276" s="352" t="s">
        <v>85</v>
      </c>
      <c r="L276" s="356" t="s">
        <v>85</v>
      </c>
    </row>
    <row r="277" spans="2:12" ht="57.6">
      <c r="B277" s="352" t="s">
        <v>181</v>
      </c>
      <c r="C277" s="352" t="s">
        <v>37</v>
      </c>
      <c r="D277" s="352" t="s">
        <v>181</v>
      </c>
      <c r="E277" s="352" t="s">
        <v>190</v>
      </c>
      <c r="F277" s="363">
        <v>2022</v>
      </c>
      <c r="G277" s="352" t="s">
        <v>183</v>
      </c>
      <c r="H277" s="353" cm="1">
        <f t="array" ref="H277">_xlfn.XLOOKUP(E277&amp;F277&amp;G277,'2.1 Electricidad'!B:B&amp;'2.1 Electricidad'!C:C&amp;'2.1 Electricidad'!D:D,'2.1 Electricidad'!E:E,"-")</f>
        <v>625.08333332999996</v>
      </c>
      <c r="I277" s="352" t="str" cm="1">
        <f t="array" ref="I277">_xlfn.XLOOKUP(E277&amp;F277&amp;G277,'2.1 Electricidad'!B:B&amp;'2.1 Electricidad'!C:C&amp;'2.1 Electricidad'!D:D,'2.1 Electricidad'!F:F,"-")</f>
        <v>kgCO2e/MWh</v>
      </c>
      <c r="J277" s="352" t="str" cm="1">
        <f t="array" ref="J277">_xlfn.XLOOKUP(E277&amp;F277&amp;G277,'2.1 Electricidad'!B:B&amp;'2.1 Electricidad'!C:C&amp;'2.1 Electricidad'!D:D,'2.1 Electricidad'!G:G,"-")</f>
        <v>Ministerio de Energía 2022 (Energía Abierta: http://energiaabierta.cl/visualizaciones/factor-de-emision-sic-sing/)</v>
      </c>
      <c r="K277" s="352" t="s">
        <v>85</v>
      </c>
      <c r="L277" s="356" t="s">
        <v>85</v>
      </c>
    </row>
    <row r="278" spans="2:12" ht="57.6">
      <c r="B278" s="352" t="s">
        <v>181</v>
      </c>
      <c r="C278" s="352" t="s">
        <v>37</v>
      </c>
      <c r="D278" s="352" t="s">
        <v>181</v>
      </c>
      <c r="E278" s="352" t="s">
        <v>190</v>
      </c>
      <c r="F278" s="363">
        <v>2022</v>
      </c>
      <c r="G278" s="352" t="s">
        <v>184</v>
      </c>
      <c r="H278" s="353" cm="1">
        <f t="array" ref="H278">_xlfn.XLOOKUP(E278&amp;F278&amp;G278,'2.1 Electricidad'!B:B&amp;'2.1 Electricidad'!C:C&amp;'2.1 Electricidad'!D:D,'2.1 Electricidad'!E:E,"-")</f>
        <v>625083.33332999994</v>
      </c>
      <c r="I278" s="352" t="str" cm="1">
        <f t="array" ref="I278">_xlfn.XLOOKUP(E278&amp;F278&amp;G278,'2.1 Electricidad'!B:B&amp;'2.1 Electricidad'!C:C&amp;'2.1 Electricidad'!D:D,'2.1 Electricidad'!F:F,"-")</f>
        <v>kgCO2e/GWh</v>
      </c>
      <c r="J278" s="352" t="str" cm="1">
        <f t="array" ref="J278">_xlfn.XLOOKUP(E278&amp;F278&amp;G278,'2.1 Electricidad'!B:B&amp;'2.1 Electricidad'!C:C&amp;'2.1 Electricidad'!D:D,'2.1 Electricidad'!G:G,"-")</f>
        <v>Ministerio de Energía 2022 (Energía Abierta: http://energiaabierta.cl/visualizaciones/factor-de-emision-sic-sing/)</v>
      </c>
      <c r="K278" s="352" t="s">
        <v>85</v>
      </c>
      <c r="L278" s="356" t="s">
        <v>85</v>
      </c>
    </row>
    <row r="279" spans="2:12" ht="57.6">
      <c r="B279" s="352" t="s">
        <v>181</v>
      </c>
      <c r="C279" s="352" t="s">
        <v>37</v>
      </c>
      <c r="D279" s="352" t="s">
        <v>181</v>
      </c>
      <c r="E279" s="352" t="s">
        <v>190</v>
      </c>
      <c r="F279" s="363">
        <v>2022</v>
      </c>
      <c r="G279" s="352" t="s">
        <v>185</v>
      </c>
      <c r="H279" s="353" cm="1">
        <f t="array" ref="H279">_xlfn.XLOOKUP(E279&amp;F279&amp;G279,'2.1 Electricidad'!B:B&amp;'2.1 Electricidad'!C:C&amp;'2.1 Electricidad'!D:D,'2.1 Electricidad'!E:E,"-")</f>
        <v>0.62508333332999999</v>
      </c>
      <c r="I279" s="352" t="str" cm="1">
        <f t="array" ref="I279">_xlfn.XLOOKUP(E279&amp;F279&amp;G279,'2.1 Electricidad'!B:B&amp;'2.1 Electricidad'!C:C&amp;'2.1 Electricidad'!D:D,'2.1 Electricidad'!F:F,"-")</f>
        <v>kgCO2e/kWh</v>
      </c>
      <c r="J279" s="352" t="str" cm="1">
        <f t="array" ref="J279">_xlfn.XLOOKUP(E279&amp;F279&amp;G279,'2.1 Electricidad'!B:B&amp;'2.1 Electricidad'!C:C&amp;'2.1 Electricidad'!D:D,'2.1 Electricidad'!G:G,"-")</f>
        <v>Ministerio de Energía 2022 (Energía Abierta: http://energiaabierta.cl/visualizaciones/factor-de-emision-sic-sing/)</v>
      </c>
      <c r="K279" s="352" t="s">
        <v>85</v>
      </c>
      <c r="L279" s="356" t="s">
        <v>85</v>
      </c>
    </row>
    <row r="280" spans="2:12" ht="57.6">
      <c r="B280" s="352" t="s">
        <v>181</v>
      </c>
      <c r="C280" s="352" t="s">
        <v>37</v>
      </c>
      <c r="D280" s="352" t="s">
        <v>181</v>
      </c>
      <c r="E280" s="352" t="s">
        <v>190</v>
      </c>
      <c r="F280" s="363">
        <v>2023</v>
      </c>
      <c r="G280" s="352" t="s">
        <v>183</v>
      </c>
      <c r="H280" s="353" cm="1">
        <f t="array" ref="H280">_xlfn.XLOOKUP(E280&amp;F280&amp;G280,'2.1 Electricidad'!B:B&amp;'2.1 Electricidad'!C:C&amp;'2.1 Electricidad'!D:D,'2.1 Electricidad'!E:E,"-")</f>
        <v>624.16666667000004</v>
      </c>
      <c r="I280" s="352" t="str" cm="1">
        <f t="array" ref="I280">_xlfn.XLOOKUP(E280&amp;F280&amp;G280,'2.1 Electricidad'!B:B&amp;'2.1 Electricidad'!C:C&amp;'2.1 Electricidad'!D:D,'2.1 Electricidad'!F:F,"-")</f>
        <v>kgCO2e/MWh</v>
      </c>
      <c r="J280" s="352" t="str" cm="1">
        <f t="array" ref="J280">_xlfn.XLOOKUP(E280&amp;F280&amp;G280,'2.1 Electricidad'!B:B&amp;'2.1 Electricidad'!C:C&amp;'2.1 Electricidad'!D:D,'2.1 Electricidad'!G:G,"-")</f>
        <v>Ministerio de Energía 2023 (Energía Abierta: http://energiaabierta.cl/visualizaciones/factor-de-emision-sic-sing/)</v>
      </c>
      <c r="K280" s="352" t="s">
        <v>85</v>
      </c>
      <c r="L280" s="356" t="s">
        <v>85</v>
      </c>
    </row>
    <row r="281" spans="2:12" ht="57.6">
      <c r="B281" s="352" t="s">
        <v>181</v>
      </c>
      <c r="C281" s="352" t="s">
        <v>37</v>
      </c>
      <c r="D281" s="352" t="s">
        <v>181</v>
      </c>
      <c r="E281" s="352" t="s">
        <v>190</v>
      </c>
      <c r="F281" s="363">
        <v>2023</v>
      </c>
      <c r="G281" s="352" t="s">
        <v>184</v>
      </c>
      <c r="H281" s="353" cm="1">
        <f t="array" ref="H281">_xlfn.XLOOKUP(E281&amp;F281&amp;G281,'2.1 Electricidad'!B:B&amp;'2.1 Electricidad'!C:C&amp;'2.1 Electricidad'!D:D,'2.1 Electricidad'!E:E,"-")</f>
        <v>624166.66667000006</v>
      </c>
      <c r="I281" s="352" t="str" cm="1">
        <f t="array" ref="I281">_xlfn.XLOOKUP(E281&amp;F281&amp;G281,'2.1 Electricidad'!B:B&amp;'2.1 Electricidad'!C:C&amp;'2.1 Electricidad'!D:D,'2.1 Electricidad'!F:F,"-")</f>
        <v>kgCO2e/GWh</v>
      </c>
      <c r="J281" s="352" t="str" cm="1">
        <f t="array" ref="J281">_xlfn.XLOOKUP(E281&amp;F281&amp;G281,'2.1 Electricidad'!B:B&amp;'2.1 Electricidad'!C:C&amp;'2.1 Electricidad'!D:D,'2.1 Electricidad'!G:G,"-")</f>
        <v>Ministerio de Energía 2023 (Energía Abierta: http://energiaabierta.cl/visualizaciones/factor-de-emision-sic-sing/)</v>
      </c>
      <c r="K281" s="352" t="s">
        <v>85</v>
      </c>
      <c r="L281" s="356" t="s">
        <v>85</v>
      </c>
    </row>
    <row r="282" spans="2:12" ht="57.6">
      <c r="B282" s="352" t="s">
        <v>181</v>
      </c>
      <c r="C282" s="352" t="s">
        <v>37</v>
      </c>
      <c r="D282" s="352" t="s">
        <v>181</v>
      </c>
      <c r="E282" s="352" t="s">
        <v>190</v>
      </c>
      <c r="F282" s="363">
        <v>2023</v>
      </c>
      <c r="G282" s="352" t="s">
        <v>185</v>
      </c>
      <c r="H282" s="353" cm="1">
        <f t="array" ref="H282">_xlfn.XLOOKUP(E282&amp;F282&amp;G282,'2.1 Electricidad'!B:B&amp;'2.1 Electricidad'!C:C&amp;'2.1 Electricidad'!D:D,'2.1 Electricidad'!E:E,"-")</f>
        <v>0.62416666667000009</v>
      </c>
      <c r="I282" s="352" t="str" cm="1">
        <f t="array" ref="I282">_xlfn.XLOOKUP(E282&amp;F282&amp;G282,'2.1 Electricidad'!B:B&amp;'2.1 Electricidad'!C:C&amp;'2.1 Electricidad'!D:D,'2.1 Electricidad'!F:F,"-")</f>
        <v>kgCO2e/kWh</v>
      </c>
      <c r="J282" s="352" t="str" cm="1">
        <f t="array" ref="J282">_xlfn.XLOOKUP(E282&amp;F282&amp;G282,'2.1 Electricidad'!B:B&amp;'2.1 Electricidad'!C:C&amp;'2.1 Electricidad'!D:D,'2.1 Electricidad'!G:G,"-")</f>
        <v>Ministerio de Energía 2023 (Energía Abierta: http://energiaabierta.cl/visualizaciones/factor-de-emision-sic-sing/)</v>
      </c>
      <c r="K282" s="352" t="s">
        <v>85</v>
      </c>
      <c r="L282" s="356" t="s">
        <v>85</v>
      </c>
    </row>
    <row r="283" spans="2:12" ht="57.6">
      <c r="B283" s="352" t="s">
        <v>181</v>
      </c>
      <c r="C283" s="352" t="s">
        <v>37</v>
      </c>
      <c r="D283" s="352" t="s">
        <v>181</v>
      </c>
      <c r="E283" s="352" t="s">
        <v>190</v>
      </c>
      <c r="F283" s="363">
        <v>2024</v>
      </c>
      <c r="G283" s="352" t="s">
        <v>183</v>
      </c>
      <c r="H283" s="353" cm="1">
        <f t="array" ref="H283">_xlfn.XLOOKUP(E283&amp;F283&amp;G283,'2.1 Electricidad'!B:B&amp;'2.1 Electricidad'!C:C&amp;'2.1 Electricidad'!D:D,'2.1 Electricidad'!E:E,"-")</f>
        <v>628.5</v>
      </c>
      <c r="I283" s="352" t="str" cm="1">
        <f t="array" ref="I283">_xlfn.XLOOKUP(E283&amp;F283&amp;G283,'2.1 Electricidad'!B:B&amp;'2.1 Electricidad'!C:C&amp;'2.1 Electricidad'!D:D,'2.1 Electricidad'!F:F,"-")</f>
        <v>kgCO2e/MWh</v>
      </c>
      <c r="J283" s="352" t="str" cm="1">
        <f t="array" ref="J283">_xlfn.XLOOKUP(E283&amp;F283&amp;G283,'2.1 Electricidad'!B:B&amp;'2.1 Electricidad'!C:C&amp;'2.1 Electricidad'!D:D,'2.1 Electricidad'!G:G,"-")</f>
        <v>Ministerio de Energía 2024 (Energía Abierta: http://energiaabierta.cl/visualizaciones/factor-de-emision-sic-sing/)</v>
      </c>
      <c r="K283" s="352" t="s">
        <v>85</v>
      </c>
      <c r="L283" s="356" t="s">
        <v>85</v>
      </c>
    </row>
    <row r="284" spans="2:12" ht="57.6">
      <c r="B284" s="352" t="s">
        <v>181</v>
      </c>
      <c r="C284" s="352" t="s">
        <v>37</v>
      </c>
      <c r="D284" s="352" t="s">
        <v>181</v>
      </c>
      <c r="E284" s="352" t="s">
        <v>190</v>
      </c>
      <c r="F284" s="363">
        <v>2024</v>
      </c>
      <c r="G284" s="352" t="s">
        <v>184</v>
      </c>
      <c r="H284" s="353" cm="1">
        <f t="array" ref="H284">_xlfn.XLOOKUP(E284&amp;F284&amp;G284,'2.1 Electricidad'!B:B&amp;'2.1 Electricidad'!C:C&amp;'2.1 Electricidad'!D:D,'2.1 Electricidad'!E:E,"-")</f>
        <v>628500</v>
      </c>
      <c r="I284" s="352" t="str" cm="1">
        <f t="array" ref="I284">_xlfn.XLOOKUP(E284&amp;F284&amp;G284,'2.1 Electricidad'!B:B&amp;'2.1 Electricidad'!C:C&amp;'2.1 Electricidad'!D:D,'2.1 Electricidad'!F:F,"-")</f>
        <v>kgCO2e/GWh</v>
      </c>
      <c r="J284" s="352" t="str" cm="1">
        <f t="array" ref="J284">_xlfn.XLOOKUP(E284&amp;F284&amp;G284,'2.1 Electricidad'!B:B&amp;'2.1 Electricidad'!C:C&amp;'2.1 Electricidad'!D:D,'2.1 Electricidad'!G:G,"-")</f>
        <v>Ministerio de Energía 2024 (Energía Abierta: http://energiaabierta.cl/visualizaciones/factor-de-emision-sic-sing/)</v>
      </c>
      <c r="K284" s="352" t="s">
        <v>85</v>
      </c>
      <c r="L284" s="356" t="s">
        <v>85</v>
      </c>
    </row>
    <row r="285" spans="2:12" ht="57.6">
      <c r="B285" s="352" t="s">
        <v>181</v>
      </c>
      <c r="C285" s="352" t="s">
        <v>37</v>
      </c>
      <c r="D285" s="352" t="s">
        <v>181</v>
      </c>
      <c r="E285" s="352" t="s">
        <v>190</v>
      </c>
      <c r="F285" s="363">
        <v>2024</v>
      </c>
      <c r="G285" s="352" t="s">
        <v>185</v>
      </c>
      <c r="H285" s="353" cm="1">
        <f t="array" ref="H285">_xlfn.XLOOKUP(E285&amp;F285&amp;G285,'2.1 Electricidad'!B:B&amp;'2.1 Electricidad'!C:C&amp;'2.1 Electricidad'!D:D,'2.1 Electricidad'!E:E,"-")</f>
        <v>0.62850000000000006</v>
      </c>
      <c r="I285" s="352" t="str" cm="1">
        <f t="array" ref="I285">_xlfn.XLOOKUP(E285&amp;F285&amp;G285,'2.1 Electricidad'!B:B&amp;'2.1 Electricidad'!C:C&amp;'2.1 Electricidad'!D:D,'2.1 Electricidad'!F:F,"-")</f>
        <v>kgCO2e/kWh</v>
      </c>
      <c r="J285" s="352" t="str" cm="1">
        <f t="array" ref="J285">_xlfn.XLOOKUP(E285&amp;F285&amp;G285,'2.1 Electricidad'!B:B&amp;'2.1 Electricidad'!C:C&amp;'2.1 Electricidad'!D:D,'2.1 Electricidad'!G:G,"-")</f>
        <v>Ministerio de Energía 2024 (Energía Abierta: http://energiaabierta.cl/visualizaciones/factor-de-emision-sic-sing/)</v>
      </c>
      <c r="K285" s="352" t="s">
        <v>85</v>
      </c>
      <c r="L285" s="356" t="s">
        <v>85</v>
      </c>
    </row>
    <row r="286" spans="2:12" ht="57.6">
      <c r="B286" s="352" t="s">
        <v>181</v>
      </c>
      <c r="C286" s="352" t="s">
        <v>37</v>
      </c>
      <c r="D286" s="352" t="s">
        <v>181</v>
      </c>
      <c r="E286" s="352" t="s">
        <v>190</v>
      </c>
      <c r="F286" s="540">
        <v>2025</v>
      </c>
      <c r="G286" s="352" t="s">
        <v>183</v>
      </c>
      <c r="H286" s="353" t="str" cm="1">
        <f t="array" ref="H286">_xlfn.XLOOKUP(E286&amp;F286&amp;G286,'2.1 Electricidad'!B:B&amp;'2.1 Electricidad'!C:C&amp;'2.1 Electricidad'!D:D,'2.1 Electricidad'!E:E,"-")</f>
        <v>PENDIENTE</v>
      </c>
      <c r="I286" s="352" t="str" cm="1">
        <f t="array" ref="I286">_xlfn.XLOOKUP(E286&amp;F286&amp;G286,'2.1 Electricidad'!B:B&amp;'2.1 Electricidad'!C:C&amp;'2.1 Electricidad'!D:D,'2.1 Electricidad'!F:F,"-")</f>
        <v>kgCO2e/MWh</v>
      </c>
      <c r="J286" s="352" t="str" cm="1">
        <f t="array" ref="J286">_xlfn.XLOOKUP(E286&amp;F286&amp;G286,'2.1 Electricidad'!B:B&amp;'2.1 Electricidad'!C:C&amp;'2.1 Electricidad'!D:D,'2.1 Electricidad'!G:G,"-")</f>
        <v>Ministerio de Energía 2025 (Energía Abierta: http://energiaabierta.cl/visualizaciones/factor-de-emision-sic-sing/)</v>
      </c>
      <c r="K286" s="352" t="s">
        <v>85</v>
      </c>
      <c r="L286" s="356" t="s">
        <v>85</v>
      </c>
    </row>
    <row r="287" spans="2:12" ht="57.6">
      <c r="B287" s="352" t="s">
        <v>181</v>
      </c>
      <c r="C287" s="352" t="s">
        <v>37</v>
      </c>
      <c r="D287" s="352" t="s">
        <v>181</v>
      </c>
      <c r="E287" s="352" t="s">
        <v>190</v>
      </c>
      <c r="F287" s="540">
        <v>2025</v>
      </c>
      <c r="G287" s="352" t="s">
        <v>184</v>
      </c>
      <c r="H287" s="353" t="str" cm="1">
        <f t="array" ref="H287">_xlfn.XLOOKUP(E287&amp;F287&amp;G287,'2.1 Electricidad'!B:B&amp;'2.1 Electricidad'!C:C&amp;'2.1 Electricidad'!D:D,'2.1 Electricidad'!E:E,"-")</f>
        <v>PENDIENTE</v>
      </c>
      <c r="I287" s="352" t="str" cm="1">
        <f t="array" ref="I287">_xlfn.XLOOKUP(E287&amp;F287&amp;G287,'2.1 Electricidad'!B:B&amp;'2.1 Electricidad'!C:C&amp;'2.1 Electricidad'!D:D,'2.1 Electricidad'!F:F,"-")</f>
        <v>kgCO2e/GWh</v>
      </c>
      <c r="J287" s="352" t="str" cm="1">
        <f t="array" ref="J287">_xlfn.XLOOKUP(E287&amp;F287&amp;G287,'2.1 Electricidad'!B:B&amp;'2.1 Electricidad'!C:C&amp;'2.1 Electricidad'!D:D,'2.1 Electricidad'!G:G,"-")</f>
        <v>Ministerio de Energía 2025 (Energía Abierta: http://energiaabierta.cl/visualizaciones/factor-de-emision-sic-sing/)</v>
      </c>
      <c r="K287" s="352" t="s">
        <v>85</v>
      </c>
      <c r="L287" s="356" t="s">
        <v>85</v>
      </c>
    </row>
    <row r="288" spans="2:12" ht="57.6">
      <c r="B288" s="352" t="s">
        <v>181</v>
      </c>
      <c r="C288" s="352" t="s">
        <v>37</v>
      </c>
      <c r="D288" s="352" t="s">
        <v>181</v>
      </c>
      <c r="E288" s="352" t="s">
        <v>190</v>
      </c>
      <c r="F288" s="540">
        <v>2025</v>
      </c>
      <c r="G288" s="352" t="s">
        <v>185</v>
      </c>
      <c r="H288" s="353" t="str" cm="1">
        <f t="array" ref="H288">_xlfn.XLOOKUP(E288&amp;F288&amp;G288,'2.1 Electricidad'!B:B&amp;'2.1 Electricidad'!C:C&amp;'2.1 Electricidad'!D:D,'2.1 Electricidad'!E:E,"-")</f>
        <v>PENDIENTE</v>
      </c>
      <c r="I288" s="352" t="str" cm="1">
        <f t="array" ref="I288">_xlfn.XLOOKUP(E288&amp;F288&amp;G288,'2.1 Electricidad'!B:B&amp;'2.1 Electricidad'!C:C&amp;'2.1 Electricidad'!D:D,'2.1 Electricidad'!F:F,"-")</f>
        <v>kgCO2e/kWh</v>
      </c>
      <c r="J288" s="352" t="str" cm="1">
        <f t="array" ref="J288">_xlfn.XLOOKUP(E288&amp;F288&amp;G288,'2.1 Electricidad'!B:B&amp;'2.1 Electricidad'!C:C&amp;'2.1 Electricidad'!D:D,'2.1 Electricidad'!G:G,"-")</f>
        <v>Ministerio de Energía 2025 (Energía Abierta: http://energiaabierta.cl/visualizaciones/factor-de-emision-sic-sing/)</v>
      </c>
      <c r="K288" s="352" t="s">
        <v>85</v>
      </c>
      <c r="L288" s="356" t="s">
        <v>85</v>
      </c>
    </row>
    <row r="289" spans="2:12" ht="72">
      <c r="B289" s="352" t="s">
        <v>181</v>
      </c>
      <c r="C289" s="352" t="s">
        <v>39</v>
      </c>
      <c r="D289" s="352" t="s">
        <v>191</v>
      </c>
      <c r="E289" s="352" t="s">
        <v>182</v>
      </c>
      <c r="F289" s="363">
        <v>2015</v>
      </c>
      <c r="G289" s="352" t="s">
        <v>183</v>
      </c>
      <c r="H289" s="353" cm="1">
        <f t="array" ref="H289">_xlfn.XLOOKUP(E289&amp;F289&amp;G289,'2.2 Perdidas por T&amp;D'!B:B&amp;'2.2 Perdidas por T&amp;D'!C:C&amp;'2.2 Perdidas por T&amp;D'!D:D,'2.2 Perdidas por T&amp;D'!E:E,"-")</f>
        <v>43.570799999999998</v>
      </c>
      <c r="I289" s="352" t="str" cm="1">
        <f t="array" ref="I289">_xlfn.XLOOKUP(E289&amp;F289&amp;G289,'2.2 Perdidas por T&amp;D'!B:B&amp;'2.2 Perdidas por T&amp;D'!C:C&amp;'2.2 Perdidas por T&amp;D'!D:D,'2.2 Perdidas por T&amp;D'!F:F,"-")</f>
        <v>kgCO2e/MWh</v>
      </c>
      <c r="J289" s="352" t="str" cm="1">
        <f t="array" ref="J289">_xlfn.XLOOKUP(E289&amp;F289&amp;G289,'2.2 Perdidas por T&amp;D'!B:B&amp;'2.2 Perdidas por T&amp;D'!C:C&amp;'2.2 Perdidas por T&amp;D'!D:D,'2.2 Perdidas por T&amp;D'!G:G,"-")</f>
        <v>Base de Información de Eficiencia Energética - CEPAL- Enerdata, 2018 (https://biee-cepal.enerdata.net/es/datamapper/rate-of-electricity-t&amp;d-losses.html)</v>
      </c>
      <c r="K289" s="352" t="s">
        <v>85</v>
      </c>
      <c r="L289" s="356" t="s">
        <v>85</v>
      </c>
    </row>
    <row r="290" spans="2:12" ht="72">
      <c r="B290" s="352" t="s">
        <v>181</v>
      </c>
      <c r="C290" s="352" t="s">
        <v>39</v>
      </c>
      <c r="D290" s="352" t="s">
        <v>191</v>
      </c>
      <c r="E290" s="352" t="s">
        <v>182</v>
      </c>
      <c r="F290" s="363">
        <v>2015</v>
      </c>
      <c r="G290" s="352" t="s">
        <v>184</v>
      </c>
      <c r="H290" s="353" cm="1">
        <f t="array" ref="H290">_xlfn.XLOOKUP(E290&amp;F290&amp;G290,'2.2 Perdidas por T&amp;D'!B:B&amp;'2.2 Perdidas por T&amp;D'!C:C&amp;'2.2 Perdidas por T&amp;D'!D:D,'2.2 Perdidas por T&amp;D'!E:E,"-")</f>
        <v>43570.8</v>
      </c>
      <c r="I290" s="352" t="str" cm="1">
        <f t="array" ref="I290">_xlfn.XLOOKUP(E290&amp;F290&amp;G290,'2.2 Perdidas por T&amp;D'!B:B&amp;'2.2 Perdidas por T&amp;D'!C:C&amp;'2.2 Perdidas por T&amp;D'!D:D,'2.2 Perdidas por T&amp;D'!F:F,"-")</f>
        <v>kgCO2e/GWh</v>
      </c>
      <c r="J290" s="352" t="str" cm="1">
        <f t="array" ref="J290">_xlfn.XLOOKUP(E290&amp;F290&amp;G290,'2.2 Perdidas por T&amp;D'!B:B&amp;'2.2 Perdidas por T&amp;D'!C:C&amp;'2.2 Perdidas por T&amp;D'!D:D,'2.2 Perdidas por T&amp;D'!G:G,"-")</f>
        <v>Base de Información de Eficiencia Energética - CEPAL- Enerdata, 2018 (https://biee-cepal.enerdata.net/es/datamapper/rate-of-electricity-t&amp;d-losses.html)</v>
      </c>
      <c r="K290" s="352" t="s">
        <v>85</v>
      </c>
      <c r="L290" s="356" t="s">
        <v>85</v>
      </c>
    </row>
    <row r="291" spans="2:12" ht="72">
      <c r="B291" s="352" t="s">
        <v>181</v>
      </c>
      <c r="C291" s="352" t="s">
        <v>39</v>
      </c>
      <c r="D291" s="352" t="s">
        <v>191</v>
      </c>
      <c r="E291" s="352" t="s">
        <v>182</v>
      </c>
      <c r="F291" s="363">
        <v>2015</v>
      </c>
      <c r="G291" s="352" t="s">
        <v>185</v>
      </c>
      <c r="H291" s="353" cm="1">
        <f t="array" ref="H291">_xlfn.XLOOKUP(E291&amp;F291&amp;G291,'2.2 Perdidas por T&amp;D'!B:B&amp;'2.2 Perdidas por T&amp;D'!C:C&amp;'2.2 Perdidas por T&amp;D'!D:D,'2.2 Perdidas por T&amp;D'!E:E,"-")</f>
        <v>4.35708E-2</v>
      </c>
      <c r="I291" s="352" t="str" cm="1">
        <f t="array" ref="I291">_xlfn.XLOOKUP(E291&amp;F291&amp;G291,'2.2 Perdidas por T&amp;D'!B:B&amp;'2.2 Perdidas por T&amp;D'!C:C&amp;'2.2 Perdidas por T&amp;D'!D:D,'2.2 Perdidas por T&amp;D'!F:F,"-")</f>
        <v>kgCO2e/kWh</v>
      </c>
      <c r="J291" s="352" t="str" cm="1">
        <f t="array" ref="J291">_xlfn.XLOOKUP(E291&amp;F291&amp;G291,'2.2 Perdidas por T&amp;D'!B:B&amp;'2.2 Perdidas por T&amp;D'!C:C&amp;'2.2 Perdidas por T&amp;D'!D:D,'2.2 Perdidas por T&amp;D'!G:G,"-")</f>
        <v>Base de Información de Eficiencia Energética - CEPAL- Enerdata, 2018 (https://biee-cepal.enerdata.net/es/datamapper/rate-of-electricity-t&amp;d-losses.html)</v>
      </c>
      <c r="K291" s="352" t="s">
        <v>85</v>
      </c>
      <c r="L291" s="356" t="s">
        <v>85</v>
      </c>
    </row>
    <row r="292" spans="2:12" ht="72">
      <c r="B292" s="352" t="s">
        <v>181</v>
      </c>
      <c r="C292" s="352" t="s">
        <v>39</v>
      </c>
      <c r="D292" s="352" t="s">
        <v>191</v>
      </c>
      <c r="E292" s="352" t="s">
        <v>182</v>
      </c>
      <c r="F292" s="363">
        <v>2016</v>
      </c>
      <c r="G292" s="352" t="s">
        <v>183</v>
      </c>
      <c r="H292" s="353" cm="1">
        <f t="array" ref="H292">_xlfn.XLOOKUP(E292&amp;F292&amp;G292,'2.2 Perdidas por T&amp;D'!B:B&amp;'2.2 Perdidas por T&amp;D'!C:C&amp;'2.2 Perdidas por T&amp;D'!D:D,'2.2 Perdidas por T&amp;D'!E:E,"-")</f>
        <v>43.701900000000002</v>
      </c>
      <c r="I292" s="352" t="str" cm="1">
        <f t="array" ref="I292">_xlfn.XLOOKUP(E292&amp;F292&amp;G292,'2.2 Perdidas por T&amp;D'!B:B&amp;'2.2 Perdidas por T&amp;D'!C:C&amp;'2.2 Perdidas por T&amp;D'!D:D,'2.2 Perdidas por T&amp;D'!F:F,"-")</f>
        <v>kgCO2e/MWh</v>
      </c>
      <c r="J292" s="352" t="str" cm="1">
        <f t="array" ref="J292">_xlfn.XLOOKUP(E292&amp;F292&amp;G292,'2.2 Perdidas por T&amp;D'!B:B&amp;'2.2 Perdidas por T&amp;D'!C:C&amp;'2.2 Perdidas por T&amp;D'!D:D,'2.2 Perdidas por T&amp;D'!G:G,"-")</f>
        <v>Base de Información de Eficiencia Energética - CEPAL- Enerdata, 2018 (https://biee-cepal.enerdata.net/es/datamapper/rate-of-electricity-t&amp;d-losses.html)</v>
      </c>
      <c r="K292" s="352" t="s">
        <v>85</v>
      </c>
      <c r="L292" s="356" t="s">
        <v>85</v>
      </c>
    </row>
    <row r="293" spans="2:12" ht="72">
      <c r="B293" s="352" t="s">
        <v>181</v>
      </c>
      <c r="C293" s="352" t="s">
        <v>39</v>
      </c>
      <c r="D293" s="352" t="s">
        <v>191</v>
      </c>
      <c r="E293" s="352" t="s">
        <v>182</v>
      </c>
      <c r="F293" s="363">
        <v>2016</v>
      </c>
      <c r="G293" s="352" t="s">
        <v>184</v>
      </c>
      <c r="H293" s="353" cm="1">
        <f t="array" ref="H293">_xlfn.XLOOKUP(E293&amp;F293&amp;G293,'2.2 Perdidas por T&amp;D'!B:B&amp;'2.2 Perdidas por T&amp;D'!C:C&amp;'2.2 Perdidas por T&amp;D'!D:D,'2.2 Perdidas por T&amp;D'!E:E,"-")</f>
        <v>43701.9</v>
      </c>
      <c r="I293" s="352" t="str" cm="1">
        <f t="array" ref="I293">_xlfn.XLOOKUP(E293&amp;F293&amp;G293,'2.2 Perdidas por T&amp;D'!B:B&amp;'2.2 Perdidas por T&amp;D'!C:C&amp;'2.2 Perdidas por T&amp;D'!D:D,'2.2 Perdidas por T&amp;D'!F:F,"-")</f>
        <v>kgCO2e/GWh</v>
      </c>
      <c r="J293" s="352" t="str" cm="1">
        <f t="array" ref="J293">_xlfn.XLOOKUP(E293&amp;F293&amp;G293,'2.2 Perdidas por T&amp;D'!B:B&amp;'2.2 Perdidas por T&amp;D'!C:C&amp;'2.2 Perdidas por T&amp;D'!D:D,'2.2 Perdidas por T&amp;D'!G:G,"-")</f>
        <v>Base de Información de Eficiencia Energética - CEPAL- Enerdata, 2018 (https://biee-cepal.enerdata.net/es/datamapper/rate-of-electricity-t&amp;d-losses.html)</v>
      </c>
      <c r="K293" s="352" t="s">
        <v>85</v>
      </c>
      <c r="L293" s="356" t="s">
        <v>85</v>
      </c>
    </row>
    <row r="294" spans="2:12" ht="72">
      <c r="B294" s="352" t="s">
        <v>181</v>
      </c>
      <c r="C294" s="352" t="s">
        <v>39</v>
      </c>
      <c r="D294" s="352" t="s">
        <v>191</v>
      </c>
      <c r="E294" s="352" t="s">
        <v>182</v>
      </c>
      <c r="F294" s="363">
        <v>2016</v>
      </c>
      <c r="G294" s="352" t="s">
        <v>185</v>
      </c>
      <c r="H294" s="353" cm="1">
        <f t="array" ref="H294">_xlfn.XLOOKUP(E294&amp;F294&amp;G294,'2.2 Perdidas por T&amp;D'!B:B&amp;'2.2 Perdidas por T&amp;D'!C:C&amp;'2.2 Perdidas por T&amp;D'!D:D,'2.2 Perdidas por T&amp;D'!E:E,"-")</f>
        <v>4.3701900000000002E-2</v>
      </c>
      <c r="I294" s="352" t="str" cm="1">
        <f t="array" ref="I294">_xlfn.XLOOKUP(E294&amp;F294&amp;G294,'2.2 Perdidas por T&amp;D'!B:B&amp;'2.2 Perdidas por T&amp;D'!C:C&amp;'2.2 Perdidas por T&amp;D'!D:D,'2.2 Perdidas por T&amp;D'!F:F,"-")</f>
        <v>kgCO2e/kWh</v>
      </c>
      <c r="J294" s="352" t="str" cm="1">
        <f t="array" ref="J294">_xlfn.XLOOKUP(E294&amp;F294&amp;G294,'2.2 Perdidas por T&amp;D'!B:B&amp;'2.2 Perdidas por T&amp;D'!C:C&amp;'2.2 Perdidas por T&amp;D'!D:D,'2.2 Perdidas por T&amp;D'!G:G,"-")</f>
        <v>Base de Información de Eficiencia Energética - CEPAL- Enerdata, 2018 (https://biee-cepal.enerdata.net/es/datamapper/rate-of-electricity-t&amp;d-losses.html)</v>
      </c>
      <c r="K294" s="352" t="s">
        <v>85</v>
      </c>
      <c r="L294" s="356" t="s">
        <v>85</v>
      </c>
    </row>
    <row r="295" spans="2:12" ht="72">
      <c r="B295" s="352" t="s">
        <v>181</v>
      </c>
      <c r="C295" s="352" t="s">
        <v>39</v>
      </c>
      <c r="D295" s="352" t="s">
        <v>191</v>
      </c>
      <c r="E295" s="352" t="s">
        <v>182</v>
      </c>
      <c r="F295" s="363">
        <v>2017</v>
      </c>
      <c r="G295" s="352" t="s">
        <v>183</v>
      </c>
      <c r="H295" s="353" cm="1">
        <f t="array" ref="H295">_xlfn.XLOOKUP(E295&amp;F295&amp;G295,'2.2 Perdidas por T&amp;D'!B:B&amp;'2.2 Perdidas por T&amp;D'!C:C&amp;'2.2 Perdidas por T&amp;D'!D:D,'2.2 Perdidas por T&amp;D'!E:E,"-")</f>
        <v>44.061</v>
      </c>
      <c r="I295" s="352" t="str" cm="1">
        <f t="array" ref="I295">_xlfn.XLOOKUP(E295&amp;F295&amp;G295,'2.2 Perdidas por T&amp;D'!B:B&amp;'2.2 Perdidas por T&amp;D'!C:C&amp;'2.2 Perdidas por T&amp;D'!D:D,'2.2 Perdidas por T&amp;D'!F:F,"-")</f>
        <v>kgCO2e/MWh</v>
      </c>
      <c r="J295" s="352" t="str" cm="1">
        <f t="array" ref="J295">_xlfn.XLOOKUP(E295&amp;F295&amp;G295,'2.2 Perdidas por T&amp;D'!B:B&amp;'2.2 Perdidas por T&amp;D'!C:C&amp;'2.2 Perdidas por T&amp;D'!D:D,'2.2 Perdidas por T&amp;D'!G:G,"-")</f>
        <v>Base de Información de Eficiencia Energética - CEPAL- Enerdata, 2018 (https://biee-cepal.enerdata.net/es/datamapper/rate-of-electricity-t&amp;d-losses.html)</v>
      </c>
      <c r="K295" s="352" t="s">
        <v>85</v>
      </c>
      <c r="L295" s="356" t="s">
        <v>85</v>
      </c>
    </row>
    <row r="296" spans="2:12" ht="72">
      <c r="B296" s="352" t="s">
        <v>181</v>
      </c>
      <c r="C296" s="352" t="s">
        <v>39</v>
      </c>
      <c r="D296" s="352" t="s">
        <v>191</v>
      </c>
      <c r="E296" s="352" t="s">
        <v>182</v>
      </c>
      <c r="F296" s="363">
        <v>2017</v>
      </c>
      <c r="G296" s="352" t="s">
        <v>184</v>
      </c>
      <c r="H296" s="353" cm="1">
        <f t="array" ref="H296">_xlfn.XLOOKUP(E296&amp;F296&amp;G296,'2.2 Perdidas por T&amp;D'!B:B&amp;'2.2 Perdidas por T&amp;D'!C:C&amp;'2.2 Perdidas por T&amp;D'!D:D,'2.2 Perdidas por T&amp;D'!E:E,"-")</f>
        <v>44061</v>
      </c>
      <c r="I296" s="352" t="str" cm="1">
        <f t="array" ref="I296">_xlfn.XLOOKUP(E296&amp;F296&amp;G296,'2.2 Perdidas por T&amp;D'!B:B&amp;'2.2 Perdidas por T&amp;D'!C:C&amp;'2.2 Perdidas por T&amp;D'!D:D,'2.2 Perdidas por T&amp;D'!F:F,"-")</f>
        <v>kgCO2e/GWh</v>
      </c>
      <c r="J296" s="352" t="str" cm="1">
        <f t="array" ref="J296">_xlfn.XLOOKUP(E296&amp;F296&amp;G296,'2.2 Perdidas por T&amp;D'!B:B&amp;'2.2 Perdidas por T&amp;D'!C:C&amp;'2.2 Perdidas por T&amp;D'!D:D,'2.2 Perdidas por T&amp;D'!G:G,"-")</f>
        <v>Base de Información de Eficiencia Energética - CEPAL- Enerdata, 2018 (https://biee-cepal.enerdata.net/es/datamapper/rate-of-electricity-t&amp;d-losses.html)</v>
      </c>
      <c r="K296" s="352" t="s">
        <v>85</v>
      </c>
      <c r="L296" s="356" t="s">
        <v>85</v>
      </c>
    </row>
    <row r="297" spans="2:12" ht="72">
      <c r="B297" s="352" t="s">
        <v>181</v>
      </c>
      <c r="C297" s="352" t="s">
        <v>39</v>
      </c>
      <c r="D297" s="352" t="s">
        <v>191</v>
      </c>
      <c r="E297" s="352" t="s">
        <v>182</v>
      </c>
      <c r="F297" s="363">
        <v>2017</v>
      </c>
      <c r="G297" s="352" t="s">
        <v>185</v>
      </c>
      <c r="H297" s="353" cm="1">
        <f t="array" ref="H297">_xlfn.XLOOKUP(E297&amp;F297&amp;G297,'2.2 Perdidas por T&amp;D'!B:B&amp;'2.2 Perdidas por T&amp;D'!C:C&amp;'2.2 Perdidas por T&amp;D'!D:D,'2.2 Perdidas por T&amp;D'!E:E,"-")</f>
        <v>4.4061000000000003E-2</v>
      </c>
      <c r="I297" s="352" t="str" cm="1">
        <f t="array" ref="I297">_xlfn.XLOOKUP(E297&amp;F297&amp;G297,'2.2 Perdidas por T&amp;D'!B:B&amp;'2.2 Perdidas por T&amp;D'!C:C&amp;'2.2 Perdidas por T&amp;D'!D:D,'2.2 Perdidas por T&amp;D'!F:F,"-")</f>
        <v>kgCO2e/kWh</v>
      </c>
      <c r="J297" s="352" t="str" cm="1">
        <f t="array" ref="J297">_xlfn.XLOOKUP(E297&amp;F297&amp;G297,'2.2 Perdidas por T&amp;D'!B:B&amp;'2.2 Perdidas por T&amp;D'!C:C&amp;'2.2 Perdidas por T&amp;D'!D:D,'2.2 Perdidas por T&amp;D'!G:G,"-")</f>
        <v>Base de Información de Eficiencia Energética - CEPAL- Enerdata, 2018 (https://biee-cepal.enerdata.net/es/datamapper/rate-of-electricity-t&amp;d-losses.html)</v>
      </c>
      <c r="K297" s="352" t="s">
        <v>85</v>
      </c>
      <c r="L297" s="356" t="s">
        <v>85</v>
      </c>
    </row>
    <row r="298" spans="2:12" ht="72">
      <c r="B298" s="352" t="s">
        <v>181</v>
      </c>
      <c r="C298" s="352" t="s">
        <v>39</v>
      </c>
      <c r="D298" s="352" t="s">
        <v>191</v>
      </c>
      <c r="E298" s="352" t="s">
        <v>186</v>
      </c>
      <c r="F298" s="363">
        <v>2015</v>
      </c>
      <c r="G298" s="352" t="s">
        <v>183</v>
      </c>
      <c r="H298" s="353" cm="1">
        <f t="array" ref="H298">_xlfn.XLOOKUP(E298&amp;F298&amp;G298,'2.2 Perdidas por T&amp;D'!B:B&amp;'2.2 Perdidas por T&amp;D'!C:C&amp;'2.2 Perdidas por T&amp;D'!D:D,'2.2 Perdidas por T&amp;D'!E:E,"-")</f>
        <v>19.7163</v>
      </c>
      <c r="I298" s="352" t="str" cm="1">
        <f t="array" ref="I298">_xlfn.XLOOKUP(E298&amp;F298&amp;G298,'2.2 Perdidas por T&amp;D'!B:B&amp;'2.2 Perdidas por T&amp;D'!C:C&amp;'2.2 Perdidas por T&amp;D'!D:D,'2.2 Perdidas por T&amp;D'!F:F,"-")</f>
        <v>kgCO2e/MWh</v>
      </c>
      <c r="J298" s="352" t="str" cm="1">
        <f t="array" ref="J298">_xlfn.XLOOKUP(E298&amp;F298&amp;G298,'2.2 Perdidas por T&amp;D'!B:B&amp;'2.2 Perdidas por T&amp;D'!C:C&amp;'2.2 Perdidas por T&amp;D'!D:D,'2.2 Perdidas por T&amp;D'!G:G,"-")</f>
        <v>Base de Información de Eficiencia Energética - CEPAL- Enerdata, 2018 (https://biee-cepal.enerdata.net/es/datamapper/rate-of-electricity-t&amp;d-losses.html)</v>
      </c>
      <c r="K298" s="352" t="s">
        <v>85</v>
      </c>
      <c r="L298" s="356" t="s">
        <v>85</v>
      </c>
    </row>
    <row r="299" spans="2:12" ht="72">
      <c r="B299" s="352" t="s">
        <v>181</v>
      </c>
      <c r="C299" s="352" t="s">
        <v>39</v>
      </c>
      <c r="D299" s="352" t="s">
        <v>191</v>
      </c>
      <c r="E299" s="352" t="s">
        <v>186</v>
      </c>
      <c r="F299" s="363">
        <v>2015</v>
      </c>
      <c r="G299" s="352" t="s">
        <v>184</v>
      </c>
      <c r="H299" s="353" cm="1">
        <f t="array" ref="H299">_xlfn.XLOOKUP(E299&amp;F299&amp;G299,'2.2 Perdidas por T&amp;D'!B:B&amp;'2.2 Perdidas por T&amp;D'!C:C&amp;'2.2 Perdidas por T&amp;D'!D:D,'2.2 Perdidas por T&amp;D'!E:E,"-")</f>
        <v>19716.3</v>
      </c>
      <c r="I299" s="352" t="str" cm="1">
        <f t="array" ref="I299">_xlfn.XLOOKUP(E299&amp;F299&amp;G299,'2.2 Perdidas por T&amp;D'!B:B&amp;'2.2 Perdidas por T&amp;D'!C:C&amp;'2.2 Perdidas por T&amp;D'!D:D,'2.2 Perdidas por T&amp;D'!F:F,"-")</f>
        <v>kgCO2e/GWh</v>
      </c>
      <c r="J299" s="352" t="str" cm="1">
        <f t="array" ref="J299">_xlfn.XLOOKUP(E299&amp;F299&amp;G299,'2.2 Perdidas por T&amp;D'!B:B&amp;'2.2 Perdidas por T&amp;D'!C:C&amp;'2.2 Perdidas por T&amp;D'!D:D,'2.2 Perdidas por T&amp;D'!G:G,"-")</f>
        <v>Base de Información de Eficiencia Energética - CEPAL- Enerdata, 2018 (https://biee-cepal.enerdata.net/es/datamapper/rate-of-electricity-t&amp;d-losses.html)</v>
      </c>
      <c r="K299" s="352" t="s">
        <v>85</v>
      </c>
      <c r="L299" s="356" t="s">
        <v>85</v>
      </c>
    </row>
    <row r="300" spans="2:12" ht="72">
      <c r="B300" s="352" t="s">
        <v>181</v>
      </c>
      <c r="C300" s="352" t="s">
        <v>39</v>
      </c>
      <c r="D300" s="352" t="s">
        <v>191</v>
      </c>
      <c r="E300" s="352" t="s">
        <v>186</v>
      </c>
      <c r="F300" s="363">
        <v>2015</v>
      </c>
      <c r="G300" s="352" t="s">
        <v>185</v>
      </c>
      <c r="H300" s="353" cm="1">
        <f t="array" ref="H300">_xlfn.XLOOKUP(E300&amp;F300&amp;G300,'2.2 Perdidas por T&amp;D'!B:B&amp;'2.2 Perdidas por T&amp;D'!C:C&amp;'2.2 Perdidas por T&amp;D'!D:D,'2.2 Perdidas por T&amp;D'!E:E,"-")</f>
        <v>1.9716299999999999E-2</v>
      </c>
      <c r="I300" s="352" t="str" cm="1">
        <f t="array" ref="I300">_xlfn.XLOOKUP(E300&amp;F300&amp;G300,'2.2 Perdidas por T&amp;D'!B:B&amp;'2.2 Perdidas por T&amp;D'!C:C&amp;'2.2 Perdidas por T&amp;D'!D:D,'2.2 Perdidas por T&amp;D'!F:F,"-")</f>
        <v>kgCO2e/kWh</v>
      </c>
      <c r="J300" s="352" t="str" cm="1">
        <f t="array" ref="J300">_xlfn.XLOOKUP(E300&amp;F300&amp;G300,'2.2 Perdidas por T&amp;D'!B:B&amp;'2.2 Perdidas por T&amp;D'!C:C&amp;'2.2 Perdidas por T&amp;D'!D:D,'2.2 Perdidas por T&amp;D'!G:G,"-")</f>
        <v>Base de Información de Eficiencia Energética - CEPAL- Enerdata, 2018 (https://biee-cepal.enerdata.net/es/datamapper/rate-of-electricity-t&amp;d-losses.html)</v>
      </c>
      <c r="K300" s="352" t="s">
        <v>85</v>
      </c>
      <c r="L300" s="356" t="s">
        <v>85</v>
      </c>
    </row>
    <row r="301" spans="2:12" ht="72">
      <c r="B301" s="352" t="s">
        <v>181</v>
      </c>
      <c r="C301" s="352" t="s">
        <v>39</v>
      </c>
      <c r="D301" s="352" t="s">
        <v>191</v>
      </c>
      <c r="E301" s="352" t="s">
        <v>186</v>
      </c>
      <c r="F301" s="363">
        <v>2016</v>
      </c>
      <c r="G301" s="352" t="s">
        <v>183</v>
      </c>
      <c r="H301" s="353" cm="1">
        <f t="array" ref="H301">_xlfn.XLOOKUP(E301&amp;F301&amp;G301,'2.2 Perdidas por T&amp;D'!B:B&amp;'2.2 Perdidas por T&amp;D'!C:C&amp;'2.2 Perdidas por T&amp;D'!D:D,'2.2 Perdidas por T&amp;D'!E:E,"-")</f>
        <v>22.629000000000001</v>
      </c>
      <c r="I301" s="352" t="str" cm="1">
        <f t="array" ref="I301">_xlfn.XLOOKUP(E301&amp;F301&amp;G301,'2.2 Perdidas por T&amp;D'!B:B&amp;'2.2 Perdidas por T&amp;D'!C:C&amp;'2.2 Perdidas por T&amp;D'!D:D,'2.2 Perdidas por T&amp;D'!F:F,"-")</f>
        <v>kgCO2e/MWh</v>
      </c>
      <c r="J301" s="352" t="str" cm="1">
        <f t="array" ref="J301">_xlfn.XLOOKUP(E301&amp;F301&amp;G301,'2.2 Perdidas por T&amp;D'!B:B&amp;'2.2 Perdidas por T&amp;D'!C:C&amp;'2.2 Perdidas por T&amp;D'!D:D,'2.2 Perdidas por T&amp;D'!G:G,"-")</f>
        <v>Base de Información de Eficiencia Energética - CEPAL- Enerdata, 2018 (https://biee-cepal.enerdata.net/es/datamapper/rate-of-electricity-t&amp;d-losses.html)</v>
      </c>
      <c r="K301" s="352" t="s">
        <v>85</v>
      </c>
      <c r="L301" s="356" t="s">
        <v>85</v>
      </c>
    </row>
    <row r="302" spans="2:12" ht="72">
      <c r="B302" s="352" t="s">
        <v>181</v>
      </c>
      <c r="C302" s="352" t="s">
        <v>39</v>
      </c>
      <c r="D302" s="352" t="s">
        <v>191</v>
      </c>
      <c r="E302" s="352" t="s">
        <v>186</v>
      </c>
      <c r="F302" s="363">
        <v>2016</v>
      </c>
      <c r="G302" s="352" t="s">
        <v>184</v>
      </c>
      <c r="H302" s="353" cm="1">
        <f t="array" ref="H302">_xlfn.XLOOKUP(E302&amp;F302&amp;G302,'2.2 Perdidas por T&amp;D'!B:B&amp;'2.2 Perdidas por T&amp;D'!C:C&amp;'2.2 Perdidas por T&amp;D'!D:D,'2.2 Perdidas por T&amp;D'!E:E,"-")</f>
        <v>22629</v>
      </c>
      <c r="I302" s="352" t="str" cm="1">
        <f t="array" ref="I302">_xlfn.XLOOKUP(E302&amp;F302&amp;G302,'2.2 Perdidas por T&amp;D'!B:B&amp;'2.2 Perdidas por T&amp;D'!C:C&amp;'2.2 Perdidas por T&amp;D'!D:D,'2.2 Perdidas por T&amp;D'!F:F,"-")</f>
        <v>kgCO2e/GWh</v>
      </c>
      <c r="J302" s="352" t="str" cm="1">
        <f t="array" ref="J302">_xlfn.XLOOKUP(E302&amp;F302&amp;G302,'2.2 Perdidas por T&amp;D'!B:B&amp;'2.2 Perdidas por T&amp;D'!C:C&amp;'2.2 Perdidas por T&amp;D'!D:D,'2.2 Perdidas por T&amp;D'!G:G,"-")</f>
        <v>Base de Información de Eficiencia Energética - CEPAL- Enerdata, 2018 (https://biee-cepal.enerdata.net/es/datamapper/rate-of-electricity-t&amp;d-losses.html)</v>
      </c>
      <c r="K302" s="352" t="s">
        <v>85</v>
      </c>
      <c r="L302" s="356" t="s">
        <v>85</v>
      </c>
    </row>
    <row r="303" spans="2:12" ht="72">
      <c r="B303" s="352" t="s">
        <v>181</v>
      </c>
      <c r="C303" s="352" t="s">
        <v>39</v>
      </c>
      <c r="D303" s="352" t="s">
        <v>191</v>
      </c>
      <c r="E303" s="352" t="s">
        <v>186</v>
      </c>
      <c r="F303" s="363">
        <v>2016</v>
      </c>
      <c r="G303" s="352" t="s">
        <v>185</v>
      </c>
      <c r="H303" s="353" cm="1">
        <f t="array" ref="H303">_xlfn.XLOOKUP(E303&amp;F303&amp;G303,'2.2 Perdidas por T&amp;D'!B:B&amp;'2.2 Perdidas por T&amp;D'!C:C&amp;'2.2 Perdidas por T&amp;D'!D:D,'2.2 Perdidas por T&amp;D'!E:E,"-")</f>
        <v>2.2629000000000003E-2</v>
      </c>
      <c r="I303" s="352" t="str" cm="1">
        <f t="array" ref="I303">_xlfn.XLOOKUP(E303&amp;F303&amp;G303,'2.2 Perdidas por T&amp;D'!B:B&amp;'2.2 Perdidas por T&amp;D'!C:C&amp;'2.2 Perdidas por T&amp;D'!D:D,'2.2 Perdidas por T&amp;D'!F:F,"-")</f>
        <v>kgCO2e/kWh</v>
      </c>
      <c r="J303" s="352" t="str" cm="1">
        <f t="array" ref="J303">_xlfn.XLOOKUP(E303&amp;F303&amp;G303,'2.2 Perdidas por T&amp;D'!B:B&amp;'2.2 Perdidas por T&amp;D'!C:C&amp;'2.2 Perdidas por T&amp;D'!D:D,'2.2 Perdidas por T&amp;D'!G:G,"-")</f>
        <v>Base de Información de Eficiencia Energética - CEPAL- Enerdata, 2018 (https://biee-cepal.enerdata.net/es/datamapper/rate-of-electricity-t&amp;d-losses.html)</v>
      </c>
      <c r="K303" s="352" t="s">
        <v>85</v>
      </c>
      <c r="L303" s="356" t="s">
        <v>85</v>
      </c>
    </row>
    <row r="304" spans="2:12" ht="72">
      <c r="B304" s="352" t="s">
        <v>181</v>
      </c>
      <c r="C304" s="352" t="s">
        <v>39</v>
      </c>
      <c r="D304" s="352" t="s">
        <v>191</v>
      </c>
      <c r="E304" s="352" t="s">
        <v>186</v>
      </c>
      <c r="F304" s="363">
        <v>2017</v>
      </c>
      <c r="G304" s="352" t="s">
        <v>183</v>
      </c>
      <c r="H304" s="353" cm="1">
        <f t="array" ref="H304">_xlfn.XLOOKUP(E304&amp;F304&amp;G304,'2.2 Perdidas por T&amp;D'!B:B&amp;'2.2 Perdidas por T&amp;D'!C:C&amp;'2.2 Perdidas por T&amp;D'!D:D,'2.2 Perdidas por T&amp;D'!E:E,"-")</f>
        <v>19.174799999999998</v>
      </c>
      <c r="I304" s="352" t="str" cm="1">
        <f t="array" ref="I304">_xlfn.XLOOKUP(E304&amp;F304&amp;G304,'2.2 Perdidas por T&amp;D'!B:B&amp;'2.2 Perdidas por T&amp;D'!C:C&amp;'2.2 Perdidas por T&amp;D'!D:D,'2.2 Perdidas por T&amp;D'!F:F,"-")</f>
        <v>kgCO2e/MWh</v>
      </c>
      <c r="J304" s="352" t="str" cm="1">
        <f t="array" ref="J304">_xlfn.XLOOKUP(E304&amp;F304&amp;G304,'2.2 Perdidas por T&amp;D'!B:B&amp;'2.2 Perdidas por T&amp;D'!C:C&amp;'2.2 Perdidas por T&amp;D'!D:D,'2.2 Perdidas por T&amp;D'!G:G,"-")</f>
        <v>Base de Información de Eficiencia Energética - CEPAL- Enerdata, 2018 (https://biee-cepal.enerdata.net/es/datamapper/rate-of-electricity-t&amp;d-losses.html)</v>
      </c>
      <c r="K304" s="352" t="s">
        <v>85</v>
      </c>
      <c r="L304" s="356" t="s">
        <v>85</v>
      </c>
    </row>
    <row r="305" spans="2:12" ht="72">
      <c r="B305" s="352" t="s">
        <v>181</v>
      </c>
      <c r="C305" s="352" t="s">
        <v>39</v>
      </c>
      <c r="D305" s="352" t="s">
        <v>191</v>
      </c>
      <c r="E305" s="352" t="s">
        <v>186</v>
      </c>
      <c r="F305" s="363">
        <v>2017</v>
      </c>
      <c r="G305" s="352" t="s">
        <v>184</v>
      </c>
      <c r="H305" s="353" cm="1">
        <f t="array" ref="H305">_xlfn.XLOOKUP(E305&amp;F305&amp;G305,'2.2 Perdidas por T&amp;D'!B:B&amp;'2.2 Perdidas por T&amp;D'!C:C&amp;'2.2 Perdidas por T&amp;D'!D:D,'2.2 Perdidas por T&amp;D'!E:E,"-")</f>
        <v>19174.8</v>
      </c>
      <c r="I305" s="352" t="str" cm="1">
        <f t="array" ref="I305">_xlfn.XLOOKUP(E305&amp;F305&amp;G305,'2.2 Perdidas por T&amp;D'!B:B&amp;'2.2 Perdidas por T&amp;D'!C:C&amp;'2.2 Perdidas por T&amp;D'!D:D,'2.2 Perdidas por T&amp;D'!F:F,"-")</f>
        <v>kgCO2e/GWh</v>
      </c>
      <c r="J305" s="352" t="str" cm="1">
        <f t="array" ref="J305">_xlfn.XLOOKUP(E305&amp;F305&amp;G305,'2.2 Perdidas por T&amp;D'!B:B&amp;'2.2 Perdidas por T&amp;D'!C:C&amp;'2.2 Perdidas por T&amp;D'!D:D,'2.2 Perdidas por T&amp;D'!G:G,"-")</f>
        <v>Base de Información de Eficiencia Energética - CEPAL- Enerdata, 2018 (https://biee-cepal.enerdata.net/es/datamapper/rate-of-electricity-t&amp;d-losses.html)</v>
      </c>
      <c r="K305" s="352" t="s">
        <v>85</v>
      </c>
      <c r="L305" s="356" t="s">
        <v>85</v>
      </c>
    </row>
    <row r="306" spans="2:12" ht="72">
      <c r="B306" s="352" t="s">
        <v>181</v>
      </c>
      <c r="C306" s="352" t="s">
        <v>39</v>
      </c>
      <c r="D306" s="352" t="s">
        <v>191</v>
      </c>
      <c r="E306" s="352" t="s">
        <v>186</v>
      </c>
      <c r="F306" s="363">
        <v>2017</v>
      </c>
      <c r="G306" s="352" t="s">
        <v>185</v>
      </c>
      <c r="H306" s="353" cm="1">
        <f t="array" ref="H306">_xlfn.XLOOKUP(E306&amp;F306&amp;G306,'2.2 Perdidas por T&amp;D'!B:B&amp;'2.2 Perdidas por T&amp;D'!C:C&amp;'2.2 Perdidas por T&amp;D'!D:D,'2.2 Perdidas por T&amp;D'!E:E,"-")</f>
        <v>1.9174799999999999E-2</v>
      </c>
      <c r="I306" s="352" t="str" cm="1">
        <f t="array" ref="I306">_xlfn.XLOOKUP(E306&amp;F306&amp;G306,'2.2 Perdidas por T&amp;D'!B:B&amp;'2.2 Perdidas por T&amp;D'!C:C&amp;'2.2 Perdidas por T&amp;D'!D:D,'2.2 Perdidas por T&amp;D'!F:F,"-")</f>
        <v>kgCO2e/kWh</v>
      </c>
      <c r="J306" s="352" t="str" cm="1">
        <f t="array" ref="J306">_xlfn.XLOOKUP(E306&amp;F306&amp;G306,'2.2 Perdidas por T&amp;D'!B:B&amp;'2.2 Perdidas por T&amp;D'!C:C&amp;'2.2 Perdidas por T&amp;D'!D:D,'2.2 Perdidas por T&amp;D'!G:G,"-")</f>
        <v>Base de Información de Eficiencia Energética - CEPAL- Enerdata, 2018 (https://biee-cepal.enerdata.net/es/datamapper/rate-of-electricity-t&amp;d-losses.html)</v>
      </c>
      <c r="K306" s="352" t="s">
        <v>85</v>
      </c>
      <c r="L306" s="356" t="s">
        <v>85</v>
      </c>
    </row>
    <row r="307" spans="2:12" ht="72">
      <c r="B307" s="352" t="s">
        <v>181</v>
      </c>
      <c r="C307" s="352" t="s">
        <v>39</v>
      </c>
      <c r="D307" s="352" t="s">
        <v>191</v>
      </c>
      <c r="E307" s="352" t="s">
        <v>187</v>
      </c>
      <c r="F307" s="363">
        <v>2018</v>
      </c>
      <c r="G307" s="352" t="s">
        <v>183</v>
      </c>
      <c r="H307" s="353" cm="1">
        <f t="array" ref="H307">_xlfn.XLOOKUP(E307&amp;F307&amp;G307,'2.2 Perdidas por T&amp;D'!B:B&amp;'2.2 Perdidas por T&amp;D'!C:C&amp;'2.2 Perdidas por T&amp;D'!D:D,'2.2 Perdidas por T&amp;D'!E:E,"-")</f>
        <v>23.8659</v>
      </c>
      <c r="I307" s="352" t="str" cm="1">
        <f t="array" ref="I307">_xlfn.XLOOKUP(E307&amp;F307&amp;G307,'2.2 Perdidas por T&amp;D'!B:B&amp;'2.2 Perdidas por T&amp;D'!C:C&amp;'2.2 Perdidas por T&amp;D'!D:D,'2.2 Perdidas por T&amp;D'!F:F,"-")</f>
        <v>kgCO2e/MWh</v>
      </c>
      <c r="J307" s="352" t="str" cm="1">
        <f t="array" ref="J307">_xlfn.XLOOKUP(E307&amp;F307&amp;G307,'2.2 Perdidas por T&amp;D'!B:B&amp;'2.2 Perdidas por T&amp;D'!C:C&amp;'2.2 Perdidas por T&amp;D'!D:D,'2.2 Perdidas por T&amp;D'!G:G,"-")</f>
        <v>Base de Información de Eficiencia Energética - CEPAL- Enerdata, 2018 (https://biee-cepal.enerdata.net/es/datamapper/rate-of-electricity-t&amp;d-losses.html)</v>
      </c>
      <c r="K307" s="352" t="s">
        <v>85</v>
      </c>
      <c r="L307" s="356" t="s">
        <v>85</v>
      </c>
    </row>
    <row r="308" spans="2:12" ht="72">
      <c r="B308" s="352" t="s">
        <v>181</v>
      </c>
      <c r="C308" s="352" t="s">
        <v>39</v>
      </c>
      <c r="D308" s="352" t="s">
        <v>191</v>
      </c>
      <c r="E308" s="352" t="s">
        <v>187</v>
      </c>
      <c r="F308" s="363">
        <v>2018</v>
      </c>
      <c r="G308" s="352" t="s">
        <v>184</v>
      </c>
      <c r="H308" s="353" cm="1">
        <f t="array" ref="H308">_xlfn.XLOOKUP(E308&amp;F308&amp;G308,'2.2 Perdidas por T&amp;D'!B:B&amp;'2.2 Perdidas por T&amp;D'!C:C&amp;'2.2 Perdidas por T&amp;D'!D:D,'2.2 Perdidas por T&amp;D'!E:E,"-")</f>
        <v>23865.9</v>
      </c>
      <c r="I308" s="352" t="str" cm="1">
        <f t="array" ref="I308">_xlfn.XLOOKUP(E308&amp;F308&amp;G308,'2.2 Perdidas por T&amp;D'!B:B&amp;'2.2 Perdidas por T&amp;D'!C:C&amp;'2.2 Perdidas por T&amp;D'!D:D,'2.2 Perdidas por T&amp;D'!F:F,"-")</f>
        <v>kgCO2e/GWh</v>
      </c>
      <c r="J308" s="352" t="str" cm="1">
        <f t="array" ref="J308">_xlfn.XLOOKUP(E308&amp;F308&amp;G308,'2.2 Perdidas por T&amp;D'!B:B&amp;'2.2 Perdidas por T&amp;D'!C:C&amp;'2.2 Perdidas por T&amp;D'!D:D,'2.2 Perdidas por T&amp;D'!G:G,"-")</f>
        <v>Base de Información de Eficiencia Energética - CEPAL- Enerdata, 2018 (https://biee-cepal.enerdata.net/es/datamapper/rate-of-electricity-t&amp;d-losses.html)</v>
      </c>
      <c r="K308" s="352" t="s">
        <v>85</v>
      </c>
      <c r="L308" s="356" t="s">
        <v>85</v>
      </c>
    </row>
    <row r="309" spans="2:12" ht="72">
      <c r="B309" s="352" t="s">
        <v>181</v>
      </c>
      <c r="C309" s="352" t="s">
        <v>39</v>
      </c>
      <c r="D309" s="352" t="s">
        <v>191</v>
      </c>
      <c r="E309" s="352" t="s">
        <v>187</v>
      </c>
      <c r="F309" s="363">
        <v>2018</v>
      </c>
      <c r="G309" s="352" t="s">
        <v>185</v>
      </c>
      <c r="H309" s="353" cm="1">
        <f t="array" ref="H309">_xlfn.XLOOKUP(E309&amp;F309&amp;G309,'2.2 Perdidas por T&amp;D'!B:B&amp;'2.2 Perdidas por T&amp;D'!C:C&amp;'2.2 Perdidas por T&amp;D'!D:D,'2.2 Perdidas por T&amp;D'!E:E,"-")</f>
        <v>2.3865900000000002E-2</v>
      </c>
      <c r="I309" s="352" t="str" cm="1">
        <f t="array" ref="I309">_xlfn.XLOOKUP(E309&amp;F309&amp;G309,'2.2 Perdidas por T&amp;D'!B:B&amp;'2.2 Perdidas por T&amp;D'!C:C&amp;'2.2 Perdidas por T&amp;D'!D:D,'2.2 Perdidas por T&amp;D'!F:F,"-")</f>
        <v>kgCO2e/kWh</v>
      </c>
      <c r="J309" s="352" t="str" cm="1">
        <f t="array" ref="J309">_xlfn.XLOOKUP(E309&amp;F309&amp;G309,'2.2 Perdidas por T&amp;D'!B:B&amp;'2.2 Perdidas por T&amp;D'!C:C&amp;'2.2 Perdidas por T&amp;D'!D:D,'2.2 Perdidas por T&amp;D'!G:G,"-")</f>
        <v>Base de Información de Eficiencia Energética - CEPAL- Enerdata, 2018 (https://biee-cepal.enerdata.net/es/datamapper/rate-of-electricity-t&amp;d-losses.html)</v>
      </c>
      <c r="K309" s="352" t="s">
        <v>85</v>
      </c>
      <c r="L309" s="356" t="s">
        <v>85</v>
      </c>
    </row>
    <row r="310" spans="2:12" ht="72">
      <c r="B310" s="352" t="s">
        <v>181</v>
      </c>
      <c r="C310" s="352" t="s">
        <v>39</v>
      </c>
      <c r="D310" s="352" t="s">
        <v>191</v>
      </c>
      <c r="E310" s="352" t="s">
        <v>187</v>
      </c>
      <c r="F310" s="363">
        <v>2019</v>
      </c>
      <c r="G310" s="352" t="s">
        <v>183</v>
      </c>
      <c r="H310" s="353" cm="1">
        <f t="array" ref="H310">_xlfn.XLOOKUP(E310&amp;F310&amp;G310,'2.2 Perdidas por T&amp;D'!B:B&amp;'2.2 Perdidas por T&amp;D'!C:C&amp;'2.2 Perdidas por T&amp;D'!D:D,'2.2 Perdidas por T&amp;D'!E:E,"-")</f>
        <v>23.119200000000003</v>
      </c>
      <c r="I310" s="352" t="str" cm="1">
        <f t="array" ref="I310">_xlfn.XLOOKUP(E310&amp;F310&amp;G310,'2.2 Perdidas por T&amp;D'!B:B&amp;'2.2 Perdidas por T&amp;D'!C:C&amp;'2.2 Perdidas por T&amp;D'!D:D,'2.2 Perdidas por T&amp;D'!F:F,"-")</f>
        <v>kgCO2e/MWh</v>
      </c>
      <c r="J310" s="352" t="str" cm="1">
        <f t="array" ref="J310">_xlfn.XLOOKUP(E310&amp;F310&amp;G310,'2.2 Perdidas por T&amp;D'!B:B&amp;'2.2 Perdidas por T&amp;D'!C:C&amp;'2.2 Perdidas por T&amp;D'!D:D,'2.2 Perdidas por T&amp;D'!G:G,"-")</f>
        <v>Base de Información de Eficiencia Energética - CEPAL- Enerdata, 2018 (https://biee-cepal.enerdata.net/es/datamapper/rate-of-electricity-t&amp;d-losses.html)</v>
      </c>
      <c r="K310" s="352" t="s">
        <v>85</v>
      </c>
      <c r="L310" s="356" t="s">
        <v>85</v>
      </c>
    </row>
    <row r="311" spans="2:12" ht="72">
      <c r="B311" s="352" t="s">
        <v>181</v>
      </c>
      <c r="C311" s="352" t="s">
        <v>39</v>
      </c>
      <c r="D311" s="352" t="s">
        <v>191</v>
      </c>
      <c r="E311" s="352" t="s">
        <v>187</v>
      </c>
      <c r="F311" s="363">
        <v>2019</v>
      </c>
      <c r="G311" s="352" t="s">
        <v>184</v>
      </c>
      <c r="H311" s="353" cm="1">
        <f t="array" ref="H311">_xlfn.XLOOKUP(E311&amp;F311&amp;G311,'2.2 Perdidas por T&amp;D'!B:B&amp;'2.2 Perdidas por T&amp;D'!C:C&amp;'2.2 Perdidas por T&amp;D'!D:D,'2.2 Perdidas por T&amp;D'!E:E,"-")</f>
        <v>23119.200000000001</v>
      </c>
      <c r="I311" s="352" t="str" cm="1">
        <f t="array" ref="I311">_xlfn.XLOOKUP(E311&amp;F311&amp;G311,'2.2 Perdidas por T&amp;D'!B:B&amp;'2.2 Perdidas por T&amp;D'!C:C&amp;'2.2 Perdidas por T&amp;D'!D:D,'2.2 Perdidas por T&amp;D'!F:F,"-")</f>
        <v>kgCO2e/GWh</v>
      </c>
      <c r="J311" s="352" t="str" cm="1">
        <f t="array" ref="J311">_xlfn.XLOOKUP(E311&amp;F311&amp;G311,'2.2 Perdidas por T&amp;D'!B:B&amp;'2.2 Perdidas por T&amp;D'!C:C&amp;'2.2 Perdidas por T&amp;D'!D:D,'2.2 Perdidas por T&amp;D'!G:G,"-")</f>
        <v>Base de Información de Eficiencia Energética - CEPAL- Enerdata, 2018 (https://biee-cepal.enerdata.net/es/datamapper/rate-of-electricity-t&amp;d-losses.html)</v>
      </c>
      <c r="K311" s="352" t="s">
        <v>85</v>
      </c>
      <c r="L311" s="356" t="s">
        <v>85</v>
      </c>
    </row>
    <row r="312" spans="2:12" ht="72">
      <c r="B312" s="352" t="s">
        <v>181</v>
      </c>
      <c r="C312" s="352" t="s">
        <v>39</v>
      </c>
      <c r="D312" s="352" t="s">
        <v>191</v>
      </c>
      <c r="E312" s="352" t="s">
        <v>187</v>
      </c>
      <c r="F312" s="363">
        <v>2019</v>
      </c>
      <c r="G312" s="352" t="s">
        <v>185</v>
      </c>
      <c r="H312" s="353" cm="1">
        <f t="array" ref="H312">_xlfn.XLOOKUP(E312&amp;F312&amp;G312,'2.2 Perdidas por T&amp;D'!B:B&amp;'2.2 Perdidas por T&amp;D'!C:C&amp;'2.2 Perdidas por T&amp;D'!D:D,'2.2 Perdidas por T&amp;D'!E:E,"-")</f>
        <v>2.3119200000000003E-2</v>
      </c>
      <c r="I312" s="352" t="str" cm="1">
        <f t="array" ref="I312">_xlfn.XLOOKUP(E312&amp;F312&amp;G312,'2.2 Perdidas por T&amp;D'!B:B&amp;'2.2 Perdidas por T&amp;D'!C:C&amp;'2.2 Perdidas por T&amp;D'!D:D,'2.2 Perdidas por T&amp;D'!F:F,"-")</f>
        <v>kgCO2e/kWh</v>
      </c>
      <c r="J312" s="352" t="str" cm="1">
        <f t="array" ref="J312">_xlfn.XLOOKUP(E312&amp;F312&amp;G312,'2.2 Perdidas por T&amp;D'!B:B&amp;'2.2 Perdidas por T&amp;D'!C:C&amp;'2.2 Perdidas por T&amp;D'!D:D,'2.2 Perdidas por T&amp;D'!G:G,"-")</f>
        <v>Base de Información de Eficiencia Energética - CEPAL- Enerdata, 2018 (https://biee-cepal.enerdata.net/es/datamapper/rate-of-electricity-t&amp;d-losses.html)</v>
      </c>
      <c r="K312" s="352" t="s">
        <v>85</v>
      </c>
      <c r="L312" s="356" t="s">
        <v>85</v>
      </c>
    </row>
    <row r="313" spans="2:12" ht="72">
      <c r="B313" s="352" t="s">
        <v>181</v>
      </c>
      <c r="C313" s="352" t="s">
        <v>39</v>
      </c>
      <c r="D313" s="352" t="s">
        <v>191</v>
      </c>
      <c r="E313" s="352" t="s">
        <v>187</v>
      </c>
      <c r="F313" s="363">
        <v>2020</v>
      </c>
      <c r="G313" s="352" t="s">
        <v>183</v>
      </c>
      <c r="H313" s="353" cm="1">
        <f t="array" ref="H313">_xlfn.XLOOKUP(E313&amp;F313&amp;G313,'2.2 Perdidas por T&amp;D'!B:B&amp;'2.2 Perdidas por T&amp;D'!C:C&amp;'2.2 Perdidas por T&amp;D'!D:D,'2.2 Perdidas por T&amp;D'!E:E,"-")</f>
        <v>21.8538</v>
      </c>
      <c r="I313" s="352" t="str" cm="1">
        <f t="array" ref="I313">_xlfn.XLOOKUP(E313&amp;F313&amp;G313,'2.2 Perdidas por T&amp;D'!B:B&amp;'2.2 Perdidas por T&amp;D'!C:C&amp;'2.2 Perdidas por T&amp;D'!D:D,'2.2 Perdidas por T&amp;D'!F:F,"-")</f>
        <v>kgCO2e/MWh</v>
      </c>
      <c r="J313" s="352" t="str" cm="1">
        <f t="array" ref="J313">_xlfn.XLOOKUP(E313&amp;F313&amp;G313,'2.2 Perdidas por T&amp;D'!B:B&amp;'2.2 Perdidas por T&amp;D'!C:C&amp;'2.2 Perdidas por T&amp;D'!D:D,'2.2 Perdidas por T&amp;D'!G:G,"-")</f>
        <v>Base de Información de Eficiencia Energética - CEPAL- Enerdata, 2018 (https://biee-cepal.enerdata.net/es/datamapper/rate-of-electricity-t&amp;d-losses.html)</v>
      </c>
      <c r="K313" s="352" t="s">
        <v>85</v>
      </c>
      <c r="L313" s="356" t="s">
        <v>85</v>
      </c>
    </row>
    <row r="314" spans="2:12" ht="72">
      <c r="B314" s="352" t="s">
        <v>181</v>
      </c>
      <c r="C314" s="352" t="s">
        <v>39</v>
      </c>
      <c r="D314" s="352" t="s">
        <v>191</v>
      </c>
      <c r="E314" s="352" t="s">
        <v>187</v>
      </c>
      <c r="F314" s="363">
        <v>2020</v>
      </c>
      <c r="G314" s="352" t="s">
        <v>184</v>
      </c>
      <c r="H314" s="353" cm="1">
        <f t="array" ref="H314">_xlfn.XLOOKUP(E314&amp;F314&amp;G314,'2.2 Perdidas por T&amp;D'!B:B&amp;'2.2 Perdidas por T&amp;D'!C:C&amp;'2.2 Perdidas por T&amp;D'!D:D,'2.2 Perdidas por T&amp;D'!E:E,"-")</f>
        <v>21853.8</v>
      </c>
      <c r="I314" s="352" t="str" cm="1">
        <f t="array" ref="I314">_xlfn.XLOOKUP(E314&amp;F314&amp;G314,'2.2 Perdidas por T&amp;D'!B:B&amp;'2.2 Perdidas por T&amp;D'!C:C&amp;'2.2 Perdidas por T&amp;D'!D:D,'2.2 Perdidas por T&amp;D'!F:F,"-")</f>
        <v>kgCO2e/GWh</v>
      </c>
      <c r="J314" s="352" t="str" cm="1">
        <f t="array" ref="J314">_xlfn.XLOOKUP(E314&amp;F314&amp;G314,'2.2 Perdidas por T&amp;D'!B:B&amp;'2.2 Perdidas por T&amp;D'!C:C&amp;'2.2 Perdidas por T&amp;D'!D:D,'2.2 Perdidas por T&amp;D'!G:G,"-")</f>
        <v>Base de Información de Eficiencia Energética - CEPAL- Enerdata, 2018 (https://biee-cepal.enerdata.net/es/datamapper/rate-of-electricity-t&amp;d-losses.html)</v>
      </c>
      <c r="K314" s="352" t="s">
        <v>85</v>
      </c>
      <c r="L314" s="356" t="s">
        <v>85</v>
      </c>
    </row>
    <row r="315" spans="2:12" ht="72">
      <c r="B315" s="352" t="s">
        <v>181</v>
      </c>
      <c r="C315" s="352" t="s">
        <v>39</v>
      </c>
      <c r="D315" s="352" t="s">
        <v>191</v>
      </c>
      <c r="E315" s="352" t="s">
        <v>187</v>
      </c>
      <c r="F315" s="363">
        <v>2020</v>
      </c>
      <c r="G315" s="352" t="s">
        <v>185</v>
      </c>
      <c r="H315" s="353" cm="1">
        <f t="array" ref="H315">_xlfn.XLOOKUP(E315&amp;F315&amp;G315,'2.2 Perdidas por T&amp;D'!B:B&amp;'2.2 Perdidas por T&amp;D'!C:C&amp;'2.2 Perdidas por T&amp;D'!D:D,'2.2 Perdidas por T&amp;D'!E:E,"-")</f>
        <v>2.18538E-2</v>
      </c>
      <c r="I315" s="352" t="str" cm="1">
        <f t="array" ref="I315">_xlfn.XLOOKUP(E315&amp;F315&amp;G315,'2.2 Perdidas por T&amp;D'!B:B&amp;'2.2 Perdidas por T&amp;D'!C:C&amp;'2.2 Perdidas por T&amp;D'!D:D,'2.2 Perdidas por T&amp;D'!F:F,"-")</f>
        <v>kgCO2e/kWh</v>
      </c>
      <c r="J315" s="352" t="str" cm="1">
        <f t="array" ref="J315">_xlfn.XLOOKUP(E315&amp;F315&amp;G315,'2.2 Perdidas por T&amp;D'!B:B&amp;'2.2 Perdidas por T&amp;D'!C:C&amp;'2.2 Perdidas por T&amp;D'!D:D,'2.2 Perdidas por T&amp;D'!G:G,"-")</f>
        <v>Base de Información de Eficiencia Energética - CEPAL- Enerdata, 2018 (https://biee-cepal.enerdata.net/es/datamapper/rate-of-electricity-t&amp;d-losses.html)</v>
      </c>
      <c r="K315" s="352" t="s">
        <v>85</v>
      </c>
      <c r="L315" s="356" t="s">
        <v>85</v>
      </c>
    </row>
    <row r="316" spans="2:12" ht="72">
      <c r="B316" s="352" t="s">
        <v>181</v>
      </c>
      <c r="C316" s="352" t="s">
        <v>39</v>
      </c>
      <c r="D316" s="352" t="s">
        <v>191</v>
      </c>
      <c r="E316" s="352" t="s">
        <v>187</v>
      </c>
      <c r="F316" s="363">
        <v>2021</v>
      </c>
      <c r="G316" s="352" t="s">
        <v>183</v>
      </c>
      <c r="H316" s="353" cm="1">
        <f t="array" ref="H316">_xlfn.XLOOKUP(E316&amp;F316&amp;G316,'2.2 Perdidas por T&amp;D'!B:B&amp;'2.2 Perdidas por T&amp;D'!C:C&amp;'2.2 Perdidas por T&amp;D'!D:D,'2.2 Perdidas por T&amp;D'!E:E,"-")</f>
        <v>23.936457867668793</v>
      </c>
      <c r="I316" s="352" t="str" cm="1">
        <f t="array" ref="I316">_xlfn.XLOOKUP(E316&amp;F316&amp;G316,'2.2 Perdidas por T&amp;D'!B:B&amp;'2.2 Perdidas por T&amp;D'!C:C&amp;'2.2 Perdidas por T&amp;D'!D:D,'2.2 Perdidas por T&amp;D'!F:F,"-")</f>
        <v>kgCO2e/MWh</v>
      </c>
      <c r="J316" s="352" t="str" cm="1">
        <f t="array" ref="J316">_xlfn.XLOOKUP(E316&amp;F316&amp;G316,'2.2 Perdidas por T&amp;D'!B:B&amp;'2.2 Perdidas por T&amp;D'!C:C&amp;'2.2 Perdidas por T&amp;D'!D:D,'2.2 Perdidas por T&amp;D'!G:G,"-")</f>
        <v>Base de Información de Eficiencia Energética - CEPAL- Enerdata, 2018 (https://biee-cepal.enerdata.net/es/datamapper/rate-of-electricity-t&amp;d-losses.html)</v>
      </c>
      <c r="K316" s="352" t="s">
        <v>85</v>
      </c>
      <c r="L316" s="356" t="s">
        <v>85</v>
      </c>
    </row>
    <row r="317" spans="2:12" ht="72">
      <c r="B317" s="352" t="s">
        <v>181</v>
      </c>
      <c r="C317" s="352" t="s">
        <v>39</v>
      </c>
      <c r="D317" s="352" t="s">
        <v>191</v>
      </c>
      <c r="E317" s="352" t="s">
        <v>187</v>
      </c>
      <c r="F317" s="363">
        <v>2021</v>
      </c>
      <c r="G317" s="352" t="s">
        <v>184</v>
      </c>
      <c r="H317" s="353" cm="1">
        <f t="array" ref="H317">_xlfn.XLOOKUP(E317&amp;F317&amp;G317,'2.2 Perdidas por T&amp;D'!B:B&amp;'2.2 Perdidas por T&amp;D'!C:C&amp;'2.2 Perdidas por T&amp;D'!D:D,'2.2 Perdidas por T&amp;D'!E:E,"-")</f>
        <v>23936.457867668796</v>
      </c>
      <c r="I317" s="352" t="str" cm="1">
        <f t="array" ref="I317">_xlfn.XLOOKUP(E317&amp;F317&amp;G317,'2.2 Perdidas por T&amp;D'!B:B&amp;'2.2 Perdidas por T&amp;D'!C:C&amp;'2.2 Perdidas por T&amp;D'!D:D,'2.2 Perdidas por T&amp;D'!F:F,"-")</f>
        <v>kgCO2e/GWh</v>
      </c>
      <c r="J317" s="352" t="str" cm="1">
        <f t="array" ref="J317">_xlfn.XLOOKUP(E317&amp;F317&amp;G317,'2.2 Perdidas por T&amp;D'!B:B&amp;'2.2 Perdidas por T&amp;D'!C:C&amp;'2.2 Perdidas por T&amp;D'!D:D,'2.2 Perdidas por T&amp;D'!G:G,"-")</f>
        <v>Base de Información de Eficiencia Energética - CEPAL- Enerdata, 2018 (https://biee-cepal.enerdata.net/es/datamapper/rate-of-electricity-t&amp;d-losses.html)</v>
      </c>
      <c r="K317" s="352" t="s">
        <v>85</v>
      </c>
      <c r="L317" s="356" t="s">
        <v>85</v>
      </c>
    </row>
    <row r="318" spans="2:12" ht="72">
      <c r="B318" s="352" t="s">
        <v>181</v>
      </c>
      <c r="C318" s="352" t="s">
        <v>39</v>
      </c>
      <c r="D318" s="352" t="s">
        <v>191</v>
      </c>
      <c r="E318" s="352" t="s">
        <v>187</v>
      </c>
      <c r="F318" s="363">
        <v>2021</v>
      </c>
      <c r="G318" s="352" t="s">
        <v>185</v>
      </c>
      <c r="H318" s="353" cm="1">
        <f t="array" ref="H318">_xlfn.XLOOKUP(E318&amp;F318&amp;G318,'2.2 Perdidas por T&amp;D'!B:B&amp;'2.2 Perdidas por T&amp;D'!C:C&amp;'2.2 Perdidas por T&amp;D'!D:D,'2.2 Perdidas por T&amp;D'!E:E,"-")</f>
        <v>2.3936457867668796E-2</v>
      </c>
      <c r="I318" s="352" t="str" cm="1">
        <f t="array" ref="I318">_xlfn.XLOOKUP(E318&amp;F318&amp;G318,'2.2 Perdidas por T&amp;D'!B:B&amp;'2.2 Perdidas por T&amp;D'!C:C&amp;'2.2 Perdidas por T&amp;D'!D:D,'2.2 Perdidas por T&amp;D'!F:F,"-")</f>
        <v>kgCO2e/kWh</v>
      </c>
      <c r="J318" s="352" t="str" cm="1">
        <f t="array" ref="J318">_xlfn.XLOOKUP(E318&amp;F318&amp;G318,'2.2 Perdidas por T&amp;D'!B:B&amp;'2.2 Perdidas por T&amp;D'!C:C&amp;'2.2 Perdidas por T&amp;D'!D:D,'2.2 Perdidas por T&amp;D'!G:G,"-")</f>
        <v>Base de Información de Eficiencia Energética - CEPAL- Enerdata, 2018 (https://biee-cepal.enerdata.net/es/datamapper/rate-of-electricity-t&amp;d-losses.html)</v>
      </c>
      <c r="K318" s="352" t="s">
        <v>85</v>
      </c>
      <c r="L318" s="356" t="s">
        <v>85</v>
      </c>
    </row>
    <row r="319" spans="2:12" ht="72">
      <c r="B319" s="352" t="s">
        <v>181</v>
      </c>
      <c r="C319" s="352" t="s">
        <v>39</v>
      </c>
      <c r="D319" s="352" t="s">
        <v>191</v>
      </c>
      <c r="E319" s="352" t="s">
        <v>187</v>
      </c>
      <c r="F319" s="363">
        <v>2022</v>
      </c>
      <c r="G319" s="352" t="s">
        <v>183</v>
      </c>
      <c r="H319" s="353" cm="1">
        <f t="array" ref="H319">_xlfn.XLOOKUP(E319&amp;F319&amp;G319,'2.2 Perdidas por T&amp;D'!B:B&amp;'2.2 Perdidas por T&amp;D'!C:C&amp;'2.2 Perdidas por T&amp;D'!D:D,'2.2 Perdidas por T&amp;D'!E:E,"-")</f>
        <v>18.659685657830327</v>
      </c>
      <c r="I319" s="352" t="str" cm="1">
        <f t="array" ref="I319">_xlfn.XLOOKUP(E319&amp;F319&amp;G319,'2.2 Perdidas por T&amp;D'!B:B&amp;'2.2 Perdidas por T&amp;D'!C:C&amp;'2.2 Perdidas por T&amp;D'!D:D,'2.2 Perdidas por T&amp;D'!F:F,"-")</f>
        <v>kgCO2e/MWh</v>
      </c>
      <c r="J319" s="352" t="str" cm="1">
        <f t="array" ref="J319">_xlfn.XLOOKUP(E319&amp;F319&amp;G319,'2.2 Perdidas por T&amp;D'!B:B&amp;'2.2 Perdidas por T&amp;D'!C:C&amp;'2.2 Perdidas por T&amp;D'!D:D,'2.2 Perdidas por T&amp;D'!G:G,"-")</f>
        <v>Base de Información de Eficiencia Energética - CEPAL- Enerdata, 2018 (https://biee-cepal.enerdata.net/es/datamapper/rate-of-electricity-t&amp;d-losses.html)</v>
      </c>
      <c r="K319" s="352" t="s">
        <v>85</v>
      </c>
      <c r="L319" s="356" t="s">
        <v>85</v>
      </c>
    </row>
    <row r="320" spans="2:12" ht="72">
      <c r="B320" s="352" t="s">
        <v>181</v>
      </c>
      <c r="C320" s="352" t="s">
        <v>39</v>
      </c>
      <c r="D320" s="352" t="s">
        <v>191</v>
      </c>
      <c r="E320" s="352" t="s">
        <v>187</v>
      </c>
      <c r="F320" s="363">
        <v>2022</v>
      </c>
      <c r="G320" s="352" t="s">
        <v>184</v>
      </c>
      <c r="H320" s="353" cm="1">
        <f t="array" ref="H320">_xlfn.XLOOKUP(E320&amp;F320&amp;G320,'2.2 Perdidas por T&amp;D'!B:B&amp;'2.2 Perdidas por T&amp;D'!C:C&amp;'2.2 Perdidas por T&amp;D'!D:D,'2.2 Perdidas por T&amp;D'!E:E,"-")</f>
        <v>18659.685657830327</v>
      </c>
      <c r="I320" s="352" t="str" cm="1">
        <f t="array" ref="I320">_xlfn.XLOOKUP(E320&amp;F320&amp;G320,'2.2 Perdidas por T&amp;D'!B:B&amp;'2.2 Perdidas por T&amp;D'!C:C&amp;'2.2 Perdidas por T&amp;D'!D:D,'2.2 Perdidas por T&amp;D'!F:F,"-")</f>
        <v>kgCO2e/GWh</v>
      </c>
      <c r="J320" s="352" t="str" cm="1">
        <f t="array" ref="J320">_xlfn.XLOOKUP(E320&amp;F320&amp;G320,'2.2 Perdidas por T&amp;D'!B:B&amp;'2.2 Perdidas por T&amp;D'!C:C&amp;'2.2 Perdidas por T&amp;D'!D:D,'2.2 Perdidas por T&amp;D'!G:G,"-")</f>
        <v>Base de Información de Eficiencia Energética - CEPAL- Enerdata, 2018 (https://biee-cepal.enerdata.net/es/datamapper/rate-of-electricity-t&amp;d-losses.html)</v>
      </c>
      <c r="K320" s="352" t="s">
        <v>85</v>
      </c>
      <c r="L320" s="356" t="s">
        <v>85</v>
      </c>
    </row>
    <row r="321" spans="2:12" ht="72">
      <c r="B321" s="352" t="s">
        <v>181</v>
      </c>
      <c r="C321" s="352" t="s">
        <v>39</v>
      </c>
      <c r="D321" s="352" t="s">
        <v>191</v>
      </c>
      <c r="E321" s="352" t="s">
        <v>187</v>
      </c>
      <c r="F321" s="363">
        <v>2022</v>
      </c>
      <c r="G321" s="352" t="s">
        <v>185</v>
      </c>
      <c r="H321" s="353" cm="1">
        <f t="array" ref="H321">_xlfn.XLOOKUP(E321&amp;F321&amp;G321,'2.2 Perdidas por T&amp;D'!B:B&amp;'2.2 Perdidas por T&amp;D'!C:C&amp;'2.2 Perdidas por T&amp;D'!D:D,'2.2 Perdidas por T&amp;D'!E:E,"-")</f>
        <v>1.8659685657830327E-2</v>
      </c>
      <c r="I321" s="352" t="str" cm="1">
        <f t="array" ref="I321">_xlfn.XLOOKUP(E321&amp;F321&amp;G321,'2.2 Perdidas por T&amp;D'!B:B&amp;'2.2 Perdidas por T&amp;D'!C:C&amp;'2.2 Perdidas por T&amp;D'!D:D,'2.2 Perdidas por T&amp;D'!F:F,"-")</f>
        <v>kgCO2e/kWh</v>
      </c>
      <c r="J321" s="352" t="str" cm="1">
        <f t="array" ref="J321">_xlfn.XLOOKUP(E321&amp;F321&amp;G321,'2.2 Perdidas por T&amp;D'!B:B&amp;'2.2 Perdidas por T&amp;D'!C:C&amp;'2.2 Perdidas por T&amp;D'!D:D,'2.2 Perdidas por T&amp;D'!G:G,"-")</f>
        <v>Base de Información de Eficiencia Energética - CEPAL- Enerdata, 2018 (https://biee-cepal.enerdata.net/es/datamapper/rate-of-electricity-t&amp;d-losses.html)</v>
      </c>
      <c r="K321" s="352" t="s">
        <v>85</v>
      </c>
      <c r="L321" s="356" t="s">
        <v>85</v>
      </c>
    </row>
    <row r="322" spans="2:12" ht="72">
      <c r="B322" s="352" t="s">
        <v>181</v>
      </c>
      <c r="C322" s="352" t="s">
        <v>39</v>
      </c>
      <c r="D322" s="352" t="s">
        <v>191</v>
      </c>
      <c r="E322" s="352" t="s">
        <v>187</v>
      </c>
      <c r="F322" s="363">
        <v>2023</v>
      </c>
      <c r="G322" s="352" t="s">
        <v>183</v>
      </c>
      <c r="H322" s="353" cm="1">
        <f t="array" ref="H322">_xlfn.XLOOKUP(E322&amp;F322&amp;G322,'2.2 Perdidas por T&amp;D'!B:B&amp;'2.2 Perdidas por T&amp;D'!C:C&amp;'2.2 Perdidas por T&amp;D'!D:D,'2.2 Perdidas por T&amp;D'!E:E,"-")</f>
        <v>14.584803281130883</v>
      </c>
      <c r="I322" s="352" t="str" cm="1">
        <f t="array" ref="I322">_xlfn.XLOOKUP(E322&amp;F322&amp;G322,'2.2 Perdidas por T&amp;D'!B:B&amp;'2.2 Perdidas por T&amp;D'!C:C&amp;'2.2 Perdidas por T&amp;D'!D:D,'2.2 Perdidas por T&amp;D'!F:F,"-")</f>
        <v>kgCO2e/MWh</v>
      </c>
      <c r="J322" s="352" t="str" cm="1">
        <f t="array" ref="J322">_xlfn.XLOOKUP(E322&amp;F322&amp;G322,'2.2 Perdidas por T&amp;D'!B:B&amp;'2.2 Perdidas por T&amp;D'!C:C&amp;'2.2 Perdidas por T&amp;D'!D:D,'2.2 Perdidas por T&amp;D'!G:G,"-")</f>
        <v>Base de Información de Eficiencia Energética - CEPAL- Enerdata, 2018 (https://biee-cepal.enerdata.net/es/datamapper/rate-of-electricity-t&amp;d-losses.html)</v>
      </c>
      <c r="K322" s="352" t="s">
        <v>85</v>
      </c>
      <c r="L322" s="356" t="s">
        <v>85</v>
      </c>
    </row>
    <row r="323" spans="2:12" ht="72">
      <c r="B323" s="352" t="s">
        <v>181</v>
      </c>
      <c r="C323" s="352" t="s">
        <v>39</v>
      </c>
      <c r="D323" s="352" t="s">
        <v>191</v>
      </c>
      <c r="E323" s="352" t="s">
        <v>187</v>
      </c>
      <c r="F323" s="363">
        <v>2023</v>
      </c>
      <c r="G323" s="352" t="s">
        <v>184</v>
      </c>
      <c r="H323" s="353" cm="1">
        <f t="array" ref="H323">_xlfn.XLOOKUP(E323&amp;F323&amp;G323,'2.2 Perdidas por T&amp;D'!B:B&amp;'2.2 Perdidas por T&amp;D'!C:C&amp;'2.2 Perdidas por T&amp;D'!D:D,'2.2 Perdidas por T&amp;D'!E:E,"-")</f>
        <v>14584.803281130884</v>
      </c>
      <c r="I323" s="352" t="str" cm="1">
        <f t="array" ref="I323">_xlfn.XLOOKUP(E323&amp;F323&amp;G323,'2.2 Perdidas por T&amp;D'!B:B&amp;'2.2 Perdidas por T&amp;D'!C:C&amp;'2.2 Perdidas por T&amp;D'!D:D,'2.2 Perdidas por T&amp;D'!F:F,"-")</f>
        <v>kgCO2e/GWh</v>
      </c>
      <c r="J323" s="352" t="str" cm="1">
        <f t="array" ref="J323">_xlfn.XLOOKUP(E323&amp;F323&amp;G323,'2.2 Perdidas por T&amp;D'!B:B&amp;'2.2 Perdidas por T&amp;D'!C:C&amp;'2.2 Perdidas por T&amp;D'!D:D,'2.2 Perdidas por T&amp;D'!G:G,"-")</f>
        <v>Base de Información de Eficiencia Energética - CEPAL- Enerdata, 2018 (https://biee-cepal.enerdata.net/es/datamapper/rate-of-electricity-t&amp;d-losses.html)</v>
      </c>
      <c r="K323" s="352" t="s">
        <v>85</v>
      </c>
      <c r="L323" s="356" t="s">
        <v>85</v>
      </c>
    </row>
    <row r="324" spans="2:12" ht="72">
      <c r="B324" s="352" t="s">
        <v>181</v>
      </c>
      <c r="C324" s="352" t="s">
        <v>39</v>
      </c>
      <c r="D324" s="352" t="s">
        <v>191</v>
      </c>
      <c r="E324" s="352" t="s">
        <v>187</v>
      </c>
      <c r="F324" s="363">
        <v>2023</v>
      </c>
      <c r="G324" s="352" t="s">
        <v>185</v>
      </c>
      <c r="H324" s="353" cm="1">
        <f t="array" ref="H324">_xlfn.XLOOKUP(E324&amp;F324&amp;G324,'2.2 Perdidas por T&amp;D'!B:B&amp;'2.2 Perdidas por T&amp;D'!C:C&amp;'2.2 Perdidas por T&amp;D'!D:D,'2.2 Perdidas por T&amp;D'!E:E,"-")</f>
        <v>1.4584803281130883E-2</v>
      </c>
      <c r="I324" s="352" t="str" cm="1">
        <f t="array" ref="I324">_xlfn.XLOOKUP(E324&amp;F324&amp;G324,'2.2 Perdidas por T&amp;D'!B:B&amp;'2.2 Perdidas por T&amp;D'!C:C&amp;'2.2 Perdidas por T&amp;D'!D:D,'2.2 Perdidas por T&amp;D'!F:F,"-")</f>
        <v>kgCO2e/kWh</v>
      </c>
      <c r="J324" s="352" t="str" cm="1">
        <f t="array" ref="J324">_xlfn.XLOOKUP(E324&amp;F324&amp;G324,'2.2 Perdidas por T&amp;D'!B:B&amp;'2.2 Perdidas por T&amp;D'!C:C&amp;'2.2 Perdidas por T&amp;D'!D:D,'2.2 Perdidas por T&amp;D'!G:G,"-")</f>
        <v>Base de Información de Eficiencia Energética - CEPAL- Enerdata, 2018 (https://biee-cepal.enerdata.net/es/datamapper/rate-of-electricity-t&amp;d-losses.html)</v>
      </c>
      <c r="K324" s="352" t="s">
        <v>85</v>
      </c>
      <c r="L324" s="356" t="s">
        <v>85</v>
      </c>
    </row>
    <row r="325" spans="2:12" ht="72">
      <c r="B325" s="352" t="s">
        <v>181</v>
      </c>
      <c r="C325" s="352" t="s">
        <v>39</v>
      </c>
      <c r="D325" s="352" t="s">
        <v>191</v>
      </c>
      <c r="E325" s="352" t="s">
        <v>187</v>
      </c>
      <c r="F325" s="363">
        <v>2024</v>
      </c>
      <c r="G325" s="352" t="s">
        <v>183</v>
      </c>
      <c r="H325" s="353" cm="1">
        <f t="array" ref="H325">_xlfn.XLOOKUP(E325&amp;F325&amp;G325,'2.2 Perdidas por T&amp;D'!B:B&amp;'2.2 Perdidas por T&amp;D'!C:C&amp;'2.2 Perdidas por T&amp;D'!D:D,'2.2 Perdidas por T&amp;D'!E:E,"-")</f>
        <v>12.148969051108418</v>
      </c>
      <c r="I325" s="352" t="str" cm="1">
        <f t="array" ref="I325">_xlfn.XLOOKUP(E325&amp;F325&amp;G325,'2.2 Perdidas por T&amp;D'!B:B&amp;'2.2 Perdidas por T&amp;D'!C:C&amp;'2.2 Perdidas por T&amp;D'!D:D,'2.2 Perdidas por T&amp;D'!F:F,"-")</f>
        <v>kgCO2e/MWh</v>
      </c>
      <c r="J325" s="352" t="str" cm="1">
        <f t="array" ref="J325">_xlfn.XLOOKUP(E325&amp;F325&amp;G325,'2.2 Perdidas por T&amp;D'!B:B&amp;'2.2 Perdidas por T&amp;D'!C:C&amp;'2.2 Perdidas por T&amp;D'!D:D,'2.2 Perdidas por T&amp;D'!G:G,"-")</f>
        <v>Base de Información de Eficiencia Energética - CEPAL- Enerdata, 2018 (https://biee-cepal.enerdata.net/es/datamapper/rate-of-electricity-t&amp;d-losses.html)</v>
      </c>
      <c r="K325" s="352" t="s">
        <v>85</v>
      </c>
      <c r="L325" s="356" t="s">
        <v>85</v>
      </c>
    </row>
    <row r="326" spans="2:12" ht="72">
      <c r="B326" s="352" t="s">
        <v>181</v>
      </c>
      <c r="C326" s="352" t="s">
        <v>39</v>
      </c>
      <c r="D326" s="352" t="s">
        <v>191</v>
      </c>
      <c r="E326" s="352" t="s">
        <v>187</v>
      </c>
      <c r="F326" s="363">
        <v>2024</v>
      </c>
      <c r="G326" s="352" t="s">
        <v>184</v>
      </c>
      <c r="H326" s="353" cm="1">
        <f t="array" ref="H326">_xlfn.XLOOKUP(E326&amp;F326&amp;G326,'2.2 Perdidas por T&amp;D'!B:B&amp;'2.2 Perdidas por T&amp;D'!C:C&amp;'2.2 Perdidas por T&amp;D'!D:D,'2.2 Perdidas por T&amp;D'!E:E,"-")</f>
        <v>12148.969051108419</v>
      </c>
      <c r="I326" s="352" t="str" cm="1">
        <f t="array" ref="I326">_xlfn.XLOOKUP(E326&amp;F326&amp;G326,'2.2 Perdidas por T&amp;D'!B:B&amp;'2.2 Perdidas por T&amp;D'!C:C&amp;'2.2 Perdidas por T&amp;D'!D:D,'2.2 Perdidas por T&amp;D'!F:F,"-")</f>
        <v>kgCO2e/GWh</v>
      </c>
      <c r="J326" s="352" t="str" cm="1">
        <f t="array" ref="J326">_xlfn.XLOOKUP(E326&amp;F326&amp;G326,'2.2 Perdidas por T&amp;D'!B:B&amp;'2.2 Perdidas por T&amp;D'!C:C&amp;'2.2 Perdidas por T&amp;D'!D:D,'2.2 Perdidas por T&amp;D'!G:G,"-")</f>
        <v>Base de Información de Eficiencia Energética - CEPAL- Enerdata, 2018 (https://biee-cepal.enerdata.net/es/datamapper/rate-of-electricity-t&amp;d-losses.html)</v>
      </c>
      <c r="K326" s="352" t="s">
        <v>85</v>
      </c>
      <c r="L326" s="356" t="s">
        <v>85</v>
      </c>
    </row>
    <row r="327" spans="2:12" ht="72">
      <c r="B327" s="352" t="s">
        <v>181</v>
      </c>
      <c r="C327" s="352" t="s">
        <v>39</v>
      </c>
      <c r="D327" s="352" t="s">
        <v>191</v>
      </c>
      <c r="E327" s="352" t="s">
        <v>187</v>
      </c>
      <c r="F327" s="363">
        <v>2024</v>
      </c>
      <c r="G327" s="352" t="s">
        <v>185</v>
      </c>
      <c r="H327" s="353" cm="1">
        <f t="array" ref="H327">_xlfn.XLOOKUP(E327&amp;F327&amp;G327,'2.2 Perdidas por T&amp;D'!B:B&amp;'2.2 Perdidas por T&amp;D'!C:C&amp;'2.2 Perdidas por T&amp;D'!D:D,'2.2 Perdidas por T&amp;D'!E:E,"-")</f>
        <v>1.2148969051108419E-2</v>
      </c>
      <c r="I327" s="352" t="str" cm="1">
        <f t="array" ref="I327">_xlfn.XLOOKUP(E327&amp;F327&amp;G327,'2.2 Perdidas por T&amp;D'!B:B&amp;'2.2 Perdidas por T&amp;D'!C:C&amp;'2.2 Perdidas por T&amp;D'!D:D,'2.2 Perdidas por T&amp;D'!F:F,"-")</f>
        <v>kgCO2e/kWh</v>
      </c>
      <c r="J327" s="352" t="str" cm="1">
        <f t="array" ref="J327">_xlfn.XLOOKUP(E327&amp;F327&amp;G327,'2.2 Perdidas por T&amp;D'!B:B&amp;'2.2 Perdidas por T&amp;D'!C:C&amp;'2.2 Perdidas por T&amp;D'!D:D,'2.2 Perdidas por T&amp;D'!G:G,"-")</f>
        <v>Base de Información de Eficiencia Energética - CEPAL- Enerdata, 2018 (https://biee-cepal.enerdata.net/es/datamapper/rate-of-electricity-t&amp;d-losses.html)</v>
      </c>
      <c r="K327" s="352" t="s">
        <v>85</v>
      </c>
      <c r="L327" s="356" t="s">
        <v>85</v>
      </c>
    </row>
    <row r="328" spans="2:12" ht="72">
      <c r="B328" s="352" t="s">
        <v>181</v>
      </c>
      <c r="C328" s="352" t="s">
        <v>39</v>
      </c>
      <c r="D328" s="352" t="s">
        <v>191</v>
      </c>
      <c r="E328" s="352" t="s">
        <v>187</v>
      </c>
      <c r="F328" s="363">
        <v>2025</v>
      </c>
      <c r="G328" s="352" t="s">
        <v>183</v>
      </c>
      <c r="H328" s="353" cm="1">
        <f t="array" ref="H328">_xlfn.XLOOKUP(E328&amp;F328&amp;G328,'2.2 Perdidas por T&amp;D'!B:B&amp;'2.2 Perdidas por T&amp;D'!C:C&amp;'2.2 Perdidas por T&amp;D'!D:D,'2.2 Perdidas por T&amp;D'!E:E,"-")</f>
        <v>14.06332391255118</v>
      </c>
      <c r="I328" s="352" t="str" cm="1">
        <f t="array" ref="I328">_xlfn.XLOOKUP(E328&amp;F328&amp;G328,'2.2 Perdidas por T&amp;D'!B:B&amp;'2.2 Perdidas por T&amp;D'!C:C&amp;'2.2 Perdidas por T&amp;D'!D:D,'2.2 Perdidas por T&amp;D'!F:F,"-")</f>
        <v>kgCO2e/MWh</v>
      </c>
      <c r="J328" s="352" t="str" cm="1">
        <f t="array" ref="J328">_xlfn.XLOOKUP(E328&amp;F328&amp;G328,'2.2 Perdidas por T&amp;D'!B:B&amp;'2.2 Perdidas por T&amp;D'!C:C&amp;'2.2 Perdidas por T&amp;D'!D:D,'2.2 Perdidas por T&amp;D'!G:G,"-")</f>
        <v>Base de Información de Eficiencia Energética - CEPAL- Enerdata, 2018 (https://biee-cepal.enerdata.net/es/datamapper/rate-of-electricity-t&amp;d-losses.html)</v>
      </c>
      <c r="K328" s="541" t="s">
        <v>85</v>
      </c>
      <c r="L328" s="356" t="s">
        <v>85</v>
      </c>
    </row>
    <row r="329" spans="2:12" ht="72">
      <c r="B329" s="352" t="s">
        <v>181</v>
      </c>
      <c r="C329" s="352" t="s">
        <v>39</v>
      </c>
      <c r="D329" s="352" t="s">
        <v>191</v>
      </c>
      <c r="E329" s="352" t="s">
        <v>187</v>
      </c>
      <c r="F329" s="363">
        <v>2025</v>
      </c>
      <c r="G329" s="352" t="s">
        <v>184</v>
      </c>
      <c r="H329" s="353" cm="1">
        <f t="array" ref="H329">_xlfn.XLOOKUP(E329&amp;F329&amp;G329,'2.2 Perdidas por T&amp;D'!B:B&amp;'2.2 Perdidas por T&amp;D'!C:C&amp;'2.2 Perdidas por T&amp;D'!D:D,'2.2 Perdidas por T&amp;D'!E:E,"-")</f>
        <v>14063.323912551179</v>
      </c>
      <c r="I329" s="352" t="str" cm="1">
        <f t="array" ref="I329">_xlfn.XLOOKUP(E329&amp;F329&amp;G329,'2.2 Perdidas por T&amp;D'!B:B&amp;'2.2 Perdidas por T&amp;D'!C:C&amp;'2.2 Perdidas por T&amp;D'!D:D,'2.2 Perdidas por T&amp;D'!F:F,"-")</f>
        <v>kgCO2e/GWh</v>
      </c>
      <c r="J329" s="352" t="str" cm="1">
        <f t="array" ref="J329">_xlfn.XLOOKUP(E329&amp;F329&amp;G329,'2.2 Perdidas por T&amp;D'!B:B&amp;'2.2 Perdidas por T&amp;D'!C:C&amp;'2.2 Perdidas por T&amp;D'!D:D,'2.2 Perdidas por T&amp;D'!G:G,"-")</f>
        <v>Base de Información de Eficiencia Energética - CEPAL- Enerdata, 2018 (https://biee-cepal.enerdata.net/es/datamapper/rate-of-electricity-t&amp;d-losses.html)</v>
      </c>
      <c r="K329" s="541" t="s">
        <v>85</v>
      </c>
      <c r="L329" s="356" t="s">
        <v>85</v>
      </c>
    </row>
    <row r="330" spans="2:12" ht="72">
      <c r="B330" s="352" t="s">
        <v>181</v>
      </c>
      <c r="C330" s="352" t="s">
        <v>39</v>
      </c>
      <c r="D330" s="352" t="s">
        <v>191</v>
      </c>
      <c r="E330" s="352" t="s">
        <v>187</v>
      </c>
      <c r="F330" s="363">
        <v>2025</v>
      </c>
      <c r="G330" s="352" t="s">
        <v>185</v>
      </c>
      <c r="H330" s="353" cm="1">
        <f t="array" ref="H330">_xlfn.XLOOKUP(E330&amp;F330&amp;G330,'2.2 Perdidas por T&amp;D'!B:B&amp;'2.2 Perdidas por T&amp;D'!C:C&amp;'2.2 Perdidas por T&amp;D'!D:D,'2.2 Perdidas por T&amp;D'!E:E,"-")</f>
        <v>1.406332391255118E-2</v>
      </c>
      <c r="I330" s="352" t="str" cm="1">
        <f t="array" ref="I330">_xlfn.XLOOKUP(E330&amp;F330&amp;G330,'2.2 Perdidas por T&amp;D'!B:B&amp;'2.2 Perdidas por T&amp;D'!C:C&amp;'2.2 Perdidas por T&amp;D'!D:D,'2.2 Perdidas por T&amp;D'!F:F,"-")</f>
        <v>kgCO2e/kWh</v>
      </c>
      <c r="J330" s="352" t="str" cm="1">
        <f t="array" ref="J330">_xlfn.XLOOKUP(E330&amp;F330&amp;G330,'2.2 Perdidas por T&amp;D'!B:B&amp;'2.2 Perdidas por T&amp;D'!C:C&amp;'2.2 Perdidas por T&amp;D'!D:D,'2.2 Perdidas por T&amp;D'!G:G,"-")</f>
        <v>Base de Información de Eficiencia Energética - CEPAL- Enerdata, 2018 (https://biee-cepal.enerdata.net/es/datamapper/rate-of-electricity-t&amp;d-losses.html)</v>
      </c>
      <c r="K330" s="541" t="s">
        <v>85</v>
      </c>
      <c r="L330" s="356" t="s">
        <v>85</v>
      </c>
    </row>
    <row r="331" spans="2:12" ht="72">
      <c r="B331" s="352" t="s">
        <v>181</v>
      </c>
      <c r="C331" s="352" t="s">
        <v>39</v>
      </c>
      <c r="D331" s="352" t="s">
        <v>191</v>
      </c>
      <c r="E331" s="352" t="s">
        <v>188</v>
      </c>
      <c r="F331" s="363">
        <v>2015</v>
      </c>
      <c r="G331" s="352" t="s">
        <v>183</v>
      </c>
      <c r="H331" s="353" cm="1">
        <f t="array" ref="H331">_xlfn.XLOOKUP(E331&amp;F331&amp;G331,'2.2 Perdidas por T&amp;D'!B:B&amp;'2.2 Perdidas por T&amp;D'!C:C&amp;'2.2 Perdidas por T&amp;D'!D:D,'2.2 Perdidas por T&amp;D'!E:E,"-")</f>
        <v>17.133249809999999</v>
      </c>
      <c r="I331" s="352" t="str" cm="1">
        <f t="array" ref="I331">_xlfn.XLOOKUP(E331&amp;F331&amp;G331,'2.2 Perdidas por T&amp;D'!B:B&amp;'2.2 Perdidas por T&amp;D'!C:C&amp;'2.2 Perdidas por T&amp;D'!D:D,'2.2 Perdidas por T&amp;D'!F:F,"-")</f>
        <v>kgCO2e/MWh</v>
      </c>
      <c r="J331" s="352" t="str" cm="1">
        <f t="array" ref="J331">_xlfn.XLOOKUP(E331&amp;F331&amp;G331,'2.2 Perdidas por T&amp;D'!B:B&amp;'2.2 Perdidas por T&amp;D'!C:C&amp;'2.2 Perdidas por T&amp;D'!D:D,'2.2 Perdidas por T&amp;D'!G:G,"-")</f>
        <v>Base de Información de Eficiencia Energética - CEPAL- Enerdata, 2018 (https://biee-cepal.enerdata.net/es/datamapper/rate-of-electricity-t&amp;d-losses.html)</v>
      </c>
      <c r="K331" s="541" t="s">
        <v>85</v>
      </c>
      <c r="L331" s="356" t="s">
        <v>85</v>
      </c>
    </row>
    <row r="332" spans="2:12" ht="72">
      <c r="B332" s="352" t="s">
        <v>181</v>
      </c>
      <c r="C332" s="352" t="s">
        <v>39</v>
      </c>
      <c r="D332" s="352" t="s">
        <v>191</v>
      </c>
      <c r="E332" s="352" t="s">
        <v>188</v>
      </c>
      <c r="F332" s="363">
        <v>2015</v>
      </c>
      <c r="G332" s="352" t="s">
        <v>184</v>
      </c>
      <c r="H332" s="353" cm="1">
        <f t="array" ref="H332">_xlfn.XLOOKUP(E332&amp;F332&amp;G332,'2.2 Perdidas por T&amp;D'!B:B&amp;'2.2 Perdidas por T&amp;D'!C:C&amp;'2.2 Perdidas por T&amp;D'!D:D,'2.2 Perdidas por T&amp;D'!E:E,"-")</f>
        <v>17133.249810000001</v>
      </c>
      <c r="I332" s="352" t="str" cm="1">
        <f t="array" ref="I332">_xlfn.XLOOKUP(E332&amp;F332&amp;G332,'2.2 Perdidas por T&amp;D'!B:B&amp;'2.2 Perdidas por T&amp;D'!C:C&amp;'2.2 Perdidas por T&amp;D'!D:D,'2.2 Perdidas por T&amp;D'!F:F,"-")</f>
        <v>kgCO2e/GWh</v>
      </c>
      <c r="J332" s="352" t="str" cm="1">
        <f t="array" ref="J332">_xlfn.XLOOKUP(E332&amp;F332&amp;G332,'2.2 Perdidas por T&amp;D'!B:B&amp;'2.2 Perdidas por T&amp;D'!C:C&amp;'2.2 Perdidas por T&amp;D'!D:D,'2.2 Perdidas por T&amp;D'!G:G,"-")</f>
        <v>Base de Información de Eficiencia Energética - CEPAL- Enerdata, 2018 (https://biee-cepal.enerdata.net/es/datamapper/rate-of-electricity-t&amp;d-losses.html)</v>
      </c>
      <c r="K332" s="352" t="s">
        <v>85</v>
      </c>
      <c r="L332" s="356" t="s">
        <v>85</v>
      </c>
    </row>
    <row r="333" spans="2:12" ht="72">
      <c r="B333" s="352" t="s">
        <v>181</v>
      </c>
      <c r="C333" s="352" t="s">
        <v>39</v>
      </c>
      <c r="D333" s="352" t="s">
        <v>191</v>
      </c>
      <c r="E333" s="352" t="s">
        <v>188</v>
      </c>
      <c r="F333" s="363">
        <v>2015</v>
      </c>
      <c r="G333" s="352" t="s">
        <v>185</v>
      </c>
      <c r="H333" s="353" cm="1">
        <f t="array" ref="H333">_xlfn.XLOOKUP(E333&amp;F333&amp;G333,'2.2 Perdidas por T&amp;D'!B:B&amp;'2.2 Perdidas por T&amp;D'!C:C&amp;'2.2 Perdidas por T&amp;D'!D:D,'2.2 Perdidas por T&amp;D'!E:E,"-")</f>
        <v>1.7133249810000001E-2</v>
      </c>
      <c r="I333" s="352" t="str" cm="1">
        <f t="array" ref="I333">_xlfn.XLOOKUP(E333&amp;F333&amp;G333,'2.2 Perdidas por T&amp;D'!B:B&amp;'2.2 Perdidas por T&amp;D'!C:C&amp;'2.2 Perdidas por T&amp;D'!D:D,'2.2 Perdidas por T&amp;D'!F:F,"-")</f>
        <v>kgCO2e/kWh</v>
      </c>
      <c r="J333" s="352" t="str" cm="1">
        <f t="array" ref="J333">_xlfn.XLOOKUP(E333&amp;F333&amp;G333,'2.2 Perdidas por T&amp;D'!B:B&amp;'2.2 Perdidas por T&amp;D'!C:C&amp;'2.2 Perdidas por T&amp;D'!D:D,'2.2 Perdidas por T&amp;D'!G:G,"-")</f>
        <v>Base de Información de Eficiencia Energética - CEPAL- Enerdata, 2018 (https://biee-cepal.enerdata.net/es/datamapper/rate-of-electricity-t&amp;d-losses.html)</v>
      </c>
      <c r="K333" s="352" t="s">
        <v>85</v>
      </c>
      <c r="L333" s="356" t="s">
        <v>85</v>
      </c>
    </row>
    <row r="334" spans="2:12" ht="72">
      <c r="B334" s="352" t="s">
        <v>181</v>
      </c>
      <c r="C334" s="352" t="s">
        <v>39</v>
      </c>
      <c r="D334" s="352" t="s">
        <v>191</v>
      </c>
      <c r="E334" s="352" t="s">
        <v>188</v>
      </c>
      <c r="F334" s="363">
        <v>2016</v>
      </c>
      <c r="G334" s="352" t="s">
        <v>183</v>
      </c>
      <c r="H334" s="353" cm="1">
        <f t="array" ref="H334">_xlfn.XLOOKUP(E334&amp;F334&amp;G334,'2.2 Perdidas por T&amp;D'!B:B&amp;'2.2 Perdidas por T&amp;D'!C:C&amp;'2.2 Perdidas por T&amp;D'!D:D,'2.2 Perdidas por T&amp;D'!E:E,"-")</f>
        <v>22.95200019</v>
      </c>
      <c r="I334" s="352" t="str" cm="1">
        <f t="array" ref="I334">_xlfn.XLOOKUP(E334&amp;F334&amp;G334,'2.2 Perdidas por T&amp;D'!B:B&amp;'2.2 Perdidas por T&amp;D'!C:C&amp;'2.2 Perdidas por T&amp;D'!D:D,'2.2 Perdidas por T&amp;D'!F:F,"-")</f>
        <v>kgCO2e/MWh</v>
      </c>
      <c r="J334" s="352" t="str" cm="1">
        <f t="array" ref="J334">_xlfn.XLOOKUP(E334&amp;F334&amp;G334,'2.2 Perdidas por T&amp;D'!B:B&amp;'2.2 Perdidas por T&amp;D'!C:C&amp;'2.2 Perdidas por T&amp;D'!D:D,'2.2 Perdidas por T&amp;D'!G:G,"-")</f>
        <v>Base de Información de Eficiencia Energética - CEPAL- Enerdata, 2018 (https://biee-cepal.enerdata.net/es/datamapper/rate-of-electricity-t&amp;d-losses.html)</v>
      </c>
      <c r="K334" s="352" t="s">
        <v>85</v>
      </c>
      <c r="L334" s="356" t="s">
        <v>85</v>
      </c>
    </row>
    <row r="335" spans="2:12" ht="72">
      <c r="B335" s="352" t="s">
        <v>181</v>
      </c>
      <c r="C335" s="352" t="s">
        <v>39</v>
      </c>
      <c r="D335" s="352" t="s">
        <v>191</v>
      </c>
      <c r="E335" s="352" t="s">
        <v>188</v>
      </c>
      <c r="F335" s="363">
        <v>2016</v>
      </c>
      <c r="G335" s="352" t="s">
        <v>184</v>
      </c>
      <c r="H335" s="353" cm="1">
        <f t="array" ref="H335">_xlfn.XLOOKUP(E335&amp;F335&amp;G335,'2.2 Perdidas por T&amp;D'!B:B&amp;'2.2 Perdidas por T&amp;D'!C:C&amp;'2.2 Perdidas por T&amp;D'!D:D,'2.2 Perdidas por T&amp;D'!E:E,"-")</f>
        <v>22952.000189999999</v>
      </c>
      <c r="I335" s="352" t="str" cm="1">
        <f t="array" ref="I335">_xlfn.XLOOKUP(E335&amp;F335&amp;G335,'2.2 Perdidas por T&amp;D'!B:B&amp;'2.2 Perdidas por T&amp;D'!C:C&amp;'2.2 Perdidas por T&amp;D'!D:D,'2.2 Perdidas por T&amp;D'!F:F,"-")</f>
        <v>kgCO2e/GWh</v>
      </c>
      <c r="J335" s="352" t="str" cm="1">
        <f t="array" ref="J335">_xlfn.XLOOKUP(E335&amp;F335&amp;G335,'2.2 Perdidas por T&amp;D'!B:B&amp;'2.2 Perdidas por T&amp;D'!C:C&amp;'2.2 Perdidas por T&amp;D'!D:D,'2.2 Perdidas por T&amp;D'!G:G,"-")</f>
        <v>Base de Información de Eficiencia Energética - CEPAL- Enerdata, 2018 (https://biee-cepal.enerdata.net/es/datamapper/rate-of-electricity-t&amp;d-losses.html)</v>
      </c>
      <c r="K335" s="352" t="s">
        <v>85</v>
      </c>
      <c r="L335" s="356" t="s">
        <v>85</v>
      </c>
    </row>
    <row r="336" spans="2:12" ht="72">
      <c r="B336" s="352" t="s">
        <v>181</v>
      </c>
      <c r="C336" s="352" t="s">
        <v>39</v>
      </c>
      <c r="D336" s="352" t="s">
        <v>191</v>
      </c>
      <c r="E336" s="352" t="s">
        <v>188</v>
      </c>
      <c r="F336" s="363">
        <v>2016</v>
      </c>
      <c r="G336" s="352" t="s">
        <v>185</v>
      </c>
      <c r="H336" s="353" cm="1">
        <f t="array" ref="H336">_xlfn.XLOOKUP(E336&amp;F336&amp;G336,'2.2 Perdidas por T&amp;D'!B:B&amp;'2.2 Perdidas por T&amp;D'!C:C&amp;'2.2 Perdidas por T&amp;D'!D:D,'2.2 Perdidas por T&amp;D'!E:E,"-")</f>
        <v>2.2952000190000002E-2</v>
      </c>
      <c r="I336" s="352" t="str" cm="1">
        <f t="array" ref="I336">_xlfn.XLOOKUP(E336&amp;F336&amp;G336,'2.2 Perdidas por T&amp;D'!B:B&amp;'2.2 Perdidas por T&amp;D'!C:C&amp;'2.2 Perdidas por T&amp;D'!D:D,'2.2 Perdidas por T&amp;D'!F:F,"-")</f>
        <v>kgCO2e/kWh</v>
      </c>
      <c r="J336" s="352" t="str" cm="1">
        <f t="array" ref="J336">_xlfn.XLOOKUP(E336&amp;F336&amp;G336,'2.2 Perdidas por T&amp;D'!B:B&amp;'2.2 Perdidas por T&amp;D'!C:C&amp;'2.2 Perdidas por T&amp;D'!D:D,'2.2 Perdidas por T&amp;D'!G:G,"-")</f>
        <v>Base de Información de Eficiencia Energética - CEPAL- Enerdata, 2018 (https://biee-cepal.enerdata.net/es/datamapper/rate-of-electricity-t&amp;d-losses.html)</v>
      </c>
      <c r="K336" s="352" t="s">
        <v>85</v>
      </c>
      <c r="L336" s="356" t="s">
        <v>85</v>
      </c>
    </row>
    <row r="337" spans="2:12" ht="72">
      <c r="B337" s="352" t="s">
        <v>181</v>
      </c>
      <c r="C337" s="352" t="s">
        <v>39</v>
      </c>
      <c r="D337" s="352" t="s">
        <v>191</v>
      </c>
      <c r="E337" s="352" t="s">
        <v>188</v>
      </c>
      <c r="F337" s="363">
        <v>2017</v>
      </c>
      <c r="G337" s="352" t="s">
        <v>183</v>
      </c>
      <c r="H337" s="353" cm="1">
        <f t="array" ref="H337">_xlfn.XLOOKUP(E337&amp;F337&amp;G337,'2.2 Perdidas por T&amp;D'!B:B&amp;'2.2 Perdidas por T&amp;D'!C:C&amp;'2.2 Perdidas por T&amp;D'!D:D,'2.2 Perdidas por T&amp;D'!E:E,"-")</f>
        <v>11.058</v>
      </c>
      <c r="I337" s="352" t="str" cm="1">
        <f t="array" ref="I337">_xlfn.XLOOKUP(E337&amp;F337&amp;G337,'2.2 Perdidas por T&amp;D'!B:B&amp;'2.2 Perdidas por T&amp;D'!C:C&amp;'2.2 Perdidas por T&amp;D'!D:D,'2.2 Perdidas por T&amp;D'!F:F,"-")</f>
        <v>kgCO2e/MWh</v>
      </c>
      <c r="J337" s="352" t="str" cm="1">
        <f t="array" ref="J337">_xlfn.XLOOKUP(E337&amp;F337&amp;G337,'2.2 Perdidas por T&amp;D'!B:B&amp;'2.2 Perdidas por T&amp;D'!C:C&amp;'2.2 Perdidas por T&amp;D'!D:D,'2.2 Perdidas por T&amp;D'!G:G,"-")</f>
        <v>Base de Información de Eficiencia Energética - CEPAL- Enerdata, 2018 (https://biee-cepal.enerdata.net/es/datamapper/rate-of-electricity-t&amp;d-losses.html)</v>
      </c>
      <c r="K337" s="352" t="s">
        <v>85</v>
      </c>
      <c r="L337" s="356" t="s">
        <v>85</v>
      </c>
    </row>
    <row r="338" spans="2:12" ht="72">
      <c r="B338" s="352" t="s">
        <v>181</v>
      </c>
      <c r="C338" s="352" t="s">
        <v>39</v>
      </c>
      <c r="D338" s="352" t="s">
        <v>191</v>
      </c>
      <c r="E338" s="352" t="s">
        <v>188</v>
      </c>
      <c r="F338" s="363">
        <v>2017</v>
      </c>
      <c r="G338" s="352" t="s">
        <v>184</v>
      </c>
      <c r="H338" s="353" cm="1">
        <f t="array" ref="H338">_xlfn.XLOOKUP(E338&amp;F338&amp;G338,'2.2 Perdidas por T&amp;D'!B:B&amp;'2.2 Perdidas por T&amp;D'!C:C&amp;'2.2 Perdidas por T&amp;D'!D:D,'2.2 Perdidas por T&amp;D'!E:E,"-")</f>
        <v>11058</v>
      </c>
      <c r="I338" s="352" t="str" cm="1">
        <f t="array" ref="I338">_xlfn.XLOOKUP(E338&amp;F338&amp;G338,'2.2 Perdidas por T&amp;D'!B:B&amp;'2.2 Perdidas por T&amp;D'!C:C&amp;'2.2 Perdidas por T&amp;D'!D:D,'2.2 Perdidas por T&amp;D'!F:F,"-")</f>
        <v>kgCO2e/GWh</v>
      </c>
      <c r="J338" s="352" t="str" cm="1">
        <f t="array" ref="J338">_xlfn.XLOOKUP(E338&amp;F338&amp;G338,'2.2 Perdidas por T&amp;D'!B:B&amp;'2.2 Perdidas por T&amp;D'!C:C&amp;'2.2 Perdidas por T&amp;D'!D:D,'2.2 Perdidas por T&amp;D'!G:G,"-")</f>
        <v>Base de Información de Eficiencia Energética - CEPAL- Enerdata, 2018 (https://biee-cepal.enerdata.net/es/datamapper/rate-of-electricity-t&amp;d-losses.html)</v>
      </c>
      <c r="K338" s="352" t="s">
        <v>85</v>
      </c>
      <c r="L338" s="356" t="s">
        <v>85</v>
      </c>
    </row>
    <row r="339" spans="2:12" ht="72">
      <c r="B339" s="352" t="s">
        <v>181</v>
      </c>
      <c r="C339" s="352" t="s">
        <v>39</v>
      </c>
      <c r="D339" s="352" t="s">
        <v>191</v>
      </c>
      <c r="E339" s="352" t="s">
        <v>188</v>
      </c>
      <c r="F339" s="363">
        <v>2017</v>
      </c>
      <c r="G339" s="352" t="s">
        <v>185</v>
      </c>
      <c r="H339" s="353" cm="1">
        <f t="array" ref="H339">_xlfn.XLOOKUP(E339&amp;F339&amp;G339,'2.2 Perdidas por T&amp;D'!B:B&amp;'2.2 Perdidas por T&amp;D'!C:C&amp;'2.2 Perdidas por T&amp;D'!D:D,'2.2 Perdidas por T&amp;D'!E:E,"-")</f>
        <v>1.1058E-2</v>
      </c>
      <c r="I339" s="352" t="str" cm="1">
        <f t="array" ref="I339">_xlfn.XLOOKUP(E339&amp;F339&amp;G339,'2.2 Perdidas por T&amp;D'!B:B&amp;'2.2 Perdidas por T&amp;D'!C:C&amp;'2.2 Perdidas por T&amp;D'!D:D,'2.2 Perdidas por T&amp;D'!F:F,"-")</f>
        <v>kgCO2e/kWh</v>
      </c>
      <c r="J339" s="352" t="str" cm="1">
        <f t="array" ref="J339">_xlfn.XLOOKUP(E339&amp;F339&amp;G339,'2.2 Perdidas por T&amp;D'!B:B&amp;'2.2 Perdidas por T&amp;D'!C:C&amp;'2.2 Perdidas por T&amp;D'!D:D,'2.2 Perdidas por T&amp;D'!G:G,"-")</f>
        <v>Base de Información de Eficiencia Energética - CEPAL- Enerdata, 2018 (https://biee-cepal.enerdata.net/es/datamapper/rate-of-electricity-t&amp;d-losses.html)</v>
      </c>
      <c r="K339" s="352" t="s">
        <v>85</v>
      </c>
      <c r="L339" s="356" t="s">
        <v>85</v>
      </c>
    </row>
    <row r="340" spans="2:12" ht="72">
      <c r="B340" s="352" t="s">
        <v>181</v>
      </c>
      <c r="C340" s="352" t="s">
        <v>39</v>
      </c>
      <c r="D340" s="352" t="s">
        <v>191</v>
      </c>
      <c r="E340" s="352" t="s">
        <v>188</v>
      </c>
      <c r="F340" s="363">
        <v>2018</v>
      </c>
      <c r="G340" s="352" t="s">
        <v>183</v>
      </c>
      <c r="H340" s="353" cm="1">
        <f t="array" ref="H340">_xlfn.XLOOKUP(E340&amp;F340&amp;G340,'2.2 Perdidas por T&amp;D'!B:B&amp;'2.2 Perdidas por T&amp;D'!C:C&amp;'2.2 Perdidas por T&amp;D'!D:D,'2.2 Perdidas por T&amp;D'!E:E,"-")</f>
        <v>13.062500000190001</v>
      </c>
      <c r="I340" s="352" t="str" cm="1">
        <f t="array" ref="I340">_xlfn.XLOOKUP(E340&amp;F340&amp;G340,'2.2 Perdidas por T&amp;D'!B:B&amp;'2.2 Perdidas por T&amp;D'!C:C&amp;'2.2 Perdidas por T&amp;D'!D:D,'2.2 Perdidas por T&amp;D'!F:F,"-")</f>
        <v>kgCO2e/MWh</v>
      </c>
      <c r="J340" s="352" t="str" cm="1">
        <f t="array" ref="J340">_xlfn.XLOOKUP(E340&amp;F340&amp;G340,'2.2 Perdidas por T&amp;D'!B:B&amp;'2.2 Perdidas por T&amp;D'!C:C&amp;'2.2 Perdidas por T&amp;D'!D:D,'2.2 Perdidas por T&amp;D'!G:G,"-")</f>
        <v>Base de Información de Eficiencia Energética - CEPAL- Enerdata, 2018 (https://biee-cepal.enerdata.net/es/datamapper/rate-of-electricity-t&amp;d-losses.html)</v>
      </c>
      <c r="K340" s="352" t="s">
        <v>85</v>
      </c>
      <c r="L340" s="356" t="s">
        <v>85</v>
      </c>
    </row>
    <row r="341" spans="2:12" ht="72">
      <c r="B341" s="352" t="s">
        <v>181</v>
      </c>
      <c r="C341" s="352" t="s">
        <v>39</v>
      </c>
      <c r="D341" s="352" t="s">
        <v>191</v>
      </c>
      <c r="E341" s="352" t="s">
        <v>188</v>
      </c>
      <c r="F341" s="363">
        <v>2018</v>
      </c>
      <c r="G341" s="352" t="s">
        <v>184</v>
      </c>
      <c r="H341" s="353" cm="1">
        <f t="array" ref="H341">_xlfn.XLOOKUP(E341&amp;F341&amp;G341,'2.2 Perdidas por T&amp;D'!B:B&amp;'2.2 Perdidas por T&amp;D'!C:C&amp;'2.2 Perdidas por T&amp;D'!D:D,'2.2 Perdidas por T&amp;D'!E:E,"-")</f>
        <v>13062.500000190001</v>
      </c>
      <c r="I341" s="352" t="str" cm="1">
        <f t="array" ref="I341">_xlfn.XLOOKUP(E341&amp;F341&amp;G341,'2.2 Perdidas por T&amp;D'!B:B&amp;'2.2 Perdidas por T&amp;D'!C:C&amp;'2.2 Perdidas por T&amp;D'!D:D,'2.2 Perdidas por T&amp;D'!F:F,"-")</f>
        <v>kgCO2e/GWh</v>
      </c>
      <c r="J341" s="352" t="str" cm="1">
        <f t="array" ref="J341">_xlfn.XLOOKUP(E341&amp;F341&amp;G341,'2.2 Perdidas por T&amp;D'!B:B&amp;'2.2 Perdidas por T&amp;D'!C:C&amp;'2.2 Perdidas por T&amp;D'!D:D,'2.2 Perdidas por T&amp;D'!G:G,"-")</f>
        <v>Base de Información de Eficiencia Energética - CEPAL- Enerdata, 2018 (https://biee-cepal.enerdata.net/es/datamapper/rate-of-electricity-t&amp;d-losses.html)</v>
      </c>
      <c r="K341" s="352" t="s">
        <v>85</v>
      </c>
      <c r="L341" s="356" t="s">
        <v>85</v>
      </c>
    </row>
    <row r="342" spans="2:12" ht="72">
      <c r="B342" s="352" t="s">
        <v>181</v>
      </c>
      <c r="C342" s="352" t="s">
        <v>39</v>
      </c>
      <c r="D342" s="352" t="s">
        <v>191</v>
      </c>
      <c r="E342" s="352" t="s">
        <v>188</v>
      </c>
      <c r="F342" s="363">
        <v>2018</v>
      </c>
      <c r="G342" s="352" t="s">
        <v>185</v>
      </c>
      <c r="H342" s="353" cm="1">
        <f t="array" ref="H342">_xlfn.XLOOKUP(E342&amp;F342&amp;G342,'2.2 Perdidas por T&amp;D'!B:B&amp;'2.2 Perdidas por T&amp;D'!C:C&amp;'2.2 Perdidas por T&amp;D'!D:D,'2.2 Perdidas por T&amp;D'!E:E,"-")</f>
        <v>1.3062500000190002E-2</v>
      </c>
      <c r="I342" s="352" t="str" cm="1">
        <f t="array" ref="I342">_xlfn.XLOOKUP(E342&amp;F342&amp;G342,'2.2 Perdidas por T&amp;D'!B:B&amp;'2.2 Perdidas por T&amp;D'!C:C&amp;'2.2 Perdidas por T&amp;D'!D:D,'2.2 Perdidas por T&amp;D'!F:F,"-")</f>
        <v>kgCO2e/kWh</v>
      </c>
      <c r="J342" s="352" t="str" cm="1">
        <f t="array" ref="J342">_xlfn.XLOOKUP(E342&amp;F342&amp;G342,'2.2 Perdidas por T&amp;D'!B:B&amp;'2.2 Perdidas por T&amp;D'!C:C&amp;'2.2 Perdidas por T&amp;D'!D:D,'2.2 Perdidas por T&amp;D'!G:G,"-")</f>
        <v>Base de Información de Eficiencia Energética - CEPAL- Enerdata, 2018 (https://biee-cepal.enerdata.net/es/datamapper/rate-of-electricity-t&amp;d-losses.html)</v>
      </c>
      <c r="K342" s="352" t="s">
        <v>85</v>
      </c>
      <c r="L342" s="356" t="s">
        <v>85</v>
      </c>
    </row>
    <row r="343" spans="2:12" ht="72">
      <c r="B343" s="352" t="s">
        <v>181</v>
      </c>
      <c r="C343" s="352" t="s">
        <v>39</v>
      </c>
      <c r="D343" s="352" t="s">
        <v>191</v>
      </c>
      <c r="E343" s="352" t="s">
        <v>188</v>
      </c>
      <c r="F343" s="363">
        <v>2019</v>
      </c>
      <c r="G343" s="352" t="s">
        <v>183</v>
      </c>
      <c r="H343" s="353" cm="1">
        <f t="array" ref="H343">_xlfn.XLOOKUP(E343&amp;F343&amp;G343,'2.2 Perdidas por T&amp;D'!B:B&amp;'2.2 Perdidas por T&amp;D'!C:C&amp;'2.2 Perdidas por T&amp;D'!D:D,'2.2 Perdidas por T&amp;D'!E:E,"-")</f>
        <v>17.736500000189999</v>
      </c>
      <c r="I343" s="352" t="str" cm="1">
        <f t="array" ref="I343">_xlfn.XLOOKUP(E343&amp;F343&amp;G343,'2.2 Perdidas por T&amp;D'!B:B&amp;'2.2 Perdidas por T&amp;D'!C:C&amp;'2.2 Perdidas por T&amp;D'!D:D,'2.2 Perdidas por T&amp;D'!F:F,"-")</f>
        <v>kgCO2e/MWh</v>
      </c>
      <c r="J343" s="352" t="str" cm="1">
        <f t="array" ref="J343">_xlfn.XLOOKUP(E343&amp;F343&amp;G343,'2.2 Perdidas por T&amp;D'!B:B&amp;'2.2 Perdidas por T&amp;D'!C:C&amp;'2.2 Perdidas por T&amp;D'!D:D,'2.2 Perdidas por T&amp;D'!G:G,"-")</f>
        <v>Base de Información de Eficiencia Energética - CEPAL- Enerdata, 2018 (https://biee-cepal.enerdata.net/es/datamapper/rate-of-electricity-t&amp;d-losses.html)</v>
      </c>
      <c r="K343" s="352" t="s">
        <v>85</v>
      </c>
      <c r="L343" s="356" t="s">
        <v>85</v>
      </c>
    </row>
    <row r="344" spans="2:12" ht="72">
      <c r="B344" s="352" t="s">
        <v>181</v>
      </c>
      <c r="C344" s="352" t="s">
        <v>39</v>
      </c>
      <c r="D344" s="352" t="s">
        <v>191</v>
      </c>
      <c r="E344" s="352" t="s">
        <v>188</v>
      </c>
      <c r="F344" s="363">
        <v>2019</v>
      </c>
      <c r="G344" s="352" t="s">
        <v>184</v>
      </c>
      <c r="H344" s="353" cm="1">
        <f t="array" ref="H344">_xlfn.XLOOKUP(E344&amp;F344&amp;G344,'2.2 Perdidas por T&amp;D'!B:B&amp;'2.2 Perdidas por T&amp;D'!C:C&amp;'2.2 Perdidas por T&amp;D'!D:D,'2.2 Perdidas por T&amp;D'!E:E,"-")</f>
        <v>17736.500000190001</v>
      </c>
      <c r="I344" s="352" t="str" cm="1">
        <f t="array" ref="I344">_xlfn.XLOOKUP(E344&amp;F344&amp;G344,'2.2 Perdidas por T&amp;D'!B:B&amp;'2.2 Perdidas por T&amp;D'!C:C&amp;'2.2 Perdidas por T&amp;D'!D:D,'2.2 Perdidas por T&amp;D'!F:F,"-")</f>
        <v>kgCO2e/GWh</v>
      </c>
      <c r="J344" s="352" t="str" cm="1">
        <f t="array" ref="J344">_xlfn.XLOOKUP(E344&amp;F344&amp;G344,'2.2 Perdidas por T&amp;D'!B:B&amp;'2.2 Perdidas por T&amp;D'!C:C&amp;'2.2 Perdidas por T&amp;D'!D:D,'2.2 Perdidas por T&amp;D'!G:G,"-")</f>
        <v>Base de Información de Eficiencia Energética - CEPAL- Enerdata, 2018 (https://biee-cepal.enerdata.net/es/datamapper/rate-of-electricity-t&amp;d-losses.html)</v>
      </c>
      <c r="K344" s="352" t="s">
        <v>85</v>
      </c>
      <c r="L344" s="356" t="s">
        <v>85</v>
      </c>
    </row>
    <row r="345" spans="2:12" ht="72">
      <c r="B345" s="352" t="s">
        <v>181</v>
      </c>
      <c r="C345" s="352" t="s">
        <v>39</v>
      </c>
      <c r="D345" s="352" t="s">
        <v>191</v>
      </c>
      <c r="E345" s="352" t="s">
        <v>188</v>
      </c>
      <c r="F345" s="363">
        <v>2019</v>
      </c>
      <c r="G345" s="352" t="s">
        <v>185</v>
      </c>
      <c r="H345" s="353" cm="1">
        <f t="array" ref="H345">_xlfn.XLOOKUP(E345&amp;F345&amp;G345,'2.2 Perdidas por T&amp;D'!B:B&amp;'2.2 Perdidas por T&amp;D'!C:C&amp;'2.2 Perdidas por T&amp;D'!D:D,'2.2 Perdidas por T&amp;D'!E:E,"-")</f>
        <v>1.773650000019E-2</v>
      </c>
      <c r="I345" s="352" t="str" cm="1">
        <f t="array" ref="I345">_xlfn.XLOOKUP(E345&amp;F345&amp;G345,'2.2 Perdidas por T&amp;D'!B:B&amp;'2.2 Perdidas por T&amp;D'!C:C&amp;'2.2 Perdidas por T&amp;D'!D:D,'2.2 Perdidas por T&amp;D'!F:F,"-")</f>
        <v>kgCO2e/kWh</v>
      </c>
      <c r="J345" s="352" t="str" cm="1">
        <f t="array" ref="J345">_xlfn.XLOOKUP(E345&amp;F345&amp;G345,'2.2 Perdidas por T&amp;D'!B:B&amp;'2.2 Perdidas por T&amp;D'!C:C&amp;'2.2 Perdidas por T&amp;D'!D:D,'2.2 Perdidas por T&amp;D'!G:G,"-")</f>
        <v>Base de Información de Eficiencia Energética - CEPAL- Enerdata, 2018 (https://biee-cepal.enerdata.net/es/datamapper/rate-of-electricity-t&amp;d-losses.html)</v>
      </c>
      <c r="K345" s="352" t="s">
        <v>85</v>
      </c>
      <c r="L345" s="356" t="s">
        <v>85</v>
      </c>
    </row>
    <row r="346" spans="2:12" ht="72">
      <c r="B346" s="352" t="s">
        <v>181</v>
      </c>
      <c r="C346" s="352" t="s">
        <v>39</v>
      </c>
      <c r="D346" s="352" t="s">
        <v>191</v>
      </c>
      <c r="E346" s="352" t="s">
        <v>188</v>
      </c>
      <c r="F346" s="363">
        <v>2020</v>
      </c>
      <c r="G346" s="352" t="s">
        <v>183</v>
      </c>
      <c r="H346" s="353" cm="1">
        <f t="array" ref="H346">_xlfn.XLOOKUP(E346&amp;F346&amp;G346,'2.2 Perdidas por T&amp;D'!B:B&amp;'2.2 Perdidas por T&amp;D'!C:C&amp;'2.2 Perdidas por T&amp;D'!D:D,'2.2 Perdidas por T&amp;D'!E:E,"-")</f>
        <v>17.560749999810003</v>
      </c>
      <c r="I346" s="352" t="str" cm="1">
        <f t="array" ref="I346">_xlfn.XLOOKUP(E346&amp;F346&amp;G346,'2.2 Perdidas por T&amp;D'!B:B&amp;'2.2 Perdidas por T&amp;D'!C:C&amp;'2.2 Perdidas por T&amp;D'!D:D,'2.2 Perdidas por T&amp;D'!F:F,"-")</f>
        <v>kgCO2e/MWh</v>
      </c>
      <c r="J346" s="352" t="str" cm="1">
        <f t="array" ref="J346">_xlfn.XLOOKUP(E346&amp;F346&amp;G346,'2.2 Perdidas por T&amp;D'!B:B&amp;'2.2 Perdidas por T&amp;D'!C:C&amp;'2.2 Perdidas por T&amp;D'!D:D,'2.2 Perdidas por T&amp;D'!G:G,"-")</f>
        <v>Base de Información de Eficiencia Energética - CEPAL- Enerdata, 2018 (https://biee-cepal.enerdata.net/es/datamapper/rate-of-electricity-t&amp;d-losses.html)</v>
      </c>
      <c r="K346" s="352" t="s">
        <v>85</v>
      </c>
      <c r="L346" s="356" t="s">
        <v>85</v>
      </c>
    </row>
    <row r="347" spans="2:12" ht="72">
      <c r="B347" s="352" t="s">
        <v>181</v>
      </c>
      <c r="C347" s="352" t="s">
        <v>39</v>
      </c>
      <c r="D347" s="352" t="s">
        <v>191</v>
      </c>
      <c r="E347" s="352" t="s">
        <v>188</v>
      </c>
      <c r="F347" s="363">
        <v>2020</v>
      </c>
      <c r="G347" s="352" t="s">
        <v>184</v>
      </c>
      <c r="H347" s="353" cm="1">
        <f t="array" ref="H347">_xlfn.XLOOKUP(E347&amp;F347&amp;G347,'2.2 Perdidas por T&amp;D'!B:B&amp;'2.2 Perdidas por T&amp;D'!C:C&amp;'2.2 Perdidas por T&amp;D'!D:D,'2.2 Perdidas por T&amp;D'!E:E,"-")</f>
        <v>17560.749999809999</v>
      </c>
      <c r="I347" s="352" t="str" cm="1">
        <f t="array" ref="I347">_xlfn.XLOOKUP(E347&amp;F347&amp;G347,'2.2 Perdidas por T&amp;D'!B:B&amp;'2.2 Perdidas por T&amp;D'!C:C&amp;'2.2 Perdidas por T&amp;D'!D:D,'2.2 Perdidas por T&amp;D'!F:F,"-")</f>
        <v>kgCO2e/GWh</v>
      </c>
      <c r="J347" s="352" t="str" cm="1">
        <f t="array" ref="J347">_xlfn.XLOOKUP(E347&amp;F347&amp;G347,'2.2 Perdidas por T&amp;D'!B:B&amp;'2.2 Perdidas por T&amp;D'!C:C&amp;'2.2 Perdidas por T&amp;D'!D:D,'2.2 Perdidas por T&amp;D'!G:G,"-")</f>
        <v>Base de Información de Eficiencia Energética - CEPAL- Enerdata, 2018 (https://biee-cepal.enerdata.net/es/datamapper/rate-of-electricity-t&amp;d-losses.html)</v>
      </c>
      <c r="K347" s="352" t="s">
        <v>85</v>
      </c>
      <c r="L347" s="356" t="s">
        <v>85</v>
      </c>
    </row>
    <row r="348" spans="2:12" ht="72">
      <c r="B348" s="352" t="s">
        <v>181</v>
      </c>
      <c r="C348" s="352" t="s">
        <v>39</v>
      </c>
      <c r="D348" s="352" t="s">
        <v>191</v>
      </c>
      <c r="E348" s="352" t="s">
        <v>188</v>
      </c>
      <c r="F348" s="363">
        <v>2020</v>
      </c>
      <c r="G348" s="352" t="s">
        <v>185</v>
      </c>
      <c r="H348" s="353" cm="1">
        <f t="array" ref="H348">_xlfn.XLOOKUP(E348&amp;F348&amp;G348,'2.2 Perdidas por T&amp;D'!B:B&amp;'2.2 Perdidas por T&amp;D'!C:C&amp;'2.2 Perdidas por T&amp;D'!D:D,'2.2 Perdidas por T&amp;D'!E:E,"-")</f>
        <v>1.7560749999810003E-2</v>
      </c>
      <c r="I348" s="352" t="str" cm="1">
        <f t="array" ref="I348">_xlfn.XLOOKUP(E348&amp;F348&amp;G348,'2.2 Perdidas por T&amp;D'!B:B&amp;'2.2 Perdidas por T&amp;D'!C:C&amp;'2.2 Perdidas por T&amp;D'!D:D,'2.2 Perdidas por T&amp;D'!F:F,"-")</f>
        <v>kgCO2e/kWh</v>
      </c>
      <c r="J348" s="352" t="str" cm="1">
        <f t="array" ref="J348">_xlfn.XLOOKUP(E348&amp;F348&amp;G348,'2.2 Perdidas por T&amp;D'!B:B&amp;'2.2 Perdidas por T&amp;D'!C:C&amp;'2.2 Perdidas por T&amp;D'!D:D,'2.2 Perdidas por T&amp;D'!G:G,"-")</f>
        <v>Base de Información de Eficiencia Energética - CEPAL- Enerdata, 2018 (https://biee-cepal.enerdata.net/es/datamapper/rate-of-electricity-t&amp;d-losses.html)</v>
      </c>
      <c r="K348" s="352" t="s">
        <v>85</v>
      </c>
      <c r="L348" s="356" t="s">
        <v>85</v>
      </c>
    </row>
    <row r="349" spans="2:12" ht="72">
      <c r="B349" s="352" t="s">
        <v>181</v>
      </c>
      <c r="C349" s="352" t="s">
        <v>39</v>
      </c>
      <c r="D349" s="352" t="s">
        <v>191</v>
      </c>
      <c r="E349" s="352" t="s">
        <v>188</v>
      </c>
      <c r="F349" s="363">
        <v>2021</v>
      </c>
      <c r="G349" s="352" t="s">
        <v>183</v>
      </c>
      <c r="H349" s="353" cm="1">
        <f t="array" ref="H349">_xlfn.XLOOKUP(E349&amp;F349&amp;G349,'2.2 Perdidas por T&amp;D'!B:B&amp;'2.2 Perdidas por T&amp;D'!C:C&amp;'2.2 Perdidas por T&amp;D'!D:D,'2.2 Perdidas por T&amp;D'!E:E,"-")</f>
        <v>21.218250000000001</v>
      </c>
      <c r="I349" s="352" t="str" cm="1">
        <f t="array" ref="I349">_xlfn.XLOOKUP(E349&amp;F349&amp;G349,'2.2 Perdidas por T&amp;D'!B:B&amp;'2.2 Perdidas por T&amp;D'!C:C&amp;'2.2 Perdidas por T&amp;D'!D:D,'2.2 Perdidas por T&amp;D'!F:F,"-")</f>
        <v>kgCO2e/MWh</v>
      </c>
      <c r="J349" s="352" t="str" cm="1">
        <f t="array" ref="J349">_xlfn.XLOOKUP(E349&amp;F349&amp;G349,'2.2 Perdidas por T&amp;D'!B:B&amp;'2.2 Perdidas por T&amp;D'!C:C&amp;'2.2 Perdidas por T&amp;D'!D:D,'2.2 Perdidas por T&amp;D'!G:G,"-")</f>
        <v>Base de Información de Eficiencia Energética - CEPAL- Enerdata, 2018 (https://biee-cepal.enerdata.net/es/datamapper/rate-of-electricity-t&amp;d-losses.html)</v>
      </c>
      <c r="K349" s="352" t="s">
        <v>85</v>
      </c>
      <c r="L349" s="356" t="s">
        <v>85</v>
      </c>
    </row>
    <row r="350" spans="2:12" ht="72">
      <c r="B350" s="352" t="s">
        <v>181</v>
      </c>
      <c r="C350" s="352" t="s">
        <v>39</v>
      </c>
      <c r="D350" s="352" t="s">
        <v>191</v>
      </c>
      <c r="E350" s="352" t="s">
        <v>188</v>
      </c>
      <c r="F350" s="363">
        <v>2021</v>
      </c>
      <c r="G350" s="352" t="s">
        <v>184</v>
      </c>
      <c r="H350" s="353" cm="1">
        <f t="array" ref="H350">_xlfn.XLOOKUP(E350&amp;F350&amp;G350,'2.2 Perdidas por T&amp;D'!B:B&amp;'2.2 Perdidas por T&amp;D'!C:C&amp;'2.2 Perdidas por T&amp;D'!D:D,'2.2 Perdidas por T&amp;D'!E:E,"-")</f>
        <v>21218.25</v>
      </c>
      <c r="I350" s="352" t="str" cm="1">
        <f t="array" ref="I350">_xlfn.XLOOKUP(E350&amp;F350&amp;G350,'2.2 Perdidas por T&amp;D'!B:B&amp;'2.2 Perdidas por T&amp;D'!C:C&amp;'2.2 Perdidas por T&amp;D'!D:D,'2.2 Perdidas por T&amp;D'!F:F,"-")</f>
        <v>kgCO2e/GWh</v>
      </c>
      <c r="J350" s="352" t="str" cm="1">
        <f t="array" ref="J350">_xlfn.XLOOKUP(E350&amp;F350&amp;G350,'2.2 Perdidas por T&amp;D'!B:B&amp;'2.2 Perdidas por T&amp;D'!C:C&amp;'2.2 Perdidas por T&amp;D'!D:D,'2.2 Perdidas por T&amp;D'!G:G,"-")</f>
        <v>Base de Información de Eficiencia Energética - CEPAL- Enerdata, 2018 (https://biee-cepal.enerdata.net/es/datamapper/rate-of-electricity-t&amp;d-losses.html)</v>
      </c>
      <c r="K350" s="352" t="s">
        <v>85</v>
      </c>
      <c r="L350" s="356" t="s">
        <v>85</v>
      </c>
    </row>
    <row r="351" spans="2:12" ht="72">
      <c r="B351" s="352" t="s">
        <v>181</v>
      </c>
      <c r="C351" s="352" t="s">
        <v>39</v>
      </c>
      <c r="D351" s="352" t="s">
        <v>191</v>
      </c>
      <c r="E351" s="352" t="s">
        <v>188</v>
      </c>
      <c r="F351" s="363">
        <v>2021</v>
      </c>
      <c r="G351" s="352" t="s">
        <v>185</v>
      </c>
      <c r="H351" s="353" cm="1">
        <f t="array" ref="H351">_xlfn.XLOOKUP(E351&amp;F351&amp;G351,'2.2 Perdidas por T&amp;D'!B:B&amp;'2.2 Perdidas por T&amp;D'!C:C&amp;'2.2 Perdidas por T&amp;D'!D:D,'2.2 Perdidas por T&amp;D'!E:E,"-")</f>
        <v>2.1218250000000001E-2</v>
      </c>
      <c r="I351" s="352" t="str" cm="1">
        <f t="array" ref="I351">_xlfn.XLOOKUP(E351&amp;F351&amp;G351,'2.2 Perdidas por T&amp;D'!B:B&amp;'2.2 Perdidas por T&amp;D'!C:C&amp;'2.2 Perdidas por T&amp;D'!D:D,'2.2 Perdidas por T&amp;D'!F:F,"-")</f>
        <v>kgCO2e/kWh</v>
      </c>
      <c r="J351" s="352" t="str" cm="1">
        <f t="array" ref="J351">_xlfn.XLOOKUP(E351&amp;F351&amp;G351,'2.2 Perdidas por T&amp;D'!B:B&amp;'2.2 Perdidas por T&amp;D'!C:C&amp;'2.2 Perdidas por T&amp;D'!D:D,'2.2 Perdidas por T&amp;D'!G:G,"-")</f>
        <v>Base de Información de Eficiencia Energética - CEPAL- Enerdata, 2018 (https://biee-cepal.enerdata.net/es/datamapper/rate-of-electricity-t&amp;d-losses.html)</v>
      </c>
      <c r="K351" s="352" t="s">
        <v>85</v>
      </c>
      <c r="L351" s="356" t="s">
        <v>85</v>
      </c>
    </row>
    <row r="352" spans="2:12" ht="72">
      <c r="B352" s="352" t="s">
        <v>181</v>
      </c>
      <c r="C352" s="352" t="s">
        <v>39</v>
      </c>
      <c r="D352" s="352" t="s">
        <v>191</v>
      </c>
      <c r="E352" s="352" t="s">
        <v>188</v>
      </c>
      <c r="F352" s="363">
        <v>2022</v>
      </c>
      <c r="G352" s="352" t="s">
        <v>183</v>
      </c>
      <c r="H352" s="353" cm="1">
        <f t="array" ref="H352">_xlfn.XLOOKUP(E352&amp;F352&amp;G352,'2.2 Perdidas por T&amp;D'!B:B&amp;'2.2 Perdidas por T&amp;D'!C:C&amp;'2.2 Perdidas por T&amp;D'!D:D,'2.2 Perdidas por T&amp;D'!E:E,"-")</f>
        <v>22.0305</v>
      </c>
      <c r="I352" s="352" t="str" cm="1">
        <f t="array" ref="I352">_xlfn.XLOOKUP(E352&amp;F352&amp;G352,'2.2 Perdidas por T&amp;D'!B:B&amp;'2.2 Perdidas por T&amp;D'!C:C&amp;'2.2 Perdidas por T&amp;D'!D:D,'2.2 Perdidas por T&amp;D'!F:F,"-")</f>
        <v>kgCO2e/MWh</v>
      </c>
      <c r="J352" s="352" t="str" cm="1">
        <f t="array" ref="J352">_xlfn.XLOOKUP(E352&amp;F352&amp;G352,'2.2 Perdidas por T&amp;D'!B:B&amp;'2.2 Perdidas por T&amp;D'!C:C&amp;'2.2 Perdidas por T&amp;D'!D:D,'2.2 Perdidas por T&amp;D'!G:G,"-")</f>
        <v>Base de Información de Eficiencia Energética - CEPAL- Enerdata, 2018 (https://biee-cepal.enerdata.net/es/datamapper/rate-of-electricity-t&amp;d-losses.html)</v>
      </c>
      <c r="K352" s="352" t="s">
        <v>85</v>
      </c>
      <c r="L352" s="356" t="s">
        <v>85</v>
      </c>
    </row>
    <row r="353" spans="2:12" ht="72">
      <c r="B353" s="352" t="s">
        <v>181</v>
      </c>
      <c r="C353" s="352" t="s">
        <v>39</v>
      </c>
      <c r="D353" s="352" t="s">
        <v>191</v>
      </c>
      <c r="E353" s="352" t="s">
        <v>188</v>
      </c>
      <c r="F353" s="363">
        <v>2022</v>
      </c>
      <c r="G353" s="352" t="s">
        <v>184</v>
      </c>
      <c r="H353" s="353" cm="1">
        <f t="array" ref="H353">_xlfn.XLOOKUP(E353&amp;F353&amp;G353,'2.2 Perdidas por T&amp;D'!B:B&amp;'2.2 Perdidas por T&amp;D'!C:C&amp;'2.2 Perdidas por T&amp;D'!D:D,'2.2 Perdidas por T&amp;D'!E:E,"-")</f>
        <v>22030.5</v>
      </c>
      <c r="I353" s="352" t="str" cm="1">
        <f t="array" ref="I353">_xlfn.XLOOKUP(E353&amp;F353&amp;G353,'2.2 Perdidas por T&amp;D'!B:B&amp;'2.2 Perdidas por T&amp;D'!C:C&amp;'2.2 Perdidas por T&amp;D'!D:D,'2.2 Perdidas por T&amp;D'!F:F,"-")</f>
        <v>kgCO2e/GWh</v>
      </c>
      <c r="J353" s="352" t="str" cm="1">
        <f t="array" ref="J353">_xlfn.XLOOKUP(E353&amp;F353&amp;G353,'2.2 Perdidas por T&amp;D'!B:B&amp;'2.2 Perdidas por T&amp;D'!C:C&amp;'2.2 Perdidas por T&amp;D'!D:D,'2.2 Perdidas por T&amp;D'!G:G,"-")</f>
        <v>Base de Información de Eficiencia Energética - CEPAL- Enerdata, 2018 (https://biee-cepal.enerdata.net/es/datamapper/rate-of-electricity-t&amp;d-losses.html)</v>
      </c>
      <c r="K353" s="352" t="s">
        <v>85</v>
      </c>
      <c r="L353" s="356" t="s">
        <v>85</v>
      </c>
    </row>
    <row r="354" spans="2:12" ht="72">
      <c r="B354" s="352" t="s">
        <v>181</v>
      </c>
      <c r="C354" s="352" t="s">
        <v>39</v>
      </c>
      <c r="D354" s="352" t="s">
        <v>191</v>
      </c>
      <c r="E354" s="352" t="s">
        <v>188</v>
      </c>
      <c r="F354" s="363">
        <v>2022</v>
      </c>
      <c r="G354" s="352" t="s">
        <v>185</v>
      </c>
      <c r="H354" s="353" cm="1">
        <f t="array" ref="H354">_xlfn.XLOOKUP(E354&amp;F354&amp;G354,'2.2 Perdidas por T&amp;D'!B:B&amp;'2.2 Perdidas por T&amp;D'!C:C&amp;'2.2 Perdidas por T&amp;D'!D:D,'2.2 Perdidas por T&amp;D'!E:E,"-")</f>
        <v>2.2030500000000001E-2</v>
      </c>
      <c r="I354" s="352" t="str" cm="1">
        <f t="array" ref="I354">_xlfn.XLOOKUP(E354&amp;F354&amp;G354,'2.2 Perdidas por T&amp;D'!B:B&amp;'2.2 Perdidas por T&amp;D'!C:C&amp;'2.2 Perdidas por T&amp;D'!D:D,'2.2 Perdidas por T&amp;D'!F:F,"-")</f>
        <v>kgCO2e/kWh</v>
      </c>
      <c r="J354" s="352" t="str" cm="1">
        <f t="array" ref="J354">_xlfn.XLOOKUP(E354&amp;F354&amp;G354,'2.2 Perdidas por T&amp;D'!B:B&amp;'2.2 Perdidas por T&amp;D'!C:C&amp;'2.2 Perdidas por T&amp;D'!D:D,'2.2 Perdidas por T&amp;D'!G:G,"-")</f>
        <v>Base de Información de Eficiencia Energética - CEPAL- Enerdata, 2018 (https://biee-cepal.enerdata.net/es/datamapper/rate-of-electricity-t&amp;d-losses.html)</v>
      </c>
      <c r="K354" s="352" t="s">
        <v>85</v>
      </c>
      <c r="L354" s="356" t="s">
        <v>85</v>
      </c>
    </row>
    <row r="355" spans="2:12" ht="72">
      <c r="B355" s="352" t="s">
        <v>181</v>
      </c>
      <c r="C355" s="352" t="s">
        <v>39</v>
      </c>
      <c r="D355" s="352" t="s">
        <v>191</v>
      </c>
      <c r="E355" s="352" t="s">
        <v>188</v>
      </c>
      <c r="F355" s="363">
        <v>2023</v>
      </c>
      <c r="G355" s="352" t="s">
        <v>183</v>
      </c>
      <c r="H355" s="353" cm="1">
        <f t="array" ref="H355">_xlfn.XLOOKUP(E355&amp;F355&amp;G355,'2.2 Perdidas por T&amp;D'!B:B&amp;'2.2 Perdidas por T&amp;D'!C:C&amp;'2.2 Perdidas por T&amp;D'!D:D,'2.2 Perdidas por T&amp;D'!E:E,"-")</f>
        <v>19.166250000000002</v>
      </c>
      <c r="I355" s="352" t="str" cm="1">
        <f t="array" ref="I355">_xlfn.XLOOKUP(E355&amp;F355&amp;G355,'2.2 Perdidas por T&amp;D'!B:B&amp;'2.2 Perdidas por T&amp;D'!C:C&amp;'2.2 Perdidas por T&amp;D'!D:D,'2.2 Perdidas por T&amp;D'!F:F,"-")</f>
        <v>kgCO2e/MWh</v>
      </c>
      <c r="J355" s="352" t="str" cm="1">
        <f t="array" ref="J355">_xlfn.XLOOKUP(E355&amp;F355&amp;G355,'2.2 Perdidas por T&amp;D'!B:B&amp;'2.2 Perdidas por T&amp;D'!C:C&amp;'2.2 Perdidas por T&amp;D'!D:D,'2.2 Perdidas por T&amp;D'!G:G,"-")</f>
        <v>Base de Información de Eficiencia Energética - CEPAL- Enerdata, 2018 (https://biee-cepal.enerdata.net/es/datamapper/rate-of-electricity-t&amp;d-losses.html)</v>
      </c>
      <c r="K355" s="352" t="s">
        <v>85</v>
      </c>
      <c r="L355" s="356" t="s">
        <v>85</v>
      </c>
    </row>
    <row r="356" spans="2:12" ht="72">
      <c r="B356" s="352" t="s">
        <v>181</v>
      </c>
      <c r="C356" s="352" t="s">
        <v>39</v>
      </c>
      <c r="D356" s="352" t="s">
        <v>191</v>
      </c>
      <c r="E356" s="352" t="s">
        <v>188</v>
      </c>
      <c r="F356" s="363">
        <v>2023</v>
      </c>
      <c r="G356" s="352" t="s">
        <v>184</v>
      </c>
      <c r="H356" s="353" cm="1">
        <f t="array" ref="H356">_xlfn.XLOOKUP(E356&amp;F356&amp;G356,'2.2 Perdidas por T&amp;D'!B:B&amp;'2.2 Perdidas por T&amp;D'!C:C&amp;'2.2 Perdidas por T&amp;D'!D:D,'2.2 Perdidas por T&amp;D'!E:E,"-")</f>
        <v>19166.25</v>
      </c>
      <c r="I356" s="352" t="str" cm="1">
        <f t="array" ref="I356">_xlfn.XLOOKUP(E356&amp;F356&amp;G356,'2.2 Perdidas por T&amp;D'!B:B&amp;'2.2 Perdidas por T&amp;D'!C:C&amp;'2.2 Perdidas por T&amp;D'!D:D,'2.2 Perdidas por T&amp;D'!F:F,"-")</f>
        <v>kgCO2e/GWh</v>
      </c>
      <c r="J356" s="352" t="str" cm="1">
        <f t="array" ref="J356">_xlfn.XLOOKUP(E356&amp;F356&amp;G356,'2.2 Perdidas por T&amp;D'!B:B&amp;'2.2 Perdidas por T&amp;D'!C:C&amp;'2.2 Perdidas por T&amp;D'!D:D,'2.2 Perdidas por T&amp;D'!G:G,"-")</f>
        <v>Base de Información de Eficiencia Energética - CEPAL- Enerdata, 2018 (https://biee-cepal.enerdata.net/es/datamapper/rate-of-electricity-t&amp;d-losses.html)</v>
      </c>
      <c r="K356" s="352" t="s">
        <v>85</v>
      </c>
      <c r="L356" s="356" t="s">
        <v>85</v>
      </c>
    </row>
    <row r="357" spans="2:12" ht="72">
      <c r="B357" s="352" t="s">
        <v>181</v>
      </c>
      <c r="C357" s="352" t="s">
        <v>39</v>
      </c>
      <c r="D357" s="352" t="s">
        <v>191</v>
      </c>
      <c r="E357" s="352" t="s">
        <v>188</v>
      </c>
      <c r="F357" s="363">
        <v>2023</v>
      </c>
      <c r="G357" s="352" t="s">
        <v>185</v>
      </c>
      <c r="H357" s="353" cm="1">
        <f t="array" ref="H357">_xlfn.XLOOKUP(E357&amp;F357&amp;G357,'2.2 Perdidas por T&amp;D'!B:B&amp;'2.2 Perdidas por T&amp;D'!C:C&amp;'2.2 Perdidas por T&amp;D'!D:D,'2.2 Perdidas por T&amp;D'!E:E,"-")</f>
        <v>1.9166249999999999E-2</v>
      </c>
      <c r="I357" s="352" t="str" cm="1">
        <f t="array" ref="I357">_xlfn.XLOOKUP(E357&amp;F357&amp;G357,'2.2 Perdidas por T&amp;D'!B:B&amp;'2.2 Perdidas por T&amp;D'!C:C&amp;'2.2 Perdidas por T&amp;D'!D:D,'2.2 Perdidas por T&amp;D'!F:F,"-")</f>
        <v>kgCO2e/kWh</v>
      </c>
      <c r="J357" s="352" t="str" cm="1">
        <f t="array" ref="J357">_xlfn.XLOOKUP(E357&amp;F357&amp;G357,'2.2 Perdidas por T&amp;D'!B:B&amp;'2.2 Perdidas por T&amp;D'!C:C&amp;'2.2 Perdidas por T&amp;D'!D:D,'2.2 Perdidas por T&amp;D'!G:G,"-")</f>
        <v>Base de Información de Eficiencia Energética - CEPAL- Enerdata, 2018 (https://biee-cepal.enerdata.net/es/datamapper/rate-of-electricity-t&amp;d-losses.html)</v>
      </c>
      <c r="K357" s="352" t="s">
        <v>85</v>
      </c>
      <c r="L357" s="356" t="s">
        <v>85</v>
      </c>
    </row>
    <row r="358" spans="2:12" ht="72">
      <c r="B358" s="352" t="s">
        <v>181</v>
      </c>
      <c r="C358" s="352" t="s">
        <v>39</v>
      </c>
      <c r="D358" s="352" t="s">
        <v>191</v>
      </c>
      <c r="E358" s="352" t="s">
        <v>188</v>
      </c>
      <c r="F358" s="363">
        <v>2024</v>
      </c>
      <c r="G358" s="352" t="s">
        <v>183</v>
      </c>
      <c r="H358" s="353" cm="1">
        <f t="array" ref="H358">_xlfn.XLOOKUP(E358&amp;F358&amp;G358,'2.2 Perdidas por T&amp;D'!B:B&amp;'2.2 Perdidas por T&amp;D'!C:C&amp;'2.2 Perdidas por T&amp;D'!D:D,'2.2 Perdidas por T&amp;D'!E:E,"-")</f>
        <v>17.3565</v>
      </c>
      <c r="I358" s="352" t="str" cm="1">
        <f t="array" ref="I358">_xlfn.XLOOKUP(E358&amp;F358&amp;G358,'2.2 Perdidas por T&amp;D'!B:B&amp;'2.2 Perdidas por T&amp;D'!C:C&amp;'2.2 Perdidas por T&amp;D'!D:D,'2.2 Perdidas por T&amp;D'!F:F,"-")</f>
        <v>kgCO2e/MWh</v>
      </c>
      <c r="J358" s="352" t="str" cm="1">
        <f t="array" ref="J358">_xlfn.XLOOKUP(E358&amp;F358&amp;G358,'2.2 Perdidas por T&amp;D'!B:B&amp;'2.2 Perdidas por T&amp;D'!C:C&amp;'2.2 Perdidas por T&amp;D'!D:D,'2.2 Perdidas por T&amp;D'!G:G,"-")</f>
        <v>Base de Información de Eficiencia Energética - CEPAL- Enerdata, 2018 (https://biee-cepal.enerdata.net/es/datamapper/rate-of-electricity-t&amp;d-losses.html)</v>
      </c>
      <c r="K358" s="352" t="s">
        <v>85</v>
      </c>
      <c r="L358" s="356" t="s">
        <v>85</v>
      </c>
    </row>
    <row r="359" spans="2:12" ht="72">
      <c r="B359" s="352" t="s">
        <v>181</v>
      </c>
      <c r="C359" s="352" t="s">
        <v>39</v>
      </c>
      <c r="D359" s="352" t="s">
        <v>191</v>
      </c>
      <c r="E359" s="352" t="s">
        <v>188</v>
      </c>
      <c r="F359" s="363">
        <v>2024</v>
      </c>
      <c r="G359" s="352" t="s">
        <v>184</v>
      </c>
      <c r="H359" s="353" cm="1">
        <f t="array" ref="H359">_xlfn.XLOOKUP(E359&amp;F359&amp;G359,'2.2 Perdidas por T&amp;D'!B:B&amp;'2.2 Perdidas por T&amp;D'!C:C&amp;'2.2 Perdidas por T&amp;D'!D:D,'2.2 Perdidas por T&amp;D'!E:E,"-")</f>
        <v>17356.5</v>
      </c>
      <c r="I359" s="352" t="str" cm="1">
        <f t="array" ref="I359">_xlfn.XLOOKUP(E359&amp;F359&amp;G359,'2.2 Perdidas por T&amp;D'!B:B&amp;'2.2 Perdidas por T&amp;D'!C:C&amp;'2.2 Perdidas por T&amp;D'!D:D,'2.2 Perdidas por T&amp;D'!F:F,"-")</f>
        <v>kgCO2e/GWh</v>
      </c>
      <c r="J359" s="352" t="str" cm="1">
        <f t="array" ref="J359">_xlfn.XLOOKUP(E359&amp;F359&amp;G359,'2.2 Perdidas por T&amp;D'!B:B&amp;'2.2 Perdidas por T&amp;D'!C:C&amp;'2.2 Perdidas por T&amp;D'!D:D,'2.2 Perdidas por T&amp;D'!G:G,"-")</f>
        <v>Base de Información de Eficiencia Energética - CEPAL- Enerdata, 2018 (https://biee-cepal.enerdata.net/es/datamapper/rate-of-electricity-t&amp;d-losses.html)</v>
      </c>
      <c r="K359" s="352" t="s">
        <v>85</v>
      </c>
      <c r="L359" s="356" t="s">
        <v>85</v>
      </c>
    </row>
    <row r="360" spans="2:12" ht="72">
      <c r="B360" s="352" t="s">
        <v>181</v>
      </c>
      <c r="C360" s="352" t="s">
        <v>39</v>
      </c>
      <c r="D360" s="352" t="s">
        <v>191</v>
      </c>
      <c r="E360" s="352" t="s">
        <v>188</v>
      </c>
      <c r="F360" s="363">
        <v>2024</v>
      </c>
      <c r="G360" s="352" t="s">
        <v>185</v>
      </c>
      <c r="H360" s="353" cm="1">
        <f t="array" ref="H360">_xlfn.XLOOKUP(E360&amp;F360&amp;G360,'2.2 Perdidas por T&amp;D'!B:B&amp;'2.2 Perdidas por T&amp;D'!C:C&amp;'2.2 Perdidas por T&amp;D'!D:D,'2.2 Perdidas por T&amp;D'!E:E,"-")</f>
        <v>1.73565E-2</v>
      </c>
      <c r="I360" s="352" t="str" cm="1">
        <f t="array" ref="I360">_xlfn.XLOOKUP(E360&amp;F360&amp;G360,'2.2 Perdidas por T&amp;D'!B:B&amp;'2.2 Perdidas por T&amp;D'!C:C&amp;'2.2 Perdidas por T&amp;D'!D:D,'2.2 Perdidas por T&amp;D'!F:F,"-")</f>
        <v>kgCO2e/kWh</v>
      </c>
      <c r="J360" s="352" t="str" cm="1">
        <f t="array" ref="J360">_xlfn.XLOOKUP(E360&amp;F360&amp;G360,'2.2 Perdidas por T&amp;D'!B:B&amp;'2.2 Perdidas por T&amp;D'!C:C&amp;'2.2 Perdidas por T&amp;D'!D:D,'2.2 Perdidas por T&amp;D'!G:G,"-")</f>
        <v>Base de Información de Eficiencia Energética - CEPAL- Enerdata, 2018 (https://biee-cepal.enerdata.net/es/datamapper/rate-of-electricity-t&amp;d-losses.html)</v>
      </c>
      <c r="K360" s="352" t="s">
        <v>85</v>
      </c>
      <c r="L360" s="356" t="s">
        <v>85</v>
      </c>
    </row>
    <row r="361" spans="2:12" ht="72">
      <c r="B361" s="352" t="s">
        <v>181</v>
      </c>
      <c r="C361" s="352" t="s">
        <v>39</v>
      </c>
      <c r="D361" s="352" t="s">
        <v>191</v>
      </c>
      <c r="E361" s="352" t="s">
        <v>188</v>
      </c>
      <c r="F361" s="363">
        <v>2025</v>
      </c>
      <c r="G361" s="352" t="s">
        <v>183</v>
      </c>
      <c r="H361" s="353" t="str" cm="1">
        <f t="array" ref="H361">_xlfn.XLOOKUP(E361&amp;F361&amp;G361,'2.2 Perdidas por T&amp;D'!B:B&amp;'2.2 Perdidas por T&amp;D'!C:C&amp;'2.2 Perdidas por T&amp;D'!D:D,'2.2 Perdidas por T&amp;D'!E:E,"-")</f>
        <v>PENDIENTE</v>
      </c>
      <c r="I361" s="352" t="str" cm="1">
        <f t="array" ref="I361">_xlfn.XLOOKUP(E361&amp;F361&amp;G361,'2.2 Perdidas por T&amp;D'!B:B&amp;'2.2 Perdidas por T&amp;D'!C:C&amp;'2.2 Perdidas por T&amp;D'!D:D,'2.2 Perdidas por T&amp;D'!F:F,"-")</f>
        <v>kgCO2e/MWh</v>
      </c>
      <c r="J361" s="352" t="str" cm="1">
        <f t="array" ref="J361">_xlfn.XLOOKUP(E361&amp;F361&amp;G361,'2.2 Perdidas por T&amp;D'!B:B&amp;'2.2 Perdidas por T&amp;D'!C:C&amp;'2.2 Perdidas por T&amp;D'!D:D,'2.2 Perdidas por T&amp;D'!G:G,"-")</f>
        <v>Base de Información de Eficiencia Energética - CEPAL- Enerdata, 2018 (https://biee-cepal.enerdata.net/es/datamapper/rate-of-electricity-t&amp;d-losses.html)</v>
      </c>
      <c r="K361" s="352" t="s">
        <v>85</v>
      </c>
      <c r="L361" s="356" t="s">
        <v>85</v>
      </c>
    </row>
    <row r="362" spans="2:12" ht="72">
      <c r="B362" s="352" t="s">
        <v>181</v>
      </c>
      <c r="C362" s="352" t="s">
        <v>39</v>
      </c>
      <c r="D362" s="352" t="s">
        <v>191</v>
      </c>
      <c r="E362" s="352" t="s">
        <v>188</v>
      </c>
      <c r="F362" s="363">
        <v>2025</v>
      </c>
      <c r="G362" s="352" t="s">
        <v>184</v>
      </c>
      <c r="H362" s="353" t="str" cm="1">
        <f t="array" ref="H362">_xlfn.XLOOKUP(E362&amp;F362&amp;G362,'2.2 Perdidas por T&amp;D'!B:B&amp;'2.2 Perdidas por T&amp;D'!C:C&amp;'2.2 Perdidas por T&amp;D'!D:D,'2.2 Perdidas por T&amp;D'!E:E,"-")</f>
        <v>PENDIENTE</v>
      </c>
      <c r="I362" s="352" t="str" cm="1">
        <f t="array" ref="I362">_xlfn.XLOOKUP(E362&amp;F362&amp;G362,'2.2 Perdidas por T&amp;D'!B:B&amp;'2.2 Perdidas por T&amp;D'!C:C&amp;'2.2 Perdidas por T&amp;D'!D:D,'2.2 Perdidas por T&amp;D'!F:F,"-")</f>
        <v>kgCO2e/GWh</v>
      </c>
      <c r="J362" s="352" t="str" cm="1">
        <f t="array" ref="J362">_xlfn.XLOOKUP(E362&amp;F362&amp;G362,'2.2 Perdidas por T&amp;D'!B:B&amp;'2.2 Perdidas por T&amp;D'!C:C&amp;'2.2 Perdidas por T&amp;D'!D:D,'2.2 Perdidas por T&amp;D'!G:G,"-")</f>
        <v>Base de Información de Eficiencia Energética - CEPAL- Enerdata, 2018 (https://biee-cepal.enerdata.net/es/datamapper/rate-of-electricity-t&amp;d-losses.html)</v>
      </c>
      <c r="K362" s="352" t="s">
        <v>85</v>
      </c>
      <c r="L362" s="356" t="s">
        <v>85</v>
      </c>
    </row>
    <row r="363" spans="2:12" ht="72">
      <c r="B363" s="352" t="s">
        <v>181</v>
      </c>
      <c r="C363" s="352" t="s">
        <v>39</v>
      </c>
      <c r="D363" s="352" t="s">
        <v>191</v>
      </c>
      <c r="E363" s="352" t="s">
        <v>188</v>
      </c>
      <c r="F363" s="363">
        <v>2025</v>
      </c>
      <c r="G363" s="352" t="s">
        <v>185</v>
      </c>
      <c r="H363" s="353" t="str" cm="1">
        <f t="array" ref="H363">_xlfn.XLOOKUP(E363&amp;F363&amp;G363,'2.2 Perdidas por T&amp;D'!B:B&amp;'2.2 Perdidas por T&amp;D'!C:C&amp;'2.2 Perdidas por T&amp;D'!D:D,'2.2 Perdidas por T&amp;D'!E:E,"-")</f>
        <v>PENDIENTE</v>
      </c>
      <c r="I363" s="352" t="str" cm="1">
        <f t="array" ref="I363">_xlfn.XLOOKUP(E363&amp;F363&amp;G363,'2.2 Perdidas por T&amp;D'!B:B&amp;'2.2 Perdidas por T&amp;D'!C:C&amp;'2.2 Perdidas por T&amp;D'!D:D,'2.2 Perdidas por T&amp;D'!F:F,"-")</f>
        <v>kgCO2e/kWh</v>
      </c>
      <c r="J363" s="352" t="str" cm="1">
        <f t="array" ref="J363">_xlfn.XLOOKUP(E363&amp;F363&amp;G363,'2.2 Perdidas por T&amp;D'!B:B&amp;'2.2 Perdidas por T&amp;D'!C:C&amp;'2.2 Perdidas por T&amp;D'!D:D,'2.2 Perdidas por T&amp;D'!G:G,"-")</f>
        <v>Base de Información de Eficiencia Energética - CEPAL- Enerdata, 2018 (https://biee-cepal.enerdata.net/es/datamapper/rate-of-electricity-t&amp;d-losses.html)</v>
      </c>
      <c r="K363" s="352" t="s">
        <v>85</v>
      </c>
      <c r="L363" s="356" t="s">
        <v>85</v>
      </c>
    </row>
    <row r="364" spans="2:12" ht="72">
      <c r="B364" s="352" t="s">
        <v>181</v>
      </c>
      <c r="C364" s="352" t="s">
        <v>39</v>
      </c>
      <c r="D364" s="352" t="s">
        <v>191</v>
      </c>
      <c r="E364" s="352" t="s">
        <v>189</v>
      </c>
      <c r="F364" s="363">
        <v>2015</v>
      </c>
      <c r="G364" s="352" t="s">
        <v>183</v>
      </c>
      <c r="H364" s="353" cm="1">
        <f t="array" ref="H364">_xlfn.XLOOKUP(E364&amp;F364&amp;G364,'2.2 Perdidas por T&amp;D'!B:B&amp;'2.2 Perdidas por T&amp;D'!C:C&amp;'2.2 Perdidas por T&amp;D'!D:D,'2.2 Perdidas por T&amp;D'!E:E,"-")</f>
        <v>32.394999810000002</v>
      </c>
      <c r="I364" s="352" t="str" cm="1">
        <f t="array" ref="I364">_xlfn.XLOOKUP(E364&amp;F364&amp;G364,'2.2 Perdidas por T&amp;D'!B:B&amp;'2.2 Perdidas por T&amp;D'!C:C&amp;'2.2 Perdidas por T&amp;D'!D:D,'2.2 Perdidas por T&amp;D'!F:F,"-")</f>
        <v>kgCO2e/MWh</v>
      </c>
      <c r="J364" s="352" t="str" cm="1">
        <f t="array" ref="J364">_xlfn.XLOOKUP(E364&amp;F364&amp;G364,'2.2 Perdidas por T&amp;D'!B:B&amp;'2.2 Perdidas por T&amp;D'!C:C&amp;'2.2 Perdidas por T&amp;D'!D:D,'2.2 Perdidas por T&amp;D'!G:G,"-")</f>
        <v>Base de Información de Eficiencia Energética - CEPAL- Enerdata, 2018 (https://biee-cepal.enerdata.net/es/datamapper/rate-of-electricity-t&amp;d-losses.html)</v>
      </c>
      <c r="K364" s="352" t="s">
        <v>85</v>
      </c>
      <c r="L364" s="356" t="s">
        <v>85</v>
      </c>
    </row>
    <row r="365" spans="2:12" ht="72">
      <c r="B365" s="352" t="s">
        <v>181</v>
      </c>
      <c r="C365" s="352" t="s">
        <v>39</v>
      </c>
      <c r="D365" s="352" t="s">
        <v>191</v>
      </c>
      <c r="E365" s="352" t="s">
        <v>189</v>
      </c>
      <c r="F365" s="363">
        <v>2015</v>
      </c>
      <c r="G365" s="352" t="s">
        <v>184</v>
      </c>
      <c r="H365" s="353" cm="1">
        <f t="array" ref="H365">_xlfn.XLOOKUP(E365&amp;F365&amp;G365,'2.2 Perdidas por T&amp;D'!B:B&amp;'2.2 Perdidas por T&amp;D'!C:C&amp;'2.2 Perdidas por T&amp;D'!D:D,'2.2 Perdidas por T&amp;D'!E:E,"-")</f>
        <v>32394.999810000005</v>
      </c>
      <c r="I365" s="352" t="str" cm="1">
        <f t="array" ref="I365">_xlfn.XLOOKUP(E365&amp;F365&amp;G365,'2.2 Perdidas por T&amp;D'!B:B&amp;'2.2 Perdidas por T&amp;D'!C:C&amp;'2.2 Perdidas por T&amp;D'!D:D,'2.2 Perdidas por T&amp;D'!F:F,"-")</f>
        <v>kgCO2e/GWh</v>
      </c>
      <c r="J365" s="352" t="str" cm="1">
        <f t="array" ref="J365">_xlfn.XLOOKUP(E365&amp;F365&amp;G365,'2.2 Perdidas por T&amp;D'!B:B&amp;'2.2 Perdidas por T&amp;D'!C:C&amp;'2.2 Perdidas por T&amp;D'!D:D,'2.2 Perdidas por T&amp;D'!G:G,"-")</f>
        <v>Base de Información de Eficiencia Energética - CEPAL- Enerdata, 2018 (https://biee-cepal.enerdata.net/es/datamapper/rate-of-electricity-t&amp;d-losses.html)</v>
      </c>
      <c r="K365" s="352" t="s">
        <v>85</v>
      </c>
      <c r="L365" s="356" t="s">
        <v>85</v>
      </c>
    </row>
    <row r="366" spans="2:12" ht="72">
      <c r="B366" s="352" t="s">
        <v>181</v>
      </c>
      <c r="C366" s="352" t="s">
        <v>39</v>
      </c>
      <c r="D366" s="352" t="s">
        <v>191</v>
      </c>
      <c r="E366" s="352" t="s">
        <v>189</v>
      </c>
      <c r="F366" s="363">
        <v>2015</v>
      </c>
      <c r="G366" s="352" t="s">
        <v>185</v>
      </c>
      <c r="H366" s="353" cm="1">
        <f t="array" ref="H366">_xlfn.XLOOKUP(E366&amp;F366&amp;G366,'2.2 Perdidas por T&amp;D'!B:B&amp;'2.2 Perdidas por T&amp;D'!C:C&amp;'2.2 Perdidas por T&amp;D'!D:D,'2.2 Perdidas por T&amp;D'!E:E,"-")</f>
        <v>3.2394999810000005E-2</v>
      </c>
      <c r="I366" s="352" t="str" cm="1">
        <f t="array" ref="I366">_xlfn.XLOOKUP(E366&amp;F366&amp;G366,'2.2 Perdidas por T&amp;D'!B:B&amp;'2.2 Perdidas por T&amp;D'!C:C&amp;'2.2 Perdidas por T&amp;D'!D:D,'2.2 Perdidas por T&amp;D'!F:F,"-")</f>
        <v>kgCO2e/kWh</v>
      </c>
      <c r="J366" s="352" t="str" cm="1">
        <f t="array" ref="J366">_xlfn.XLOOKUP(E366&amp;F366&amp;G366,'2.2 Perdidas por T&amp;D'!B:B&amp;'2.2 Perdidas por T&amp;D'!C:C&amp;'2.2 Perdidas por T&amp;D'!D:D,'2.2 Perdidas por T&amp;D'!G:G,"-")</f>
        <v>Base de Información de Eficiencia Energética - CEPAL- Enerdata, 2018 (https://biee-cepal.enerdata.net/es/datamapper/rate-of-electricity-t&amp;d-losses.html)</v>
      </c>
      <c r="K366" s="352" t="s">
        <v>85</v>
      </c>
      <c r="L366" s="356" t="s">
        <v>85</v>
      </c>
    </row>
    <row r="367" spans="2:12" ht="72">
      <c r="B367" s="352" t="s">
        <v>181</v>
      </c>
      <c r="C367" s="352" t="s">
        <v>39</v>
      </c>
      <c r="D367" s="352" t="s">
        <v>191</v>
      </c>
      <c r="E367" s="352" t="s">
        <v>189</v>
      </c>
      <c r="F367" s="363">
        <v>2016</v>
      </c>
      <c r="G367" s="352" t="s">
        <v>183</v>
      </c>
      <c r="H367" s="353" cm="1">
        <f t="array" ref="H367">_xlfn.XLOOKUP(E367&amp;F367&amp;G367,'2.2 Perdidas por T&amp;D'!B:B&amp;'2.2 Perdidas por T&amp;D'!C:C&amp;'2.2 Perdidas por T&amp;D'!D:D,'2.2 Perdidas por T&amp;D'!E:E,"-")</f>
        <v>32.323749810000002</v>
      </c>
      <c r="I367" s="352" t="str" cm="1">
        <f t="array" ref="I367">_xlfn.XLOOKUP(E367&amp;F367&amp;G367,'2.2 Perdidas por T&amp;D'!B:B&amp;'2.2 Perdidas por T&amp;D'!C:C&amp;'2.2 Perdidas por T&amp;D'!D:D,'2.2 Perdidas por T&amp;D'!F:F,"-")</f>
        <v>kgCO2e/MWh</v>
      </c>
      <c r="J367" s="352" t="str" cm="1">
        <f t="array" ref="J367">_xlfn.XLOOKUP(E367&amp;F367&amp;G367,'2.2 Perdidas por T&amp;D'!B:B&amp;'2.2 Perdidas por T&amp;D'!C:C&amp;'2.2 Perdidas por T&amp;D'!D:D,'2.2 Perdidas por T&amp;D'!G:G,"-")</f>
        <v>Base de Información de Eficiencia Energética - CEPAL- Enerdata, 2018 (https://biee-cepal.enerdata.net/es/datamapper/rate-of-electricity-t&amp;d-losses.html)</v>
      </c>
      <c r="K367" s="352" t="s">
        <v>85</v>
      </c>
      <c r="L367" s="356" t="s">
        <v>85</v>
      </c>
    </row>
    <row r="368" spans="2:12" ht="72">
      <c r="B368" s="352" t="s">
        <v>181</v>
      </c>
      <c r="C368" s="352" t="s">
        <v>39</v>
      </c>
      <c r="D368" s="352" t="s">
        <v>191</v>
      </c>
      <c r="E368" s="352" t="s">
        <v>189</v>
      </c>
      <c r="F368" s="363">
        <v>2016</v>
      </c>
      <c r="G368" s="352" t="s">
        <v>184</v>
      </c>
      <c r="H368" s="353" cm="1">
        <f t="array" ref="H368">_xlfn.XLOOKUP(E368&amp;F368&amp;G368,'2.2 Perdidas por T&amp;D'!B:B&amp;'2.2 Perdidas por T&amp;D'!C:C&amp;'2.2 Perdidas por T&amp;D'!D:D,'2.2 Perdidas por T&amp;D'!E:E,"-")</f>
        <v>32323.749810000005</v>
      </c>
      <c r="I368" s="352" t="str" cm="1">
        <f t="array" ref="I368">_xlfn.XLOOKUP(E368&amp;F368&amp;G368,'2.2 Perdidas por T&amp;D'!B:B&amp;'2.2 Perdidas por T&amp;D'!C:C&amp;'2.2 Perdidas por T&amp;D'!D:D,'2.2 Perdidas por T&amp;D'!F:F,"-")</f>
        <v>kgCO2e/GWh</v>
      </c>
      <c r="J368" s="352" t="str" cm="1">
        <f t="array" ref="J368">_xlfn.XLOOKUP(E368&amp;F368&amp;G368,'2.2 Perdidas por T&amp;D'!B:B&amp;'2.2 Perdidas por T&amp;D'!C:C&amp;'2.2 Perdidas por T&amp;D'!D:D,'2.2 Perdidas por T&amp;D'!G:G,"-")</f>
        <v>Base de Información de Eficiencia Energética - CEPAL- Enerdata, 2018 (https://biee-cepal.enerdata.net/es/datamapper/rate-of-electricity-t&amp;d-losses.html)</v>
      </c>
      <c r="K368" s="352" t="s">
        <v>85</v>
      </c>
      <c r="L368" s="356" t="s">
        <v>85</v>
      </c>
    </row>
    <row r="369" spans="2:12" ht="72">
      <c r="B369" s="352" t="s">
        <v>181</v>
      </c>
      <c r="C369" s="352" t="s">
        <v>39</v>
      </c>
      <c r="D369" s="352" t="s">
        <v>191</v>
      </c>
      <c r="E369" s="352" t="s">
        <v>189</v>
      </c>
      <c r="F369" s="363">
        <v>2016</v>
      </c>
      <c r="G369" s="352" t="s">
        <v>185</v>
      </c>
      <c r="H369" s="353" cm="1">
        <f t="array" ref="H369">_xlfn.XLOOKUP(E369&amp;F369&amp;G369,'2.2 Perdidas por T&amp;D'!B:B&amp;'2.2 Perdidas por T&amp;D'!C:C&amp;'2.2 Perdidas por T&amp;D'!D:D,'2.2 Perdidas por T&amp;D'!E:E,"-")</f>
        <v>3.232374981000001E-2</v>
      </c>
      <c r="I369" s="352" t="str" cm="1">
        <f t="array" ref="I369">_xlfn.XLOOKUP(E369&amp;F369&amp;G369,'2.2 Perdidas por T&amp;D'!B:B&amp;'2.2 Perdidas por T&amp;D'!C:C&amp;'2.2 Perdidas por T&amp;D'!D:D,'2.2 Perdidas por T&amp;D'!F:F,"-")</f>
        <v>kgCO2e/kWh</v>
      </c>
      <c r="J369" s="352" t="str" cm="1">
        <f t="array" ref="J369">_xlfn.XLOOKUP(E369&amp;F369&amp;G369,'2.2 Perdidas por T&amp;D'!B:B&amp;'2.2 Perdidas por T&amp;D'!C:C&amp;'2.2 Perdidas por T&amp;D'!D:D,'2.2 Perdidas por T&amp;D'!G:G,"-")</f>
        <v>Base de Información de Eficiencia Energética - CEPAL- Enerdata, 2018 (https://biee-cepal.enerdata.net/es/datamapper/rate-of-electricity-t&amp;d-losses.html)</v>
      </c>
      <c r="K369" s="352" t="s">
        <v>85</v>
      </c>
      <c r="L369" s="356" t="s">
        <v>85</v>
      </c>
    </row>
    <row r="370" spans="2:12" ht="72">
      <c r="B370" s="352" t="s">
        <v>181</v>
      </c>
      <c r="C370" s="352" t="s">
        <v>39</v>
      </c>
      <c r="D370" s="352" t="s">
        <v>191</v>
      </c>
      <c r="E370" s="352" t="s">
        <v>189</v>
      </c>
      <c r="F370" s="363">
        <v>2017</v>
      </c>
      <c r="G370" s="352" t="s">
        <v>183</v>
      </c>
      <c r="H370" s="353" cm="1">
        <f t="array" ref="H370">_xlfn.XLOOKUP(E370&amp;F370&amp;G370,'2.2 Perdidas por T&amp;D'!B:B&amp;'2.2 Perdidas por T&amp;D'!C:C&amp;'2.2 Perdidas por T&amp;D'!D:D,'2.2 Perdidas por T&amp;D'!E:E,"-")</f>
        <v>32.361750000000001</v>
      </c>
      <c r="I370" s="352" t="str" cm="1">
        <f t="array" ref="I370">_xlfn.XLOOKUP(E370&amp;F370&amp;G370,'2.2 Perdidas por T&amp;D'!B:B&amp;'2.2 Perdidas por T&amp;D'!C:C&amp;'2.2 Perdidas por T&amp;D'!D:D,'2.2 Perdidas por T&amp;D'!F:F,"-")</f>
        <v>kgCO2e/MWh</v>
      </c>
      <c r="J370" s="352" t="str" cm="1">
        <f t="array" ref="J370">_xlfn.XLOOKUP(E370&amp;F370&amp;G370,'2.2 Perdidas por T&amp;D'!B:B&amp;'2.2 Perdidas por T&amp;D'!C:C&amp;'2.2 Perdidas por T&amp;D'!D:D,'2.2 Perdidas por T&amp;D'!G:G,"-")</f>
        <v>Base de Información de Eficiencia Energética - CEPAL- Enerdata, 2018 (https://biee-cepal.enerdata.net/es/datamapper/rate-of-electricity-t&amp;d-losses.html)</v>
      </c>
      <c r="K370" s="352" t="s">
        <v>85</v>
      </c>
      <c r="L370" s="356" t="s">
        <v>85</v>
      </c>
    </row>
    <row r="371" spans="2:12" ht="72">
      <c r="B371" s="352" t="s">
        <v>181</v>
      </c>
      <c r="C371" s="352" t="s">
        <v>39</v>
      </c>
      <c r="D371" s="352" t="s">
        <v>191</v>
      </c>
      <c r="E371" s="352" t="s">
        <v>189</v>
      </c>
      <c r="F371" s="363">
        <v>2017</v>
      </c>
      <c r="G371" s="352" t="s">
        <v>184</v>
      </c>
      <c r="H371" s="353" cm="1">
        <f t="array" ref="H371">_xlfn.XLOOKUP(E371&amp;F371&amp;G371,'2.2 Perdidas por T&amp;D'!B:B&amp;'2.2 Perdidas por T&amp;D'!C:C&amp;'2.2 Perdidas por T&amp;D'!D:D,'2.2 Perdidas por T&amp;D'!E:E,"-")</f>
        <v>32361.75</v>
      </c>
      <c r="I371" s="352" t="str" cm="1">
        <f t="array" ref="I371">_xlfn.XLOOKUP(E371&amp;F371&amp;G371,'2.2 Perdidas por T&amp;D'!B:B&amp;'2.2 Perdidas por T&amp;D'!C:C&amp;'2.2 Perdidas por T&amp;D'!D:D,'2.2 Perdidas por T&amp;D'!F:F,"-")</f>
        <v>kgCO2e/GWh</v>
      </c>
      <c r="J371" s="352" t="str" cm="1">
        <f t="array" ref="J371">_xlfn.XLOOKUP(E371&amp;F371&amp;G371,'2.2 Perdidas por T&amp;D'!B:B&amp;'2.2 Perdidas por T&amp;D'!C:C&amp;'2.2 Perdidas por T&amp;D'!D:D,'2.2 Perdidas por T&amp;D'!G:G,"-")</f>
        <v>Base de Información de Eficiencia Energética - CEPAL- Enerdata, 2018 (https://biee-cepal.enerdata.net/es/datamapper/rate-of-electricity-t&amp;d-losses.html)</v>
      </c>
      <c r="K371" s="352" t="s">
        <v>85</v>
      </c>
      <c r="L371" s="356" t="s">
        <v>85</v>
      </c>
    </row>
    <row r="372" spans="2:12" ht="72">
      <c r="B372" s="352" t="s">
        <v>181</v>
      </c>
      <c r="C372" s="352" t="s">
        <v>39</v>
      </c>
      <c r="D372" s="352" t="s">
        <v>191</v>
      </c>
      <c r="E372" s="352" t="s">
        <v>189</v>
      </c>
      <c r="F372" s="363">
        <v>2017</v>
      </c>
      <c r="G372" s="352" t="s">
        <v>185</v>
      </c>
      <c r="H372" s="353" cm="1">
        <f t="array" ref="H372">_xlfn.XLOOKUP(E372&amp;F372&amp;G372,'2.2 Perdidas por T&amp;D'!B:B&amp;'2.2 Perdidas por T&amp;D'!C:C&amp;'2.2 Perdidas por T&amp;D'!D:D,'2.2 Perdidas por T&amp;D'!E:E,"-")</f>
        <v>3.2361750000000002E-2</v>
      </c>
      <c r="I372" s="352" t="str" cm="1">
        <f t="array" ref="I372">_xlfn.XLOOKUP(E372&amp;F372&amp;G372,'2.2 Perdidas por T&amp;D'!B:B&amp;'2.2 Perdidas por T&amp;D'!C:C&amp;'2.2 Perdidas por T&amp;D'!D:D,'2.2 Perdidas por T&amp;D'!F:F,"-")</f>
        <v>kgCO2e/kWh</v>
      </c>
      <c r="J372" s="352" t="str" cm="1">
        <f t="array" ref="J372">_xlfn.XLOOKUP(E372&amp;F372&amp;G372,'2.2 Perdidas por T&amp;D'!B:B&amp;'2.2 Perdidas por T&amp;D'!C:C&amp;'2.2 Perdidas por T&amp;D'!D:D,'2.2 Perdidas por T&amp;D'!G:G,"-")</f>
        <v>Base de Información de Eficiencia Energética - CEPAL- Enerdata, 2018 (https://biee-cepal.enerdata.net/es/datamapper/rate-of-electricity-t&amp;d-losses.html)</v>
      </c>
      <c r="K372" s="352" t="s">
        <v>85</v>
      </c>
      <c r="L372" s="356" t="s">
        <v>85</v>
      </c>
    </row>
    <row r="373" spans="2:12" ht="72">
      <c r="B373" s="352" t="s">
        <v>181</v>
      </c>
      <c r="C373" s="352" t="s">
        <v>39</v>
      </c>
      <c r="D373" s="352" t="s">
        <v>191</v>
      </c>
      <c r="E373" s="352" t="s">
        <v>189</v>
      </c>
      <c r="F373" s="363">
        <v>2018</v>
      </c>
      <c r="G373" s="352" t="s">
        <v>183</v>
      </c>
      <c r="H373" s="353" cm="1">
        <f t="array" ref="H373">_xlfn.XLOOKUP(E373&amp;F373&amp;G373,'2.2 Perdidas por T&amp;D'!B:B&amp;'2.2 Perdidas por T&amp;D'!C:C&amp;'2.2 Perdidas por T&amp;D'!D:D,'2.2 Perdidas por T&amp;D'!E:E,"-")</f>
        <v>32.603999999999999</v>
      </c>
      <c r="I373" s="352" t="str" cm="1">
        <f t="array" ref="I373">_xlfn.XLOOKUP(E373&amp;F373&amp;G373,'2.2 Perdidas por T&amp;D'!B:B&amp;'2.2 Perdidas por T&amp;D'!C:C&amp;'2.2 Perdidas por T&amp;D'!D:D,'2.2 Perdidas por T&amp;D'!F:F,"-")</f>
        <v>kgCO2e/MWh</v>
      </c>
      <c r="J373" s="352" t="str" cm="1">
        <f t="array" ref="J373">_xlfn.XLOOKUP(E373&amp;F373&amp;G373,'2.2 Perdidas por T&amp;D'!B:B&amp;'2.2 Perdidas por T&amp;D'!C:C&amp;'2.2 Perdidas por T&amp;D'!D:D,'2.2 Perdidas por T&amp;D'!G:G,"-")</f>
        <v>Base de Información de Eficiencia Energética - CEPAL- Enerdata, 2018 (https://biee-cepal.enerdata.net/es/datamapper/rate-of-electricity-t&amp;d-losses.html)</v>
      </c>
      <c r="K373" s="352" t="s">
        <v>85</v>
      </c>
      <c r="L373" s="356" t="s">
        <v>85</v>
      </c>
    </row>
    <row r="374" spans="2:12" ht="72">
      <c r="B374" s="352" t="s">
        <v>181</v>
      </c>
      <c r="C374" s="352" t="s">
        <v>39</v>
      </c>
      <c r="D374" s="352" t="s">
        <v>191</v>
      </c>
      <c r="E374" s="352" t="s">
        <v>189</v>
      </c>
      <c r="F374" s="363">
        <v>2018</v>
      </c>
      <c r="G374" s="352" t="s">
        <v>184</v>
      </c>
      <c r="H374" s="353" cm="1">
        <f t="array" ref="H374">_xlfn.XLOOKUP(E374&amp;F374&amp;G374,'2.2 Perdidas por T&amp;D'!B:B&amp;'2.2 Perdidas por T&amp;D'!C:C&amp;'2.2 Perdidas por T&amp;D'!D:D,'2.2 Perdidas por T&amp;D'!E:E,"-")</f>
        <v>32604</v>
      </c>
      <c r="I374" s="352" t="str" cm="1">
        <f t="array" ref="I374">_xlfn.XLOOKUP(E374&amp;F374&amp;G374,'2.2 Perdidas por T&amp;D'!B:B&amp;'2.2 Perdidas por T&amp;D'!C:C&amp;'2.2 Perdidas por T&amp;D'!D:D,'2.2 Perdidas por T&amp;D'!F:F,"-")</f>
        <v>kgCO2e/GWh</v>
      </c>
      <c r="J374" s="352" t="str" cm="1">
        <f t="array" ref="J374">_xlfn.XLOOKUP(E374&amp;F374&amp;G374,'2.2 Perdidas por T&amp;D'!B:B&amp;'2.2 Perdidas por T&amp;D'!C:C&amp;'2.2 Perdidas por T&amp;D'!D:D,'2.2 Perdidas por T&amp;D'!G:G,"-")</f>
        <v>Base de Información de Eficiencia Energética - CEPAL- Enerdata, 2018 (https://biee-cepal.enerdata.net/es/datamapper/rate-of-electricity-t&amp;d-losses.html)</v>
      </c>
      <c r="K374" s="352" t="s">
        <v>85</v>
      </c>
      <c r="L374" s="356" t="s">
        <v>85</v>
      </c>
    </row>
    <row r="375" spans="2:12" ht="72">
      <c r="B375" s="352" t="s">
        <v>181</v>
      </c>
      <c r="C375" s="352" t="s">
        <v>39</v>
      </c>
      <c r="D375" s="352" t="s">
        <v>191</v>
      </c>
      <c r="E375" s="352" t="s">
        <v>189</v>
      </c>
      <c r="F375" s="363">
        <v>2018</v>
      </c>
      <c r="G375" s="352" t="s">
        <v>185</v>
      </c>
      <c r="H375" s="353" cm="1">
        <f t="array" ref="H375">_xlfn.XLOOKUP(E375&amp;F375&amp;G375,'2.2 Perdidas por T&amp;D'!B:B&amp;'2.2 Perdidas por T&amp;D'!C:C&amp;'2.2 Perdidas por T&amp;D'!D:D,'2.2 Perdidas por T&amp;D'!E:E,"-")</f>
        <v>3.2604000000000008E-2</v>
      </c>
      <c r="I375" s="352" t="str" cm="1">
        <f t="array" ref="I375">_xlfn.XLOOKUP(E375&amp;F375&amp;G375,'2.2 Perdidas por T&amp;D'!B:B&amp;'2.2 Perdidas por T&amp;D'!C:C&amp;'2.2 Perdidas por T&amp;D'!D:D,'2.2 Perdidas por T&amp;D'!F:F,"-")</f>
        <v>kgCO2e/kWh</v>
      </c>
      <c r="J375" s="352" t="str" cm="1">
        <f t="array" ref="J375">_xlfn.XLOOKUP(E375&amp;F375&amp;G375,'2.2 Perdidas por T&amp;D'!B:B&amp;'2.2 Perdidas por T&amp;D'!C:C&amp;'2.2 Perdidas por T&amp;D'!D:D,'2.2 Perdidas por T&amp;D'!G:G,"-")</f>
        <v>Base de Información de Eficiencia Energética - CEPAL- Enerdata, 2018 (https://biee-cepal.enerdata.net/es/datamapper/rate-of-electricity-t&amp;d-losses.html)</v>
      </c>
      <c r="K375" s="352" t="s">
        <v>85</v>
      </c>
      <c r="L375" s="356" t="s">
        <v>85</v>
      </c>
    </row>
    <row r="376" spans="2:12" ht="72">
      <c r="B376" s="352" t="s">
        <v>181</v>
      </c>
      <c r="C376" s="352" t="s">
        <v>39</v>
      </c>
      <c r="D376" s="352" t="s">
        <v>191</v>
      </c>
      <c r="E376" s="352" t="s">
        <v>189</v>
      </c>
      <c r="F376" s="363">
        <v>2019</v>
      </c>
      <c r="G376" s="352" t="s">
        <v>183</v>
      </c>
      <c r="H376" s="353" cm="1">
        <f t="array" ref="H376">_xlfn.XLOOKUP(E376&amp;F376&amp;G376,'2.2 Perdidas por T&amp;D'!B:B&amp;'2.2 Perdidas por T&amp;D'!C:C&amp;'2.2 Perdidas por T&amp;D'!D:D,'2.2 Perdidas por T&amp;D'!E:E,"-")</f>
        <v>33.953000189999997</v>
      </c>
      <c r="I376" s="352" t="str" cm="1">
        <f t="array" ref="I376">_xlfn.XLOOKUP(E376&amp;F376&amp;G376,'2.2 Perdidas por T&amp;D'!B:B&amp;'2.2 Perdidas por T&amp;D'!C:C&amp;'2.2 Perdidas por T&amp;D'!D:D,'2.2 Perdidas por T&amp;D'!F:F,"-")</f>
        <v>kgCO2e/MWh</v>
      </c>
      <c r="J376" s="352" t="str" cm="1">
        <f t="array" ref="J376">_xlfn.XLOOKUP(E376&amp;F376&amp;G376,'2.2 Perdidas por T&amp;D'!B:B&amp;'2.2 Perdidas por T&amp;D'!C:C&amp;'2.2 Perdidas por T&amp;D'!D:D,'2.2 Perdidas por T&amp;D'!G:G,"-")</f>
        <v>Base de Información de Eficiencia Energética - CEPAL- Enerdata, 2018 (https://biee-cepal.enerdata.net/es/datamapper/rate-of-electricity-t&amp;d-losses.html)</v>
      </c>
      <c r="K376" s="352" t="s">
        <v>85</v>
      </c>
      <c r="L376" s="356" t="s">
        <v>85</v>
      </c>
    </row>
    <row r="377" spans="2:12" ht="72">
      <c r="B377" s="352" t="s">
        <v>181</v>
      </c>
      <c r="C377" s="352" t="s">
        <v>39</v>
      </c>
      <c r="D377" s="352" t="s">
        <v>191</v>
      </c>
      <c r="E377" s="352" t="s">
        <v>189</v>
      </c>
      <c r="F377" s="363">
        <v>2019</v>
      </c>
      <c r="G377" s="352" t="s">
        <v>184</v>
      </c>
      <c r="H377" s="353" cm="1">
        <f t="array" ref="H377">_xlfn.XLOOKUP(E377&amp;F377&amp;G377,'2.2 Perdidas por T&amp;D'!B:B&amp;'2.2 Perdidas por T&amp;D'!C:C&amp;'2.2 Perdidas por T&amp;D'!D:D,'2.2 Perdidas por T&amp;D'!E:E,"-")</f>
        <v>33953.000189999999</v>
      </c>
      <c r="I377" s="352" t="str" cm="1">
        <f t="array" ref="I377">_xlfn.XLOOKUP(E377&amp;F377&amp;G377,'2.2 Perdidas por T&amp;D'!B:B&amp;'2.2 Perdidas por T&amp;D'!C:C&amp;'2.2 Perdidas por T&amp;D'!D:D,'2.2 Perdidas por T&amp;D'!F:F,"-")</f>
        <v>kgCO2e/GWh</v>
      </c>
      <c r="J377" s="352" t="str" cm="1">
        <f t="array" ref="J377">_xlfn.XLOOKUP(E377&amp;F377&amp;G377,'2.2 Perdidas por T&amp;D'!B:B&amp;'2.2 Perdidas por T&amp;D'!C:C&amp;'2.2 Perdidas por T&amp;D'!D:D,'2.2 Perdidas por T&amp;D'!G:G,"-")</f>
        <v>Base de Información de Eficiencia Energética - CEPAL- Enerdata, 2018 (https://biee-cepal.enerdata.net/es/datamapper/rate-of-electricity-t&amp;d-losses.html)</v>
      </c>
      <c r="K377" s="352" t="s">
        <v>85</v>
      </c>
      <c r="L377" s="356" t="s">
        <v>85</v>
      </c>
    </row>
    <row r="378" spans="2:12" ht="72">
      <c r="B378" s="352" t="s">
        <v>181</v>
      </c>
      <c r="C378" s="352" t="s">
        <v>39</v>
      </c>
      <c r="D378" s="352" t="s">
        <v>191</v>
      </c>
      <c r="E378" s="352" t="s">
        <v>189</v>
      </c>
      <c r="F378" s="363">
        <v>2019</v>
      </c>
      <c r="G378" s="352" t="s">
        <v>185</v>
      </c>
      <c r="H378" s="353" cm="1">
        <f t="array" ref="H378">_xlfn.XLOOKUP(E378&amp;F378&amp;G378,'2.2 Perdidas por T&amp;D'!B:B&amp;'2.2 Perdidas por T&amp;D'!C:C&amp;'2.2 Perdidas por T&amp;D'!D:D,'2.2 Perdidas por T&amp;D'!E:E,"-")</f>
        <v>3.3953000189999999E-2</v>
      </c>
      <c r="I378" s="352" t="str" cm="1">
        <f t="array" ref="I378">_xlfn.XLOOKUP(E378&amp;F378&amp;G378,'2.2 Perdidas por T&amp;D'!B:B&amp;'2.2 Perdidas por T&amp;D'!C:C&amp;'2.2 Perdidas por T&amp;D'!D:D,'2.2 Perdidas por T&amp;D'!F:F,"-")</f>
        <v>kgCO2e/kWh</v>
      </c>
      <c r="J378" s="352" t="str" cm="1">
        <f t="array" ref="J378">_xlfn.XLOOKUP(E378&amp;F378&amp;G378,'2.2 Perdidas por T&amp;D'!B:B&amp;'2.2 Perdidas por T&amp;D'!C:C&amp;'2.2 Perdidas por T&amp;D'!D:D,'2.2 Perdidas por T&amp;D'!G:G,"-")</f>
        <v>Base de Información de Eficiencia Energética - CEPAL- Enerdata, 2018 (https://biee-cepal.enerdata.net/es/datamapper/rate-of-electricity-t&amp;d-losses.html)</v>
      </c>
      <c r="K378" s="352" t="s">
        <v>85</v>
      </c>
      <c r="L378" s="356" t="s">
        <v>85</v>
      </c>
    </row>
    <row r="379" spans="2:12" ht="72">
      <c r="B379" s="352" t="s">
        <v>181</v>
      </c>
      <c r="C379" s="352" t="s">
        <v>39</v>
      </c>
      <c r="D379" s="352" t="s">
        <v>191</v>
      </c>
      <c r="E379" s="352" t="s">
        <v>189</v>
      </c>
      <c r="F379" s="363">
        <v>2020</v>
      </c>
      <c r="G379" s="352" t="s">
        <v>183</v>
      </c>
      <c r="H379" s="353" cm="1">
        <f t="array" ref="H379">_xlfn.XLOOKUP(E379&amp;F379&amp;G379,'2.2 Perdidas por T&amp;D'!B:B&amp;'2.2 Perdidas por T&amp;D'!C:C&amp;'2.2 Perdidas por T&amp;D'!D:D,'2.2 Perdidas por T&amp;D'!E:E,"-")</f>
        <v>33.031500000000001</v>
      </c>
      <c r="I379" s="352" t="str" cm="1">
        <f t="array" ref="I379">_xlfn.XLOOKUP(E379&amp;F379&amp;G379,'2.2 Perdidas por T&amp;D'!B:B&amp;'2.2 Perdidas por T&amp;D'!C:C&amp;'2.2 Perdidas por T&amp;D'!D:D,'2.2 Perdidas por T&amp;D'!F:F,"-")</f>
        <v>kgCO2e/MWh</v>
      </c>
      <c r="J379" s="352" t="str" cm="1">
        <f t="array" ref="J379">_xlfn.XLOOKUP(E379&amp;F379&amp;G379,'2.2 Perdidas por T&amp;D'!B:B&amp;'2.2 Perdidas por T&amp;D'!C:C&amp;'2.2 Perdidas por T&amp;D'!D:D,'2.2 Perdidas por T&amp;D'!G:G,"-")</f>
        <v>Base de Información de Eficiencia Energética - CEPAL- Enerdata, 2018 (https://biee-cepal.enerdata.net/es/datamapper/rate-of-electricity-t&amp;d-losses.html)</v>
      </c>
      <c r="K379" s="352" t="s">
        <v>85</v>
      </c>
      <c r="L379" s="356" t="s">
        <v>85</v>
      </c>
    </row>
    <row r="380" spans="2:12" ht="72">
      <c r="B380" s="352" t="s">
        <v>181</v>
      </c>
      <c r="C380" s="352" t="s">
        <v>39</v>
      </c>
      <c r="D380" s="352" t="s">
        <v>191</v>
      </c>
      <c r="E380" s="352" t="s">
        <v>189</v>
      </c>
      <c r="F380" s="363">
        <v>2020</v>
      </c>
      <c r="G380" s="352" t="s">
        <v>184</v>
      </c>
      <c r="H380" s="353" cm="1">
        <f t="array" ref="H380">_xlfn.XLOOKUP(E380&amp;F380&amp;G380,'2.2 Perdidas por T&amp;D'!B:B&amp;'2.2 Perdidas por T&amp;D'!C:C&amp;'2.2 Perdidas por T&amp;D'!D:D,'2.2 Perdidas por T&amp;D'!E:E,"-")</f>
        <v>33031.5</v>
      </c>
      <c r="I380" s="352" t="str" cm="1">
        <f t="array" ref="I380">_xlfn.XLOOKUP(E380&amp;F380&amp;G380,'2.2 Perdidas por T&amp;D'!B:B&amp;'2.2 Perdidas por T&amp;D'!C:C&amp;'2.2 Perdidas por T&amp;D'!D:D,'2.2 Perdidas por T&amp;D'!F:F,"-")</f>
        <v>kgCO2e/GWh</v>
      </c>
      <c r="J380" s="352" t="str" cm="1">
        <f t="array" ref="J380">_xlfn.XLOOKUP(E380&amp;F380&amp;G380,'2.2 Perdidas por T&amp;D'!B:B&amp;'2.2 Perdidas por T&amp;D'!C:C&amp;'2.2 Perdidas por T&amp;D'!D:D,'2.2 Perdidas por T&amp;D'!G:G,"-")</f>
        <v>Base de Información de Eficiencia Energética - CEPAL- Enerdata, 2018 (https://biee-cepal.enerdata.net/es/datamapper/rate-of-electricity-t&amp;d-losses.html)</v>
      </c>
      <c r="K380" s="352" t="s">
        <v>85</v>
      </c>
      <c r="L380" s="356" t="s">
        <v>85</v>
      </c>
    </row>
    <row r="381" spans="2:12" ht="72">
      <c r="B381" s="352" t="s">
        <v>181</v>
      </c>
      <c r="C381" s="352" t="s">
        <v>39</v>
      </c>
      <c r="D381" s="352" t="s">
        <v>191</v>
      </c>
      <c r="E381" s="352" t="s">
        <v>189</v>
      </c>
      <c r="F381" s="363">
        <v>2020</v>
      </c>
      <c r="G381" s="352" t="s">
        <v>185</v>
      </c>
      <c r="H381" s="353" cm="1">
        <f t="array" ref="H381">_xlfn.XLOOKUP(E381&amp;F381&amp;G381,'2.2 Perdidas por T&amp;D'!B:B&amp;'2.2 Perdidas por T&amp;D'!C:C&amp;'2.2 Perdidas por T&amp;D'!D:D,'2.2 Perdidas por T&amp;D'!E:E,"-")</f>
        <v>3.3031500000000005E-2</v>
      </c>
      <c r="I381" s="352" t="str" cm="1">
        <f t="array" ref="I381">_xlfn.XLOOKUP(E381&amp;F381&amp;G381,'2.2 Perdidas por T&amp;D'!B:B&amp;'2.2 Perdidas por T&amp;D'!C:C&amp;'2.2 Perdidas por T&amp;D'!D:D,'2.2 Perdidas por T&amp;D'!F:F,"-")</f>
        <v>kgCO2e/kWh</v>
      </c>
      <c r="J381" s="352" t="str" cm="1">
        <f t="array" ref="J381">_xlfn.XLOOKUP(E381&amp;F381&amp;G381,'2.2 Perdidas por T&amp;D'!B:B&amp;'2.2 Perdidas por T&amp;D'!C:C&amp;'2.2 Perdidas por T&amp;D'!D:D,'2.2 Perdidas por T&amp;D'!G:G,"-")</f>
        <v>Base de Información de Eficiencia Energética - CEPAL- Enerdata, 2018 (https://biee-cepal.enerdata.net/es/datamapper/rate-of-electricity-t&amp;d-losses.html)</v>
      </c>
      <c r="K381" s="352" t="s">
        <v>85</v>
      </c>
      <c r="L381" s="356" t="s">
        <v>85</v>
      </c>
    </row>
    <row r="382" spans="2:12" ht="72">
      <c r="B382" s="352" t="s">
        <v>181</v>
      </c>
      <c r="C382" s="352" t="s">
        <v>39</v>
      </c>
      <c r="D382" s="352" t="s">
        <v>191</v>
      </c>
      <c r="E382" s="352" t="s">
        <v>189</v>
      </c>
      <c r="F382" s="363">
        <v>2021</v>
      </c>
      <c r="G382" s="352" t="s">
        <v>183</v>
      </c>
      <c r="H382" s="353" cm="1">
        <f t="array" ref="H382">_xlfn.XLOOKUP(E382&amp;F382&amp;G382,'2.2 Perdidas por T&amp;D'!B:B&amp;'2.2 Perdidas por T&amp;D'!C:C&amp;'2.2 Perdidas por T&amp;D'!D:D,'2.2 Perdidas por T&amp;D'!E:E,"-")</f>
        <v>31.763250000000003</v>
      </c>
      <c r="I382" s="352" t="str" cm="1">
        <f t="array" ref="I382">_xlfn.XLOOKUP(E382&amp;F382&amp;G382,'2.2 Perdidas por T&amp;D'!B:B&amp;'2.2 Perdidas por T&amp;D'!C:C&amp;'2.2 Perdidas por T&amp;D'!D:D,'2.2 Perdidas por T&amp;D'!F:F,"-")</f>
        <v>kgCO2e/MWh</v>
      </c>
      <c r="J382" s="352" t="str" cm="1">
        <f t="array" ref="J382">_xlfn.XLOOKUP(E382&amp;F382&amp;G382,'2.2 Perdidas por T&amp;D'!B:B&amp;'2.2 Perdidas por T&amp;D'!C:C&amp;'2.2 Perdidas por T&amp;D'!D:D,'2.2 Perdidas por T&amp;D'!G:G,"-")</f>
        <v>Base de Información de Eficiencia Energética - CEPAL- Enerdata, 2018 (https://biee-cepal.enerdata.net/es/datamapper/rate-of-electricity-t&amp;d-losses.html)</v>
      </c>
      <c r="K382" s="352" t="s">
        <v>85</v>
      </c>
      <c r="L382" s="356" t="s">
        <v>85</v>
      </c>
    </row>
    <row r="383" spans="2:12" ht="72">
      <c r="B383" s="352" t="s">
        <v>181</v>
      </c>
      <c r="C383" s="352" t="s">
        <v>39</v>
      </c>
      <c r="D383" s="352" t="s">
        <v>191</v>
      </c>
      <c r="E383" s="352" t="s">
        <v>189</v>
      </c>
      <c r="F383" s="363">
        <v>2021</v>
      </c>
      <c r="G383" s="352" t="s">
        <v>184</v>
      </c>
      <c r="H383" s="353" cm="1">
        <f t="array" ref="H383">_xlfn.XLOOKUP(E383&amp;F383&amp;G383,'2.2 Perdidas por T&amp;D'!B:B&amp;'2.2 Perdidas por T&amp;D'!C:C&amp;'2.2 Perdidas por T&amp;D'!D:D,'2.2 Perdidas por T&amp;D'!E:E,"-")</f>
        <v>31763.25</v>
      </c>
      <c r="I383" s="352" t="str" cm="1">
        <f t="array" ref="I383">_xlfn.XLOOKUP(E383&amp;F383&amp;G383,'2.2 Perdidas por T&amp;D'!B:B&amp;'2.2 Perdidas por T&amp;D'!C:C&amp;'2.2 Perdidas por T&amp;D'!D:D,'2.2 Perdidas por T&amp;D'!F:F,"-")</f>
        <v>kgCO2e/GWh</v>
      </c>
      <c r="J383" s="352" t="str" cm="1">
        <f t="array" ref="J383">_xlfn.XLOOKUP(E383&amp;F383&amp;G383,'2.2 Perdidas por T&amp;D'!B:B&amp;'2.2 Perdidas por T&amp;D'!C:C&amp;'2.2 Perdidas por T&amp;D'!D:D,'2.2 Perdidas por T&amp;D'!G:G,"-")</f>
        <v>Base de Información de Eficiencia Energética - CEPAL- Enerdata, 2018 (https://biee-cepal.enerdata.net/es/datamapper/rate-of-electricity-t&amp;d-losses.html)</v>
      </c>
      <c r="K383" s="352" t="s">
        <v>85</v>
      </c>
      <c r="L383" s="356" t="s">
        <v>85</v>
      </c>
    </row>
    <row r="384" spans="2:12" ht="72">
      <c r="B384" s="352" t="s">
        <v>181</v>
      </c>
      <c r="C384" s="352" t="s">
        <v>39</v>
      </c>
      <c r="D384" s="352" t="s">
        <v>191</v>
      </c>
      <c r="E384" s="352" t="s">
        <v>189</v>
      </c>
      <c r="F384" s="363">
        <v>2021</v>
      </c>
      <c r="G384" s="352" t="s">
        <v>185</v>
      </c>
      <c r="H384" s="353" cm="1">
        <f t="array" ref="H384">_xlfn.XLOOKUP(E384&amp;F384&amp;G384,'2.2 Perdidas por T&amp;D'!B:B&amp;'2.2 Perdidas por T&amp;D'!C:C&amp;'2.2 Perdidas por T&amp;D'!D:D,'2.2 Perdidas por T&amp;D'!E:E,"-")</f>
        <v>3.176325E-2</v>
      </c>
      <c r="I384" s="352" t="str" cm="1">
        <f t="array" ref="I384">_xlfn.XLOOKUP(E384&amp;F384&amp;G384,'2.2 Perdidas por T&amp;D'!B:B&amp;'2.2 Perdidas por T&amp;D'!C:C&amp;'2.2 Perdidas por T&amp;D'!D:D,'2.2 Perdidas por T&amp;D'!F:F,"-")</f>
        <v>kgCO2e/kWh</v>
      </c>
      <c r="J384" s="352" t="str" cm="1">
        <f t="array" ref="J384">_xlfn.XLOOKUP(E384&amp;F384&amp;G384,'2.2 Perdidas por T&amp;D'!B:B&amp;'2.2 Perdidas por T&amp;D'!C:C&amp;'2.2 Perdidas por T&amp;D'!D:D,'2.2 Perdidas por T&amp;D'!G:G,"-")</f>
        <v>Base de Información de Eficiencia Energética - CEPAL- Enerdata, 2018 (https://biee-cepal.enerdata.net/es/datamapper/rate-of-electricity-t&amp;d-losses.html)</v>
      </c>
      <c r="K384" s="352" t="s">
        <v>85</v>
      </c>
      <c r="L384" s="356" t="s">
        <v>85</v>
      </c>
    </row>
    <row r="385" spans="2:12" ht="72">
      <c r="B385" s="352" t="s">
        <v>181</v>
      </c>
      <c r="C385" s="352" t="s">
        <v>39</v>
      </c>
      <c r="D385" s="352" t="s">
        <v>191</v>
      </c>
      <c r="E385" s="352" t="s">
        <v>189</v>
      </c>
      <c r="F385" s="363">
        <v>2022</v>
      </c>
      <c r="G385" s="352" t="s">
        <v>183</v>
      </c>
      <c r="H385" s="353" cm="1">
        <f t="array" ref="H385">_xlfn.XLOOKUP(E385&amp;F385&amp;G385,'2.2 Perdidas por T&amp;D'!B:B&amp;'2.2 Perdidas por T&amp;D'!C:C&amp;'2.2 Perdidas por T&amp;D'!D:D,'2.2 Perdidas por T&amp;D'!E:E,"-")</f>
        <v>32.076750000000004</v>
      </c>
      <c r="I385" s="352" t="str" cm="1">
        <f t="array" ref="I385">_xlfn.XLOOKUP(E385&amp;F385&amp;G385,'2.2 Perdidas por T&amp;D'!B:B&amp;'2.2 Perdidas por T&amp;D'!C:C&amp;'2.2 Perdidas por T&amp;D'!D:D,'2.2 Perdidas por T&amp;D'!F:F,"-")</f>
        <v>kgCO2e/MWh</v>
      </c>
      <c r="J385" s="352" t="str" cm="1">
        <f t="array" ref="J385">_xlfn.XLOOKUP(E385&amp;F385&amp;G385,'2.2 Perdidas por T&amp;D'!B:B&amp;'2.2 Perdidas por T&amp;D'!C:C&amp;'2.2 Perdidas por T&amp;D'!D:D,'2.2 Perdidas por T&amp;D'!G:G,"-")</f>
        <v>Base de Información de Eficiencia Energética - CEPAL- Enerdata, 2018 (https://biee-cepal.enerdata.net/es/datamapper/rate-of-electricity-t&amp;d-losses.html)</v>
      </c>
      <c r="K385" s="352" t="s">
        <v>85</v>
      </c>
      <c r="L385" s="356" t="s">
        <v>85</v>
      </c>
    </row>
    <row r="386" spans="2:12" ht="72">
      <c r="B386" s="352" t="s">
        <v>181</v>
      </c>
      <c r="C386" s="352" t="s">
        <v>39</v>
      </c>
      <c r="D386" s="352" t="s">
        <v>191</v>
      </c>
      <c r="E386" s="352" t="s">
        <v>189</v>
      </c>
      <c r="F386" s="363">
        <v>2022</v>
      </c>
      <c r="G386" s="352" t="s">
        <v>184</v>
      </c>
      <c r="H386" s="353" cm="1">
        <f t="array" ref="H386">_xlfn.XLOOKUP(E386&amp;F386&amp;G386,'2.2 Perdidas por T&amp;D'!B:B&amp;'2.2 Perdidas por T&amp;D'!C:C&amp;'2.2 Perdidas por T&amp;D'!D:D,'2.2 Perdidas por T&amp;D'!E:E,"-")</f>
        <v>32076.75</v>
      </c>
      <c r="I386" s="352" t="str" cm="1">
        <f t="array" ref="I386">_xlfn.XLOOKUP(E386&amp;F386&amp;G386,'2.2 Perdidas por T&amp;D'!B:B&amp;'2.2 Perdidas por T&amp;D'!C:C&amp;'2.2 Perdidas por T&amp;D'!D:D,'2.2 Perdidas por T&amp;D'!F:F,"-")</f>
        <v>kgCO2e/GWh</v>
      </c>
      <c r="J386" s="352" t="str" cm="1">
        <f t="array" ref="J386">_xlfn.XLOOKUP(E386&amp;F386&amp;G386,'2.2 Perdidas por T&amp;D'!B:B&amp;'2.2 Perdidas por T&amp;D'!C:C&amp;'2.2 Perdidas por T&amp;D'!D:D,'2.2 Perdidas por T&amp;D'!G:G,"-")</f>
        <v>Base de Información de Eficiencia Energética - CEPAL- Enerdata, 2018 (https://biee-cepal.enerdata.net/es/datamapper/rate-of-electricity-t&amp;d-losses.html)</v>
      </c>
      <c r="K386" s="352" t="s">
        <v>85</v>
      </c>
      <c r="L386" s="356" t="s">
        <v>85</v>
      </c>
    </row>
    <row r="387" spans="2:12" ht="72">
      <c r="B387" s="352" t="s">
        <v>181</v>
      </c>
      <c r="C387" s="352" t="s">
        <v>39</v>
      </c>
      <c r="D387" s="352" t="s">
        <v>191</v>
      </c>
      <c r="E387" s="352" t="s">
        <v>189</v>
      </c>
      <c r="F387" s="363">
        <v>2022</v>
      </c>
      <c r="G387" s="352" t="s">
        <v>185</v>
      </c>
      <c r="H387" s="353" cm="1">
        <f t="array" ref="H387">_xlfn.XLOOKUP(E387&amp;F387&amp;G387,'2.2 Perdidas por T&amp;D'!B:B&amp;'2.2 Perdidas por T&amp;D'!C:C&amp;'2.2 Perdidas por T&amp;D'!D:D,'2.2 Perdidas por T&amp;D'!E:E,"-")</f>
        <v>3.2076750000000001E-2</v>
      </c>
      <c r="I387" s="352" t="str" cm="1">
        <f t="array" ref="I387">_xlfn.XLOOKUP(E387&amp;F387&amp;G387,'2.2 Perdidas por T&amp;D'!B:B&amp;'2.2 Perdidas por T&amp;D'!C:C&amp;'2.2 Perdidas por T&amp;D'!D:D,'2.2 Perdidas por T&amp;D'!F:F,"-")</f>
        <v>kgCO2e/kWh</v>
      </c>
      <c r="J387" s="352" t="str" cm="1">
        <f t="array" ref="J387">_xlfn.XLOOKUP(E387&amp;F387&amp;G387,'2.2 Perdidas por T&amp;D'!B:B&amp;'2.2 Perdidas por T&amp;D'!C:C&amp;'2.2 Perdidas por T&amp;D'!D:D,'2.2 Perdidas por T&amp;D'!G:G,"-")</f>
        <v>Base de Información de Eficiencia Energética - CEPAL- Enerdata, 2018 (https://biee-cepal.enerdata.net/es/datamapper/rate-of-electricity-t&amp;d-losses.html)</v>
      </c>
      <c r="K387" s="352" t="s">
        <v>85</v>
      </c>
      <c r="L387" s="356" t="s">
        <v>85</v>
      </c>
    </row>
    <row r="388" spans="2:12" ht="72">
      <c r="B388" s="352" t="s">
        <v>181</v>
      </c>
      <c r="C388" s="352" t="s">
        <v>39</v>
      </c>
      <c r="D388" s="352" t="s">
        <v>191</v>
      </c>
      <c r="E388" s="352" t="s">
        <v>189</v>
      </c>
      <c r="F388" s="363">
        <v>2023</v>
      </c>
      <c r="G388" s="352" t="s">
        <v>183</v>
      </c>
      <c r="H388" s="353" cm="1">
        <f t="array" ref="H388">_xlfn.XLOOKUP(E388&amp;F388&amp;G388,'2.2 Perdidas por T&amp;D'!B:B&amp;'2.2 Perdidas por T&amp;D'!C:C&amp;'2.2 Perdidas por T&amp;D'!D:D,'2.2 Perdidas por T&amp;D'!E:E,"-")</f>
        <v>33.791499810000005</v>
      </c>
      <c r="I388" s="352" t="str" cm="1">
        <f t="array" ref="I388">_xlfn.XLOOKUP(E388&amp;F388&amp;G388,'2.2 Perdidas por T&amp;D'!B:B&amp;'2.2 Perdidas por T&amp;D'!C:C&amp;'2.2 Perdidas por T&amp;D'!D:D,'2.2 Perdidas por T&amp;D'!F:F,"-")</f>
        <v>kgCO2e/MWh</v>
      </c>
      <c r="J388" s="352" t="str" cm="1">
        <f t="array" ref="J388">_xlfn.XLOOKUP(E388&amp;F388&amp;G388,'2.2 Perdidas por T&amp;D'!B:B&amp;'2.2 Perdidas por T&amp;D'!C:C&amp;'2.2 Perdidas por T&amp;D'!D:D,'2.2 Perdidas por T&amp;D'!G:G,"-")</f>
        <v>Base de Información de Eficiencia Energética - CEPAL- Enerdata, 2018 (https://biee-cepal.enerdata.net/es/datamapper/rate-of-electricity-t&amp;d-losses.html)</v>
      </c>
      <c r="K388" s="352" t="s">
        <v>85</v>
      </c>
      <c r="L388" s="356" t="s">
        <v>85</v>
      </c>
    </row>
    <row r="389" spans="2:12" ht="72">
      <c r="B389" s="352" t="s">
        <v>181</v>
      </c>
      <c r="C389" s="352" t="s">
        <v>39</v>
      </c>
      <c r="D389" s="352" t="s">
        <v>191</v>
      </c>
      <c r="E389" s="352" t="s">
        <v>189</v>
      </c>
      <c r="F389" s="363">
        <v>2023</v>
      </c>
      <c r="G389" s="352" t="s">
        <v>184</v>
      </c>
      <c r="H389" s="353" cm="1">
        <f t="array" ref="H389">_xlfn.XLOOKUP(E389&amp;F389&amp;G389,'2.2 Perdidas por T&amp;D'!B:B&amp;'2.2 Perdidas por T&amp;D'!C:C&amp;'2.2 Perdidas por T&amp;D'!D:D,'2.2 Perdidas por T&amp;D'!E:E,"-")</f>
        <v>33791.499810000008</v>
      </c>
      <c r="I389" s="352" t="str" cm="1">
        <f t="array" ref="I389">_xlfn.XLOOKUP(E389&amp;F389&amp;G389,'2.2 Perdidas por T&amp;D'!B:B&amp;'2.2 Perdidas por T&amp;D'!C:C&amp;'2.2 Perdidas por T&amp;D'!D:D,'2.2 Perdidas por T&amp;D'!F:F,"-")</f>
        <v>kgCO2e/GWh</v>
      </c>
      <c r="J389" s="352" t="str" cm="1">
        <f t="array" ref="J389">_xlfn.XLOOKUP(E389&amp;F389&amp;G389,'2.2 Perdidas por T&amp;D'!B:B&amp;'2.2 Perdidas por T&amp;D'!C:C&amp;'2.2 Perdidas por T&amp;D'!D:D,'2.2 Perdidas por T&amp;D'!G:G,"-")</f>
        <v>Base de Información de Eficiencia Energética - CEPAL- Enerdata, 2018 (https://biee-cepal.enerdata.net/es/datamapper/rate-of-electricity-t&amp;d-losses.html)</v>
      </c>
      <c r="K389" s="352" t="s">
        <v>85</v>
      </c>
      <c r="L389" s="356" t="s">
        <v>85</v>
      </c>
    </row>
    <row r="390" spans="2:12" ht="72">
      <c r="B390" s="352" t="s">
        <v>181</v>
      </c>
      <c r="C390" s="352" t="s">
        <v>39</v>
      </c>
      <c r="D390" s="352" t="s">
        <v>191</v>
      </c>
      <c r="E390" s="352" t="s">
        <v>189</v>
      </c>
      <c r="F390" s="363">
        <v>2023</v>
      </c>
      <c r="G390" s="352" t="s">
        <v>185</v>
      </c>
      <c r="H390" s="353" cm="1">
        <f t="array" ref="H390">_xlfn.XLOOKUP(E390&amp;F390&amp;G390,'2.2 Perdidas por T&amp;D'!B:B&amp;'2.2 Perdidas por T&amp;D'!C:C&amp;'2.2 Perdidas por T&amp;D'!D:D,'2.2 Perdidas por T&amp;D'!E:E,"-")</f>
        <v>3.3791499810000007E-2</v>
      </c>
      <c r="I390" s="352" t="str" cm="1">
        <f t="array" ref="I390">_xlfn.XLOOKUP(E390&amp;F390&amp;G390,'2.2 Perdidas por T&amp;D'!B:B&amp;'2.2 Perdidas por T&amp;D'!C:C&amp;'2.2 Perdidas por T&amp;D'!D:D,'2.2 Perdidas por T&amp;D'!F:F,"-")</f>
        <v>kgCO2e/kWh</v>
      </c>
      <c r="J390" s="352" t="str" cm="1">
        <f t="array" ref="J390">_xlfn.XLOOKUP(E390&amp;F390&amp;G390,'2.2 Perdidas por T&amp;D'!B:B&amp;'2.2 Perdidas por T&amp;D'!C:C&amp;'2.2 Perdidas por T&amp;D'!D:D,'2.2 Perdidas por T&amp;D'!G:G,"-")</f>
        <v>Base de Información de Eficiencia Energética - CEPAL- Enerdata, 2018 (https://biee-cepal.enerdata.net/es/datamapper/rate-of-electricity-t&amp;d-losses.html)</v>
      </c>
      <c r="K390" s="352" t="s">
        <v>85</v>
      </c>
      <c r="L390" s="356" t="s">
        <v>85</v>
      </c>
    </row>
    <row r="391" spans="2:12" ht="72">
      <c r="B391" s="352" t="s">
        <v>181</v>
      </c>
      <c r="C391" s="352" t="s">
        <v>39</v>
      </c>
      <c r="D391" s="352" t="s">
        <v>191</v>
      </c>
      <c r="E391" s="352" t="s">
        <v>189</v>
      </c>
      <c r="F391" s="363">
        <v>2024</v>
      </c>
      <c r="G391" s="352" t="s">
        <v>183</v>
      </c>
      <c r="H391" s="353" cm="1">
        <f t="array" ref="H391">_xlfn.XLOOKUP(E391&amp;F391&amp;G391,'2.2 Perdidas por T&amp;D'!B:B&amp;'2.2 Perdidas por T&amp;D'!C:C&amp;'2.2 Perdidas por T&amp;D'!D:D,'2.2 Perdidas por T&amp;D'!E:E,"-")</f>
        <v>33.470400000000005</v>
      </c>
      <c r="I391" s="352" t="str" cm="1">
        <f t="array" ref="I391">_xlfn.XLOOKUP(E391&amp;F391&amp;G391,'2.2 Perdidas por T&amp;D'!B:B&amp;'2.2 Perdidas por T&amp;D'!C:C&amp;'2.2 Perdidas por T&amp;D'!D:D,'2.2 Perdidas por T&amp;D'!F:F,"-")</f>
        <v>kgCO2e/MWh</v>
      </c>
      <c r="J391" s="352" t="str" cm="1">
        <f t="array" ref="J391">_xlfn.XLOOKUP(E391&amp;F391&amp;G391,'2.2 Perdidas por T&amp;D'!B:B&amp;'2.2 Perdidas por T&amp;D'!C:C&amp;'2.2 Perdidas por T&amp;D'!D:D,'2.2 Perdidas por T&amp;D'!G:G,"-")</f>
        <v>Base de Información de Eficiencia Energética - CEPAL- Enerdata, 2018 (https://biee-cepal.enerdata.net/es/datamapper/rate-of-electricity-t&amp;d-losses.html)</v>
      </c>
      <c r="K391" s="352" t="s">
        <v>85</v>
      </c>
      <c r="L391" s="356" t="s">
        <v>85</v>
      </c>
    </row>
    <row r="392" spans="2:12" ht="72">
      <c r="B392" s="352" t="s">
        <v>181</v>
      </c>
      <c r="C392" s="352" t="s">
        <v>39</v>
      </c>
      <c r="D392" s="352" t="s">
        <v>191</v>
      </c>
      <c r="E392" s="352" t="s">
        <v>189</v>
      </c>
      <c r="F392" s="363">
        <v>2024</v>
      </c>
      <c r="G392" s="352" t="s">
        <v>184</v>
      </c>
      <c r="H392" s="353" cm="1">
        <f t="array" ref="H392">_xlfn.XLOOKUP(E392&amp;F392&amp;G392,'2.2 Perdidas por T&amp;D'!B:B&amp;'2.2 Perdidas por T&amp;D'!C:C&amp;'2.2 Perdidas por T&amp;D'!D:D,'2.2 Perdidas por T&amp;D'!E:E,"-")</f>
        <v>33470.400000000001</v>
      </c>
      <c r="I392" s="352" t="str" cm="1">
        <f t="array" ref="I392">_xlfn.XLOOKUP(E392&amp;F392&amp;G392,'2.2 Perdidas por T&amp;D'!B:B&amp;'2.2 Perdidas por T&amp;D'!C:C&amp;'2.2 Perdidas por T&amp;D'!D:D,'2.2 Perdidas por T&amp;D'!F:F,"-")</f>
        <v>kgCO2e/GWh</v>
      </c>
      <c r="J392" s="352" t="str" cm="1">
        <f t="array" ref="J392">_xlfn.XLOOKUP(E392&amp;F392&amp;G392,'2.2 Perdidas por T&amp;D'!B:B&amp;'2.2 Perdidas por T&amp;D'!C:C&amp;'2.2 Perdidas por T&amp;D'!D:D,'2.2 Perdidas por T&amp;D'!G:G,"-")</f>
        <v>Base de Información de Eficiencia Energética - CEPAL- Enerdata, 2018 (https://biee-cepal.enerdata.net/es/datamapper/rate-of-electricity-t&amp;d-losses.html)</v>
      </c>
      <c r="K392" s="352" t="s">
        <v>85</v>
      </c>
      <c r="L392" s="356" t="s">
        <v>85</v>
      </c>
    </row>
    <row r="393" spans="2:12" ht="72">
      <c r="B393" s="352" t="s">
        <v>181</v>
      </c>
      <c r="C393" s="352" t="s">
        <v>39</v>
      </c>
      <c r="D393" s="352" t="s">
        <v>191</v>
      </c>
      <c r="E393" s="352" t="s">
        <v>189</v>
      </c>
      <c r="F393" s="363">
        <v>2024</v>
      </c>
      <c r="G393" s="352" t="s">
        <v>185</v>
      </c>
      <c r="H393" s="353" cm="1">
        <f t="array" ref="H393">_xlfn.XLOOKUP(E393&amp;F393&amp;G393,'2.2 Perdidas por T&amp;D'!B:B&amp;'2.2 Perdidas por T&amp;D'!C:C&amp;'2.2 Perdidas por T&amp;D'!D:D,'2.2 Perdidas por T&amp;D'!E:E,"-")</f>
        <v>3.3470400000000004E-2</v>
      </c>
      <c r="I393" s="352" t="str" cm="1">
        <f t="array" ref="I393">_xlfn.XLOOKUP(E393&amp;F393&amp;G393,'2.2 Perdidas por T&amp;D'!B:B&amp;'2.2 Perdidas por T&amp;D'!C:C&amp;'2.2 Perdidas por T&amp;D'!D:D,'2.2 Perdidas por T&amp;D'!F:F,"-")</f>
        <v>kgCO2e/kWh</v>
      </c>
      <c r="J393" s="352" t="str" cm="1">
        <f t="array" ref="J393">_xlfn.XLOOKUP(E393&amp;F393&amp;G393,'2.2 Perdidas por T&amp;D'!B:B&amp;'2.2 Perdidas por T&amp;D'!C:C&amp;'2.2 Perdidas por T&amp;D'!D:D,'2.2 Perdidas por T&amp;D'!G:G,"-")</f>
        <v>Base de Información de Eficiencia Energética - CEPAL- Enerdata, 2018 (https://biee-cepal.enerdata.net/es/datamapper/rate-of-electricity-t&amp;d-losses.html)</v>
      </c>
      <c r="K393" s="352" t="s">
        <v>85</v>
      </c>
      <c r="L393" s="356" t="s">
        <v>85</v>
      </c>
    </row>
    <row r="394" spans="2:12" ht="72">
      <c r="B394" s="352" t="s">
        <v>181</v>
      </c>
      <c r="C394" s="352" t="s">
        <v>39</v>
      </c>
      <c r="D394" s="352" t="s">
        <v>191</v>
      </c>
      <c r="E394" s="352" t="s">
        <v>189</v>
      </c>
      <c r="F394" s="363">
        <v>2025</v>
      </c>
      <c r="G394" s="352" t="s">
        <v>183</v>
      </c>
      <c r="H394" s="353" t="str" cm="1">
        <f t="array" ref="H394">_xlfn.XLOOKUP(E394&amp;F394&amp;G394,'2.2 Perdidas por T&amp;D'!B:B&amp;'2.2 Perdidas por T&amp;D'!C:C&amp;'2.2 Perdidas por T&amp;D'!D:D,'2.2 Perdidas por T&amp;D'!E:E,"-")</f>
        <v>PENDIENTE</v>
      </c>
      <c r="I394" s="352" t="str" cm="1">
        <f t="array" ref="I394">_xlfn.XLOOKUP(E394&amp;F394&amp;G394,'2.2 Perdidas por T&amp;D'!B:B&amp;'2.2 Perdidas por T&amp;D'!C:C&amp;'2.2 Perdidas por T&amp;D'!D:D,'2.2 Perdidas por T&amp;D'!F:F,"-")</f>
        <v>kgCO2e/MWh</v>
      </c>
      <c r="J394" s="352" t="str" cm="1">
        <f t="array" ref="J394">_xlfn.XLOOKUP(E394&amp;F394&amp;G394,'2.2 Perdidas por T&amp;D'!B:B&amp;'2.2 Perdidas por T&amp;D'!C:C&amp;'2.2 Perdidas por T&amp;D'!D:D,'2.2 Perdidas por T&amp;D'!G:G,"-")</f>
        <v>Base de Información de Eficiencia Energética - CEPAL- Enerdata, 2018 (https://biee-cepal.enerdata.net/es/datamapper/rate-of-electricity-t&amp;d-losses.html)</v>
      </c>
      <c r="K394" s="352" t="s">
        <v>85</v>
      </c>
      <c r="L394" s="356" t="s">
        <v>85</v>
      </c>
    </row>
    <row r="395" spans="2:12" ht="72">
      <c r="B395" s="352" t="s">
        <v>181</v>
      </c>
      <c r="C395" s="352" t="s">
        <v>39</v>
      </c>
      <c r="D395" s="352" t="s">
        <v>191</v>
      </c>
      <c r="E395" s="352" t="s">
        <v>189</v>
      </c>
      <c r="F395" s="363">
        <v>2025</v>
      </c>
      <c r="G395" s="352" t="s">
        <v>184</v>
      </c>
      <c r="H395" s="353" t="str" cm="1">
        <f t="array" ref="H395">_xlfn.XLOOKUP(E395&amp;F395&amp;G395,'2.2 Perdidas por T&amp;D'!B:B&amp;'2.2 Perdidas por T&amp;D'!C:C&amp;'2.2 Perdidas por T&amp;D'!D:D,'2.2 Perdidas por T&amp;D'!E:E,"-")</f>
        <v>PENDIENTE</v>
      </c>
      <c r="I395" s="352" t="str" cm="1">
        <f t="array" ref="I395">_xlfn.XLOOKUP(E395&amp;F395&amp;G395,'2.2 Perdidas por T&amp;D'!B:B&amp;'2.2 Perdidas por T&amp;D'!C:C&amp;'2.2 Perdidas por T&amp;D'!D:D,'2.2 Perdidas por T&amp;D'!F:F,"-")</f>
        <v>kgCO2e/GWh</v>
      </c>
      <c r="J395" s="352" t="str" cm="1">
        <f t="array" ref="J395">_xlfn.XLOOKUP(E395&amp;F395&amp;G395,'2.2 Perdidas por T&amp;D'!B:B&amp;'2.2 Perdidas por T&amp;D'!C:C&amp;'2.2 Perdidas por T&amp;D'!D:D,'2.2 Perdidas por T&amp;D'!G:G,"-")</f>
        <v>Base de Información de Eficiencia Energética - CEPAL- Enerdata, 2018 (https://biee-cepal.enerdata.net/es/datamapper/rate-of-electricity-t&amp;d-losses.html)</v>
      </c>
      <c r="K395" s="352" t="s">
        <v>85</v>
      </c>
      <c r="L395" s="356" t="s">
        <v>85</v>
      </c>
    </row>
    <row r="396" spans="2:12" ht="72">
      <c r="B396" s="352" t="s">
        <v>181</v>
      </c>
      <c r="C396" s="352" t="s">
        <v>39</v>
      </c>
      <c r="D396" s="352" t="s">
        <v>191</v>
      </c>
      <c r="E396" s="352" t="s">
        <v>189</v>
      </c>
      <c r="F396" s="363">
        <v>2025</v>
      </c>
      <c r="G396" s="352" t="s">
        <v>185</v>
      </c>
      <c r="H396" s="353" t="str" cm="1">
        <f t="array" ref="H396">_xlfn.XLOOKUP(E396&amp;F396&amp;G396,'2.2 Perdidas por T&amp;D'!B:B&amp;'2.2 Perdidas por T&amp;D'!C:C&amp;'2.2 Perdidas por T&amp;D'!D:D,'2.2 Perdidas por T&amp;D'!E:E,"-")</f>
        <v>PENDIENTE</v>
      </c>
      <c r="I396" s="352" t="str" cm="1">
        <f t="array" ref="I396">_xlfn.XLOOKUP(E396&amp;F396&amp;G396,'2.2 Perdidas por T&amp;D'!B:B&amp;'2.2 Perdidas por T&amp;D'!C:C&amp;'2.2 Perdidas por T&amp;D'!D:D,'2.2 Perdidas por T&amp;D'!F:F,"-")</f>
        <v>kgCO2e/kWh</v>
      </c>
      <c r="J396" s="352" t="str" cm="1">
        <f t="array" ref="J396">_xlfn.XLOOKUP(E396&amp;F396&amp;G396,'2.2 Perdidas por T&amp;D'!B:B&amp;'2.2 Perdidas por T&amp;D'!C:C&amp;'2.2 Perdidas por T&amp;D'!D:D,'2.2 Perdidas por T&amp;D'!G:G,"-")</f>
        <v>Base de Información de Eficiencia Energética - CEPAL- Enerdata, 2018 (https://biee-cepal.enerdata.net/es/datamapper/rate-of-electricity-t&amp;d-losses.html)</v>
      </c>
      <c r="K396" s="352" t="s">
        <v>85</v>
      </c>
      <c r="L396" s="356" t="s">
        <v>85</v>
      </c>
    </row>
    <row r="397" spans="2:12" ht="72">
      <c r="B397" s="352" t="s">
        <v>181</v>
      </c>
      <c r="C397" s="352" t="s">
        <v>39</v>
      </c>
      <c r="D397" s="352" t="s">
        <v>191</v>
      </c>
      <c r="E397" s="352" t="s">
        <v>190</v>
      </c>
      <c r="F397" s="363">
        <v>2015</v>
      </c>
      <c r="G397" s="352" t="s">
        <v>183</v>
      </c>
      <c r="H397" s="353" cm="1">
        <f t="array" ref="H397">_xlfn.XLOOKUP(E397&amp;F397&amp;G397,'2.2 Perdidas por T&amp;D'!B:B&amp;'2.2 Perdidas por T&amp;D'!C:C&amp;'2.2 Perdidas por T&amp;D'!D:D,'2.2 Perdidas por T&amp;D'!E:E,"-")</f>
        <v>35.283000000000001</v>
      </c>
      <c r="I397" s="352" t="str" cm="1">
        <f t="array" ref="I397">_xlfn.XLOOKUP(E397&amp;F397&amp;G397,'2.2 Perdidas por T&amp;D'!B:B&amp;'2.2 Perdidas por T&amp;D'!C:C&amp;'2.2 Perdidas por T&amp;D'!D:D,'2.2 Perdidas por T&amp;D'!F:F,"-")</f>
        <v>kgCO2e/MWh</v>
      </c>
      <c r="J397" s="352" t="str" cm="1">
        <f t="array" ref="J397">_xlfn.XLOOKUP(E397&amp;F397&amp;G397,'2.2 Perdidas por T&amp;D'!B:B&amp;'2.2 Perdidas por T&amp;D'!C:C&amp;'2.2 Perdidas por T&amp;D'!D:D,'2.2 Perdidas por T&amp;D'!G:G,"-")</f>
        <v>Base de Información de Eficiencia Energética - CEPAL- Enerdata, 2018 (https://biee-cepal.enerdata.net/es/datamapper/rate-of-electricity-t&amp;d-losses.html)</v>
      </c>
      <c r="K397" s="352" t="s">
        <v>85</v>
      </c>
      <c r="L397" s="356" t="s">
        <v>85</v>
      </c>
    </row>
    <row r="398" spans="2:12" ht="72">
      <c r="B398" s="352" t="s">
        <v>181</v>
      </c>
      <c r="C398" s="352" t="s">
        <v>39</v>
      </c>
      <c r="D398" s="352" t="s">
        <v>191</v>
      </c>
      <c r="E398" s="352" t="s">
        <v>190</v>
      </c>
      <c r="F398" s="363">
        <v>2015</v>
      </c>
      <c r="G398" s="352" t="s">
        <v>184</v>
      </c>
      <c r="H398" s="353" cm="1">
        <f t="array" ref="H398">_xlfn.XLOOKUP(E398&amp;F398&amp;G398,'2.2 Perdidas por T&amp;D'!B:B&amp;'2.2 Perdidas por T&amp;D'!C:C&amp;'2.2 Perdidas por T&amp;D'!D:D,'2.2 Perdidas por T&amp;D'!E:E,"-")</f>
        <v>35283</v>
      </c>
      <c r="I398" s="352" t="str" cm="1">
        <f t="array" ref="I398">_xlfn.XLOOKUP(E398&amp;F398&amp;G398,'2.2 Perdidas por T&amp;D'!B:B&amp;'2.2 Perdidas por T&amp;D'!C:C&amp;'2.2 Perdidas por T&amp;D'!D:D,'2.2 Perdidas por T&amp;D'!F:F,"-")</f>
        <v>kgCO2e/GWh</v>
      </c>
      <c r="J398" s="352" t="str" cm="1">
        <f t="array" ref="J398">_xlfn.XLOOKUP(E398&amp;F398&amp;G398,'2.2 Perdidas por T&amp;D'!B:B&amp;'2.2 Perdidas por T&amp;D'!C:C&amp;'2.2 Perdidas por T&amp;D'!D:D,'2.2 Perdidas por T&amp;D'!G:G,"-")</f>
        <v>Base de Información de Eficiencia Energética - CEPAL- Enerdata, 2018 (https://biee-cepal.enerdata.net/es/datamapper/rate-of-electricity-t&amp;d-losses.html)</v>
      </c>
      <c r="K398" s="352" t="s">
        <v>85</v>
      </c>
      <c r="L398" s="356" t="s">
        <v>85</v>
      </c>
    </row>
    <row r="399" spans="2:12" ht="72">
      <c r="B399" s="352" t="s">
        <v>181</v>
      </c>
      <c r="C399" s="352" t="s">
        <v>39</v>
      </c>
      <c r="D399" s="352" t="s">
        <v>191</v>
      </c>
      <c r="E399" s="352" t="s">
        <v>190</v>
      </c>
      <c r="F399" s="363">
        <v>2015</v>
      </c>
      <c r="G399" s="352" t="s">
        <v>185</v>
      </c>
      <c r="H399" s="353" cm="1">
        <f t="array" ref="H399">_xlfn.XLOOKUP(E399&amp;F399&amp;G399,'2.2 Perdidas por T&amp;D'!B:B&amp;'2.2 Perdidas por T&amp;D'!C:C&amp;'2.2 Perdidas por T&amp;D'!D:D,'2.2 Perdidas por T&amp;D'!E:E,"-")</f>
        <v>3.5283000000000002E-2</v>
      </c>
      <c r="I399" s="352" t="str" cm="1">
        <f t="array" ref="I399">_xlfn.XLOOKUP(E399&amp;F399&amp;G399,'2.2 Perdidas por T&amp;D'!B:B&amp;'2.2 Perdidas por T&amp;D'!C:C&amp;'2.2 Perdidas por T&amp;D'!D:D,'2.2 Perdidas por T&amp;D'!F:F,"-")</f>
        <v>kgCO2e/kWh</v>
      </c>
      <c r="J399" s="352" t="str" cm="1">
        <f t="array" ref="J399">_xlfn.XLOOKUP(E399&amp;F399&amp;G399,'2.2 Perdidas por T&amp;D'!B:B&amp;'2.2 Perdidas por T&amp;D'!C:C&amp;'2.2 Perdidas por T&amp;D'!D:D,'2.2 Perdidas por T&amp;D'!G:G,"-")</f>
        <v>Base de Información de Eficiencia Energética - CEPAL- Enerdata, 2018 (https://biee-cepal.enerdata.net/es/datamapper/rate-of-electricity-t&amp;d-losses.html)</v>
      </c>
      <c r="K399" s="352" t="s">
        <v>85</v>
      </c>
      <c r="L399" s="356" t="s">
        <v>85</v>
      </c>
    </row>
    <row r="400" spans="2:12" ht="72">
      <c r="B400" s="352" t="s">
        <v>181</v>
      </c>
      <c r="C400" s="352" t="s">
        <v>39</v>
      </c>
      <c r="D400" s="352" t="s">
        <v>191</v>
      </c>
      <c r="E400" s="352" t="s">
        <v>190</v>
      </c>
      <c r="F400" s="363">
        <v>2016</v>
      </c>
      <c r="G400" s="352" t="s">
        <v>183</v>
      </c>
      <c r="H400" s="353" cm="1">
        <f t="array" ref="H400">_xlfn.XLOOKUP(E400&amp;F400&amp;G400,'2.2 Perdidas por T&amp;D'!B:B&amp;'2.2 Perdidas por T&amp;D'!C:C&amp;'2.2 Perdidas por T&amp;D'!D:D,'2.2 Perdidas por T&amp;D'!E:E,"-")</f>
        <v>34.67975019</v>
      </c>
      <c r="I400" s="352" t="str" cm="1">
        <f t="array" ref="I400">_xlfn.XLOOKUP(E400&amp;F400&amp;G400,'2.2 Perdidas por T&amp;D'!B:B&amp;'2.2 Perdidas por T&amp;D'!C:C&amp;'2.2 Perdidas por T&amp;D'!D:D,'2.2 Perdidas por T&amp;D'!F:F,"-")</f>
        <v>kgCO2e/MWh</v>
      </c>
      <c r="J400" s="352" t="str" cm="1">
        <f t="array" ref="J400">_xlfn.XLOOKUP(E400&amp;F400&amp;G400,'2.2 Perdidas por T&amp;D'!B:B&amp;'2.2 Perdidas por T&amp;D'!C:C&amp;'2.2 Perdidas por T&amp;D'!D:D,'2.2 Perdidas por T&amp;D'!G:G,"-")</f>
        <v>Base de Información de Eficiencia Energética - CEPAL- Enerdata, 2018 (https://biee-cepal.enerdata.net/es/datamapper/rate-of-electricity-t&amp;d-losses.html)</v>
      </c>
      <c r="K400" s="352" t="s">
        <v>85</v>
      </c>
      <c r="L400" s="356" t="s">
        <v>85</v>
      </c>
    </row>
    <row r="401" spans="2:12" ht="72">
      <c r="B401" s="352" t="s">
        <v>181</v>
      </c>
      <c r="C401" s="352" t="s">
        <v>39</v>
      </c>
      <c r="D401" s="352" t="s">
        <v>191</v>
      </c>
      <c r="E401" s="352" t="s">
        <v>190</v>
      </c>
      <c r="F401" s="363">
        <v>2016</v>
      </c>
      <c r="G401" s="352" t="s">
        <v>184</v>
      </c>
      <c r="H401" s="353" cm="1">
        <f t="array" ref="H401">_xlfn.XLOOKUP(E401&amp;F401&amp;G401,'2.2 Perdidas por T&amp;D'!B:B&amp;'2.2 Perdidas por T&amp;D'!C:C&amp;'2.2 Perdidas por T&amp;D'!D:D,'2.2 Perdidas por T&amp;D'!E:E,"-")</f>
        <v>34679.750189999999</v>
      </c>
      <c r="I401" s="352" t="str" cm="1">
        <f t="array" ref="I401">_xlfn.XLOOKUP(E401&amp;F401&amp;G401,'2.2 Perdidas por T&amp;D'!B:B&amp;'2.2 Perdidas por T&amp;D'!C:C&amp;'2.2 Perdidas por T&amp;D'!D:D,'2.2 Perdidas por T&amp;D'!F:F,"-")</f>
        <v>kgCO2e/GWh</v>
      </c>
      <c r="J401" s="352" t="str" cm="1">
        <f t="array" ref="J401">_xlfn.XLOOKUP(E401&amp;F401&amp;G401,'2.2 Perdidas por T&amp;D'!B:B&amp;'2.2 Perdidas por T&amp;D'!C:C&amp;'2.2 Perdidas por T&amp;D'!D:D,'2.2 Perdidas por T&amp;D'!G:G,"-")</f>
        <v>Base de Información de Eficiencia Energética - CEPAL- Enerdata, 2018 (https://biee-cepal.enerdata.net/es/datamapper/rate-of-electricity-t&amp;d-losses.html)</v>
      </c>
      <c r="K401" s="352" t="s">
        <v>85</v>
      </c>
      <c r="L401" s="356" t="s">
        <v>85</v>
      </c>
    </row>
    <row r="402" spans="2:12" ht="72">
      <c r="B402" s="352" t="s">
        <v>181</v>
      </c>
      <c r="C402" s="352" t="s">
        <v>39</v>
      </c>
      <c r="D402" s="352" t="s">
        <v>191</v>
      </c>
      <c r="E402" s="352" t="s">
        <v>190</v>
      </c>
      <c r="F402" s="363">
        <v>2016</v>
      </c>
      <c r="G402" s="352" t="s">
        <v>185</v>
      </c>
      <c r="H402" s="353" cm="1">
        <f t="array" ref="H402">_xlfn.XLOOKUP(E402&amp;F402&amp;G402,'2.2 Perdidas por T&amp;D'!B:B&amp;'2.2 Perdidas por T&amp;D'!C:C&amp;'2.2 Perdidas por T&amp;D'!D:D,'2.2 Perdidas por T&amp;D'!E:E,"-")</f>
        <v>3.4679750190000004E-2</v>
      </c>
      <c r="I402" s="352" t="str" cm="1">
        <f t="array" ref="I402">_xlfn.XLOOKUP(E402&amp;F402&amp;G402,'2.2 Perdidas por T&amp;D'!B:B&amp;'2.2 Perdidas por T&amp;D'!C:C&amp;'2.2 Perdidas por T&amp;D'!D:D,'2.2 Perdidas por T&amp;D'!F:F,"-")</f>
        <v>kgCO2e/kWh</v>
      </c>
      <c r="J402" s="352" t="str" cm="1">
        <f t="array" ref="J402">_xlfn.XLOOKUP(E402&amp;F402&amp;G402,'2.2 Perdidas por T&amp;D'!B:B&amp;'2.2 Perdidas por T&amp;D'!C:C&amp;'2.2 Perdidas por T&amp;D'!D:D,'2.2 Perdidas por T&amp;D'!G:G,"-")</f>
        <v>Base de Información de Eficiencia Energética - CEPAL- Enerdata, 2018 (https://biee-cepal.enerdata.net/es/datamapper/rate-of-electricity-t&amp;d-losses.html)</v>
      </c>
      <c r="K402" s="352" t="s">
        <v>85</v>
      </c>
      <c r="L402" s="356" t="s">
        <v>85</v>
      </c>
    </row>
    <row r="403" spans="2:12" ht="72">
      <c r="B403" s="352" t="s">
        <v>181</v>
      </c>
      <c r="C403" s="352" t="s">
        <v>39</v>
      </c>
      <c r="D403" s="352" t="s">
        <v>191</v>
      </c>
      <c r="E403" s="352" t="s">
        <v>190</v>
      </c>
      <c r="F403" s="363">
        <v>2017</v>
      </c>
      <c r="G403" s="352" t="s">
        <v>183</v>
      </c>
      <c r="H403" s="353" cm="1">
        <f t="array" ref="H403">_xlfn.XLOOKUP(E403&amp;F403&amp;G403,'2.2 Perdidas por T&amp;D'!B:B&amp;'2.2 Perdidas por T&amp;D'!C:C&amp;'2.2 Perdidas por T&amp;D'!D:D,'2.2 Perdidas por T&amp;D'!E:E,"-")</f>
        <v>31.753749810000002</v>
      </c>
      <c r="I403" s="352" t="str" cm="1">
        <f t="array" ref="I403">_xlfn.XLOOKUP(E403&amp;F403&amp;G403,'2.2 Perdidas por T&amp;D'!B:B&amp;'2.2 Perdidas por T&amp;D'!C:C&amp;'2.2 Perdidas por T&amp;D'!D:D,'2.2 Perdidas por T&amp;D'!F:F,"-")</f>
        <v>kgCO2e/MWh</v>
      </c>
      <c r="J403" s="352" t="str" cm="1">
        <f t="array" ref="J403">_xlfn.XLOOKUP(E403&amp;F403&amp;G403,'2.2 Perdidas por T&amp;D'!B:B&amp;'2.2 Perdidas por T&amp;D'!C:C&amp;'2.2 Perdidas por T&amp;D'!D:D,'2.2 Perdidas por T&amp;D'!G:G,"-")</f>
        <v>Base de Información de Eficiencia Energética - CEPAL- Enerdata, 2018 (https://biee-cepal.enerdata.net/es/datamapper/rate-of-electricity-t&amp;d-losses.html)</v>
      </c>
      <c r="K403" s="352" t="s">
        <v>85</v>
      </c>
      <c r="L403" s="356" t="s">
        <v>85</v>
      </c>
    </row>
    <row r="404" spans="2:12" ht="72">
      <c r="B404" s="352" t="s">
        <v>181</v>
      </c>
      <c r="C404" s="352" t="s">
        <v>39</v>
      </c>
      <c r="D404" s="352" t="s">
        <v>191</v>
      </c>
      <c r="E404" s="352" t="s">
        <v>190</v>
      </c>
      <c r="F404" s="363">
        <v>2017</v>
      </c>
      <c r="G404" s="352" t="s">
        <v>184</v>
      </c>
      <c r="H404" s="353" cm="1">
        <f t="array" ref="H404">_xlfn.XLOOKUP(E404&amp;F404&amp;G404,'2.2 Perdidas por T&amp;D'!B:B&amp;'2.2 Perdidas por T&amp;D'!C:C&amp;'2.2 Perdidas por T&amp;D'!D:D,'2.2 Perdidas por T&amp;D'!E:E,"-")</f>
        <v>31753.749810000005</v>
      </c>
      <c r="I404" s="352" t="str" cm="1">
        <f t="array" ref="I404">_xlfn.XLOOKUP(E404&amp;F404&amp;G404,'2.2 Perdidas por T&amp;D'!B:B&amp;'2.2 Perdidas por T&amp;D'!C:C&amp;'2.2 Perdidas por T&amp;D'!D:D,'2.2 Perdidas por T&amp;D'!F:F,"-")</f>
        <v>kgCO2e/GWh</v>
      </c>
      <c r="J404" s="352" t="str" cm="1">
        <f t="array" ref="J404">_xlfn.XLOOKUP(E404&amp;F404&amp;G404,'2.2 Perdidas por T&amp;D'!B:B&amp;'2.2 Perdidas por T&amp;D'!C:C&amp;'2.2 Perdidas por T&amp;D'!D:D,'2.2 Perdidas por T&amp;D'!G:G,"-")</f>
        <v>Base de Información de Eficiencia Energética - CEPAL- Enerdata, 2018 (https://biee-cepal.enerdata.net/es/datamapper/rate-of-electricity-t&amp;d-losses.html)</v>
      </c>
      <c r="K404" s="352" t="s">
        <v>85</v>
      </c>
      <c r="L404" s="356" t="s">
        <v>85</v>
      </c>
    </row>
    <row r="405" spans="2:12" ht="72">
      <c r="B405" s="352" t="s">
        <v>181</v>
      </c>
      <c r="C405" s="352" t="s">
        <v>39</v>
      </c>
      <c r="D405" s="352" t="s">
        <v>191</v>
      </c>
      <c r="E405" s="352" t="s">
        <v>190</v>
      </c>
      <c r="F405" s="363">
        <v>2017</v>
      </c>
      <c r="G405" s="352" t="s">
        <v>185</v>
      </c>
      <c r="H405" s="353" cm="1">
        <f t="array" ref="H405">_xlfn.XLOOKUP(E405&amp;F405&amp;G405,'2.2 Perdidas por T&amp;D'!B:B&amp;'2.2 Perdidas por T&amp;D'!C:C&amp;'2.2 Perdidas por T&amp;D'!D:D,'2.2 Perdidas por T&amp;D'!E:E,"-")</f>
        <v>3.1753749810000009E-2</v>
      </c>
      <c r="I405" s="352" t="str" cm="1">
        <f t="array" ref="I405">_xlfn.XLOOKUP(E405&amp;F405&amp;G405,'2.2 Perdidas por T&amp;D'!B:B&amp;'2.2 Perdidas por T&amp;D'!C:C&amp;'2.2 Perdidas por T&amp;D'!D:D,'2.2 Perdidas por T&amp;D'!F:F,"-")</f>
        <v>kgCO2e/kWh</v>
      </c>
      <c r="J405" s="352" t="str" cm="1">
        <f t="array" ref="J405">_xlfn.XLOOKUP(E405&amp;F405&amp;G405,'2.2 Perdidas por T&amp;D'!B:B&amp;'2.2 Perdidas por T&amp;D'!C:C&amp;'2.2 Perdidas por T&amp;D'!D:D,'2.2 Perdidas por T&amp;D'!G:G,"-")</f>
        <v>Base de Información de Eficiencia Energética - CEPAL- Enerdata, 2018 (https://biee-cepal.enerdata.net/es/datamapper/rate-of-electricity-t&amp;d-losses.html)</v>
      </c>
      <c r="K405" s="352" t="s">
        <v>85</v>
      </c>
      <c r="L405" s="356" t="s">
        <v>85</v>
      </c>
    </row>
    <row r="406" spans="2:12" ht="72">
      <c r="B406" s="352" t="s">
        <v>181</v>
      </c>
      <c r="C406" s="352" t="s">
        <v>39</v>
      </c>
      <c r="D406" s="352" t="s">
        <v>191</v>
      </c>
      <c r="E406" s="352" t="s">
        <v>190</v>
      </c>
      <c r="F406" s="363">
        <v>2018</v>
      </c>
      <c r="G406" s="352" t="s">
        <v>183</v>
      </c>
      <c r="H406" s="353" cm="1">
        <f t="array" ref="H406">_xlfn.XLOOKUP(E406&amp;F406&amp;G406,'2.2 Perdidas por T&amp;D'!B:B&amp;'2.2 Perdidas por T&amp;D'!C:C&amp;'2.2 Perdidas por T&amp;D'!D:D,'2.2 Perdidas por T&amp;D'!E:E,"-")</f>
        <v>31.639749998100005</v>
      </c>
      <c r="I406" s="352" t="str" cm="1">
        <f t="array" ref="I406">_xlfn.XLOOKUP(E406&amp;F406&amp;G406,'2.2 Perdidas por T&amp;D'!B:B&amp;'2.2 Perdidas por T&amp;D'!C:C&amp;'2.2 Perdidas por T&amp;D'!D:D,'2.2 Perdidas por T&amp;D'!F:F,"-")</f>
        <v>kgCO2e/MWh</v>
      </c>
      <c r="J406" s="352" t="str" cm="1">
        <f t="array" ref="J406">_xlfn.XLOOKUP(E406&amp;F406&amp;G406,'2.2 Perdidas por T&amp;D'!B:B&amp;'2.2 Perdidas por T&amp;D'!C:C&amp;'2.2 Perdidas por T&amp;D'!D:D,'2.2 Perdidas por T&amp;D'!G:G,"-")</f>
        <v>Base de Información de Eficiencia Energética - CEPAL- Enerdata, 2018 (https://biee-cepal.enerdata.net/es/datamapper/rate-of-electricity-t&amp;d-losses.html)</v>
      </c>
      <c r="K406" s="352" t="s">
        <v>85</v>
      </c>
      <c r="L406" s="356" t="s">
        <v>85</v>
      </c>
    </row>
    <row r="407" spans="2:12" ht="72">
      <c r="B407" s="352" t="s">
        <v>181</v>
      </c>
      <c r="C407" s="352" t="s">
        <v>39</v>
      </c>
      <c r="D407" s="352" t="s">
        <v>191</v>
      </c>
      <c r="E407" s="352" t="s">
        <v>190</v>
      </c>
      <c r="F407" s="363">
        <v>2018</v>
      </c>
      <c r="G407" s="352" t="s">
        <v>184</v>
      </c>
      <c r="H407" s="353" cm="1">
        <f t="array" ref="H407">_xlfn.XLOOKUP(E407&amp;F407&amp;G407,'2.2 Perdidas por T&amp;D'!B:B&amp;'2.2 Perdidas por T&amp;D'!C:C&amp;'2.2 Perdidas por T&amp;D'!D:D,'2.2 Perdidas por T&amp;D'!E:E,"-")</f>
        <v>31639.749998100004</v>
      </c>
      <c r="I407" s="352" t="str" cm="1">
        <f t="array" ref="I407">_xlfn.XLOOKUP(E407&amp;F407&amp;G407,'2.2 Perdidas por T&amp;D'!B:B&amp;'2.2 Perdidas por T&amp;D'!C:C&amp;'2.2 Perdidas por T&amp;D'!D:D,'2.2 Perdidas por T&amp;D'!F:F,"-")</f>
        <v>kgCO2e/GWh</v>
      </c>
      <c r="J407" s="352" t="str" cm="1">
        <f t="array" ref="J407">_xlfn.XLOOKUP(E407&amp;F407&amp;G407,'2.2 Perdidas por T&amp;D'!B:B&amp;'2.2 Perdidas por T&amp;D'!C:C&amp;'2.2 Perdidas por T&amp;D'!D:D,'2.2 Perdidas por T&amp;D'!G:G,"-")</f>
        <v>Base de Información de Eficiencia Energética - CEPAL- Enerdata, 2018 (https://biee-cepal.enerdata.net/es/datamapper/rate-of-electricity-t&amp;d-losses.html)</v>
      </c>
      <c r="K407" s="352" t="s">
        <v>85</v>
      </c>
      <c r="L407" s="356" t="s">
        <v>85</v>
      </c>
    </row>
    <row r="408" spans="2:12" ht="72">
      <c r="B408" s="352" t="s">
        <v>181</v>
      </c>
      <c r="C408" s="352" t="s">
        <v>39</v>
      </c>
      <c r="D408" s="352" t="s">
        <v>191</v>
      </c>
      <c r="E408" s="352" t="s">
        <v>190</v>
      </c>
      <c r="F408" s="363">
        <v>2018</v>
      </c>
      <c r="G408" s="352" t="s">
        <v>185</v>
      </c>
      <c r="H408" s="353" cm="1">
        <f t="array" ref="H408">_xlfn.XLOOKUP(E408&amp;F408&amp;G408,'2.2 Perdidas por T&amp;D'!B:B&amp;'2.2 Perdidas por T&amp;D'!C:C&amp;'2.2 Perdidas por T&amp;D'!D:D,'2.2 Perdidas por T&amp;D'!E:E,"-")</f>
        <v>3.16397499981E-2</v>
      </c>
      <c r="I408" s="352" t="str" cm="1">
        <f t="array" ref="I408">_xlfn.XLOOKUP(E408&amp;F408&amp;G408,'2.2 Perdidas por T&amp;D'!B:B&amp;'2.2 Perdidas por T&amp;D'!C:C&amp;'2.2 Perdidas por T&amp;D'!D:D,'2.2 Perdidas por T&amp;D'!F:F,"-")</f>
        <v>kgCO2e/kWh</v>
      </c>
      <c r="J408" s="352" t="str" cm="1">
        <f t="array" ref="J408">_xlfn.XLOOKUP(E408&amp;F408&amp;G408,'2.2 Perdidas por T&amp;D'!B:B&amp;'2.2 Perdidas por T&amp;D'!C:C&amp;'2.2 Perdidas por T&amp;D'!D:D,'2.2 Perdidas por T&amp;D'!G:G,"-")</f>
        <v>Base de Información de Eficiencia Energética - CEPAL- Enerdata, 2018 (https://biee-cepal.enerdata.net/es/datamapper/rate-of-electricity-t&amp;d-losses.html)</v>
      </c>
      <c r="K408" s="352" t="s">
        <v>85</v>
      </c>
      <c r="L408" s="356" t="s">
        <v>85</v>
      </c>
    </row>
    <row r="409" spans="2:12" ht="72">
      <c r="B409" s="352" t="s">
        <v>181</v>
      </c>
      <c r="C409" s="352" t="s">
        <v>39</v>
      </c>
      <c r="D409" s="352" t="s">
        <v>191</v>
      </c>
      <c r="E409" s="352" t="s">
        <v>190</v>
      </c>
      <c r="F409" s="363">
        <v>2019</v>
      </c>
      <c r="G409" s="352" t="s">
        <v>183</v>
      </c>
      <c r="H409" s="353" cm="1">
        <f t="array" ref="H409">_xlfn.XLOOKUP(E409&amp;F409&amp;G409,'2.2 Perdidas por T&amp;D'!B:B&amp;'2.2 Perdidas por T&amp;D'!C:C&amp;'2.2 Perdidas por T&amp;D'!D:D,'2.2 Perdidas por T&amp;D'!E:E,"-")</f>
        <v>29.487999998100005</v>
      </c>
      <c r="I409" s="352" t="str" cm="1">
        <f t="array" ref="I409">_xlfn.XLOOKUP(E409&amp;F409&amp;G409,'2.2 Perdidas por T&amp;D'!B:B&amp;'2.2 Perdidas por T&amp;D'!C:C&amp;'2.2 Perdidas por T&amp;D'!D:D,'2.2 Perdidas por T&amp;D'!F:F,"-")</f>
        <v>kgCO2e/MWh</v>
      </c>
      <c r="J409" s="352" t="str" cm="1">
        <f t="array" ref="J409">_xlfn.XLOOKUP(E409&amp;F409&amp;G409,'2.2 Perdidas por T&amp;D'!B:B&amp;'2.2 Perdidas por T&amp;D'!C:C&amp;'2.2 Perdidas por T&amp;D'!D:D,'2.2 Perdidas por T&amp;D'!G:G,"-")</f>
        <v>Base de Información de Eficiencia Energética - CEPAL- Enerdata, 2018 (https://biee-cepal.enerdata.net/es/datamapper/rate-of-electricity-t&amp;d-losses.html)</v>
      </c>
      <c r="K409" s="352" t="s">
        <v>85</v>
      </c>
      <c r="L409" s="356" t="s">
        <v>85</v>
      </c>
    </row>
    <row r="410" spans="2:12" ht="72">
      <c r="B410" s="352" t="s">
        <v>181</v>
      </c>
      <c r="C410" s="352" t="s">
        <v>39</v>
      </c>
      <c r="D410" s="352" t="s">
        <v>191</v>
      </c>
      <c r="E410" s="352" t="s">
        <v>190</v>
      </c>
      <c r="F410" s="363">
        <v>2019</v>
      </c>
      <c r="G410" s="352" t="s">
        <v>184</v>
      </c>
      <c r="H410" s="353" cm="1">
        <f t="array" ref="H410">_xlfn.XLOOKUP(E410&amp;F410&amp;G410,'2.2 Perdidas por T&amp;D'!B:B&amp;'2.2 Perdidas por T&amp;D'!C:C&amp;'2.2 Perdidas por T&amp;D'!D:D,'2.2 Perdidas por T&amp;D'!E:E,"-")</f>
        <v>29487.999998100004</v>
      </c>
      <c r="I410" s="352" t="str" cm="1">
        <f t="array" ref="I410">_xlfn.XLOOKUP(E410&amp;F410&amp;G410,'2.2 Perdidas por T&amp;D'!B:B&amp;'2.2 Perdidas por T&amp;D'!C:C&amp;'2.2 Perdidas por T&amp;D'!D:D,'2.2 Perdidas por T&amp;D'!F:F,"-")</f>
        <v>kgCO2e/GWh</v>
      </c>
      <c r="J410" s="352" t="str" cm="1">
        <f t="array" ref="J410">_xlfn.XLOOKUP(E410&amp;F410&amp;G410,'2.2 Perdidas por T&amp;D'!B:B&amp;'2.2 Perdidas por T&amp;D'!C:C&amp;'2.2 Perdidas por T&amp;D'!D:D,'2.2 Perdidas por T&amp;D'!G:G,"-")</f>
        <v>Base de Información de Eficiencia Energética - CEPAL- Enerdata, 2018 (https://biee-cepal.enerdata.net/es/datamapper/rate-of-electricity-t&amp;d-losses.html)</v>
      </c>
      <c r="K410" s="352" t="s">
        <v>85</v>
      </c>
      <c r="L410" s="356" t="s">
        <v>85</v>
      </c>
    </row>
    <row r="411" spans="2:12" ht="72">
      <c r="B411" s="352" t="s">
        <v>181</v>
      </c>
      <c r="C411" s="352" t="s">
        <v>39</v>
      </c>
      <c r="D411" s="352" t="s">
        <v>191</v>
      </c>
      <c r="E411" s="352" t="s">
        <v>190</v>
      </c>
      <c r="F411" s="363">
        <v>2019</v>
      </c>
      <c r="G411" s="352" t="s">
        <v>185</v>
      </c>
      <c r="H411" s="353" cm="1">
        <f t="array" ref="H411">_xlfn.XLOOKUP(E411&amp;F411&amp;G411,'2.2 Perdidas por T&amp;D'!B:B&amp;'2.2 Perdidas por T&amp;D'!C:C&amp;'2.2 Perdidas por T&amp;D'!D:D,'2.2 Perdidas por T&amp;D'!E:E,"-")</f>
        <v>2.9487999998100006E-2</v>
      </c>
      <c r="I411" s="352" t="str" cm="1">
        <f t="array" ref="I411">_xlfn.XLOOKUP(E411&amp;F411&amp;G411,'2.2 Perdidas por T&amp;D'!B:B&amp;'2.2 Perdidas por T&amp;D'!C:C&amp;'2.2 Perdidas por T&amp;D'!D:D,'2.2 Perdidas por T&amp;D'!F:F,"-")</f>
        <v>kgCO2e/kWh</v>
      </c>
      <c r="J411" s="352" t="str" cm="1">
        <f t="array" ref="J411">_xlfn.XLOOKUP(E411&amp;F411&amp;G411,'2.2 Perdidas por T&amp;D'!B:B&amp;'2.2 Perdidas por T&amp;D'!C:C&amp;'2.2 Perdidas por T&amp;D'!D:D,'2.2 Perdidas por T&amp;D'!G:G,"-")</f>
        <v>Base de Información de Eficiencia Energética - CEPAL- Enerdata, 2018 (https://biee-cepal.enerdata.net/es/datamapper/rate-of-electricity-t&amp;d-losses.html)</v>
      </c>
      <c r="K411" s="352" t="s">
        <v>85</v>
      </c>
      <c r="L411" s="356" t="s">
        <v>85</v>
      </c>
    </row>
    <row r="412" spans="2:12" ht="72">
      <c r="B412" s="352" t="s">
        <v>181</v>
      </c>
      <c r="C412" s="352" t="s">
        <v>39</v>
      </c>
      <c r="D412" s="352" t="s">
        <v>191</v>
      </c>
      <c r="E412" s="352" t="s">
        <v>190</v>
      </c>
      <c r="F412" s="363">
        <v>2020</v>
      </c>
      <c r="G412" s="352" t="s">
        <v>183</v>
      </c>
      <c r="H412" s="353" cm="1">
        <f t="array" ref="H412">_xlfn.XLOOKUP(E412&amp;F412&amp;G412,'2.2 Perdidas por T&amp;D'!B:B&amp;'2.2 Perdidas por T&amp;D'!C:C&amp;'2.2 Perdidas por T&amp;D'!D:D,'2.2 Perdidas por T&amp;D'!E:E,"-")</f>
        <v>27.2555000019</v>
      </c>
      <c r="I412" s="352" t="str" cm="1">
        <f t="array" ref="I412">_xlfn.XLOOKUP(E412&amp;F412&amp;G412,'2.2 Perdidas por T&amp;D'!B:B&amp;'2.2 Perdidas por T&amp;D'!C:C&amp;'2.2 Perdidas por T&amp;D'!D:D,'2.2 Perdidas por T&amp;D'!F:F,"-")</f>
        <v>kgCO2e/MWh</v>
      </c>
      <c r="J412" s="352" t="str" cm="1">
        <f t="array" ref="J412">_xlfn.XLOOKUP(E412&amp;F412&amp;G412,'2.2 Perdidas por T&amp;D'!B:B&amp;'2.2 Perdidas por T&amp;D'!C:C&amp;'2.2 Perdidas por T&amp;D'!D:D,'2.2 Perdidas por T&amp;D'!G:G,"-")</f>
        <v>Base de Información de Eficiencia Energética - CEPAL- Enerdata, 2018 (https://biee-cepal.enerdata.net/es/datamapper/rate-of-electricity-t&amp;d-losses.html)</v>
      </c>
      <c r="K412" s="352" t="s">
        <v>85</v>
      </c>
      <c r="L412" s="356" t="s">
        <v>85</v>
      </c>
    </row>
    <row r="413" spans="2:12" ht="72">
      <c r="B413" s="352" t="s">
        <v>181</v>
      </c>
      <c r="C413" s="352" t="s">
        <v>39</v>
      </c>
      <c r="D413" s="352" t="s">
        <v>191</v>
      </c>
      <c r="E413" s="352" t="s">
        <v>190</v>
      </c>
      <c r="F413" s="363">
        <v>2020</v>
      </c>
      <c r="G413" s="352" t="s">
        <v>184</v>
      </c>
      <c r="H413" s="353" cm="1">
        <f t="array" ref="H413">_xlfn.XLOOKUP(E413&amp;F413&amp;G413,'2.2 Perdidas por T&amp;D'!B:B&amp;'2.2 Perdidas por T&amp;D'!C:C&amp;'2.2 Perdidas por T&amp;D'!D:D,'2.2 Perdidas por T&amp;D'!E:E,"-")</f>
        <v>27255.5000019</v>
      </c>
      <c r="I413" s="352" t="str" cm="1">
        <f t="array" ref="I413">_xlfn.XLOOKUP(E413&amp;F413&amp;G413,'2.2 Perdidas por T&amp;D'!B:B&amp;'2.2 Perdidas por T&amp;D'!C:C&amp;'2.2 Perdidas por T&amp;D'!D:D,'2.2 Perdidas por T&amp;D'!F:F,"-")</f>
        <v>kgCO2e/GWh</v>
      </c>
      <c r="J413" s="352" t="str" cm="1">
        <f t="array" ref="J413">_xlfn.XLOOKUP(E413&amp;F413&amp;G413,'2.2 Perdidas por T&amp;D'!B:B&amp;'2.2 Perdidas por T&amp;D'!C:C&amp;'2.2 Perdidas por T&amp;D'!D:D,'2.2 Perdidas por T&amp;D'!G:G,"-")</f>
        <v>Base de Información de Eficiencia Energética - CEPAL- Enerdata, 2018 (https://biee-cepal.enerdata.net/es/datamapper/rate-of-electricity-t&amp;d-losses.html)</v>
      </c>
      <c r="K413" s="352" t="s">
        <v>85</v>
      </c>
      <c r="L413" s="356" t="s">
        <v>85</v>
      </c>
    </row>
    <row r="414" spans="2:12" ht="72">
      <c r="B414" s="352" t="s">
        <v>181</v>
      </c>
      <c r="C414" s="352" t="s">
        <v>39</v>
      </c>
      <c r="D414" s="352" t="s">
        <v>191</v>
      </c>
      <c r="E414" s="352" t="s">
        <v>190</v>
      </c>
      <c r="F414" s="363">
        <v>2020</v>
      </c>
      <c r="G414" s="352" t="s">
        <v>185</v>
      </c>
      <c r="H414" s="353" cm="1">
        <f t="array" ref="H414">_xlfn.XLOOKUP(E414&amp;F414&amp;G414,'2.2 Perdidas por T&amp;D'!B:B&amp;'2.2 Perdidas por T&amp;D'!C:C&amp;'2.2 Perdidas por T&amp;D'!D:D,'2.2 Perdidas por T&amp;D'!E:E,"-")</f>
        <v>2.7255500001900003E-2</v>
      </c>
      <c r="I414" s="352" t="str" cm="1">
        <f t="array" ref="I414">_xlfn.XLOOKUP(E414&amp;F414&amp;G414,'2.2 Perdidas por T&amp;D'!B:B&amp;'2.2 Perdidas por T&amp;D'!C:C&amp;'2.2 Perdidas por T&amp;D'!D:D,'2.2 Perdidas por T&amp;D'!F:F,"-")</f>
        <v>kgCO2e/kWh</v>
      </c>
      <c r="J414" s="352" t="str" cm="1">
        <f t="array" ref="J414">_xlfn.XLOOKUP(E414&amp;F414&amp;G414,'2.2 Perdidas por T&amp;D'!B:B&amp;'2.2 Perdidas por T&amp;D'!C:C&amp;'2.2 Perdidas por T&amp;D'!D:D,'2.2 Perdidas por T&amp;D'!G:G,"-")</f>
        <v>Base de Información de Eficiencia Energética - CEPAL- Enerdata, 2018 (https://biee-cepal.enerdata.net/es/datamapper/rate-of-electricity-t&amp;d-losses.html)</v>
      </c>
      <c r="K414" s="352" t="s">
        <v>85</v>
      </c>
      <c r="L414" s="356" t="s">
        <v>85</v>
      </c>
    </row>
    <row r="415" spans="2:12" ht="72">
      <c r="B415" s="352" t="s">
        <v>181</v>
      </c>
      <c r="C415" s="352" t="s">
        <v>39</v>
      </c>
      <c r="D415" s="352" t="s">
        <v>191</v>
      </c>
      <c r="E415" s="352" t="s">
        <v>190</v>
      </c>
      <c r="F415" s="363">
        <v>2021</v>
      </c>
      <c r="G415" s="352" t="s">
        <v>183</v>
      </c>
      <c r="H415" s="353" cm="1">
        <f t="array" ref="H415">_xlfn.XLOOKUP(E415&amp;F415&amp;G415,'2.2 Perdidas por T&amp;D'!B:B&amp;'2.2 Perdidas por T&amp;D'!C:C&amp;'2.2 Perdidas por T&amp;D'!D:D,'2.2 Perdidas por T&amp;D'!E:E,"-")</f>
        <v>31.649250000000002</v>
      </c>
      <c r="I415" s="352" t="str" cm="1">
        <f t="array" ref="I415">_xlfn.XLOOKUP(E415&amp;F415&amp;G415,'2.2 Perdidas por T&amp;D'!B:B&amp;'2.2 Perdidas por T&amp;D'!C:C&amp;'2.2 Perdidas por T&amp;D'!D:D,'2.2 Perdidas por T&amp;D'!F:F,"-")</f>
        <v>kgCO2e/MWh</v>
      </c>
      <c r="J415" s="352" t="str" cm="1">
        <f t="array" ref="J415">_xlfn.XLOOKUP(E415&amp;F415&amp;G415,'2.2 Perdidas por T&amp;D'!B:B&amp;'2.2 Perdidas por T&amp;D'!C:C&amp;'2.2 Perdidas por T&amp;D'!D:D,'2.2 Perdidas por T&amp;D'!G:G,"-")</f>
        <v>Base de Información de Eficiencia Energética - CEPAL- Enerdata, 2018 (https://biee-cepal.enerdata.net/es/datamapper/rate-of-electricity-t&amp;d-losses.html)</v>
      </c>
      <c r="K415" s="352" t="s">
        <v>85</v>
      </c>
      <c r="L415" s="356" t="s">
        <v>85</v>
      </c>
    </row>
    <row r="416" spans="2:12" ht="72">
      <c r="B416" s="352" t="s">
        <v>181</v>
      </c>
      <c r="C416" s="352" t="s">
        <v>39</v>
      </c>
      <c r="D416" s="352" t="s">
        <v>191</v>
      </c>
      <c r="E416" s="352" t="s">
        <v>190</v>
      </c>
      <c r="F416" s="363">
        <v>2021</v>
      </c>
      <c r="G416" s="352" t="s">
        <v>184</v>
      </c>
      <c r="H416" s="353" cm="1">
        <f t="array" ref="H416">_xlfn.XLOOKUP(E416&amp;F416&amp;G416,'2.2 Perdidas por T&amp;D'!B:B&amp;'2.2 Perdidas por T&amp;D'!C:C&amp;'2.2 Perdidas por T&amp;D'!D:D,'2.2 Perdidas por T&amp;D'!E:E,"-")</f>
        <v>31649.25</v>
      </c>
      <c r="I416" s="352" t="str" cm="1">
        <f t="array" ref="I416">_xlfn.XLOOKUP(E416&amp;F416&amp;G416,'2.2 Perdidas por T&amp;D'!B:B&amp;'2.2 Perdidas por T&amp;D'!C:C&amp;'2.2 Perdidas por T&amp;D'!D:D,'2.2 Perdidas por T&amp;D'!F:F,"-")</f>
        <v>kgCO2e/GWh</v>
      </c>
      <c r="J416" s="352" t="str" cm="1">
        <f t="array" ref="J416">_xlfn.XLOOKUP(E416&amp;F416&amp;G416,'2.2 Perdidas por T&amp;D'!B:B&amp;'2.2 Perdidas por T&amp;D'!C:C&amp;'2.2 Perdidas por T&amp;D'!D:D,'2.2 Perdidas por T&amp;D'!G:G,"-")</f>
        <v>Base de Información de Eficiencia Energética - CEPAL- Enerdata, 2018 (https://biee-cepal.enerdata.net/es/datamapper/rate-of-electricity-t&amp;d-losses.html)</v>
      </c>
      <c r="K416" s="352" t="s">
        <v>85</v>
      </c>
      <c r="L416" s="356" t="s">
        <v>85</v>
      </c>
    </row>
    <row r="417" spans="2:12" ht="72">
      <c r="B417" s="352" t="s">
        <v>181</v>
      </c>
      <c r="C417" s="352" t="s">
        <v>39</v>
      </c>
      <c r="D417" s="352" t="s">
        <v>191</v>
      </c>
      <c r="E417" s="352" t="s">
        <v>190</v>
      </c>
      <c r="F417" s="363">
        <v>2021</v>
      </c>
      <c r="G417" s="352" t="s">
        <v>185</v>
      </c>
      <c r="H417" s="353" cm="1">
        <f t="array" ref="H417">_xlfn.XLOOKUP(E417&amp;F417&amp;G417,'2.2 Perdidas por T&amp;D'!B:B&amp;'2.2 Perdidas por T&amp;D'!C:C&amp;'2.2 Perdidas por T&amp;D'!D:D,'2.2 Perdidas por T&amp;D'!E:E,"-")</f>
        <v>3.1649250000000004E-2</v>
      </c>
      <c r="I417" s="352" t="str" cm="1">
        <f t="array" ref="I417">_xlfn.XLOOKUP(E417&amp;F417&amp;G417,'2.2 Perdidas por T&amp;D'!B:B&amp;'2.2 Perdidas por T&amp;D'!C:C&amp;'2.2 Perdidas por T&amp;D'!D:D,'2.2 Perdidas por T&amp;D'!F:F,"-")</f>
        <v>kgCO2e/kWh</v>
      </c>
      <c r="J417" s="352" t="str" cm="1">
        <f t="array" ref="J417">_xlfn.XLOOKUP(E417&amp;F417&amp;G417,'2.2 Perdidas por T&amp;D'!B:B&amp;'2.2 Perdidas por T&amp;D'!C:C&amp;'2.2 Perdidas por T&amp;D'!D:D,'2.2 Perdidas por T&amp;D'!G:G,"-")</f>
        <v>Base de Información de Eficiencia Energética - CEPAL- Enerdata, 2018 (https://biee-cepal.enerdata.net/es/datamapper/rate-of-electricity-t&amp;d-losses.html)</v>
      </c>
      <c r="K417" s="352" t="s">
        <v>85</v>
      </c>
      <c r="L417" s="356" t="s">
        <v>85</v>
      </c>
    </row>
    <row r="418" spans="2:12" ht="72">
      <c r="B418" s="352" t="s">
        <v>181</v>
      </c>
      <c r="C418" s="352" t="s">
        <v>39</v>
      </c>
      <c r="D418" s="352" t="s">
        <v>191</v>
      </c>
      <c r="E418" s="352" t="s">
        <v>190</v>
      </c>
      <c r="F418" s="363">
        <v>2022</v>
      </c>
      <c r="G418" s="352" t="s">
        <v>183</v>
      </c>
      <c r="H418" s="353" cm="1">
        <f t="array" ref="H418">_xlfn.XLOOKUP(E418&amp;F418&amp;G418,'2.2 Perdidas por T&amp;D'!B:B&amp;'2.2 Perdidas por T&amp;D'!C:C&amp;'2.2 Perdidas por T&amp;D'!D:D,'2.2 Perdidas por T&amp;D'!E:E,"-")</f>
        <v>35.629749999810002</v>
      </c>
      <c r="I418" s="352" t="str" cm="1">
        <f t="array" ref="I418">_xlfn.XLOOKUP(E418&amp;F418&amp;G418,'2.2 Perdidas por T&amp;D'!B:B&amp;'2.2 Perdidas por T&amp;D'!C:C&amp;'2.2 Perdidas por T&amp;D'!D:D,'2.2 Perdidas por T&amp;D'!F:F,"-")</f>
        <v>kgCO2e/MWh</v>
      </c>
      <c r="J418" s="352" t="str" cm="1">
        <f t="array" ref="J418">_xlfn.XLOOKUP(E418&amp;F418&amp;G418,'2.2 Perdidas por T&amp;D'!B:B&amp;'2.2 Perdidas por T&amp;D'!C:C&amp;'2.2 Perdidas por T&amp;D'!D:D,'2.2 Perdidas por T&amp;D'!G:G,"-")</f>
        <v>Base de Información de Eficiencia Energética - CEPAL- Enerdata, 2018 (https://biee-cepal.enerdata.net/es/datamapper/rate-of-electricity-t&amp;d-losses.html)</v>
      </c>
      <c r="K418" s="352" t="s">
        <v>85</v>
      </c>
      <c r="L418" s="356" t="s">
        <v>85</v>
      </c>
    </row>
    <row r="419" spans="2:12" ht="72">
      <c r="B419" s="352" t="s">
        <v>181</v>
      </c>
      <c r="C419" s="352" t="s">
        <v>39</v>
      </c>
      <c r="D419" s="352" t="s">
        <v>191</v>
      </c>
      <c r="E419" s="352" t="s">
        <v>190</v>
      </c>
      <c r="F419" s="363">
        <v>2022</v>
      </c>
      <c r="G419" s="352" t="s">
        <v>184</v>
      </c>
      <c r="H419" s="353" cm="1">
        <f t="array" ref="H419">_xlfn.XLOOKUP(E419&amp;F419&amp;G419,'2.2 Perdidas por T&amp;D'!B:B&amp;'2.2 Perdidas por T&amp;D'!C:C&amp;'2.2 Perdidas por T&amp;D'!D:D,'2.2 Perdidas por T&amp;D'!E:E,"-")</f>
        <v>35629.749999809996</v>
      </c>
      <c r="I419" s="352" t="str" cm="1">
        <f t="array" ref="I419">_xlfn.XLOOKUP(E419&amp;F419&amp;G419,'2.2 Perdidas por T&amp;D'!B:B&amp;'2.2 Perdidas por T&amp;D'!C:C&amp;'2.2 Perdidas por T&amp;D'!D:D,'2.2 Perdidas por T&amp;D'!F:F,"-")</f>
        <v>kgCO2e/GWh</v>
      </c>
      <c r="J419" s="352" t="str" cm="1">
        <f t="array" ref="J419">_xlfn.XLOOKUP(E419&amp;F419&amp;G419,'2.2 Perdidas por T&amp;D'!B:B&amp;'2.2 Perdidas por T&amp;D'!C:C&amp;'2.2 Perdidas por T&amp;D'!D:D,'2.2 Perdidas por T&amp;D'!G:G,"-")</f>
        <v>Base de Información de Eficiencia Energética - CEPAL- Enerdata, 2018 (https://biee-cepal.enerdata.net/es/datamapper/rate-of-electricity-t&amp;d-losses.html)</v>
      </c>
      <c r="K419" s="352" t="s">
        <v>85</v>
      </c>
      <c r="L419" s="356" t="s">
        <v>85</v>
      </c>
    </row>
    <row r="420" spans="2:12" ht="72">
      <c r="B420" s="352" t="s">
        <v>181</v>
      </c>
      <c r="C420" s="352" t="s">
        <v>39</v>
      </c>
      <c r="D420" s="352" t="s">
        <v>191</v>
      </c>
      <c r="E420" s="352" t="s">
        <v>190</v>
      </c>
      <c r="F420" s="363">
        <v>2022</v>
      </c>
      <c r="G420" s="352" t="s">
        <v>185</v>
      </c>
      <c r="H420" s="353" cm="1">
        <f t="array" ref="H420">_xlfn.XLOOKUP(E420&amp;F420&amp;G420,'2.2 Perdidas por T&amp;D'!B:B&amp;'2.2 Perdidas por T&amp;D'!C:C&amp;'2.2 Perdidas por T&amp;D'!D:D,'2.2 Perdidas por T&amp;D'!E:E,"-")</f>
        <v>3.5629749999810001E-2</v>
      </c>
      <c r="I420" s="352" t="str" cm="1">
        <f t="array" ref="I420">_xlfn.XLOOKUP(E420&amp;F420&amp;G420,'2.2 Perdidas por T&amp;D'!B:B&amp;'2.2 Perdidas por T&amp;D'!C:C&amp;'2.2 Perdidas por T&amp;D'!D:D,'2.2 Perdidas por T&amp;D'!F:F,"-")</f>
        <v>kgCO2e/kWh</v>
      </c>
      <c r="J420" s="352" t="str" cm="1">
        <f t="array" ref="J420">_xlfn.XLOOKUP(E420&amp;F420&amp;G420,'2.2 Perdidas por T&amp;D'!B:B&amp;'2.2 Perdidas por T&amp;D'!C:C&amp;'2.2 Perdidas por T&amp;D'!D:D,'2.2 Perdidas por T&amp;D'!G:G,"-")</f>
        <v>Base de Información de Eficiencia Energética - CEPAL- Enerdata, 2018 (https://biee-cepal.enerdata.net/es/datamapper/rate-of-electricity-t&amp;d-losses.html)</v>
      </c>
      <c r="K420" s="352" t="s">
        <v>85</v>
      </c>
      <c r="L420" s="356" t="s">
        <v>85</v>
      </c>
    </row>
    <row r="421" spans="2:12" ht="72">
      <c r="B421" s="352" t="s">
        <v>181</v>
      </c>
      <c r="C421" s="352" t="s">
        <v>39</v>
      </c>
      <c r="D421" s="352" t="s">
        <v>191</v>
      </c>
      <c r="E421" s="352" t="s">
        <v>190</v>
      </c>
      <c r="F421" s="363">
        <v>2023</v>
      </c>
      <c r="G421" s="352" t="s">
        <v>183</v>
      </c>
      <c r="H421" s="353" cm="1">
        <f t="array" ref="H421">_xlfn.XLOOKUP(E421&amp;F421&amp;G421,'2.2 Perdidas por T&amp;D'!B:B&amp;'2.2 Perdidas por T&amp;D'!C:C&amp;'2.2 Perdidas por T&amp;D'!D:D,'2.2 Perdidas por T&amp;D'!E:E,"-")</f>
        <v>35.577500000190007</v>
      </c>
      <c r="I421" s="352" t="str" cm="1">
        <f t="array" ref="I421">_xlfn.XLOOKUP(E421&amp;F421&amp;G421,'2.2 Perdidas por T&amp;D'!B:B&amp;'2.2 Perdidas por T&amp;D'!C:C&amp;'2.2 Perdidas por T&amp;D'!D:D,'2.2 Perdidas por T&amp;D'!F:F,"-")</f>
        <v>kgCO2e/MWh</v>
      </c>
      <c r="J421" s="352" t="str" cm="1">
        <f t="array" ref="J421">_xlfn.XLOOKUP(E421&amp;F421&amp;G421,'2.2 Perdidas por T&amp;D'!B:B&amp;'2.2 Perdidas por T&amp;D'!C:C&amp;'2.2 Perdidas por T&amp;D'!D:D,'2.2 Perdidas por T&amp;D'!G:G,"-")</f>
        <v>Base de Información de Eficiencia Energética - CEPAL- Enerdata, 2018 (https://biee-cepal.enerdata.net/es/datamapper/rate-of-electricity-t&amp;d-losses.html)</v>
      </c>
      <c r="K421" s="352" t="s">
        <v>85</v>
      </c>
      <c r="L421" s="356" t="s">
        <v>85</v>
      </c>
    </row>
    <row r="422" spans="2:12" ht="72">
      <c r="B422" s="352" t="s">
        <v>181</v>
      </c>
      <c r="C422" s="352" t="s">
        <v>39</v>
      </c>
      <c r="D422" s="352" t="s">
        <v>191</v>
      </c>
      <c r="E422" s="352" t="s">
        <v>190</v>
      </c>
      <c r="F422" s="363">
        <v>2023</v>
      </c>
      <c r="G422" s="352" t="s">
        <v>184</v>
      </c>
      <c r="H422" s="353" cm="1">
        <f t="array" ref="H422">_xlfn.XLOOKUP(E422&amp;F422&amp;G422,'2.2 Perdidas por T&amp;D'!B:B&amp;'2.2 Perdidas por T&amp;D'!C:C&amp;'2.2 Perdidas por T&amp;D'!D:D,'2.2 Perdidas por T&amp;D'!E:E,"-")</f>
        <v>35577.500000190004</v>
      </c>
      <c r="I422" s="352" t="str" cm="1">
        <f t="array" ref="I422">_xlfn.XLOOKUP(E422&amp;F422&amp;G422,'2.2 Perdidas por T&amp;D'!B:B&amp;'2.2 Perdidas por T&amp;D'!C:C&amp;'2.2 Perdidas por T&amp;D'!D:D,'2.2 Perdidas por T&amp;D'!F:F,"-")</f>
        <v>kgCO2e/GWh</v>
      </c>
      <c r="J422" s="352" t="str" cm="1">
        <f t="array" ref="J422">_xlfn.XLOOKUP(E422&amp;F422&amp;G422,'2.2 Perdidas por T&amp;D'!B:B&amp;'2.2 Perdidas por T&amp;D'!C:C&amp;'2.2 Perdidas por T&amp;D'!D:D,'2.2 Perdidas por T&amp;D'!G:G,"-")</f>
        <v>Base de Información de Eficiencia Energética - CEPAL- Enerdata, 2018 (https://biee-cepal.enerdata.net/es/datamapper/rate-of-electricity-t&amp;d-losses.html)</v>
      </c>
      <c r="K422" s="352" t="s">
        <v>85</v>
      </c>
      <c r="L422" s="356" t="s">
        <v>85</v>
      </c>
    </row>
    <row r="423" spans="2:12" ht="72">
      <c r="B423" s="352" t="s">
        <v>181</v>
      </c>
      <c r="C423" s="352" t="s">
        <v>39</v>
      </c>
      <c r="D423" s="352" t="s">
        <v>191</v>
      </c>
      <c r="E423" s="352" t="s">
        <v>190</v>
      </c>
      <c r="F423" s="363">
        <v>2023</v>
      </c>
      <c r="G423" s="352" t="s">
        <v>185</v>
      </c>
      <c r="H423" s="353" cm="1">
        <f t="array" ref="H423">_xlfn.XLOOKUP(E423&amp;F423&amp;G423,'2.2 Perdidas por T&amp;D'!B:B&amp;'2.2 Perdidas por T&amp;D'!C:C&amp;'2.2 Perdidas por T&amp;D'!D:D,'2.2 Perdidas por T&amp;D'!E:E,"-")</f>
        <v>3.5577500000190006E-2</v>
      </c>
      <c r="I423" s="352" t="str" cm="1">
        <f t="array" ref="I423">_xlfn.XLOOKUP(E423&amp;F423&amp;G423,'2.2 Perdidas por T&amp;D'!B:B&amp;'2.2 Perdidas por T&amp;D'!C:C&amp;'2.2 Perdidas por T&amp;D'!D:D,'2.2 Perdidas por T&amp;D'!F:F,"-")</f>
        <v>kgCO2e/kWh</v>
      </c>
      <c r="J423" s="352" t="str" cm="1">
        <f t="array" ref="J423">_xlfn.XLOOKUP(E423&amp;F423&amp;G423,'2.2 Perdidas por T&amp;D'!B:B&amp;'2.2 Perdidas por T&amp;D'!C:C&amp;'2.2 Perdidas por T&amp;D'!D:D,'2.2 Perdidas por T&amp;D'!G:G,"-")</f>
        <v>Base de Información de Eficiencia Energética - CEPAL- Enerdata, 2018 (https://biee-cepal.enerdata.net/es/datamapper/rate-of-electricity-t&amp;d-losses.html)</v>
      </c>
      <c r="K423" s="352" t="s">
        <v>85</v>
      </c>
      <c r="L423" s="356" t="s">
        <v>85</v>
      </c>
    </row>
    <row r="424" spans="2:12" ht="72">
      <c r="B424" s="352" t="s">
        <v>181</v>
      </c>
      <c r="C424" s="352" t="s">
        <v>39</v>
      </c>
      <c r="D424" s="352" t="s">
        <v>191</v>
      </c>
      <c r="E424" s="352" t="s">
        <v>190</v>
      </c>
      <c r="F424" s="363">
        <v>2024</v>
      </c>
      <c r="G424" s="352" t="s">
        <v>183</v>
      </c>
      <c r="H424" s="353" cm="1">
        <f t="array" ref="H424">_xlfn.XLOOKUP(E424&amp;F424&amp;G424,'2.2 Perdidas por T&amp;D'!B:B&amp;'2.2 Perdidas por T&amp;D'!C:C&amp;'2.2 Perdidas por T&amp;D'!D:D,'2.2 Perdidas por T&amp;D'!E:E,"-")</f>
        <v>35.8245</v>
      </c>
      <c r="I424" s="352" t="str" cm="1">
        <f t="array" ref="I424">_xlfn.XLOOKUP(E424&amp;F424&amp;G424,'2.2 Perdidas por T&amp;D'!B:B&amp;'2.2 Perdidas por T&amp;D'!C:C&amp;'2.2 Perdidas por T&amp;D'!D:D,'2.2 Perdidas por T&amp;D'!F:F,"-")</f>
        <v>kgCO2e/MWh</v>
      </c>
      <c r="J424" s="352" t="str" cm="1">
        <f t="array" ref="J424">_xlfn.XLOOKUP(E424&amp;F424&amp;G424,'2.2 Perdidas por T&amp;D'!B:B&amp;'2.2 Perdidas por T&amp;D'!C:C&amp;'2.2 Perdidas por T&amp;D'!D:D,'2.2 Perdidas por T&amp;D'!G:G,"-")</f>
        <v>Base de Información de Eficiencia Energética - CEPAL- Enerdata, 2018 (https://biee-cepal.enerdata.net/es/datamapper/rate-of-electricity-t&amp;d-losses.html)</v>
      </c>
      <c r="K424" s="352" t="s">
        <v>85</v>
      </c>
      <c r="L424" s="356" t="s">
        <v>85</v>
      </c>
    </row>
    <row r="425" spans="2:12" ht="72">
      <c r="B425" s="352" t="s">
        <v>181</v>
      </c>
      <c r="C425" s="352" t="s">
        <v>39</v>
      </c>
      <c r="D425" s="352" t="s">
        <v>191</v>
      </c>
      <c r="E425" s="352" t="s">
        <v>190</v>
      </c>
      <c r="F425" s="363">
        <v>2024</v>
      </c>
      <c r="G425" s="352" t="s">
        <v>184</v>
      </c>
      <c r="H425" s="353" cm="1">
        <f t="array" ref="H425">_xlfn.XLOOKUP(E425&amp;F425&amp;G425,'2.2 Perdidas por T&amp;D'!B:B&amp;'2.2 Perdidas por T&amp;D'!C:C&amp;'2.2 Perdidas por T&amp;D'!D:D,'2.2 Perdidas por T&amp;D'!E:E,"-")</f>
        <v>35824.5</v>
      </c>
      <c r="I425" s="352" t="str" cm="1">
        <f t="array" ref="I425">_xlfn.XLOOKUP(E425&amp;F425&amp;G425,'2.2 Perdidas por T&amp;D'!B:B&amp;'2.2 Perdidas por T&amp;D'!C:C&amp;'2.2 Perdidas por T&amp;D'!D:D,'2.2 Perdidas por T&amp;D'!F:F,"-")</f>
        <v>kgCO2e/GWh</v>
      </c>
      <c r="J425" s="352" t="str" cm="1">
        <f t="array" ref="J425">_xlfn.XLOOKUP(E425&amp;F425&amp;G425,'2.2 Perdidas por T&amp;D'!B:B&amp;'2.2 Perdidas por T&amp;D'!C:C&amp;'2.2 Perdidas por T&amp;D'!D:D,'2.2 Perdidas por T&amp;D'!G:G,"-")</f>
        <v>Base de Información de Eficiencia Energética - CEPAL- Enerdata, 2018 (https://biee-cepal.enerdata.net/es/datamapper/rate-of-electricity-t&amp;d-losses.html)</v>
      </c>
      <c r="K425" s="352" t="s">
        <v>85</v>
      </c>
      <c r="L425" s="356" t="s">
        <v>85</v>
      </c>
    </row>
    <row r="426" spans="2:12" ht="72">
      <c r="B426" s="352" t="s">
        <v>181</v>
      </c>
      <c r="C426" s="352" t="s">
        <v>39</v>
      </c>
      <c r="D426" s="352" t="s">
        <v>191</v>
      </c>
      <c r="E426" s="352" t="s">
        <v>190</v>
      </c>
      <c r="F426" s="363">
        <v>2024</v>
      </c>
      <c r="G426" s="352" t="s">
        <v>185</v>
      </c>
      <c r="H426" s="353" cm="1">
        <f t="array" ref="H426">_xlfn.XLOOKUP(E426&amp;F426&amp;G426,'2.2 Perdidas por T&amp;D'!B:B&amp;'2.2 Perdidas por T&amp;D'!C:C&amp;'2.2 Perdidas por T&amp;D'!D:D,'2.2 Perdidas por T&amp;D'!E:E,"-")</f>
        <v>3.5824500000000002E-2</v>
      </c>
      <c r="I426" s="352" t="str" cm="1">
        <f t="array" ref="I426">_xlfn.XLOOKUP(E426&amp;F426&amp;G426,'2.2 Perdidas por T&amp;D'!B:B&amp;'2.2 Perdidas por T&amp;D'!C:C&amp;'2.2 Perdidas por T&amp;D'!D:D,'2.2 Perdidas por T&amp;D'!F:F,"-")</f>
        <v>kgCO2e/kWh</v>
      </c>
      <c r="J426" s="352" t="str" cm="1">
        <f t="array" ref="J426">_xlfn.XLOOKUP(E426&amp;F426&amp;G426,'2.2 Perdidas por T&amp;D'!B:B&amp;'2.2 Perdidas por T&amp;D'!C:C&amp;'2.2 Perdidas por T&amp;D'!D:D,'2.2 Perdidas por T&amp;D'!G:G,"-")</f>
        <v>Base de Información de Eficiencia Energética - CEPAL- Enerdata, 2018 (https://biee-cepal.enerdata.net/es/datamapper/rate-of-electricity-t&amp;d-losses.html)</v>
      </c>
      <c r="K426" s="352" t="s">
        <v>85</v>
      </c>
      <c r="L426" s="356" t="s">
        <v>85</v>
      </c>
    </row>
    <row r="427" spans="2:12" ht="72">
      <c r="B427" s="352" t="s">
        <v>181</v>
      </c>
      <c r="C427" s="352" t="s">
        <v>39</v>
      </c>
      <c r="D427" s="352" t="s">
        <v>191</v>
      </c>
      <c r="E427" s="352" t="s">
        <v>190</v>
      </c>
      <c r="F427" s="363">
        <v>2025</v>
      </c>
      <c r="G427" s="352" t="s">
        <v>183</v>
      </c>
      <c r="H427" s="353" t="str" cm="1">
        <f t="array" ref="H427">_xlfn.XLOOKUP(E427&amp;F427&amp;G427,'2.2 Perdidas por T&amp;D'!B:B&amp;'2.2 Perdidas por T&amp;D'!C:C&amp;'2.2 Perdidas por T&amp;D'!D:D,'2.2 Perdidas por T&amp;D'!E:E,"-")</f>
        <v>PENDIENTE</v>
      </c>
      <c r="I427" s="352" t="str" cm="1">
        <f t="array" ref="I427">_xlfn.XLOOKUP(E427&amp;F427&amp;G427,'2.2 Perdidas por T&amp;D'!B:B&amp;'2.2 Perdidas por T&amp;D'!C:C&amp;'2.2 Perdidas por T&amp;D'!D:D,'2.2 Perdidas por T&amp;D'!F:F,"-")</f>
        <v>kgCO2e/MWh</v>
      </c>
      <c r="J427" s="352" t="str" cm="1">
        <f t="array" ref="J427">_xlfn.XLOOKUP(E427&amp;F427&amp;G427,'2.2 Perdidas por T&amp;D'!B:B&amp;'2.2 Perdidas por T&amp;D'!C:C&amp;'2.2 Perdidas por T&amp;D'!D:D,'2.2 Perdidas por T&amp;D'!G:G,"-")</f>
        <v>Base de Información de Eficiencia Energética - CEPAL- Enerdata, 2018 (https://biee-cepal.enerdata.net/es/datamapper/rate-of-electricity-t&amp;d-losses.html)</v>
      </c>
      <c r="K427" s="352"/>
      <c r="L427" s="356"/>
    </row>
    <row r="428" spans="2:12" ht="72">
      <c r="B428" s="352" t="s">
        <v>181</v>
      </c>
      <c r="C428" s="352" t="s">
        <v>39</v>
      </c>
      <c r="D428" s="352" t="s">
        <v>191</v>
      </c>
      <c r="E428" s="352" t="s">
        <v>190</v>
      </c>
      <c r="F428" s="363">
        <v>2025</v>
      </c>
      <c r="G428" s="352" t="s">
        <v>184</v>
      </c>
      <c r="H428" s="353" t="str" cm="1">
        <f t="array" ref="H428">_xlfn.XLOOKUP(E428&amp;F428&amp;G428,'2.2 Perdidas por T&amp;D'!B:B&amp;'2.2 Perdidas por T&amp;D'!C:C&amp;'2.2 Perdidas por T&amp;D'!D:D,'2.2 Perdidas por T&amp;D'!E:E,"-")</f>
        <v>PENDIENTE</v>
      </c>
      <c r="I428" s="352" t="str" cm="1">
        <f t="array" ref="I428">_xlfn.XLOOKUP(E428&amp;F428&amp;G428,'2.2 Perdidas por T&amp;D'!B:B&amp;'2.2 Perdidas por T&amp;D'!C:C&amp;'2.2 Perdidas por T&amp;D'!D:D,'2.2 Perdidas por T&amp;D'!F:F,"-")</f>
        <v>kgCO2e/GWh</v>
      </c>
      <c r="J428" s="352" t="str" cm="1">
        <f t="array" ref="J428">_xlfn.XLOOKUP(E428&amp;F428&amp;G428,'2.2 Perdidas por T&amp;D'!B:B&amp;'2.2 Perdidas por T&amp;D'!C:C&amp;'2.2 Perdidas por T&amp;D'!D:D,'2.2 Perdidas por T&amp;D'!G:G,"-")</f>
        <v>Base de Información de Eficiencia Energética - CEPAL- Enerdata, 2018 (https://biee-cepal.enerdata.net/es/datamapper/rate-of-electricity-t&amp;d-losses.html)</v>
      </c>
      <c r="K428" s="352"/>
      <c r="L428" s="356"/>
    </row>
    <row r="429" spans="2:12" ht="72">
      <c r="B429" s="352" t="s">
        <v>181</v>
      </c>
      <c r="C429" s="352" t="s">
        <v>39</v>
      </c>
      <c r="D429" s="352" t="s">
        <v>191</v>
      </c>
      <c r="E429" s="352" t="s">
        <v>190</v>
      </c>
      <c r="F429" s="363">
        <v>2025</v>
      </c>
      <c r="G429" s="352" t="s">
        <v>185</v>
      </c>
      <c r="H429" s="353" t="str" cm="1">
        <f t="array" ref="H429">_xlfn.XLOOKUP(E429&amp;F429&amp;G429,'2.2 Perdidas por T&amp;D'!B:B&amp;'2.2 Perdidas por T&amp;D'!C:C&amp;'2.2 Perdidas por T&amp;D'!D:D,'2.2 Perdidas por T&amp;D'!E:E,"-")</f>
        <v>PENDIENTE</v>
      </c>
      <c r="I429" s="352" t="str" cm="1">
        <f t="array" ref="I429">_xlfn.XLOOKUP(E429&amp;F429&amp;G429,'2.2 Perdidas por T&amp;D'!B:B&amp;'2.2 Perdidas por T&amp;D'!C:C&amp;'2.2 Perdidas por T&amp;D'!D:D,'2.2 Perdidas por T&amp;D'!F:F,"-")</f>
        <v>kgCO2e/kWh</v>
      </c>
      <c r="J429" s="352" t="str" cm="1">
        <f t="array" ref="J429">_xlfn.XLOOKUP(E429&amp;F429&amp;G429,'2.2 Perdidas por T&amp;D'!B:B&amp;'2.2 Perdidas por T&amp;D'!C:C&amp;'2.2 Perdidas por T&amp;D'!D:D,'2.2 Perdidas por T&amp;D'!G:G,"-")</f>
        <v>Base de Información de Eficiencia Energética - CEPAL- Enerdata, 2018 (https://biee-cepal.enerdata.net/es/datamapper/rate-of-electricity-t&amp;d-losses.html)</v>
      </c>
      <c r="K429" s="352"/>
      <c r="L429" s="356"/>
    </row>
    <row r="430" spans="2:12" ht="28.8">
      <c r="B430" s="352" t="s">
        <v>181</v>
      </c>
      <c r="C430" s="352" t="s">
        <v>41</v>
      </c>
      <c r="D430" s="352" t="s">
        <v>192</v>
      </c>
      <c r="E430" s="352" t="s">
        <v>101</v>
      </c>
      <c r="F430" s="352" t="s">
        <v>85</v>
      </c>
      <c r="G430" s="352" t="s">
        <v>86</v>
      </c>
      <c r="H430" s="353" cm="1">
        <f t="array" ref="H430">_xlfn.XLOOKUP(E430&amp;G430,'2.3 Adq. de otras energías'!$B$16:$B$24&amp;'2.3 Adq. de otras energías'!$F$16:$F$24,'2.3 Adq. de otras energías'!$AB$16:$AB$24,"-")</f>
        <v>2707.3954031896797</v>
      </c>
      <c r="I430" s="352" t="str" cm="1">
        <f t="array" ref="I430">_xlfn.XLOOKUP(E430&amp;G430,'2.3 Adq. de otras energías'!$B$16:$B$24&amp;'2.3 Adq. de otras energías'!$F$16:$F$24,'2.3 Adq. de otras energías'!$AC$16:$AC$24,"-")</f>
        <v>kgCO2e/metros cúbicos</v>
      </c>
      <c r="J430" s="352" t="str" cm="1">
        <f t="array" ref="J430">_xlfn.XLOOKUP(E430&amp;G430,'2.3 Adq. de otras energías'!$B$16:$B$24&amp;'2.3 Adq. de otras energías'!$F$16:$F$24,'2.3 Adq. de otras energías'!$AD$16:$AD$24,"-")</f>
        <v>IPCC 2006 (vol2; chapter 2) , Table 2.2</v>
      </c>
      <c r="K430" s="352" t="str" cm="1">
        <f t="array" ref="K430">_xlfn.XLOOKUP(E430&amp;G430,'2.3 Adq. de otras energías'!$B$16:$B$24&amp;'2.3 Adq. de otras energías'!$F$16:$F$24,'2.3 Adq. de otras energías'!$AE$16:$AE$24,"-")</f>
        <v>CNE BNE 2024</v>
      </c>
      <c r="L430" s="356" t="str" cm="1">
        <f t="array" ref="L430">_xlfn.XLOOKUP(E430&amp;G430,'2.3 Adq. de otras energías'!$B$16:$B$24&amp;'2.3 Adq. de otras energías'!$F$16:$F$24,'2.3 Adq. de otras energías'!$AF$16:$AF$24,"-")</f>
        <v>-</v>
      </c>
    </row>
    <row r="431" spans="2:12" ht="28.8">
      <c r="B431" s="352" t="s">
        <v>181</v>
      </c>
      <c r="C431" s="352" t="s">
        <v>41</v>
      </c>
      <c r="D431" s="352" t="s">
        <v>192</v>
      </c>
      <c r="E431" s="352" t="s">
        <v>101</v>
      </c>
      <c r="F431" s="352" t="s">
        <v>85</v>
      </c>
      <c r="G431" s="352" t="s">
        <v>87</v>
      </c>
      <c r="H431" s="353" cm="1">
        <f t="array" ref="H431">_xlfn.XLOOKUP(E431&amp;G431,'2.3 Adq. de otras energías'!$B$16:$B$24&amp;'2.3 Adq. de otras energías'!$F$16:$F$24,'2.3 Adq. de otras energías'!$AB$16:$AB$24,"-")</f>
        <v>2.7073954031896799</v>
      </c>
      <c r="I431" s="352" t="str" cm="1">
        <f t="array" ref="I431">_xlfn.XLOOKUP(E431&amp;G431,'2.3 Adq. de otras energías'!$B$16:$B$24&amp;'2.3 Adq. de otras energías'!$F$16:$F$24,'2.3 Adq. de otras energías'!$AC$16:$AC$24,"-")</f>
        <v>kgCO2e/litros</v>
      </c>
      <c r="J431" s="352" t="str" cm="1">
        <f t="array" ref="J431">_xlfn.XLOOKUP(E431&amp;G431,'2.3 Adq. de otras energías'!$B$16:$B$24&amp;'2.3 Adq. de otras energías'!$F$16:$F$24,'2.3 Adq. de otras energías'!$AD$16:$AD$24,"-")</f>
        <v>IPCC 2006 (vol2; chapter 2) , Table 2.2</v>
      </c>
      <c r="K431" s="352" t="str" cm="1">
        <f t="array" ref="K431">_xlfn.XLOOKUP(E431&amp;G431,'2.3 Adq. de otras energías'!$B$16:$B$24&amp;'2.3 Adq. de otras energías'!$F$16:$F$24,'2.3 Adq. de otras energías'!$AE$16:$AE$24,"-")</f>
        <v>CNE BNE 2024</v>
      </c>
      <c r="L431" s="356" t="str" cm="1">
        <f t="array" ref="L431">_xlfn.XLOOKUP(E431&amp;G431,'2.3 Adq. de otras energías'!$B$16:$B$24&amp;'2.3 Adq. de otras energías'!$F$16:$F$24,'2.3 Adq. de otras energías'!$AF$16:$AF$24,"-")</f>
        <v>-</v>
      </c>
    </row>
    <row r="432" spans="2:12" ht="28.8">
      <c r="B432" s="352" t="s">
        <v>181</v>
      </c>
      <c r="C432" s="352" t="s">
        <v>41</v>
      </c>
      <c r="D432" s="352" t="s">
        <v>192</v>
      </c>
      <c r="E432" s="352" t="s">
        <v>97</v>
      </c>
      <c r="F432" s="352" t="s">
        <v>85</v>
      </c>
      <c r="G432" s="352" t="s">
        <v>86</v>
      </c>
      <c r="H432" s="353" cm="1">
        <f t="array" ref="H432">_xlfn.XLOOKUP(E432&amp;G432,'2.3 Adq. de otras energías'!$B$16:$B$24&amp;'2.3 Adq. de otras energías'!$F$16:$F$24,'2.3 Adq. de otras energías'!$AB$16:$AB$24,"-")</f>
        <v>1671.6993813283498</v>
      </c>
      <c r="I432" s="352" t="str" cm="1">
        <f t="array" ref="I432">_xlfn.XLOOKUP(E432&amp;G432,'2.3 Adq. de otras energías'!$B$16:$B$24&amp;'2.3 Adq. de otras energías'!$F$16:$F$24,'2.3 Adq. de otras energías'!$AC$16:$AC$24,"-")</f>
        <v>kgCO2e/metros cúbicos</v>
      </c>
      <c r="J432" s="352" t="str" cm="1">
        <f t="array" ref="J432">_xlfn.XLOOKUP(E432&amp;G432,'2.3 Adq. de otras energías'!$B$16:$B$24&amp;'2.3 Adq. de otras energías'!$F$16:$F$24,'2.3 Adq. de otras energías'!$AD$16:$AD$24,"-")</f>
        <v>IPCC 2006 (vol2; chapter 2) , Table 2.2</v>
      </c>
      <c r="K432" s="352" t="str" cm="1">
        <f t="array" ref="K432">_xlfn.XLOOKUP(E432&amp;G432,'2.3 Adq. de otras energías'!$B$16:$B$24&amp;'2.3 Adq. de otras energías'!$F$16:$F$24,'2.3 Adq. de otras energías'!$AE$16:$AE$24,"-")</f>
        <v>CNE BNE 2024</v>
      </c>
      <c r="L432" s="356" t="str" cm="1">
        <f t="array" ref="L432">_xlfn.XLOOKUP(E432&amp;G432,'2.3 Adq. de otras energías'!$B$16:$B$24&amp;'2.3 Adq. de otras energías'!$F$16:$F$24,'2.3 Adq. de otras energías'!$AF$16:$AF$24,"-")</f>
        <v>-</v>
      </c>
    </row>
    <row r="433" spans="2:12" ht="28.8">
      <c r="B433" s="352" t="s">
        <v>181</v>
      </c>
      <c r="C433" s="352" t="s">
        <v>41</v>
      </c>
      <c r="D433" s="352" t="s">
        <v>192</v>
      </c>
      <c r="E433" s="352" t="s">
        <v>97</v>
      </c>
      <c r="F433" s="352" t="s">
        <v>85</v>
      </c>
      <c r="G433" s="352" t="s">
        <v>87</v>
      </c>
      <c r="H433" s="353" cm="1">
        <f t="array" ref="H433">_xlfn.XLOOKUP(E433&amp;G433,'2.3 Adq. de otras energías'!$B$16:$B$24&amp;'2.3 Adq. de otras energías'!$F$16:$F$24,'2.3 Adq. de otras energías'!$AB$16:$AB$24,"-")</f>
        <v>1.6716993813283498</v>
      </c>
      <c r="I433" s="352" t="str" cm="1">
        <f t="array" ref="I433">_xlfn.XLOOKUP(E433&amp;G433,'2.3 Adq. de otras energías'!$B$16:$B$24&amp;'2.3 Adq. de otras energías'!$F$16:$F$24,'2.3 Adq. de otras energías'!$AC$16:$AC$24,"-")</f>
        <v>kgCO2e/litros</v>
      </c>
      <c r="J433" s="352" t="str" cm="1">
        <f t="array" ref="J433">_xlfn.XLOOKUP(E433&amp;G433,'2.3 Adq. de otras energías'!$B$16:$B$24&amp;'2.3 Adq. de otras energías'!$F$16:$F$24,'2.3 Adq. de otras energías'!$AD$16:$AD$24,"-")</f>
        <v>IPCC 2006 (vol2; chapter 2) , Table 2.2</v>
      </c>
      <c r="K433" s="352" t="str" cm="1">
        <f t="array" ref="K433">_xlfn.XLOOKUP(E433&amp;G433,'2.3 Adq. de otras energías'!$B$16:$B$24&amp;'2.3 Adq. de otras energías'!$F$16:$F$24,'2.3 Adq. de otras energías'!$AE$16:$AE$24,"-")</f>
        <v>CNE BNE 2024</v>
      </c>
      <c r="L433" s="356" t="str" cm="1">
        <f t="array" ref="L433">_xlfn.XLOOKUP(E433&amp;G433,'2.3 Adq. de otras energías'!$B$16:$B$24&amp;'2.3 Adq. de otras energías'!$F$16:$F$24,'2.3 Adq. de otras energías'!$AF$16:$AF$24,"-")</f>
        <v>-</v>
      </c>
    </row>
    <row r="434" spans="2:12" ht="28.8">
      <c r="B434" s="352" t="s">
        <v>181</v>
      </c>
      <c r="C434" s="352" t="s">
        <v>41</v>
      </c>
      <c r="D434" s="352" t="s">
        <v>192</v>
      </c>
      <c r="E434" s="352" t="s">
        <v>98</v>
      </c>
      <c r="F434" s="352" t="s">
        <v>85</v>
      </c>
      <c r="G434" s="352" t="s">
        <v>86</v>
      </c>
      <c r="H434" s="353" cm="1">
        <f t="array" ref="H434">_xlfn.XLOOKUP(E434&amp;G434,'2.3 Adq. de otras energías'!$B$16:$B$24&amp;'2.3 Adq. de otras energías'!$F$16:$F$24,'2.3 Adq. de otras energías'!$AB$16:$AB$24,"-")</f>
        <v>1.9765265918981403</v>
      </c>
      <c r="I434" s="352" t="str" cm="1">
        <f t="array" ref="I434">_xlfn.XLOOKUP(E434&amp;G434,'2.3 Adq. de otras energías'!$B$16:$B$24&amp;'2.3 Adq. de otras energías'!$F$16:$F$24,'2.3 Adq. de otras energías'!$AC$16:$AC$24,"-")</f>
        <v>kgCO2e/metros cúbicos</v>
      </c>
      <c r="J434" s="352" t="str" cm="1">
        <f t="array" ref="J434">_xlfn.XLOOKUP(E434&amp;G434,'2.3 Adq. de otras energías'!$B$16:$B$24&amp;'2.3 Adq. de otras energías'!$F$16:$F$24,'2.3 Adq. de otras energías'!$AD$16:$AD$24,"-")</f>
        <v>IPCC 2006 (vol2; chapter 2) , Table 2.2</v>
      </c>
      <c r="K434" s="352" t="str" cm="1">
        <f t="array" ref="K434">_xlfn.XLOOKUP(E434&amp;G434,'2.3 Adq. de otras energías'!$B$16:$B$24&amp;'2.3 Adq. de otras energías'!$F$16:$F$24,'2.3 Adq. de otras energías'!$AE$16:$AE$24,"-")</f>
        <v>CNE BNE 2024</v>
      </c>
      <c r="L434" s="356" t="str" cm="1">
        <f t="array" ref="L434">_xlfn.XLOOKUP(E434&amp;G434,'2.3 Adq. de otras energías'!$B$16:$B$24&amp;'2.3 Adq. de otras energías'!$F$16:$F$24,'2.3 Adq. de otras energías'!$AF$16:$AF$24,"-")</f>
        <v>DEFRA 2025 (Fuel properties), Natural Gas</v>
      </c>
    </row>
    <row r="435" spans="2:12" ht="28.8">
      <c r="B435" s="352" t="s">
        <v>181</v>
      </c>
      <c r="C435" s="352" t="s">
        <v>41</v>
      </c>
      <c r="D435" s="352" t="s">
        <v>192</v>
      </c>
      <c r="E435" s="352" t="s">
        <v>93</v>
      </c>
      <c r="F435" s="352" t="s">
        <v>85</v>
      </c>
      <c r="G435" s="352" t="s">
        <v>86</v>
      </c>
      <c r="H435" s="353" cm="1">
        <f t="array" ref="H435">_xlfn.XLOOKUP(E435&amp;G435,'2.3 Adq. de otras energías'!$B$16:$B$24&amp;'2.3 Adq. de otras energías'!$F$16:$F$24,'2.3 Adq. de otras energías'!$AB$16:$AB$24,"-")</f>
        <v>2261.5183983772799</v>
      </c>
      <c r="I435" s="352" t="str" cm="1">
        <f t="array" ref="I435">_xlfn.XLOOKUP(E435&amp;G435,'2.3 Adq. de otras energías'!$B$16:$B$24&amp;'2.3 Adq. de otras energías'!$F$16:$F$24,'2.3 Adq. de otras energías'!$AC$16:$AC$24,"-")</f>
        <v>kgCO2e/metros cúbicos</v>
      </c>
      <c r="J435" s="352" t="str" cm="1">
        <f t="array" ref="J435">_xlfn.XLOOKUP(E435&amp;G435,'2.3 Adq. de otras energías'!$B$16:$B$24&amp;'2.3 Adq. de otras energías'!$F$16:$F$24,'2.3 Adq. de otras energías'!$AD$16:$AD$24,"-")</f>
        <v>IPCC 2006 (vol2; chapter 2) , Table 2.2</v>
      </c>
      <c r="K435" s="352" t="str" cm="1">
        <f t="array" ref="K435">_xlfn.XLOOKUP(E435&amp;G435,'2.3 Adq. de otras energías'!$B$16:$B$24&amp;'2.3 Adq. de otras energías'!$F$16:$F$24,'2.3 Adq. de otras energías'!$AE$16:$AE$24,"-")</f>
        <v>CNE BNE 2024</v>
      </c>
      <c r="L435" s="356" t="str" cm="1">
        <f t="array" ref="L435">_xlfn.XLOOKUP(E435&amp;G435,'2.3 Adq. de otras energías'!$B$16:$B$24&amp;'2.3 Adq. de otras energías'!$F$16:$F$24,'2.3 Adq. de otras energías'!$AF$16:$AF$24,"-")</f>
        <v>-</v>
      </c>
    </row>
    <row r="436" spans="2:12" ht="28.8">
      <c r="B436" s="352" t="s">
        <v>181</v>
      </c>
      <c r="C436" s="352" t="s">
        <v>41</v>
      </c>
      <c r="D436" s="352" t="s">
        <v>192</v>
      </c>
      <c r="E436" s="352" t="s">
        <v>93</v>
      </c>
      <c r="F436" s="352" t="s">
        <v>85</v>
      </c>
      <c r="G436" s="352" t="s">
        <v>87</v>
      </c>
      <c r="H436" s="353" cm="1">
        <f t="array" ref="H436">_xlfn.XLOOKUP(E436&amp;G436,'2.3 Adq. de otras energías'!$B$16:$B$24&amp;'2.3 Adq. de otras energías'!$F$16:$F$24,'2.3 Adq. de otras energías'!$AB$16:$AB$24,"-")</f>
        <v>2.2615183983772802</v>
      </c>
      <c r="I436" s="352" t="str" cm="1">
        <f t="array" ref="I436">_xlfn.XLOOKUP(E436&amp;G436,'2.3 Adq. de otras energías'!$B$16:$B$24&amp;'2.3 Adq. de otras energías'!$F$16:$F$24,'2.3 Adq. de otras energías'!$AC$16:$AC$24,"-")</f>
        <v>kgCO2e/litros</v>
      </c>
      <c r="J436" s="352" t="str" cm="1">
        <f t="array" ref="J436">_xlfn.XLOOKUP(E436&amp;G436,'2.3 Adq. de otras energías'!$B$16:$B$24&amp;'2.3 Adq. de otras energías'!$F$16:$F$24,'2.3 Adq. de otras energías'!$AD$16:$AD$24,"-")</f>
        <v>IPCC 2006 (vol2; chapter 2) , Table 2.2</v>
      </c>
      <c r="K436" s="352" t="str" cm="1">
        <f t="array" ref="K436">_xlfn.XLOOKUP(E436&amp;G436,'2.3 Adq. de otras energías'!$B$16:$B$24&amp;'2.3 Adq. de otras energías'!$F$16:$F$24,'2.3 Adq. de otras energías'!$AE$16:$AE$24,"-")</f>
        <v>CNE BNE 2024</v>
      </c>
      <c r="L436" s="356" t="str" cm="1">
        <f t="array" ref="L436">_xlfn.XLOOKUP(E436&amp;G436,'2.3 Adq. de otras energías'!$B$16:$B$24&amp;'2.3 Adq. de otras energías'!$F$16:$F$24,'2.3 Adq. de otras energías'!$AF$16:$AF$24,"-")</f>
        <v>-</v>
      </c>
    </row>
    <row r="437" spans="2:12" ht="28.8">
      <c r="B437" s="352" t="s">
        <v>181</v>
      </c>
      <c r="C437" s="352" t="s">
        <v>41</v>
      </c>
      <c r="D437" s="352" t="s">
        <v>192</v>
      </c>
      <c r="E437" s="352" t="s">
        <v>103</v>
      </c>
      <c r="F437" s="352" t="s">
        <v>85</v>
      </c>
      <c r="G437" s="352" t="s">
        <v>86</v>
      </c>
      <c r="H437" s="353" cm="1">
        <f t="array" ref="H437">_xlfn.XLOOKUP(E437&amp;G437,'2.3 Adq. de otras energías'!$B$16:$B$24&amp;'2.3 Adq. de otras energías'!$F$16:$F$24,'2.3 Adq. de otras energías'!$AB$16:$AB$24,"-")</f>
        <v>3064.28556847455</v>
      </c>
      <c r="I437" s="352" t="str" cm="1">
        <f t="array" ref="I437">_xlfn.XLOOKUP(E437&amp;G437,'2.3 Adq. de otras energías'!$B$16:$B$24&amp;'2.3 Adq. de otras energías'!$F$16:$F$24,'2.3 Adq. de otras energías'!$AC$16:$AC$24,"-")</f>
        <v>kgCO2e/metros cúbicos</v>
      </c>
      <c r="J437" s="352" t="str" cm="1">
        <f t="array" ref="J437">_xlfn.XLOOKUP(E437&amp;G437,'2.3 Adq. de otras energías'!$B$16:$B$24&amp;'2.3 Adq. de otras energías'!$F$16:$F$24,'2.3 Adq. de otras energías'!$AD$16:$AD$24,"-")</f>
        <v>IPCC 2006 (vol2; chapter 2) , Table 2.2</v>
      </c>
      <c r="K437" s="352" t="str" cm="1">
        <f t="array" ref="K437">_xlfn.XLOOKUP(E437&amp;G437,'2.3 Adq. de otras energías'!$B$16:$B$24&amp;'2.3 Adq. de otras energías'!$F$16:$F$24,'2.3 Adq. de otras energías'!$AE$16:$AE$24,"-")</f>
        <v>CNE BNE 2024</v>
      </c>
      <c r="L437" s="356" t="str" cm="1">
        <f t="array" ref="L437">_xlfn.XLOOKUP(E437&amp;G437,'2.3 Adq. de otras energías'!$B$16:$B$24&amp;'2.3 Adq. de otras energías'!$F$16:$F$24,'2.3 Adq. de otras energías'!$AF$16:$AF$24,"-")</f>
        <v>-</v>
      </c>
    </row>
    <row r="438" spans="2:12" ht="28.8">
      <c r="B438" s="352" t="s">
        <v>181</v>
      </c>
      <c r="C438" s="352" t="s">
        <v>41</v>
      </c>
      <c r="D438" s="352" t="s">
        <v>192</v>
      </c>
      <c r="E438" s="352" t="s">
        <v>103</v>
      </c>
      <c r="F438" s="352" t="s">
        <v>85</v>
      </c>
      <c r="G438" s="352" t="s">
        <v>87</v>
      </c>
      <c r="H438" s="353" cm="1">
        <f t="array" ref="H438">_xlfn.XLOOKUP(E438&amp;G438,'2.3 Adq. de otras energías'!$B$16:$B$24&amp;'2.3 Adq. de otras energías'!$F$16:$F$24,'2.3 Adq. de otras energías'!$AB$16:$AB$24,"-")</f>
        <v>3.06428556847455</v>
      </c>
      <c r="I438" s="352" t="str" cm="1">
        <f t="array" ref="I438">_xlfn.XLOOKUP(E438&amp;G438,'2.3 Adq. de otras energías'!$B$16:$B$24&amp;'2.3 Adq. de otras energías'!$F$16:$F$24,'2.3 Adq. de otras energías'!$AC$16:$AC$24,"-")</f>
        <v>kgCO2e/litros</v>
      </c>
      <c r="J438" s="352" t="str" cm="1">
        <f t="array" ref="J438">_xlfn.XLOOKUP(E438&amp;G438,'2.3 Adq. de otras energías'!$B$16:$B$24&amp;'2.3 Adq. de otras energías'!$F$16:$F$24,'2.3 Adq. de otras energías'!$AD$16:$AD$24,"-")</f>
        <v>IPCC 2006 (vol2; chapter 2) , Table 2.2</v>
      </c>
      <c r="K438" s="352" t="str" cm="1">
        <f t="array" ref="K438">_xlfn.XLOOKUP(E438&amp;G438,'2.3 Adq. de otras energías'!$B$16:$B$24&amp;'2.3 Adq. de otras energías'!$F$16:$F$24,'2.3 Adq. de otras energías'!$AE$16:$AE$24,"-")</f>
        <v>CNE BNE 2024</v>
      </c>
      <c r="L438" s="356" t="str" cm="1">
        <f t="array" ref="L438">_xlfn.XLOOKUP(E438&amp;G438,'2.3 Adq. de otras energías'!$B$16:$B$24&amp;'2.3 Adq. de otras energías'!$F$16:$F$24,'2.3 Adq. de otras energías'!$AF$16:$AF$24,"-")</f>
        <v>-</v>
      </c>
    </row>
    <row r="439" spans="2:12">
      <c r="B439" s="352" t="s">
        <v>193</v>
      </c>
      <c r="C439" s="352" t="s">
        <v>45</v>
      </c>
      <c r="D439" s="352" t="s">
        <v>194</v>
      </c>
      <c r="E439" s="352" t="s">
        <v>195</v>
      </c>
      <c r="F439" s="352" t="s">
        <v>85</v>
      </c>
      <c r="G439" s="352" t="s">
        <v>89</v>
      </c>
      <c r="H439" s="353" cm="1">
        <f t="array" ref="H439">_xlfn.XLOOKUP(E439&amp;G439,'3.1 Adq. Bienes y servicios'!$B$7:$B$54&amp;'3.1 Adq. Bienes y servicios'!$E$7:$E$54,'3.1 Adq. Bienes y servicios'!$H$7:$H$54,"-")</f>
        <v>3172.4993199999999</v>
      </c>
      <c r="I439" s="352" t="str" cm="1">
        <f t="array" ref="I439">_xlfn.XLOOKUP(E439&amp;G439,'3.1 Adq. Bienes y servicios'!$B$7:$B$54&amp;'3.1 Adq. Bienes y servicios'!$E$7:$E$54,'3.1 Adq. Bienes y servicios'!$I$7:$I$54,"-")</f>
        <v>kgCO2e/toneladas</v>
      </c>
      <c r="J439" s="352" t="str" cm="1">
        <f t="array" ref="J439">_xlfn.XLOOKUP(E439&amp;G439,'3.1 Adq. Bienes y servicios'!$B$7:$B$54&amp;'3.1 Adq. Bienes y servicios'!$E$7:$E$54,'3.1 Adq. Bienes y servicios'!$J$7:$J$54,"-")</f>
        <v>DEFRA 2025, Material use</v>
      </c>
      <c r="K439" s="352" t="str" cm="1">
        <f t="array" ref="K439">_xlfn.XLOOKUP(E439&amp;G439,'3.1 Adq. Bienes y servicios'!$B$7:$B$54&amp;'3.1 Adq. Bienes y servicios'!$E$7:$E$54,'3.1 Adq. Bienes y servicios'!$K$7:$K$54,"-")</f>
        <v>-</v>
      </c>
      <c r="L439" s="356" t="s">
        <v>85</v>
      </c>
    </row>
    <row r="440" spans="2:12">
      <c r="B440" s="352" t="s">
        <v>193</v>
      </c>
      <c r="C440" s="352" t="s">
        <v>45</v>
      </c>
      <c r="D440" s="352" t="s">
        <v>194</v>
      </c>
      <c r="E440" s="352" t="s">
        <v>196</v>
      </c>
      <c r="F440" s="352" t="s">
        <v>85</v>
      </c>
      <c r="G440" s="352" t="s">
        <v>89</v>
      </c>
      <c r="H440" s="353" cm="1">
        <f t="array" ref="H440">_xlfn.XLOOKUP(E440&amp;G440,'3.1 Adq. Bienes y servicios'!$B$7:$B$54&amp;'3.1 Adq. Bienes y servicios'!$E$7:$E$54,'3.1 Adq. Bienes y servicios'!$H$7:$H$54,"-")</f>
        <v>2863.9013100000002</v>
      </c>
      <c r="I440" s="352" t="str" cm="1">
        <f t="array" ref="I440">_xlfn.XLOOKUP(E440&amp;G440,'3.1 Adq. Bienes y servicios'!$B$7:$B$54&amp;'3.1 Adq. Bienes y servicios'!$E$7:$E$54,'3.1 Adq. Bienes y servicios'!$I$7:$I$54,"-")</f>
        <v>kgCO2e/toneladas</v>
      </c>
      <c r="J440" s="352" t="str" cm="1">
        <f t="array" ref="J440">_xlfn.XLOOKUP(E440&amp;G440,'3.1 Adq. Bienes y servicios'!$B$7:$B$54&amp;'3.1 Adq. Bienes y servicios'!$E$7:$E$54,'3.1 Adq. Bienes y servicios'!$J$7:$J$54,"-")</f>
        <v>DEFRA 2025, Material use</v>
      </c>
      <c r="K440" s="352" t="str" cm="1">
        <f t="array" ref="K440">_xlfn.XLOOKUP(E440&amp;G440,'3.1 Adq. Bienes y servicios'!$B$7:$B$54&amp;'3.1 Adq. Bienes y servicios'!$E$7:$E$54,'3.1 Adq. Bienes y servicios'!$K$7:$K$54,"-")</f>
        <v>-</v>
      </c>
      <c r="L440" s="356" t="s">
        <v>85</v>
      </c>
    </row>
    <row r="441" spans="2:12">
      <c r="B441" s="352" t="s">
        <v>193</v>
      </c>
      <c r="C441" s="352" t="s">
        <v>45</v>
      </c>
      <c r="D441" s="352" t="s">
        <v>194</v>
      </c>
      <c r="E441" s="352" t="s">
        <v>197</v>
      </c>
      <c r="F441" s="352" t="s">
        <v>85</v>
      </c>
      <c r="G441" s="352" t="s">
        <v>89</v>
      </c>
      <c r="H441" s="353" cm="1">
        <f t="array" ref="H441">_xlfn.XLOOKUP(E441&amp;G441,'3.1 Adq. Bienes y servicios'!$B$7:$B$54&amp;'3.1 Adq. Bienes y servicios'!$E$7:$E$54,'3.1 Adq. Bienes y servicios'!$H$7:$H$54,"-")</f>
        <v>1823.90131</v>
      </c>
      <c r="I441" s="352" t="str" cm="1">
        <f t="array" ref="I441">_xlfn.XLOOKUP(E441&amp;G441,'3.1 Adq. Bienes y servicios'!$B$7:$B$54&amp;'3.1 Adq. Bienes y servicios'!$E$7:$E$54,'3.1 Adq. Bienes y servicios'!$I$7:$I$54,"-")</f>
        <v>kgCO2e/toneladas</v>
      </c>
      <c r="J441" s="352" t="str" cm="1">
        <f t="array" ref="J441">_xlfn.XLOOKUP(E441&amp;G441,'3.1 Adq. Bienes y servicios'!$B$7:$B$54&amp;'3.1 Adq. Bienes y servicios'!$E$7:$E$54,'3.1 Adq. Bienes y servicios'!$J$7:$J$54,"-")</f>
        <v>DEFRA 2025, Material use</v>
      </c>
      <c r="K441" s="352" t="str" cm="1">
        <f t="array" ref="K441">_xlfn.XLOOKUP(E441&amp;G441,'3.1 Adq. Bienes y servicios'!$B$7:$B$54&amp;'3.1 Adq. Bienes y servicios'!$E$7:$E$54,'3.1 Adq. Bienes y servicios'!$K$7:$K$54,"-")</f>
        <v>-</v>
      </c>
      <c r="L441" s="356" t="s">
        <v>85</v>
      </c>
    </row>
    <row r="442" spans="2:12" ht="28.8">
      <c r="B442" s="352" t="s">
        <v>193</v>
      </c>
      <c r="C442" s="352" t="s">
        <v>45</v>
      </c>
      <c r="D442" s="352" t="s">
        <v>194</v>
      </c>
      <c r="E442" s="352" t="s">
        <v>198</v>
      </c>
      <c r="F442" s="352" t="s">
        <v>85</v>
      </c>
      <c r="G442" s="352" t="s">
        <v>89</v>
      </c>
      <c r="H442" s="353" cm="1">
        <f t="array" ref="H442">_xlfn.XLOOKUP(E442&amp;G442,'3.1 Adq. Bienes y servicios'!$B$7:$B$54&amp;'3.1 Adq. Bienes y servicios'!$E$7:$E$54,'3.1 Adq. Bienes y servicios'!$H$7:$H$54,"-")</f>
        <v>9115.9013099999993</v>
      </c>
      <c r="I442" s="352" t="str" cm="1">
        <f t="array" ref="I442">_xlfn.XLOOKUP(E442&amp;G442,'3.1 Adq. Bienes y servicios'!$B$7:$B$54&amp;'3.1 Adq. Bienes y servicios'!$E$7:$E$54,'3.1 Adq. Bienes y servicios'!$I$7:$I$54,"-")</f>
        <v>kgCO2e/toneladas</v>
      </c>
      <c r="J442" s="352" t="str" cm="1">
        <f t="array" ref="J442">_xlfn.XLOOKUP(E442&amp;G442,'3.1 Adq. Bienes y servicios'!$B$7:$B$54&amp;'3.1 Adq. Bienes y servicios'!$E$7:$E$54,'3.1 Adq. Bienes y servicios'!$J$7:$J$54,"-")</f>
        <v>DEFRA 2025, Material use</v>
      </c>
      <c r="K442" s="352" t="str" cm="1">
        <f t="array" ref="K442">_xlfn.XLOOKUP(E442&amp;G442,'3.1 Adq. Bienes y servicios'!$B$7:$B$54&amp;'3.1 Adq. Bienes y servicios'!$E$7:$E$54,'3.1 Adq. Bienes y servicios'!$K$7:$K$54,"-")</f>
        <v>-</v>
      </c>
      <c r="L442" s="356" t="s">
        <v>85</v>
      </c>
    </row>
    <row r="443" spans="2:12" ht="28.8">
      <c r="B443" s="352" t="s">
        <v>193</v>
      </c>
      <c r="C443" s="352" t="s">
        <v>45</v>
      </c>
      <c r="D443" s="352" t="s">
        <v>194</v>
      </c>
      <c r="E443" s="352" t="s">
        <v>199</v>
      </c>
      <c r="F443" s="352" t="s">
        <v>85</v>
      </c>
      <c r="G443" s="352" t="s">
        <v>90</v>
      </c>
      <c r="H443" s="353" cm="1">
        <f t="array" ref="H443">_xlfn.XLOOKUP(E443&amp;G443,'3.1 Adq. Bienes y servicios'!$B$7:$B$54&amp;'3.1 Adq. Bienes y servicios'!$E$7:$E$54,'3.1 Adq. Bienes y servicios'!$H$7:$H$54,"-")</f>
        <v>2.1339999999999999</v>
      </c>
      <c r="I443" s="352" t="str" cm="1">
        <f t="array" ref="I443">_xlfn.XLOOKUP(E443&amp;G443,'3.1 Adq. Bienes y servicios'!$B$7:$B$54&amp;'3.1 Adq. Bienes y servicios'!$E$7:$E$54,'3.1 Adq. Bienes y servicios'!$I$7:$I$54,"-")</f>
        <v>kgCO2e/kilogramos</v>
      </c>
      <c r="J443" s="352" t="str" cm="1">
        <f t="array" ref="J443">_xlfn.XLOOKUP(E443&amp;G443,'3.1 Adq. Bienes y servicios'!$B$7:$B$54&amp;'3.1 Adq. Bienes y servicios'!$E$7:$E$54,'3.1 Adq. Bienes y servicios'!$J$7:$J$54,"-")</f>
        <v>-</v>
      </c>
      <c r="K443" s="352" t="str" cm="1">
        <f t="array" ref="K443">_xlfn.XLOOKUP(E443&amp;G443,'3.1 Adq. Bienes y servicios'!$B$7:$B$54&amp;'3.1 Adq. Bienes y servicios'!$E$7:$E$54,'3.1 Adq. Bienes y servicios'!$K$7:$K$54,"-")</f>
        <v>The carbon footprint of fertiliser production: Regional Reference Values, International Fertiliser Society, 2019</v>
      </c>
      <c r="L443" s="356" t="s">
        <v>85</v>
      </c>
    </row>
    <row r="444" spans="2:12" ht="28.8">
      <c r="B444" s="352" t="s">
        <v>193</v>
      </c>
      <c r="C444" s="352" t="s">
        <v>45</v>
      </c>
      <c r="D444" s="352" t="s">
        <v>194</v>
      </c>
      <c r="E444" s="352" t="s">
        <v>200</v>
      </c>
      <c r="F444" s="352" t="s">
        <v>85</v>
      </c>
      <c r="G444" s="352" t="s">
        <v>90</v>
      </c>
      <c r="H444" s="353" cm="1">
        <f t="array" ref="H444">_xlfn.XLOOKUP(E444&amp;G444,'3.1 Adq. Bienes y servicios'!$B$7:$B$54&amp;'3.1 Adq. Bienes y servicios'!$E$7:$E$54,'3.1 Adq. Bienes y servicios'!$H$7:$H$54,"-")</f>
        <v>1.7583</v>
      </c>
      <c r="I444" s="352" t="str" cm="1">
        <f t="array" ref="I444">_xlfn.XLOOKUP(E444&amp;G444,'3.1 Adq. Bienes y servicios'!$B$7:$B$54&amp;'3.1 Adq. Bienes y servicios'!$E$7:$E$54,'3.1 Adq. Bienes y servicios'!$I$7:$I$54,"-")</f>
        <v>kgCO2e/kilogramos</v>
      </c>
      <c r="J444" s="352" t="str" cm="1">
        <f t="array" ref="J444">_xlfn.XLOOKUP(E444&amp;G444,'3.1 Adq. Bienes y servicios'!$B$7:$B$54&amp;'3.1 Adq. Bienes y servicios'!$E$7:$E$54,'3.1 Adq. Bienes y servicios'!$J$7:$J$54,"-")</f>
        <v>-</v>
      </c>
      <c r="K444" s="352" t="str" cm="1">
        <f t="array" ref="K444">_xlfn.XLOOKUP(E444&amp;G444,'3.1 Adq. Bienes y servicios'!$B$7:$B$54&amp;'3.1 Adq. Bienes y servicios'!$E$7:$E$54,'3.1 Adq. Bienes y servicios'!$K$7:$K$54,"-")</f>
        <v>Wood, S. and Cowie, A. A Review of Greenhouse Gas Emission Factors for Fertiliser Production. 2004</v>
      </c>
      <c r="L444" s="356" t="s">
        <v>85</v>
      </c>
    </row>
    <row r="445" spans="2:12" ht="28.8">
      <c r="B445" s="352" t="s">
        <v>193</v>
      </c>
      <c r="C445" s="352" t="s">
        <v>45</v>
      </c>
      <c r="D445" s="352" t="s">
        <v>194</v>
      </c>
      <c r="E445" s="352" t="s">
        <v>201</v>
      </c>
      <c r="F445" s="352" t="s">
        <v>85</v>
      </c>
      <c r="G445" s="352" t="s">
        <v>90</v>
      </c>
      <c r="H445" s="353" cm="1">
        <f t="array" ref="H445">_xlfn.XLOOKUP(E445&amp;G445,'3.1 Adq. Bienes y servicios'!$B$7:$B$54&amp;'3.1 Adq. Bienes y servicios'!$E$7:$E$54,'3.1 Adq. Bienes y servicios'!$H$7:$H$54,"-")</f>
        <v>1.0129999999999999</v>
      </c>
      <c r="I445" s="352" t="str" cm="1">
        <f t="array" ref="I445">_xlfn.XLOOKUP(E445&amp;G445,'3.1 Adq. Bienes y servicios'!$B$7:$B$54&amp;'3.1 Adq. Bienes y servicios'!$E$7:$E$54,'3.1 Adq. Bienes y servicios'!$I$7:$I$54,"-")</f>
        <v>kgCO2e/kilogramos</v>
      </c>
      <c r="J445" s="352" t="str" cm="1">
        <f t="array" ref="J445">_xlfn.XLOOKUP(E445&amp;G445,'3.1 Adq. Bienes y servicios'!$B$7:$B$54&amp;'3.1 Adq. Bienes y servicios'!$E$7:$E$54,'3.1 Adq. Bienes y servicios'!$J$7:$J$54,"-")</f>
        <v>-</v>
      </c>
      <c r="K445" s="352" t="str" cm="1">
        <f t="array" ref="K445">_xlfn.XLOOKUP(E445&amp;G445,'3.1 Adq. Bienes y servicios'!$B$7:$B$54&amp;'3.1 Adq. Bienes y servicios'!$E$7:$E$54,'3.1 Adq. Bienes y servicios'!$K$7:$K$54,"-")</f>
        <v>The carbon footprint of fertiliser production: Regional Reference Values, International Fertiliser Society, 2019</v>
      </c>
      <c r="L445" s="356" t="s">
        <v>85</v>
      </c>
    </row>
    <row r="446" spans="2:12" ht="28.8">
      <c r="B446" s="352" t="s">
        <v>193</v>
      </c>
      <c r="C446" s="352" t="s">
        <v>45</v>
      </c>
      <c r="D446" s="352" t="s">
        <v>194</v>
      </c>
      <c r="E446" s="352" t="s">
        <v>202</v>
      </c>
      <c r="F446" s="352" t="s">
        <v>85</v>
      </c>
      <c r="G446" s="352" t="s">
        <v>90</v>
      </c>
      <c r="H446" s="353" cm="1">
        <f t="array" ref="H446">_xlfn.XLOOKUP(E446&amp;G446,'3.1 Adq. Bienes y servicios'!$B$7:$B$54&amp;'3.1 Adq. Bienes y servicios'!$E$7:$E$54,'3.1 Adq. Bienes y servicios'!$H$7:$H$54,"-")</f>
        <v>0.33939999999999998</v>
      </c>
      <c r="I446" s="352" t="str" cm="1">
        <f t="array" ref="I446">_xlfn.XLOOKUP(E446&amp;G446,'3.1 Adq. Bienes y servicios'!$B$7:$B$54&amp;'3.1 Adq. Bienes y servicios'!$E$7:$E$54,'3.1 Adq. Bienes y servicios'!$I$7:$I$54,"-")</f>
        <v>kgCO2e/kilogramos</v>
      </c>
      <c r="J446" s="352" t="str" cm="1">
        <f t="array" ref="J446">_xlfn.XLOOKUP(E446&amp;G446,'3.1 Adq. Bienes y servicios'!$B$7:$B$54&amp;'3.1 Adq. Bienes y servicios'!$E$7:$E$54,'3.1 Adq. Bienes y servicios'!$J$7:$J$54,"-")</f>
        <v>-</v>
      </c>
      <c r="K446" s="352" t="str" cm="1">
        <f t="array" ref="K446">_xlfn.XLOOKUP(E446&amp;G446,'3.1 Adq. Bienes y servicios'!$B$7:$B$54&amp;'3.1 Adq. Bienes y servicios'!$E$7:$E$54,'3.1 Adq. Bienes y servicios'!$K$7:$K$54,"-")</f>
        <v>Wood, S. and Cowie, A. A Review of Greenhouse Gas Emission Factors for Fertiliser Production. 2004</v>
      </c>
      <c r="L446" s="356" t="s">
        <v>85</v>
      </c>
    </row>
    <row r="447" spans="2:12" ht="28.8">
      <c r="B447" s="352" t="s">
        <v>193</v>
      </c>
      <c r="C447" s="352" t="s">
        <v>45</v>
      </c>
      <c r="D447" s="352" t="s">
        <v>194</v>
      </c>
      <c r="E447" s="352" t="s">
        <v>203</v>
      </c>
      <c r="F447" s="352" t="s">
        <v>85</v>
      </c>
      <c r="G447" s="352" t="s">
        <v>90</v>
      </c>
      <c r="H447" s="353" cm="1">
        <f t="array" ref="H447">_xlfn.XLOOKUP(E447&amp;G447,'3.1 Adq. Bienes y servicios'!$B$7:$B$54&amp;'3.1 Adq. Bienes y servicios'!$E$7:$E$54,'3.1 Adq. Bienes y servicios'!$H$7:$H$54,"-")</f>
        <v>0.54410000000000003</v>
      </c>
      <c r="I447" s="352" t="str" cm="1">
        <f t="array" ref="I447">_xlfn.XLOOKUP(E447&amp;G447,'3.1 Adq. Bienes y servicios'!$B$7:$B$54&amp;'3.1 Adq. Bienes y servicios'!$E$7:$E$54,'3.1 Adq. Bienes y servicios'!$I$7:$I$54,"-")</f>
        <v>kgCO2e/kilogramos</v>
      </c>
      <c r="J447" s="352" t="str" cm="1">
        <f t="array" ref="J447">_xlfn.XLOOKUP(E447&amp;G447,'3.1 Adq. Bienes y servicios'!$B$7:$B$54&amp;'3.1 Adq. Bienes y servicios'!$E$7:$E$54,'3.1 Adq. Bienes y servicios'!$J$7:$J$54,"-")</f>
        <v>-</v>
      </c>
      <c r="K447" s="352" t="str" cm="1">
        <f t="array" ref="K447">_xlfn.XLOOKUP(E447&amp;G447,'3.1 Adq. Bienes y servicios'!$B$7:$B$54&amp;'3.1 Adq. Bienes y servicios'!$E$7:$E$54,'3.1 Adq. Bienes y servicios'!$K$7:$K$54,"-")</f>
        <v>Wood, S. and Cowie, A. A Review of Greenhouse Gas Emission Factors for Fertiliser Production. 2004</v>
      </c>
      <c r="L447" s="356" t="s">
        <v>85</v>
      </c>
    </row>
    <row r="448" spans="2:12" ht="28.8">
      <c r="B448" s="352" t="s">
        <v>193</v>
      </c>
      <c r="C448" s="352" t="s">
        <v>45</v>
      </c>
      <c r="D448" s="352" t="s">
        <v>194</v>
      </c>
      <c r="E448" s="352" t="s">
        <v>204</v>
      </c>
      <c r="F448" s="352" t="s">
        <v>85</v>
      </c>
      <c r="G448" s="352" t="s">
        <v>89</v>
      </c>
      <c r="H448" s="353" cm="1">
        <f t="array" ref="H448">_xlfn.XLOOKUP(E448&amp;G448,'3.1 Adq. Bienes y servicios'!$B$7:$B$54&amp;'3.1 Adq. Bienes y servicios'!$E$7:$E$54,'3.1 Adq. Bienes y servicios'!$H$7:$H$54,"-")</f>
        <v>2916.50513</v>
      </c>
      <c r="I448" s="352" t="str" cm="1">
        <f t="array" ref="I448">_xlfn.XLOOKUP(E448&amp;G448,'3.1 Adq. Bienes y servicios'!$B$7:$B$54&amp;'3.1 Adq. Bienes y servicios'!$E$7:$E$54,'3.1 Adq. Bienes y servicios'!$I$7:$I$54,"-")</f>
        <v>kgCO2e/toneladas</v>
      </c>
      <c r="J448" s="352" t="str" cm="1">
        <f t="array" ref="J448">_xlfn.XLOOKUP(E448&amp;G448,'3.1 Adq. Bienes y servicios'!$B$7:$B$54&amp;'3.1 Adq. Bienes y servicios'!$E$7:$E$54,'3.1 Adq. Bienes y servicios'!$J$7:$J$54,"-")</f>
        <v>DEFRA 2025, Material use</v>
      </c>
      <c r="K448" s="352" t="str" cm="1">
        <f t="array" ref="K448">_xlfn.XLOOKUP(E448&amp;G448,'3.1 Adq. Bienes y servicios'!$B$7:$B$54&amp;'3.1 Adq. Bienes y servicios'!$E$7:$E$54,'3.1 Adq. Bienes y servicios'!$K$7:$K$54,"-")</f>
        <v>-</v>
      </c>
      <c r="L448" s="356" t="s">
        <v>85</v>
      </c>
    </row>
    <row r="449" spans="2:12">
      <c r="B449" s="352" t="s">
        <v>193</v>
      </c>
      <c r="C449" s="352" t="s">
        <v>45</v>
      </c>
      <c r="D449" s="352" t="s">
        <v>194</v>
      </c>
      <c r="E449" s="352" t="s">
        <v>205</v>
      </c>
      <c r="F449" s="352" t="s">
        <v>85</v>
      </c>
      <c r="G449" s="352" t="s">
        <v>89</v>
      </c>
      <c r="H449" s="353" cm="1">
        <f t="array" ref="H449">_xlfn.XLOOKUP(E449&amp;G449,'3.1 Adq. Bienes y servicios'!$B$7:$B$54&amp;'3.1 Adq. Bienes y servicios'!$E$7:$E$54,'3.1 Adq. Bienes y servicios'!$H$7:$H$54,"-")</f>
        <v>3354.28062</v>
      </c>
      <c r="I449" s="352" t="str" cm="1">
        <f t="array" ref="I449">_xlfn.XLOOKUP(E449&amp;G449,'3.1 Adq. Bienes y servicios'!$B$7:$B$54&amp;'3.1 Adq. Bienes y servicios'!$E$7:$E$54,'3.1 Adq. Bienes y servicios'!$I$7:$I$54,"-")</f>
        <v>kgCO2e/toneladas</v>
      </c>
      <c r="J449" s="352" t="str" cm="1">
        <f t="array" ref="J449">_xlfn.XLOOKUP(E449&amp;G449,'3.1 Adq. Bienes y servicios'!$B$7:$B$54&amp;'3.1 Adq. Bienes y servicios'!$E$7:$E$54,'3.1 Adq. Bienes y servicios'!$J$7:$J$54,"-")</f>
        <v>DEFRA 2025, Material use</v>
      </c>
      <c r="K449" s="352" t="str" cm="1">
        <f t="array" ref="K449">_xlfn.XLOOKUP(E449&amp;G449,'3.1 Adq. Bienes y servicios'!$B$7:$B$54&amp;'3.1 Adq. Bienes y servicios'!$E$7:$E$54,'3.1 Adq. Bienes y servicios'!$K$7:$K$54,"-")</f>
        <v>-</v>
      </c>
      <c r="L449" s="356" t="s">
        <v>85</v>
      </c>
    </row>
    <row r="450" spans="2:12" ht="28.8">
      <c r="B450" s="352" t="s">
        <v>193</v>
      </c>
      <c r="C450" s="352" t="s">
        <v>45</v>
      </c>
      <c r="D450" s="352" t="s">
        <v>194</v>
      </c>
      <c r="E450" s="352" t="s">
        <v>206</v>
      </c>
      <c r="F450" s="352" t="s">
        <v>85</v>
      </c>
      <c r="G450" s="352" t="s">
        <v>89</v>
      </c>
      <c r="H450" s="353" cm="1">
        <f t="array" ref="H450">_xlfn.XLOOKUP(E450&amp;G450,'3.1 Adq. Bienes y servicios'!$B$7:$B$54&amp;'3.1 Adq. Bienes y servicios'!$E$7:$E$54,'3.1 Adq. Bienes y servicios'!$H$7:$H$54,"-")</f>
        <v>3095.15524</v>
      </c>
      <c r="I450" s="352" t="str" cm="1">
        <f t="array" ref="I450">_xlfn.XLOOKUP(E450&amp;G450,'3.1 Adq. Bienes y servicios'!$B$7:$B$54&amp;'3.1 Adq. Bienes y servicios'!$E$7:$E$54,'3.1 Adq. Bienes y servicios'!$I$7:$I$54,"-")</f>
        <v>kgCO2e/toneladas</v>
      </c>
      <c r="J450" s="352" t="str" cm="1">
        <f t="array" ref="J450">_xlfn.XLOOKUP(E450&amp;G450,'3.1 Adq. Bienes y servicios'!$B$7:$B$54&amp;'3.1 Adq. Bienes y servicios'!$E$7:$E$54,'3.1 Adq. Bienes y servicios'!$J$7:$J$54,"-")</f>
        <v>DEFRA 2025, Material use</v>
      </c>
      <c r="K450" s="352" t="str" cm="1">
        <f t="array" ref="K450">_xlfn.XLOOKUP(E450&amp;G450,'3.1 Adq. Bienes y servicios'!$B$7:$B$54&amp;'3.1 Adq. Bienes y servicios'!$E$7:$E$54,'3.1 Adq. Bienes y servicios'!$K$7:$K$54,"-")</f>
        <v>-</v>
      </c>
      <c r="L450" s="356" t="s">
        <v>85</v>
      </c>
    </row>
    <row r="451" spans="2:12" ht="43.2">
      <c r="B451" s="352" t="s">
        <v>193</v>
      </c>
      <c r="C451" s="352" t="s">
        <v>45</v>
      </c>
      <c r="D451" s="352" t="s">
        <v>194</v>
      </c>
      <c r="E451" s="352" t="s">
        <v>207</v>
      </c>
      <c r="F451" s="352" t="s">
        <v>85</v>
      </c>
      <c r="G451" s="352" t="s">
        <v>89</v>
      </c>
      <c r="H451" s="353" cm="1">
        <f t="array" ref="H451">_xlfn.XLOOKUP(E451&amp;G451,'3.1 Adq. Bienes y servicios'!$B$7:$B$54&amp;'3.1 Adq. Bienes y servicios'!$E$7:$E$54,'3.1 Adq. Bienes y servicios'!$H$7:$H$54,"-")</f>
        <v>2965.0779000000002</v>
      </c>
      <c r="I451" s="352" t="str" cm="1">
        <f t="array" ref="I451">_xlfn.XLOOKUP(E451&amp;G451,'3.1 Adq. Bienes y servicios'!$B$7:$B$54&amp;'3.1 Adq. Bienes y servicios'!$E$7:$E$54,'3.1 Adq. Bienes y servicios'!$I$7:$I$54,"-")</f>
        <v>kgCO2e/toneladas</v>
      </c>
      <c r="J451" s="352" t="str" cm="1">
        <f t="array" ref="J451">_xlfn.XLOOKUP(E451&amp;G451,'3.1 Adq. Bienes y servicios'!$B$7:$B$54&amp;'3.1 Adq. Bienes y servicios'!$E$7:$E$54,'3.1 Adq. Bienes y servicios'!$J$7:$J$54,"-")</f>
        <v>DEFRA 2025, Material use</v>
      </c>
      <c r="K451" s="352" t="str" cm="1">
        <f t="array" ref="K451">_xlfn.XLOOKUP(E451&amp;G451,'3.1 Adq. Bienes y servicios'!$B$7:$B$54&amp;'3.1 Adq. Bienes y servicios'!$E$7:$E$54,'3.1 Adq. Bienes y servicios'!$K$7:$K$54,"-")</f>
        <v>-</v>
      </c>
      <c r="L451" s="356" t="s">
        <v>85</v>
      </c>
    </row>
    <row r="452" spans="2:12" ht="28.8">
      <c r="B452" s="352" t="s">
        <v>193</v>
      </c>
      <c r="C452" s="352" t="s">
        <v>45</v>
      </c>
      <c r="D452" s="352" t="s">
        <v>194</v>
      </c>
      <c r="E452" s="352" t="s">
        <v>208</v>
      </c>
      <c r="F452" s="352" t="s">
        <v>85</v>
      </c>
      <c r="G452" s="352" t="s">
        <v>89</v>
      </c>
      <c r="H452" s="353" cm="1">
        <f t="array" ref="H452">_xlfn.XLOOKUP(E452&amp;G452,'3.1 Adq. Bienes y servicios'!$B$7:$B$54&amp;'3.1 Adq. Bienes y servicios'!$E$7:$E$54,'3.1 Adq. Bienes y servicios'!$H$7:$H$54,"-")</f>
        <v>3863.9013100000002</v>
      </c>
      <c r="I452" s="352" t="str" cm="1">
        <f t="array" ref="I452">_xlfn.XLOOKUP(E452&amp;G452,'3.1 Adq. Bienes y servicios'!$B$7:$B$54&amp;'3.1 Adq. Bienes y servicios'!$E$7:$E$54,'3.1 Adq. Bienes y servicios'!$I$7:$I$54,"-")</f>
        <v>kgCO2e/toneladas</v>
      </c>
      <c r="J452" s="352" t="str" cm="1">
        <f t="array" ref="J452">_xlfn.XLOOKUP(E452&amp;G452,'3.1 Adq. Bienes y servicios'!$B$7:$B$54&amp;'3.1 Adq. Bienes y servicios'!$E$7:$E$54,'3.1 Adq. Bienes y servicios'!$J$7:$J$54,"-")</f>
        <v>DEFRA 2025, Material use</v>
      </c>
      <c r="K452" s="352" t="str" cm="1">
        <f t="array" ref="K452">_xlfn.XLOOKUP(E452&amp;G452,'3.1 Adq. Bienes y servicios'!$B$7:$B$54&amp;'3.1 Adq. Bienes y servicios'!$E$7:$E$54,'3.1 Adq. Bienes y servicios'!$K$7:$K$54,"-")</f>
        <v>-</v>
      </c>
      <c r="L452" s="356" t="s">
        <v>85</v>
      </c>
    </row>
    <row r="453" spans="2:12" ht="28.8">
      <c r="B453" s="352" t="s">
        <v>193</v>
      </c>
      <c r="C453" s="352" t="s">
        <v>45</v>
      </c>
      <c r="D453" s="352" t="s">
        <v>194</v>
      </c>
      <c r="E453" s="352" t="s">
        <v>209</v>
      </c>
      <c r="F453" s="352" t="s">
        <v>85</v>
      </c>
      <c r="G453" s="352" t="s">
        <v>89</v>
      </c>
      <c r="H453" s="353" cm="1">
        <f t="array" ref="H453">_xlfn.XLOOKUP(E453&amp;G453,'3.1 Adq. Bienes y servicios'!$B$7:$B$54&amp;'3.1 Adq. Bienes y servicios'!$E$7:$E$54,'3.1 Adq. Bienes y servicios'!$H$7:$H$54,"-")</f>
        <v>2577.5717199999999</v>
      </c>
      <c r="I453" s="352" t="str" cm="1">
        <f t="array" ref="I453">_xlfn.XLOOKUP(E453&amp;G453,'3.1 Adq. Bienes y servicios'!$B$7:$B$54&amp;'3.1 Adq. Bienes y servicios'!$E$7:$E$54,'3.1 Adq. Bienes y servicios'!$I$7:$I$54,"-")</f>
        <v>kgCO2e/toneladas</v>
      </c>
      <c r="J453" s="352" t="str" cm="1">
        <f t="array" ref="J453">_xlfn.XLOOKUP(E453&amp;G453,'3.1 Adq. Bienes y servicios'!$B$7:$B$54&amp;'3.1 Adq. Bienes y servicios'!$E$7:$E$54,'3.1 Adq. Bienes y servicios'!$J$7:$J$54,"-")</f>
        <v>DEFRA 2025, Material use</v>
      </c>
      <c r="K453" s="352" t="str" cm="1">
        <f t="array" ref="K453">_xlfn.XLOOKUP(E453&amp;G453,'3.1 Adq. Bienes y servicios'!$B$7:$B$54&amp;'3.1 Adq. Bienes y servicios'!$E$7:$E$54,'3.1 Adq. Bienes y servicios'!$K$7:$K$54,"-")</f>
        <v>-</v>
      </c>
      <c r="L453" s="356" t="s">
        <v>85</v>
      </c>
    </row>
    <row r="454" spans="2:12">
      <c r="B454" s="352" t="s">
        <v>193</v>
      </c>
      <c r="C454" s="352" t="s">
        <v>45</v>
      </c>
      <c r="D454" s="352" t="s">
        <v>194</v>
      </c>
      <c r="E454" s="352" t="s">
        <v>210</v>
      </c>
      <c r="F454" s="352" t="s">
        <v>85</v>
      </c>
      <c r="G454" s="352" t="s">
        <v>89</v>
      </c>
      <c r="H454" s="353" cm="1">
        <f t="array" ref="H454">_xlfn.XLOOKUP(E454&amp;G454,'3.1 Adq. Bienes y servicios'!$B$7:$B$54&amp;'3.1 Adq. Bienes y servicios'!$E$7:$E$54,'3.1 Adq. Bienes y servicios'!$H$7:$H$54,"-")</f>
        <v>4376.8039099999996</v>
      </c>
      <c r="I454" s="352" t="str" cm="1">
        <f t="array" ref="I454">_xlfn.XLOOKUP(E454&amp;G454,'3.1 Adq. Bienes y servicios'!$B$7:$B$54&amp;'3.1 Adq. Bienes y servicios'!$E$7:$E$54,'3.1 Adq. Bienes y servicios'!$I$7:$I$54,"-")</f>
        <v>kgCO2e/toneladas</v>
      </c>
      <c r="J454" s="352" t="str" cm="1">
        <f t="array" ref="J454">_xlfn.XLOOKUP(E454&amp;G454,'3.1 Adq. Bienes y servicios'!$B$7:$B$54&amp;'3.1 Adq. Bienes y servicios'!$E$7:$E$54,'3.1 Adq. Bienes y servicios'!$J$7:$J$54,"-")</f>
        <v>DEFRA 2025, Material use</v>
      </c>
      <c r="K454" s="352" t="str" cm="1">
        <f t="array" ref="K454">_xlfn.XLOOKUP(E454&amp;G454,'3.1 Adq. Bienes y servicios'!$B$7:$B$54&amp;'3.1 Adq. Bienes y servicios'!$E$7:$E$54,'3.1 Adq. Bienes y servicios'!$K$7:$K$54,"-")</f>
        <v>-</v>
      </c>
      <c r="L454" s="356" t="s">
        <v>85</v>
      </c>
    </row>
    <row r="455" spans="2:12" ht="28.8">
      <c r="B455" s="352" t="s">
        <v>193</v>
      </c>
      <c r="C455" s="352" t="s">
        <v>45</v>
      </c>
      <c r="D455" s="352" t="s">
        <v>194</v>
      </c>
      <c r="E455" s="352" t="s">
        <v>211</v>
      </c>
      <c r="F455" s="352" t="s">
        <v>85</v>
      </c>
      <c r="G455" s="352" t="s">
        <v>89</v>
      </c>
      <c r="H455" s="353" cm="1">
        <f t="array" ref="H455">_xlfn.XLOOKUP(E455&amp;G455,'3.1 Adq. Bienes y servicios'!$B$7:$B$54&amp;'3.1 Adq. Bienes y servicios'!$E$7:$E$54,'3.1 Adq. Bienes y servicios'!$H$7:$H$54,"-")</f>
        <v>2944.7561500000002</v>
      </c>
      <c r="I455" s="352" t="str" cm="1">
        <f t="array" ref="I455">_xlfn.XLOOKUP(E455&amp;G455,'3.1 Adq. Bienes y servicios'!$B$7:$B$54&amp;'3.1 Adq. Bienes y servicios'!$E$7:$E$54,'3.1 Adq. Bienes y servicios'!$I$7:$I$54,"-")</f>
        <v>kgCO2e/toneladas</v>
      </c>
      <c r="J455" s="352" t="str" cm="1">
        <f t="array" ref="J455">_xlfn.XLOOKUP(E455&amp;G455,'3.1 Adq. Bienes y servicios'!$B$7:$B$54&amp;'3.1 Adq. Bienes y servicios'!$E$7:$E$54,'3.1 Adq. Bienes y servicios'!$J$7:$J$54,"-")</f>
        <v>DEFRA 2025, Material use</v>
      </c>
      <c r="K455" s="352" t="str" cm="1">
        <f t="array" ref="K455">_xlfn.XLOOKUP(E455&amp;G455,'3.1 Adq. Bienes y servicios'!$B$7:$B$54&amp;'3.1 Adq. Bienes y servicios'!$E$7:$E$54,'3.1 Adq. Bienes y servicios'!$K$7:$K$54,"-")</f>
        <v>-</v>
      </c>
      <c r="L455" s="356" t="s">
        <v>85</v>
      </c>
    </row>
    <row r="456" spans="2:12">
      <c r="B456" s="352" t="s">
        <v>193</v>
      </c>
      <c r="C456" s="352" t="s">
        <v>45</v>
      </c>
      <c r="D456" s="352" t="s">
        <v>194</v>
      </c>
      <c r="E456" s="352" t="s">
        <v>212</v>
      </c>
      <c r="F456" s="352" t="s">
        <v>85</v>
      </c>
      <c r="G456" s="352" t="s">
        <v>89</v>
      </c>
      <c r="H456" s="353" cm="1">
        <f t="array" ref="H456">_xlfn.XLOOKUP(E456&amp;G456,'3.1 Adq. Bienes y servicios'!$B$7:$B$54&amp;'3.1 Adq. Bienes y servicios'!$E$7:$E$54,'3.1 Adq. Bienes y servicios'!$H$7:$H$54,"-")</f>
        <v>1345.0779</v>
      </c>
      <c r="I456" s="352" t="str" cm="1">
        <f t="array" ref="I456">_xlfn.XLOOKUP(E456&amp;G456,'3.1 Adq. Bienes y servicios'!$B$7:$B$54&amp;'3.1 Adq. Bienes y servicios'!$E$7:$E$54,'3.1 Adq. Bienes y servicios'!$I$7:$I$54,"-")</f>
        <v>kgCO2e/toneladas</v>
      </c>
      <c r="J456" s="352" t="str" cm="1">
        <f t="array" ref="J456">_xlfn.XLOOKUP(E456&amp;G456,'3.1 Adq. Bienes y servicios'!$B$7:$B$54&amp;'3.1 Adq. Bienes y servicios'!$E$7:$E$54,'3.1 Adq. Bienes y servicios'!$J$7:$J$54,"-")</f>
        <v>DEFRA 2025, Material use</v>
      </c>
      <c r="K456" s="352" t="str" cm="1">
        <f t="array" ref="K456">_xlfn.XLOOKUP(E456&amp;G456,'3.1 Adq. Bienes y servicios'!$B$7:$B$54&amp;'3.1 Adq. Bienes y servicios'!$E$7:$E$54,'3.1 Adq. Bienes y servicios'!$K$7:$K$54,"-")</f>
        <v>-</v>
      </c>
      <c r="L456" s="356" t="s">
        <v>85</v>
      </c>
    </row>
    <row r="457" spans="2:12">
      <c r="B457" s="352" t="s">
        <v>193</v>
      </c>
      <c r="C457" s="352" t="s">
        <v>45</v>
      </c>
      <c r="D457" s="352" t="s">
        <v>194</v>
      </c>
      <c r="E457" s="352" t="s">
        <v>213</v>
      </c>
      <c r="F457" s="352" t="s">
        <v>85</v>
      </c>
      <c r="G457" s="352" t="s">
        <v>89</v>
      </c>
      <c r="H457" s="353" cm="1">
        <f t="array" ref="H457">_xlfn.XLOOKUP(E457&amp;G457,'3.1 Adq. Bienes y servicios'!$B$7:$B$54&amp;'3.1 Adq. Bienes y servicios'!$E$7:$E$54,'3.1 Adq. Bienes y servicios'!$H$7:$H$54,"-")</f>
        <v>0</v>
      </c>
      <c r="I457" s="352" t="str" cm="1">
        <f t="array" ref="I457">_xlfn.XLOOKUP(E457&amp;G457,'3.1 Adq. Bienes y servicios'!$B$7:$B$54&amp;'3.1 Adq. Bienes y servicios'!$E$7:$E$54,'3.1 Adq. Bienes y servicios'!$I$7:$I$54,"-")</f>
        <v>kgCO2e/toneladas</v>
      </c>
      <c r="J457" s="352" t="str" cm="1">
        <f t="array" ref="J457">_xlfn.XLOOKUP(E457&amp;G457,'3.1 Adq. Bienes y servicios'!$B$7:$B$54&amp;'3.1 Adq. Bienes y servicios'!$E$7:$E$54,'3.1 Adq. Bienes y servicios'!$J$7:$J$54,"-")</f>
        <v>DEFRA 2025, Material use</v>
      </c>
      <c r="K457" s="352" t="str" cm="1">
        <f t="array" ref="K457">_xlfn.XLOOKUP(E457&amp;G457,'3.1 Adq. Bienes y servicios'!$B$7:$B$54&amp;'3.1 Adq. Bienes y servicios'!$E$7:$E$54,'3.1 Adq. Bienes y servicios'!$K$7:$K$54,"-")</f>
        <v>-</v>
      </c>
      <c r="L457" s="356" t="s">
        <v>85</v>
      </c>
    </row>
    <row r="458" spans="2:12">
      <c r="B458" s="352" t="s">
        <v>193</v>
      </c>
      <c r="C458" s="352" t="s">
        <v>45</v>
      </c>
      <c r="D458" s="352" t="s">
        <v>194</v>
      </c>
      <c r="E458" s="352" t="s">
        <v>214</v>
      </c>
      <c r="F458" s="352" t="s">
        <v>85</v>
      </c>
      <c r="G458" s="352" t="s">
        <v>89</v>
      </c>
      <c r="H458" s="353" cm="1">
        <f t="array" ref="H458">_xlfn.XLOOKUP(E458&amp;G458,'3.1 Adq. Bienes y servicios'!$B$7:$B$54&amp;'3.1 Adq. Bienes y servicios'!$E$7:$E$54,'3.1 Adq. Bienes y servicios'!$H$7:$H$54,"-")</f>
        <v>44423.452599999997</v>
      </c>
      <c r="I458" s="352" t="str" cm="1">
        <f t="array" ref="I458">_xlfn.XLOOKUP(E458&amp;G458,'3.1 Adq. Bienes y servicios'!$B$7:$B$54&amp;'3.1 Adq. Bienes y servicios'!$E$7:$E$54,'3.1 Adq. Bienes y servicios'!$I$7:$I$54,"-")</f>
        <v>kgCO2e/toneladas</v>
      </c>
      <c r="J458" s="352" t="str" cm="1">
        <f t="array" ref="J458">_xlfn.XLOOKUP(E458&amp;G458,'3.1 Adq. Bienes y servicios'!$B$7:$B$54&amp;'3.1 Adq. Bienes y servicios'!$E$7:$E$54,'3.1 Adq. Bienes y servicios'!$J$7:$J$54,"-")</f>
        <v>-</v>
      </c>
      <c r="K458" s="352" t="str" cm="1">
        <f t="array" ref="K458">_xlfn.XLOOKUP(E458&amp;G458,'3.1 Adq. Bienes y servicios'!$B$7:$B$54&amp;'3.1 Adq. Bienes y servicios'!$E$7:$E$54,'3.1 Adq. Bienes y servicios'!$K$7:$K$54,"-")</f>
        <v>Ecoinvent 2.0 (2009)</v>
      </c>
      <c r="L458" s="356" t="s">
        <v>85</v>
      </c>
    </row>
    <row r="459" spans="2:12" ht="28.8">
      <c r="B459" s="352" t="s">
        <v>193</v>
      </c>
      <c r="C459" s="352" t="s">
        <v>45</v>
      </c>
      <c r="D459" s="352" t="s">
        <v>194</v>
      </c>
      <c r="E459" s="352" t="s">
        <v>215</v>
      </c>
      <c r="F459" s="352" t="s">
        <v>85</v>
      </c>
      <c r="G459" s="352" t="s">
        <v>89</v>
      </c>
      <c r="H459" s="353" cm="1">
        <f t="array" ref="H459">_xlfn.XLOOKUP(E459&amp;G459,'3.1 Adq. Bienes y servicios'!$B$7:$B$54&amp;'3.1 Adq. Bienes y servicios'!$E$7:$E$54,'3.1 Adq. Bienes y servicios'!$H$7:$H$54,"-")</f>
        <v>269.50416000000001</v>
      </c>
      <c r="I459" s="352" t="str" cm="1">
        <f t="array" ref="I459">_xlfn.XLOOKUP(E459&amp;G459,'3.1 Adq. Bienes y servicios'!$B$7:$B$54&amp;'3.1 Adq. Bienes y servicios'!$E$7:$E$54,'3.1 Adq. Bienes y servicios'!$I$7:$I$54,"-")</f>
        <v>kgCO2e/toneladas</v>
      </c>
      <c r="J459" s="352" t="str" cm="1">
        <f t="array" ref="J459">_xlfn.XLOOKUP(E459&amp;G459,'3.1 Adq. Bienes y servicios'!$B$7:$B$54&amp;'3.1 Adq. Bienes y servicios'!$E$7:$E$54,'3.1 Adq. Bienes y servicios'!$J$7:$J$54,"-")</f>
        <v>DEFRA 2025, Material use</v>
      </c>
      <c r="K459" s="352" t="str" cm="1">
        <f t="array" ref="K459">_xlfn.XLOOKUP(E459&amp;G459,'3.1 Adq. Bienes y servicios'!$B$7:$B$54&amp;'3.1 Adq. Bienes y servicios'!$E$7:$E$54,'3.1 Adq. Bienes y servicios'!$K$7:$K$54,"-")</f>
        <v>-</v>
      </c>
      <c r="L459" s="356" t="s">
        <v>85</v>
      </c>
    </row>
    <row r="460" spans="2:12" ht="28.8">
      <c r="B460" s="352" t="s">
        <v>193</v>
      </c>
      <c r="C460" s="352" t="s">
        <v>45</v>
      </c>
      <c r="D460" s="352" t="s">
        <v>194</v>
      </c>
      <c r="E460" s="352" t="s">
        <v>216</v>
      </c>
      <c r="F460" s="352" t="s">
        <v>85</v>
      </c>
      <c r="G460" s="352" t="s">
        <v>89</v>
      </c>
      <c r="H460" s="353" cm="1">
        <f t="array" ref="H460">_xlfn.XLOOKUP(E460&amp;G460,'3.1 Adq. Bienes y servicios'!$B$7:$B$54&amp;'3.1 Adq. Bienes y servicios'!$E$7:$E$54,'3.1 Adq. Bienes y servicios'!$H$7:$H$54,"-")</f>
        <v>1402.76667</v>
      </c>
      <c r="I460" s="352" t="str" cm="1">
        <f t="array" ref="I460">_xlfn.XLOOKUP(E460&amp;G460,'3.1 Adq. Bienes y servicios'!$B$7:$B$54&amp;'3.1 Adq. Bienes y servicios'!$E$7:$E$54,'3.1 Adq. Bienes y servicios'!$I$7:$I$54,"-")</f>
        <v>kgCO2e/toneladas</v>
      </c>
      <c r="J460" s="352" t="str" cm="1">
        <f t="array" ref="J460">_xlfn.XLOOKUP(E460&amp;G460,'3.1 Adq. Bienes y servicios'!$B$7:$B$54&amp;'3.1 Adq. Bienes y servicios'!$E$7:$E$54,'3.1 Adq. Bienes y servicios'!$J$7:$J$54,"-")</f>
        <v>DEFRA 2025, Material use</v>
      </c>
      <c r="K460" s="352" t="str" cm="1">
        <f t="array" ref="K460">_xlfn.XLOOKUP(E460&amp;G460,'3.1 Adq. Bienes y servicios'!$B$7:$B$54&amp;'3.1 Adq. Bienes y servicios'!$E$7:$E$54,'3.1 Adq. Bienes y servicios'!$K$7:$K$54,"-")</f>
        <v>-</v>
      </c>
      <c r="L460" s="356" t="s">
        <v>85</v>
      </c>
    </row>
    <row r="461" spans="2:12">
      <c r="B461" s="352" t="s">
        <v>193</v>
      </c>
      <c r="C461" s="352" t="s">
        <v>45</v>
      </c>
      <c r="D461" s="352" t="s">
        <v>194</v>
      </c>
      <c r="E461" s="352" t="s">
        <v>217</v>
      </c>
      <c r="F461" s="352" t="s">
        <v>85</v>
      </c>
      <c r="G461" s="352" t="s">
        <v>89</v>
      </c>
      <c r="H461" s="353" cm="1">
        <f t="array" ref="H461">_xlfn.XLOOKUP(E461&amp;G461,'3.1 Adq. Bienes y servicios'!$B$7:$B$54&amp;'3.1 Adq. Bienes y servicios'!$E$7:$E$54,'3.1 Adq. Bienes y servicios'!$H$7:$H$54,"-")</f>
        <v>118.79306</v>
      </c>
      <c r="I461" s="352" t="str" cm="1">
        <f t="array" ref="I461">_xlfn.XLOOKUP(E461&amp;G461,'3.1 Adq. Bienes y servicios'!$B$7:$B$54&amp;'3.1 Adq. Bienes y servicios'!$E$7:$E$54,'3.1 Adq. Bienes y servicios'!$I$7:$I$54,"-")</f>
        <v>kgCO2e/toneladas</v>
      </c>
      <c r="J461" s="352" t="str" cm="1">
        <f t="array" ref="J461">_xlfn.XLOOKUP(E461&amp;G461,'3.1 Adq. Bienes y servicios'!$B$7:$B$54&amp;'3.1 Adq. Bienes y servicios'!$E$7:$E$54,'3.1 Adq. Bienes y servicios'!$J$7:$J$54,"-")</f>
        <v>DEFRA 2025, Material use</v>
      </c>
      <c r="K461" s="352" t="str" cm="1">
        <f t="array" ref="K461">_xlfn.XLOOKUP(E461&amp;G461,'3.1 Adq. Bienes y servicios'!$B$7:$B$54&amp;'3.1 Adq. Bienes y servicios'!$E$7:$E$54,'3.1 Adq. Bienes y servicios'!$K$7:$K$54,"-")</f>
        <v>-</v>
      </c>
      <c r="L461" s="356" t="s">
        <v>85</v>
      </c>
    </row>
    <row r="462" spans="2:12">
      <c r="B462" s="352" t="s">
        <v>193</v>
      </c>
      <c r="C462" s="352" t="s">
        <v>45</v>
      </c>
      <c r="D462" s="352" t="s">
        <v>194</v>
      </c>
      <c r="E462" s="352" t="s">
        <v>218</v>
      </c>
      <c r="F462" s="352" t="s">
        <v>85</v>
      </c>
      <c r="G462" s="352" t="s">
        <v>89</v>
      </c>
      <c r="H462" s="353" cm="1">
        <f t="array" ref="H462">_xlfn.XLOOKUP(E462&amp;G462,'3.1 Adq. Bienes y servicios'!$B$7:$B$54&amp;'3.1 Adq. Bienes y servicios'!$E$7:$E$54,'3.1 Adq. Bienes y servicios'!$H$7:$H$54,"-")</f>
        <v>120.05</v>
      </c>
      <c r="I462" s="352" t="str" cm="1">
        <f t="array" ref="I462">_xlfn.XLOOKUP(E462&amp;G462,'3.1 Adq. Bienes y servicios'!$B$7:$B$54&amp;'3.1 Adq. Bienes y servicios'!$E$7:$E$54,'3.1 Adq. Bienes y servicios'!$I$7:$I$54,"-")</f>
        <v>kgCO2e/toneladas</v>
      </c>
      <c r="J462" s="352" t="str" cm="1">
        <f t="array" ref="J462">_xlfn.XLOOKUP(E462&amp;G462,'3.1 Adq. Bienes y servicios'!$B$7:$B$54&amp;'3.1 Adq. Bienes y servicios'!$E$7:$E$54,'3.1 Adq. Bienes y servicios'!$J$7:$J$54,"-")</f>
        <v>DEFRA 2025, Material use</v>
      </c>
      <c r="K462" s="352" t="str" cm="1">
        <f t="array" ref="K462">_xlfn.XLOOKUP(E462&amp;G462,'3.1 Adq. Bienes y servicios'!$B$7:$B$54&amp;'3.1 Adq. Bienes y servicios'!$E$7:$E$54,'3.1 Adq. Bienes y servicios'!$K$7:$K$54,"-")</f>
        <v>-</v>
      </c>
      <c r="L462" s="356" t="s">
        <v>85</v>
      </c>
    </row>
    <row r="463" spans="2:12">
      <c r="B463" s="352" t="s">
        <v>193</v>
      </c>
      <c r="C463" s="352" t="s">
        <v>45</v>
      </c>
      <c r="D463" s="352" t="s">
        <v>194</v>
      </c>
      <c r="E463" s="352" t="s">
        <v>219</v>
      </c>
      <c r="F463" s="352" t="s">
        <v>85</v>
      </c>
      <c r="G463" s="352" t="s">
        <v>89</v>
      </c>
      <c r="H463" s="353" cm="1">
        <f t="array" ref="H463">_xlfn.XLOOKUP(E463&amp;G463,'3.1 Adq. Bienes y servicios'!$B$7:$B$54&amp;'3.1 Adq. Bienes y servicios'!$E$7:$E$54,'3.1 Adq. Bienes y servicios'!$H$7:$H$54,"-")</f>
        <v>22310</v>
      </c>
      <c r="I463" s="352" t="str" cm="1">
        <f t="array" ref="I463">_xlfn.XLOOKUP(E463&amp;G463,'3.1 Adq. Bienes y servicios'!$B$7:$B$54&amp;'3.1 Adq. Bienes y servicios'!$E$7:$E$54,'3.1 Adq. Bienes y servicios'!$I$7:$I$54,"-")</f>
        <v>kgCO2e/toneladas</v>
      </c>
      <c r="J463" s="352" t="str" cm="1">
        <f t="array" ref="J463">_xlfn.XLOOKUP(E463&amp;G463,'3.1 Adq. Bienes y servicios'!$B$7:$B$54&amp;'3.1 Adq. Bienes y servicios'!$E$7:$E$54,'3.1 Adq. Bienes y servicios'!$J$7:$J$54,"-")</f>
        <v>DEFRA 2025, Material use</v>
      </c>
      <c r="K463" s="352" t="str" cm="1">
        <f t="array" ref="K463">_xlfn.XLOOKUP(E463&amp;G463,'3.1 Adq. Bienes y servicios'!$B$7:$B$54&amp;'3.1 Adq. Bienes y servicios'!$E$7:$E$54,'3.1 Adq. Bienes y servicios'!$K$7:$K$54,"-")</f>
        <v>-</v>
      </c>
      <c r="L463" s="356" t="s">
        <v>85</v>
      </c>
    </row>
    <row r="464" spans="2:12">
      <c r="B464" s="352" t="s">
        <v>193</v>
      </c>
      <c r="C464" s="352" t="s">
        <v>45</v>
      </c>
      <c r="D464" s="352" t="s">
        <v>194</v>
      </c>
      <c r="E464" s="352" t="s">
        <v>105</v>
      </c>
      <c r="F464" s="352" t="s">
        <v>85</v>
      </c>
      <c r="G464" s="352" t="s">
        <v>87</v>
      </c>
      <c r="H464" s="353" cm="1">
        <f t="array" ref="H464">_xlfn.XLOOKUP(E464&amp;G464,'3.1 Adq. Bienes y servicios'!$B$7:$B$54&amp;'3.1 Adq. Bienes y servicios'!$E$7:$E$54,'3.1 Adq. Bienes y servicios'!$H$7:$H$54,"-")</f>
        <v>0.62409000000000003</v>
      </c>
      <c r="I464" s="352" t="str" cm="1">
        <f t="array" ref="I464">_xlfn.XLOOKUP(E464&amp;G464,'3.1 Adq. Bienes y servicios'!$B$7:$B$54&amp;'3.1 Adq. Bienes y servicios'!$E$7:$E$54,'3.1 Adq. Bienes y servicios'!$I$7:$I$54,"-")</f>
        <v>kgCO2e/litros</v>
      </c>
      <c r="J464" s="352" t="str" cm="1">
        <f t="array" ref="J464">_xlfn.XLOOKUP(E464&amp;G464,'3.1 Adq. Bienes y servicios'!$B$7:$B$54&amp;'3.1 Adq. Bienes y servicios'!$E$7:$E$54,'3.1 Adq. Bienes y servicios'!$J$7:$J$54,"-")</f>
        <v>DEFRA 2025 WTT-fuels</v>
      </c>
      <c r="K464" s="352" t="str" cm="1">
        <f t="array" ref="K464">_xlfn.XLOOKUP(E464&amp;G464,'3.1 Adq. Bienes y servicios'!$B$7:$B$54&amp;'3.1 Adq. Bienes y servicios'!$E$7:$E$54,'3.1 Adq. Bienes y servicios'!$K$7:$K$54,"-")</f>
        <v>-</v>
      </c>
      <c r="L464" s="356" t="s">
        <v>85</v>
      </c>
    </row>
    <row r="465" spans="2:12">
      <c r="B465" s="352" t="s">
        <v>193</v>
      </c>
      <c r="C465" s="352" t="s">
        <v>45</v>
      </c>
      <c r="D465" s="352" t="s">
        <v>194</v>
      </c>
      <c r="E465" s="352" t="s">
        <v>97</v>
      </c>
      <c r="F465" s="352" t="s">
        <v>85</v>
      </c>
      <c r="G465" s="352" t="s">
        <v>87</v>
      </c>
      <c r="H465" s="353" cm="1">
        <f t="array" ref="H465">_xlfn.XLOOKUP(E465&amp;G465,'3.1 Adq. Bienes y servicios'!$B$7:$B$54&amp;'3.1 Adq. Bienes y servicios'!$E$7:$E$54,'3.1 Adq. Bienes y servicios'!$H$7:$H$54,"-")</f>
        <v>0.18551000000000001</v>
      </c>
      <c r="I465" s="352" t="str" cm="1">
        <f t="array" ref="I465">_xlfn.XLOOKUP(E465&amp;G465,'3.1 Adq. Bienes y servicios'!$B$7:$B$54&amp;'3.1 Adq. Bienes y servicios'!$E$7:$E$54,'3.1 Adq. Bienes y servicios'!$I$7:$I$54,"-")</f>
        <v>kgCO2e/litros</v>
      </c>
      <c r="J465" s="352" t="str" cm="1">
        <f t="array" ref="J465">_xlfn.XLOOKUP(E465&amp;G465,'3.1 Adq. Bienes y servicios'!$B$7:$B$54&amp;'3.1 Adq. Bienes y servicios'!$E$7:$E$54,'3.1 Adq. Bienes y servicios'!$J$7:$J$54,"-")</f>
        <v>DEFRA 2025 WTT-fuels</v>
      </c>
      <c r="K465" s="352" t="str" cm="1">
        <f t="array" ref="K465">_xlfn.XLOOKUP(E465&amp;G465,'3.1 Adq. Bienes y servicios'!$B$7:$B$54&amp;'3.1 Adq. Bienes y servicios'!$E$7:$E$54,'3.1 Adq. Bienes y servicios'!$K$7:$K$54,"-")</f>
        <v>-</v>
      </c>
      <c r="L465" s="356" t="s">
        <v>85</v>
      </c>
    </row>
    <row r="466" spans="2:12">
      <c r="B466" s="352" t="s">
        <v>193</v>
      </c>
      <c r="C466" s="352" t="s">
        <v>45</v>
      </c>
      <c r="D466" s="352" t="s">
        <v>194</v>
      </c>
      <c r="E466" s="352" t="s">
        <v>93</v>
      </c>
      <c r="F466" s="352" t="s">
        <v>85</v>
      </c>
      <c r="G466" s="352" t="s">
        <v>87</v>
      </c>
      <c r="H466" s="353" cm="1">
        <f t="array" ref="H466">_xlfn.XLOOKUP(E466&amp;G466,'3.1 Adq. Bienes y servicios'!$B$7:$B$54&amp;'3.1 Adq. Bienes y servicios'!$E$7:$E$54,'3.1 Adq. Bienes y servicios'!$H$7:$H$54,"-")</f>
        <v>0.60663999999999996</v>
      </c>
      <c r="I466" s="352" t="str" cm="1">
        <f t="array" ref="I466">_xlfn.XLOOKUP(E466&amp;G466,'3.1 Adq. Bienes y servicios'!$B$7:$B$54&amp;'3.1 Adq. Bienes y servicios'!$E$7:$E$54,'3.1 Adq. Bienes y servicios'!$I$7:$I$54,"-")</f>
        <v>kgCO2e/litros</v>
      </c>
      <c r="J466" s="352" t="str" cm="1">
        <f t="array" ref="J466">_xlfn.XLOOKUP(E466&amp;G466,'3.1 Adq. Bienes y servicios'!$B$7:$B$54&amp;'3.1 Adq. Bienes y servicios'!$E$7:$E$54,'3.1 Adq. Bienes y servicios'!$J$7:$J$54,"-")</f>
        <v>DEFRA 2025 WTT-fuels</v>
      </c>
      <c r="K466" s="352" t="str" cm="1">
        <f t="array" ref="K466">_xlfn.XLOOKUP(E466&amp;G466,'3.1 Adq. Bienes y servicios'!$B$7:$B$54&amp;'3.1 Adq. Bienes y servicios'!$E$7:$E$54,'3.1 Adq. Bienes y servicios'!$K$7:$K$54,"-")</f>
        <v>-</v>
      </c>
      <c r="L466" s="356" t="s">
        <v>85</v>
      </c>
    </row>
    <row r="467" spans="2:12">
      <c r="B467" s="352" t="s">
        <v>193</v>
      </c>
      <c r="C467" s="352" t="s">
        <v>45</v>
      </c>
      <c r="D467" s="352" t="s">
        <v>194</v>
      </c>
      <c r="E467" s="352" t="s">
        <v>98</v>
      </c>
      <c r="F467" s="352" t="s">
        <v>85</v>
      </c>
      <c r="G467" s="352" t="s">
        <v>86</v>
      </c>
      <c r="H467" s="353" cm="1">
        <f t="array" ref="H467">_xlfn.XLOOKUP(E467&amp;G467,'3.1 Adq. Bienes y servicios'!$B$7:$B$54&amp;'3.1 Adq. Bienes y servicios'!$E$7:$E$54,'3.1 Adq. Bienes y servicios'!$H$7:$H$54,"-")</f>
        <v>0.33660000000000001</v>
      </c>
      <c r="I467" s="352" t="str" cm="1">
        <f t="array" ref="I467">_xlfn.XLOOKUP(E467&amp;G467,'3.1 Adq. Bienes y servicios'!$B$7:$B$54&amp;'3.1 Adq. Bienes y servicios'!$E$7:$E$54,'3.1 Adq. Bienes y servicios'!$I$7:$I$54,"-")</f>
        <v>kgCO2e/metros cúbicos</v>
      </c>
      <c r="J467" s="352" t="str" cm="1">
        <f t="array" ref="J467">_xlfn.XLOOKUP(E467&amp;G467,'3.1 Adq. Bienes y servicios'!$B$7:$B$54&amp;'3.1 Adq. Bienes y servicios'!$E$7:$E$54,'3.1 Adq. Bienes y servicios'!$J$7:$J$54,"-")</f>
        <v>DEFRA 2025 WTT-fuels</v>
      </c>
      <c r="K467" s="352" t="str" cm="1">
        <f t="array" ref="K467">_xlfn.XLOOKUP(E467&amp;G467,'3.1 Adq. Bienes y servicios'!$B$7:$B$54&amp;'3.1 Adq. Bienes y servicios'!$E$7:$E$54,'3.1 Adq. Bienes y servicios'!$K$7:$K$54,"-")</f>
        <v>-</v>
      </c>
      <c r="L467" s="356" t="s">
        <v>85</v>
      </c>
    </row>
    <row r="468" spans="2:12" ht="28.8">
      <c r="B468" s="352" t="s">
        <v>193</v>
      </c>
      <c r="C468" s="352" t="s">
        <v>45</v>
      </c>
      <c r="D468" s="352" t="s">
        <v>194</v>
      </c>
      <c r="E468" s="352" t="s">
        <v>220</v>
      </c>
      <c r="F468" s="352" t="s">
        <v>85</v>
      </c>
      <c r="G468" s="352" t="s">
        <v>89</v>
      </c>
      <c r="H468" s="353" cm="1">
        <f t="array" ref="H468">_xlfn.XLOOKUP(E468&amp;G468,'3.1 Adq. Bienes y servicios'!$B$7:$B$54&amp;'3.1 Adq. Bienes y servicios'!$E$7:$E$54,'3.1 Adq. Bienes y servicios'!$H$7:$H$54,"-")</f>
        <v>3701.4035899999999</v>
      </c>
      <c r="I468" s="352" t="str" cm="1">
        <f t="array" ref="I468">_xlfn.XLOOKUP(E468&amp;G468,'3.1 Adq. Bienes y servicios'!$B$7:$B$54&amp;'3.1 Adq. Bienes y servicios'!$E$7:$E$54,'3.1 Adq. Bienes y servicios'!$I$7:$I$54,"-")</f>
        <v>kgCO2e/toneladas</v>
      </c>
      <c r="J468" s="352" t="str" cm="1">
        <f t="array" ref="J468">_xlfn.XLOOKUP(E468&amp;G468,'3.1 Adq. Bienes y servicios'!$B$7:$B$54&amp;'3.1 Adq. Bienes y servicios'!$E$7:$E$54,'3.1 Adq. Bienes y servicios'!$J$7:$J$54,"-")</f>
        <v>DEFRA 2025, Material use</v>
      </c>
      <c r="K468" s="352" t="str" cm="1">
        <f t="array" ref="K468">_xlfn.XLOOKUP(E468&amp;G468,'3.1 Adq. Bienes y servicios'!$B$7:$B$54&amp;'3.1 Adq. Bienes y servicios'!$E$7:$E$54,'3.1 Adq. Bienes y servicios'!$K$7:$K$54,"-")</f>
        <v>-</v>
      </c>
      <c r="L468" s="356" t="s">
        <v>85</v>
      </c>
    </row>
    <row r="469" spans="2:12">
      <c r="B469" s="352" t="s">
        <v>193</v>
      </c>
      <c r="C469" s="352" t="s">
        <v>45</v>
      </c>
      <c r="D469" s="352" t="s">
        <v>194</v>
      </c>
      <c r="E469" s="352" t="s">
        <v>221</v>
      </c>
      <c r="F469" s="352" t="s">
        <v>85</v>
      </c>
      <c r="G469" s="352" t="s">
        <v>86</v>
      </c>
      <c r="H469" s="353" cm="1">
        <f t="array" ref="H469">_xlfn.XLOOKUP(E469&amp;G469,'3.1 Adq. Bienes y servicios'!$B$7:$B$54&amp;'3.1 Adq. Bienes y servicios'!$E$7:$E$54,'3.1 Adq. Bienes y servicios'!$H$7:$H$54,"-")</f>
        <v>965.28679016447984</v>
      </c>
      <c r="I469" s="352" t="str" cm="1">
        <f t="array" ref="I469">_xlfn.XLOOKUP(E469&amp;G469,'3.1 Adq. Bienes y servicios'!$B$7:$B$54&amp;'3.1 Adq. Bienes y servicios'!$E$7:$E$54,'3.1 Adq. Bienes y servicios'!$I$7:$I$54,"-")</f>
        <v>kgCO2e/metros cúbicos</v>
      </c>
      <c r="J469" s="352" t="str" cm="1">
        <f t="array" ref="J469">_xlfn.XLOOKUP(E469&amp;G469,'3.1 Adq. Bienes y servicios'!$B$7:$B$54&amp;'3.1 Adq. Bienes y servicios'!$E$7:$E$54,'3.1 Adq. Bienes y servicios'!$J$7:$J$54,"-")</f>
        <v>DEFRA 2025 WTT-fuels</v>
      </c>
      <c r="K469" s="352" t="str" cm="1">
        <f t="array" ref="K469">_xlfn.XLOOKUP(E469&amp;G469,'3.1 Adq. Bienes y servicios'!$B$7:$B$54&amp;'3.1 Adq. Bienes y servicios'!$E$7:$E$54,'3.1 Adq. Bienes y servicios'!$K$7:$K$54,"-")</f>
        <v>DEFRA 2025, Fuel properties</v>
      </c>
      <c r="L469" s="356" t="s">
        <v>85</v>
      </c>
    </row>
    <row r="470" spans="2:12">
      <c r="B470" s="352" t="s">
        <v>193</v>
      </c>
      <c r="C470" s="352" t="s">
        <v>45</v>
      </c>
      <c r="D470" s="352" t="s">
        <v>194</v>
      </c>
      <c r="E470" s="352" t="s">
        <v>222</v>
      </c>
      <c r="F470" s="352" t="s">
        <v>85</v>
      </c>
      <c r="G470" s="352" t="s">
        <v>89</v>
      </c>
      <c r="H470" s="353" cm="1">
        <f t="array" ref="H470">_xlfn.XLOOKUP(E470&amp;G470,'3.1 Adq. Bienes y servicios'!$B$7:$B$54&amp;'3.1 Adq. Bienes y servicios'!$E$7:$E$54,'3.1 Adq. Bienes y servicios'!$H$7:$H$54,"-")</f>
        <v>52.14</v>
      </c>
      <c r="I470" s="352" t="str" cm="1">
        <f t="array" ref="I470">_xlfn.XLOOKUP(E470&amp;G470,'3.1 Adq. Bienes y servicios'!$B$7:$B$54&amp;'3.1 Adq. Bienes y servicios'!$E$7:$E$54,'3.1 Adq. Bienes y servicios'!$I$7:$I$54,"-")</f>
        <v>kgCO2e/toneladas</v>
      </c>
      <c r="J470" s="352" t="str" cm="1">
        <f t="array" ref="J470">_xlfn.XLOOKUP(E470&amp;G470,'3.1 Adq. Bienes y servicios'!$B$7:$B$54&amp;'3.1 Adq. Bienes y servicios'!$E$7:$E$54,'3.1 Adq. Bienes y servicios'!$J$7:$J$54,"-")</f>
        <v>DEFRA 2025, WTT-bioenergy</v>
      </c>
      <c r="K470" s="352" t="str" cm="1">
        <f t="array" ref="K470">_xlfn.XLOOKUP(E470&amp;G470,'3.1 Adq. Bienes y servicios'!$B$7:$B$54&amp;'3.1 Adq. Bienes y servicios'!$E$7:$E$54,'3.1 Adq. Bienes y servicios'!$K$7:$K$54,"-")</f>
        <v>-</v>
      </c>
      <c r="L470" s="356" t="s">
        <v>85</v>
      </c>
    </row>
    <row r="471" spans="2:12">
      <c r="B471" s="352" t="s">
        <v>193</v>
      </c>
      <c r="C471" s="352" t="s">
        <v>45</v>
      </c>
      <c r="D471" s="352" t="s">
        <v>194</v>
      </c>
      <c r="E471" s="352" t="s">
        <v>223</v>
      </c>
      <c r="F471" s="352" t="s">
        <v>85</v>
      </c>
      <c r="G471" s="352" t="s">
        <v>89</v>
      </c>
      <c r="H471" s="353" cm="1">
        <f t="array" ref="H471">_xlfn.XLOOKUP(E471&amp;G471,'3.1 Adq. Bienes y servicios'!$B$7:$B$54&amp;'3.1 Adq. Bienes y servicios'!$E$7:$E$54,'3.1 Adq. Bienes y servicios'!$H$7:$H$54,"-")</f>
        <v>3335.5718999999999</v>
      </c>
      <c r="I471" s="352" t="str" cm="1">
        <f t="array" ref="I471">_xlfn.XLOOKUP(E471&amp;G471,'3.1 Adq. Bienes y servicios'!$B$7:$B$54&amp;'3.1 Adq. Bienes y servicios'!$E$7:$E$54,'3.1 Adq. Bienes y servicios'!$I$7:$I$54,"-")</f>
        <v>kgCO2e/toneladas</v>
      </c>
      <c r="J471" s="352" t="str" cm="1">
        <f t="array" ref="J471">_xlfn.XLOOKUP(E471&amp;G471,'3.1 Adq. Bienes y servicios'!$B$7:$B$54&amp;'3.1 Adq. Bienes y servicios'!$E$7:$E$54,'3.1 Adq. Bienes y servicios'!$J$7:$J$54,"-")</f>
        <v>DEFRA 2025, Material use</v>
      </c>
      <c r="K471" s="352" t="str" cm="1">
        <f t="array" ref="K471">_xlfn.XLOOKUP(E471&amp;G471,'3.1 Adq. Bienes y servicios'!$B$7:$B$54&amp;'3.1 Adq. Bienes y servicios'!$E$7:$E$54,'3.1 Adq. Bienes y servicios'!$K$7:$K$54,"-")</f>
        <v>-</v>
      </c>
      <c r="L471" s="356" t="s">
        <v>85</v>
      </c>
    </row>
    <row r="472" spans="2:12" ht="28.8">
      <c r="B472" s="352" t="s">
        <v>193</v>
      </c>
      <c r="C472" s="352" t="s">
        <v>45</v>
      </c>
      <c r="D472" s="352" t="s">
        <v>194</v>
      </c>
      <c r="E472" s="352" t="s">
        <v>224</v>
      </c>
      <c r="F472" s="352" t="s">
        <v>85</v>
      </c>
      <c r="G472" s="352" t="s">
        <v>90</v>
      </c>
      <c r="H472" s="353" cm="1">
        <f t="array" ref="H472">_xlfn.XLOOKUP(E472&amp;G472,'3.1 Adq. Bienes y servicios'!$B$7:$B$54&amp;'3.1 Adq. Bienes y servicios'!$E$7:$E$54,'3.1 Adq. Bienes y servicios'!$H$7:$H$54,"-")</f>
        <v>12.79</v>
      </c>
      <c r="I472" s="352" t="str" cm="1">
        <f t="array" ref="I472">_xlfn.XLOOKUP(E472&amp;G472,'3.1 Adq. Bienes y servicios'!$B$7:$B$54&amp;'3.1 Adq. Bienes y servicios'!$E$7:$E$54,'3.1 Adq. Bienes y servicios'!$I$7:$I$54,"-")</f>
        <v>kgCO2e/kilogramos</v>
      </c>
      <c r="J472" s="352" t="str" cm="1">
        <f t="array" ref="J472">_xlfn.XLOOKUP(E472&amp;G472,'3.1 Adq. Bienes y servicios'!$B$7:$B$54&amp;'3.1 Adq. Bienes y servicios'!$E$7:$E$54,'3.1 Adq. Bienes y servicios'!$J$7:$J$54,"-")</f>
        <v>-</v>
      </c>
      <c r="K472" s="352" t="str" cm="1">
        <f t="array" ref="K472">_xlfn.XLOOKUP(E472&amp;G472,'3.1 Adq. Bienes y servicios'!$B$7:$B$54&amp;'3.1 Adq. Bienes y servicios'!$E$7:$E$54,'3.1 Adq. Bienes y servicios'!$K$7:$K$54,"-")</f>
        <v>Hammond, G. and Jones, C. The Inventory of Carbon and Energy ICE. 2011. ISBN 9780860227038</v>
      </c>
      <c r="L472" s="356" t="s">
        <v>85</v>
      </c>
    </row>
    <row r="473" spans="2:12" ht="43.2">
      <c r="B473" s="352" t="s">
        <v>193</v>
      </c>
      <c r="C473" s="352" t="s">
        <v>45</v>
      </c>
      <c r="D473" s="352" t="s">
        <v>194</v>
      </c>
      <c r="E473" s="352" t="s">
        <v>225</v>
      </c>
      <c r="F473" s="352" t="s">
        <v>85</v>
      </c>
      <c r="G473" s="352" t="s">
        <v>90</v>
      </c>
      <c r="H473" s="353" cm="1">
        <f t="array" ref="H473">_xlfn.XLOOKUP(E473&amp;G473,'3.1 Adq. Bienes y servicios'!$B$7:$B$54&amp;'3.1 Adq. Bienes y servicios'!$E$7:$E$54,'3.1 Adq. Bienes y servicios'!$H$7:$H$54,"-")</f>
        <v>1.18</v>
      </c>
      <c r="I473" s="352" t="str" cm="1">
        <f t="array" ref="I473">_xlfn.XLOOKUP(E473&amp;G473,'3.1 Adq. Bienes y servicios'!$B$7:$B$54&amp;'3.1 Adq. Bienes y servicios'!$E$7:$E$54,'3.1 Adq. Bienes y servicios'!$I$7:$I$54,"-")</f>
        <v>kgCO2e/kilogramos</v>
      </c>
      <c r="J473" s="352" t="str" cm="1">
        <f t="array" ref="J473">_xlfn.XLOOKUP(E473&amp;G473,'3.1 Adq. Bienes y servicios'!$B$7:$B$54&amp;'3.1 Adq. Bienes y servicios'!$E$7:$E$54,'3.1 Adq. Bienes y servicios'!$J$7:$J$54,"-")</f>
        <v>-</v>
      </c>
      <c r="K473" s="352" t="str" cm="1">
        <f t="array" ref="K473">_xlfn.XLOOKUP(E473&amp;G473,'3.1 Adq. Bienes y servicios'!$B$7:$B$54&amp;'3.1 Adq. Bienes y servicios'!$E$7:$E$54,'3.1 Adq. Bienes y servicios'!$K$7:$K$54,"-")</f>
        <v>Estimación del Factor de Emisión para neumáticos nuevos y recauchados para Asociación de Recauchadores y Renovadores de Neumáticos de Chile A.G. Sustrend, 2019.</v>
      </c>
      <c r="L473" s="356" t="s">
        <v>85</v>
      </c>
    </row>
    <row r="474" spans="2:12" ht="28.8">
      <c r="B474" s="352" t="s">
        <v>193</v>
      </c>
      <c r="C474" s="352" t="s">
        <v>45</v>
      </c>
      <c r="D474" s="352" t="s">
        <v>194</v>
      </c>
      <c r="E474" s="352" t="s">
        <v>2178</v>
      </c>
      <c r="F474" s="352" t="s">
        <v>85</v>
      </c>
      <c r="G474" s="352" t="s">
        <v>90</v>
      </c>
      <c r="H474" s="353" cm="1">
        <f t="array" ref="H474">_xlfn.XLOOKUP(E474&amp;G474,'3.1 Adq. Bienes y servicios'!$B$7:$B$54&amp;'3.1 Adq. Bienes y servicios'!$E$7:$E$54,'3.1 Adq. Bienes y servicios'!$H$7:$H$54,"-")</f>
        <v>1.18</v>
      </c>
      <c r="I474" s="352" t="str" cm="1">
        <f t="array" ref="I474">_xlfn.XLOOKUP(E474&amp;G474,'3.1 Adq. Bienes y servicios'!$B$7:$B$54&amp;'3.1 Adq. Bienes y servicios'!$E$7:$E$54,'3.1 Adq. Bienes y servicios'!$I$7:$I$54,"-")</f>
        <v>kgCO2e/kilogramos</v>
      </c>
      <c r="J474" s="352" t="str" cm="1">
        <f t="array" ref="J474">_xlfn.XLOOKUP(E474&amp;G474,'3.1 Adq. Bienes y servicios'!$B$7:$B$54&amp;'3.1 Adq. Bienes y servicios'!$E$7:$E$54,'3.1 Adq. Bienes y servicios'!$J$7:$J$54,"-")</f>
        <v>-</v>
      </c>
      <c r="K474" s="352" t="str" cm="1">
        <f t="array" ref="K474">_xlfn.XLOOKUP(E474&amp;G474,'3.1 Adq. Bienes y servicios'!$B$7:$B$54&amp;'3.1 Adq. Bienes y servicios'!$E$7:$E$54,'3.1 Adq. Bienes y servicios'!$K$7:$K$54,"-")</f>
        <v>Actualización del Factor de Emisión para neumáticos nuevos y recauchados utilizados en camiones y buses, KPMG 2025</v>
      </c>
      <c r="L474" s="356" t="s">
        <v>85</v>
      </c>
    </row>
    <row r="475" spans="2:12" ht="28.8">
      <c r="B475" s="352" t="s">
        <v>193</v>
      </c>
      <c r="C475" s="352" t="s">
        <v>45</v>
      </c>
      <c r="D475" s="352" t="s">
        <v>194</v>
      </c>
      <c r="E475" s="352" t="s">
        <v>2179</v>
      </c>
      <c r="F475" s="352" t="s">
        <v>85</v>
      </c>
      <c r="G475" s="352" t="s">
        <v>90</v>
      </c>
      <c r="H475" s="353" cm="1">
        <f t="array" ref="H475">_xlfn.XLOOKUP(E475&amp;G475,'3.1 Adq. Bienes y servicios'!$B$7:$B$54&amp;'3.1 Adq. Bienes y servicios'!$E$7:$E$54,'3.1 Adq. Bienes y servicios'!$H$7:$H$54,"-")</f>
        <v>6.56</v>
      </c>
      <c r="I475" s="352" t="str" cm="1">
        <f t="array" ref="I475">_xlfn.XLOOKUP(E475&amp;G475,'3.1 Adq. Bienes y servicios'!$B$7:$B$54&amp;'3.1 Adq. Bienes y servicios'!$E$7:$E$54,'3.1 Adq. Bienes y servicios'!$I$7:$I$54,"-")</f>
        <v>kgCO2e/kilogramos</v>
      </c>
      <c r="J475" s="352" t="str" cm="1">
        <f t="array" ref="J475">_xlfn.XLOOKUP(E475&amp;G475,'3.1 Adq. Bienes y servicios'!$B$7:$B$54&amp;'3.1 Adq. Bienes y servicios'!$E$7:$E$54,'3.1 Adq. Bienes y servicios'!$J$7:$J$54,"-")</f>
        <v>-</v>
      </c>
      <c r="K475" s="352" t="str" cm="1">
        <f t="array" ref="K475">_xlfn.XLOOKUP(E475&amp;G475,'3.1 Adq. Bienes y servicios'!$B$7:$B$54&amp;'3.1 Adq. Bienes y servicios'!$E$7:$E$54,'3.1 Adq. Bienes y servicios'!$K$7:$K$54,"-")</f>
        <v>Actualización del Factor de Emisión para neumáticos nuevos y recauchados utilizados en camiones y buses, KPMG 2025</v>
      </c>
      <c r="L475" s="356" t="s">
        <v>85</v>
      </c>
    </row>
    <row r="476" spans="2:12" ht="28.8">
      <c r="B476" s="352" t="s">
        <v>193</v>
      </c>
      <c r="C476" s="352" t="s">
        <v>45</v>
      </c>
      <c r="D476" s="352" t="s">
        <v>194</v>
      </c>
      <c r="E476" s="352" t="s">
        <v>226</v>
      </c>
      <c r="F476" s="352" t="s">
        <v>85</v>
      </c>
      <c r="G476" s="352" t="s">
        <v>89</v>
      </c>
      <c r="H476" s="353" cm="1">
        <f t="array" ref="H476">_xlfn.XLOOKUP(E476&amp;G476,'3.1 Adq. Bienes y servicios'!$B$7:$B$54&amp;'3.1 Adq. Bienes y servicios'!$E$7:$E$54,'3.1 Adq. Bienes y servicios'!$H$7:$H$54,"-")</f>
        <v>2439.3000000000002</v>
      </c>
      <c r="I476" s="352" t="str" cm="1">
        <f t="array" ref="I476">_xlfn.XLOOKUP(E476&amp;G476,'3.1 Adq. Bienes y servicios'!$B$7:$B$54&amp;'3.1 Adq. Bienes y servicios'!$E$7:$E$54,'3.1 Adq. Bienes y servicios'!$I$7:$I$54,"-")</f>
        <v>kgCO2e/toneladas</v>
      </c>
      <c r="J476" s="352" t="str" cm="1">
        <f t="array" ref="J476">_xlfn.XLOOKUP(E476&amp;G476,'3.1 Adq. Bienes y servicios'!$B$7:$B$54&amp;'3.1 Adq. Bienes y servicios'!$E$7:$E$54,'3.1 Adq. Bienes y servicios'!$J$7:$J$54,"-")</f>
        <v>-</v>
      </c>
      <c r="K476" s="352" t="str" cm="1">
        <f t="array" ref="K476">_xlfn.XLOOKUP(E476&amp;G476,'3.1 Adq. Bienes y servicios'!$B$7:$B$54&amp;'3.1 Adq. Bienes y servicios'!$E$7:$E$54,'3.1 Adq. Bienes y servicios'!$K$7:$K$54,"-")</f>
        <v>Ecoinvent 2.2 (2010)</v>
      </c>
      <c r="L476" s="356" t="s">
        <v>85</v>
      </c>
    </row>
    <row r="477" spans="2:12">
      <c r="B477" s="352" t="s">
        <v>193</v>
      </c>
      <c r="C477" s="352" t="s">
        <v>45</v>
      </c>
      <c r="D477" s="352" t="s">
        <v>194</v>
      </c>
      <c r="E477" s="352" t="s">
        <v>227</v>
      </c>
      <c r="F477" s="352" t="s">
        <v>85</v>
      </c>
      <c r="G477" s="352" t="s">
        <v>89</v>
      </c>
      <c r="H477" s="353" cm="1">
        <f t="array" ref="H477">_xlfn.XLOOKUP(E477&amp;G477,'3.1 Adq. Bienes y servicios'!$B$7:$B$54&amp;'3.1 Adq. Bienes y servicios'!$E$7:$E$54,'3.1 Adq. Bienes y servicios'!$H$7:$H$54,"-")</f>
        <v>1199.72542</v>
      </c>
      <c r="I477" s="352" t="str" cm="1">
        <f t="array" ref="I477">_xlfn.XLOOKUP(E477&amp;G477,'3.1 Adq. Bienes y servicios'!$B$7:$B$54&amp;'3.1 Adq. Bienes y servicios'!$E$7:$E$54,'3.1 Adq. Bienes y servicios'!$I$7:$I$54,"-")</f>
        <v>kgCO2e/toneladas</v>
      </c>
      <c r="J477" s="352" t="str" cm="1">
        <f t="array" ref="J477">_xlfn.XLOOKUP(E477&amp;G477,'3.1 Adq. Bienes y servicios'!$B$7:$B$54&amp;'3.1 Adq. Bienes y servicios'!$E$7:$E$54,'3.1 Adq. Bienes y servicios'!$J$7:$J$54,"-")</f>
        <v>DEFRA 2025, Material use</v>
      </c>
      <c r="K477" s="352" t="str" cm="1">
        <f t="array" ref="K477">_xlfn.XLOOKUP(E477&amp;G477,'3.1 Adq. Bienes y servicios'!$B$7:$B$54&amp;'3.1 Adq. Bienes y servicios'!$E$7:$E$54,'3.1 Adq. Bienes y servicios'!$K$7:$K$54,"-")</f>
        <v>-</v>
      </c>
      <c r="L477" s="356" t="s">
        <v>85</v>
      </c>
    </row>
    <row r="478" spans="2:12" ht="28.8">
      <c r="B478" s="352" t="s">
        <v>193</v>
      </c>
      <c r="C478" s="352" t="s">
        <v>45</v>
      </c>
      <c r="D478" s="352" t="s">
        <v>194</v>
      </c>
      <c r="E478" s="352" t="s">
        <v>228</v>
      </c>
      <c r="F478" s="352" t="s">
        <v>85</v>
      </c>
      <c r="G478" s="352" t="s">
        <v>89</v>
      </c>
      <c r="H478" s="353" cm="1">
        <f t="array" ref="H478">_xlfn.XLOOKUP(E478&amp;G478,'3.1 Adq. Bienes y servicios'!$B$7:$B$54&amp;'3.1 Adq. Bienes y servicios'!$E$7:$E$54,'3.1 Adq. Bienes y servicios'!$H$7:$H$54,"-")</f>
        <v>123.95</v>
      </c>
      <c r="I478" s="352" t="str" cm="1">
        <f t="array" ref="I478">_xlfn.XLOOKUP(E478&amp;G478,'3.1 Adq. Bienes y servicios'!$B$7:$B$54&amp;'3.1 Adq. Bienes y servicios'!$E$7:$E$54,'3.1 Adq. Bienes y servicios'!$I$7:$I$54,"-")</f>
        <v>kgCO2e/toneladas</v>
      </c>
      <c r="J478" s="352" t="str" cm="1">
        <f t="array" ref="J478">_xlfn.XLOOKUP(E478&amp;G478,'3.1 Adq. Bienes y servicios'!$B$7:$B$54&amp;'3.1 Adq. Bienes y servicios'!$E$7:$E$54,'3.1 Adq. Bienes y servicios'!$J$7:$J$54,"-")</f>
        <v>-</v>
      </c>
      <c r="K478" s="352" t="str" cm="1">
        <f t="array" ref="K478">_xlfn.XLOOKUP(E478&amp;G478,'3.1 Adq. Bienes y servicios'!$B$7:$B$54&amp;'3.1 Adq. Bienes y servicios'!$E$7:$E$54,'3.1 Adq. Bienes y servicios'!$K$7:$K$54,"-")</f>
        <v>Ecoinvent 2.2 (2010)</v>
      </c>
      <c r="L478" s="356" t="s">
        <v>85</v>
      </c>
    </row>
    <row r="479" spans="2:12" ht="28.8">
      <c r="B479" s="352" t="s">
        <v>193</v>
      </c>
      <c r="C479" s="352" t="s">
        <v>45</v>
      </c>
      <c r="D479" s="352" t="s">
        <v>194</v>
      </c>
      <c r="E479" s="352" t="s">
        <v>229</v>
      </c>
      <c r="F479" s="352" t="s">
        <v>85</v>
      </c>
      <c r="G479" s="352" t="s">
        <v>86</v>
      </c>
      <c r="H479" s="353" cm="1">
        <f t="array" ref="H479">_xlfn.XLOOKUP(E479&amp;G479,'3.1 Adq. Bienes y servicios'!$B$7:$B$54&amp;'3.1 Adq. Bienes y servicios'!$E$7:$E$54,'3.1 Adq. Bienes y servicios'!$H$7:$H$54,"-")</f>
        <v>0.36218</v>
      </c>
      <c r="I479" s="352" t="str" cm="1">
        <f t="array" ref="I479">_xlfn.XLOOKUP(E479&amp;G479,'3.1 Adq. Bienes y servicios'!$B$7:$B$54&amp;'3.1 Adq. Bienes y servicios'!$E$7:$E$54,'3.1 Adq. Bienes y servicios'!$I$7:$I$54,"-")</f>
        <v>kgCO2e/metros cúbicos</v>
      </c>
      <c r="J479" s="352" t="str" cm="1">
        <f t="array" ref="J479">_xlfn.XLOOKUP(E479&amp;G479,'3.1 Adq. Bienes y servicios'!$B$7:$B$54&amp;'3.1 Adq. Bienes y servicios'!$E$7:$E$54,'3.1 Adq. Bienes y servicios'!$J$7:$J$54,"-")</f>
        <v>DEFRA 2025, Water supply / Water treatment</v>
      </c>
      <c r="K479" s="352" t="str" cm="1">
        <f t="array" ref="K479">_xlfn.XLOOKUP(E479&amp;G479,'3.1 Adq. Bienes y servicios'!$B$7:$B$54&amp;'3.1 Adq. Bienes y servicios'!$E$7:$E$54,'3.1 Adq. Bienes y servicios'!$K$7:$K$54,"-")</f>
        <v>-</v>
      </c>
      <c r="L479" s="356" t="s">
        <v>85</v>
      </c>
    </row>
    <row r="480" spans="2:12">
      <c r="B480" s="352" t="s">
        <v>193</v>
      </c>
      <c r="C480" s="352" t="s">
        <v>45</v>
      </c>
      <c r="D480" s="352" t="s">
        <v>194</v>
      </c>
      <c r="E480" s="352" t="s">
        <v>230</v>
      </c>
      <c r="F480" s="352" t="s">
        <v>85</v>
      </c>
      <c r="G480" s="352" t="s">
        <v>89</v>
      </c>
      <c r="H480" s="353" cm="1">
        <f t="array" ref="H480">_xlfn.XLOOKUP(E480&amp;G480,'3.1 Adq. Bienes y servicios'!$B$7:$B$54&amp;'3.1 Adq. Bienes y servicios'!$E$7:$E$54,'3.1 Adq. Bienes y servicios'!$H$7:$H$54,"-")</f>
        <v>3267</v>
      </c>
      <c r="I480" s="352" t="str" cm="1">
        <f t="array" ref="I480">_xlfn.XLOOKUP(E480&amp;G480,'3.1 Adq. Bienes y servicios'!$B$7:$B$54&amp;'3.1 Adq. Bienes y servicios'!$E$7:$E$54,'3.1 Adq. Bienes y servicios'!$I$7:$I$54,"-")</f>
        <v>kgCO2e/toneladas</v>
      </c>
      <c r="J480" s="352" t="str" cm="1">
        <f t="array" ref="J480">_xlfn.XLOOKUP(E480&amp;G480,'3.1 Adq. Bienes y servicios'!$B$7:$B$54&amp;'3.1 Adq. Bienes y servicios'!$E$7:$E$54,'3.1 Adq. Bienes y servicios'!$J$7:$J$54,"-")</f>
        <v>DEFRA 2025, Material use</v>
      </c>
      <c r="K480" s="352" t="str" cm="1">
        <f t="array" ref="K480">_xlfn.XLOOKUP(E480&amp;G480,'3.1 Adq. Bienes y servicios'!$B$7:$B$54&amp;'3.1 Adq. Bienes y servicios'!$E$7:$E$54,'3.1 Adq. Bienes y servicios'!$K$7:$K$54,"-")</f>
        <v>-</v>
      </c>
      <c r="L480" s="356" t="s">
        <v>85</v>
      </c>
    </row>
    <row r="481" spans="2:12">
      <c r="B481" s="352" t="s">
        <v>193</v>
      </c>
      <c r="C481" s="352" t="s">
        <v>45</v>
      </c>
      <c r="D481" s="352" t="s">
        <v>194</v>
      </c>
      <c r="E481" s="352" t="s">
        <v>231</v>
      </c>
      <c r="F481" s="352" t="s">
        <v>85</v>
      </c>
      <c r="G481" s="352" t="s">
        <v>89</v>
      </c>
      <c r="H481" s="353" cm="1">
        <f t="array" ref="H481">_xlfn.XLOOKUP(E481&amp;G481,'3.1 Adq. Bienes y servicios'!$B$7:$B$54&amp;'3.1 Adq. Bienes y servicios'!$E$7:$E$54,'3.1 Adq. Bienes y servicios'!$H$7:$H$54,"-")</f>
        <v>4363.3333300000004</v>
      </c>
      <c r="I481" s="352" t="str" cm="1">
        <f t="array" ref="I481">_xlfn.XLOOKUP(E481&amp;G481,'3.1 Adq. Bienes y servicios'!$B$7:$B$54&amp;'3.1 Adq. Bienes y servicios'!$E$7:$E$54,'3.1 Adq. Bienes y servicios'!$I$7:$I$54,"-")</f>
        <v>kgCO2e/toneladas</v>
      </c>
      <c r="J481" s="352" t="str" cm="1">
        <f t="array" ref="J481">_xlfn.XLOOKUP(E481&amp;G481,'3.1 Adq. Bienes y servicios'!$B$7:$B$54&amp;'3.1 Adq. Bienes y servicios'!$E$7:$E$54,'3.1 Adq. Bienes y servicios'!$J$7:$J$54,"-")</f>
        <v>DEFRA 2025, Material use</v>
      </c>
      <c r="K481" s="352" t="str" cm="1">
        <f t="array" ref="K481">_xlfn.XLOOKUP(E481&amp;G481,'3.1 Adq. Bienes y servicios'!$B$7:$B$54&amp;'3.1 Adq. Bienes y servicios'!$E$7:$E$54,'3.1 Adq. Bienes y servicios'!$K$7:$K$54,"-")</f>
        <v>-</v>
      </c>
      <c r="L481" s="356" t="s">
        <v>85</v>
      </c>
    </row>
    <row r="482" spans="2:12" ht="28.8">
      <c r="B482" s="352" t="s">
        <v>193</v>
      </c>
      <c r="C482" s="352" t="s">
        <v>45</v>
      </c>
      <c r="D482" s="352" t="s">
        <v>194</v>
      </c>
      <c r="E482" s="352" t="s">
        <v>232</v>
      </c>
      <c r="F482" s="352" t="s">
        <v>85</v>
      </c>
      <c r="G482" s="352" t="s">
        <v>89</v>
      </c>
      <c r="H482" s="353" cm="1">
        <f t="array" ref="H482">_xlfn.XLOOKUP(E482&amp;G482,'3.1 Adq. Bienes y servicios'!$B$7:$B$54&amp;'3.1 Adq. Bienes y servicios'!$E$7:$E$54,'3.1 Adq. Bienes y servicios'!$H$7:$H$54,"-")</f>
        <v>24865.475559999999</v>
      </c>
      <c r="I482" s="352" t="str" cm="1">
        <f t="array" ref="I482">_xlfn.XLOOKUP(E482&amp;G482,'3.1 Adq. Bienes y servicios'!$B$7:$B$54&amp;'3.1 Adq. Bienes y servicios'!$E$7:$E$54,'3.1 Adq. Bienes y servicios'!$I$7:$I$54,"-")</f>
        <v>kgCO2e/toneladas</v>
      </c>
      <c r="J482" s="352" t="str" cm="1">
        <f t="array" ref="J482">_xlfn.XLOOKUP(E482&amp;G482,'3.1 Adq. Bienes y servicios'!$B$7:$B$54&amp;'3.1 Adq. Bienes y servicios'!$E$7:$E$54,'3.1 Adq. Bienes y servicios'!$J$7:$J$54,"-")</f>
        <v>DEFRA 2025, Material use</v>
      </c>
      <c r="K482" s="352" t="str" cm="1">
        <f t="array" ref="K482">_xlfn.XLOOKUP(E482&amp;G482,'3.1 Adq. Bienes y servicios'!$B$7:$B$54&amp;'3.1 Adq. Bienes y servicios'!$E$7:$E$54,'3.1 Adq. Bienes y servicios'!$K$7:$K$54,"-")</f>
        <v>-</v>
      </c>
      <c r="L482" s="356" t="s">
        <v>85</v>
      </c>
    </row>
    <row r="483" spans="2:12" ht="28.8">
      <c r="B483" s="352" t="s">
        <v>193</v>
      </c>
      <c r="C483" s="352" t="s">
        <v>45</v>
      </c>
      <c r="D483" s="352" t="s">
        <v>194</v>
      </c>
      <c r="E483" s="352" t="s">
        <v>233</v>
      </c>
      <c r="F483" s="352" t="s">
        <v>85</v>
      </c>
      <c r="G483" s="352" t="s">
        <v>234</v>
      </c>
      <c r="H483" s="353" cm="1">
        <f t="array" ref="H483">_xlfn.XLOOKUP(E483&amp;G483,'3.1 Adq. Bienes y servicios'!$B$7:$B$54&amp;'3.1 Adq. Bienes y servicios'!$E$7:$E$54,'3.1 Adq. Bienes y servicios'!$H$7:$H$54,"-")</f>
        <v>27.6</v>
      </c>
      <c r="I483" s="352" t="str" cm="1">
        <f t="array" ref="I483">_xlfn.XLOOKUP(E483&amp;G483,'3.1 Adq. Bienes y servicios'!$B$7:$B$54&amp;'3.1 Adq. Bienes y servicios'!$E$7:$E$54,'3.1 Adq. Bienes y servicios'!$I$7:$I$54,"-")</f>
        <v>kgCO2e/pieza por noche</v>
      </c>
      <c r="J483" s="352" t="str" cm="1">
        <f t="array" ref="J483">_xlfn.XLOOKUP(E483&amp;G483,'3.1 Adq. Bienes y servicios'!$B$7:$B$54&amp;'3.1 Adq. Bienes y servicios'!$E$7:$E$54,'3.1 Adq. Bienes y servicios'!$J$7:$J$54,"-")</f>
        <v>DEFRA 2025, Hotel stay</v>
      </c>
      <c r="K483" s="352" t="str" cm="1">
        <f t="array" ref="K483">_xlfn.XLOOKUP(E483&amp;G483,'3.1 Adq. Bienes y servicios'!$B$7:$B$54&amp;'3.1 Adq. Bienes y servicios'!$E$7:$E$54,'3.1 Adq. Bienes y servicios'!$K$7:$K$54,"-")</f>
        <v>Se recomienda utilizar como FE propio en plataforma ya que no se encuentra en la lista desplegable de la calculadora</v>
      </c>
      <c r="L483" s="356" t="s">
        <v>85</v>
      </c>
    </row>
    <row r="484" spans="2:12" ht="28.8">
      <c r="B484" s="352" t="s">
        <v>193</v>
      </c>
      <c r="C484" s="352" t="s">
        <v>45</v>
      </c>
      <c r="D484" s="352" t="s">
        <v>194</v>
      </c>
      <c r="E484" s="546" t="s">
        <v>2262</v>
      </c>
      <c r="F484" s="352" t="s">
        <v>85</v>
      </c>
      <c r="G484" s="546" t="s">
        <v>2261</v>
      </c>
      <c r="H484" s="353" cm="1">
        <f t="array" ref="H484">_xlfn.XLOOKUP(E484&amp;G484,'3.1 Adq. Bienes y servicios'!$B$7:$B$54&amp;'3.1 Adq. Bienes y servicios'!$E$7:$E$54,'3.1 Adq. Bienes y servicios'!$H$7:$H$54,"-")</f>
        <v>3.1440000000000003E-2</v>
      </c>
      <c r="I484" s="352" t="str" cm="1">
        <f t="array" ref="I484">_xlfn.XLOOKUP(E484&amp;G484,'3.1 Adq. Bienes y servicios'!$B$7:$B$54&amp;'3.1 Adq. Bienes y servicios'!$E$7:$E$54,'3.1 Adq. Bienes y servicios'!$I$7:$I$54,"-")</f>
        <v>kgCO2e/hora</v>
      </c>
      <c r="J484" s="352" t="str" cm="1">
        <f t="array" ref="J484">_xlfn.XLOOKUP(E484&amp;G484,'3.1 Adq. Bienes y servicios'!$B$7:$B$54&amp;'3.1 Adq. Bienes y servicios'!$E$7:$E$54,'3.1 Adq. Bienes y servicios'!$J$7:$J$54,"-")</f>
        <v>DEFRA 2025, Homeworking</v>
      </c>
      <c r="K484" s="352" t="str" cm="1">
        <f t="array" ref="K484">_xlfn.XLOOKUP(E484&amp;G484,'3.1 Adq. Bienes y servicios'!$B$7:$B$54&amp;'3.1 Adq. Bienes y servicios'!$E$7:$E$54,'3.1 Adq. Bienes y servicios'!$K$7:$K$54,"-")</f>
        <v>Se recomienda utilizar como FE propio en plataforma ya que no se encuentra en la lista desplegable de la calculadora</v>
      </c>
      <c r="L484" s="356" t="s">
        <v>85</v>
      </c>
    </row>
    <row r="485" spans="2:12" ht="28.8">
      <c r="B485" s="352" t="s">
        <v>193</v>
      </c>
      <c r="C485" s="352" t="s">
        <v>45</v>
      </c>
      <c r="D485" s="352" t="s">
        <v>194</v>
      </c>
      <c r="E485" s="546" t="s">
        <v>2263</v>
      </c>
      <c r="F485" s="352" t="s">
        <v>85</v>
      </c>
      <c r="G485" s="546" t="s">
        <v>2261</v>
      </c>
      <c r="H485" s="353" cm="1">
        <f t="array" ref="H485">_xlfn.XLOOKUP(E485&amp;G485,'3.1 Adq. Bienes y servicios'!$B$7:$B$54&amp;'3.1 Adq. Bienes y servicios'!$E$7:$E$54,'3.1 Adq. Bienes y servicios'!$H$7:$H$54,"-")</f>
        <v>0.30234</v>
      </c>
      <c r="I485" s="352" t="str" cm="1">
        <f t="array" ref="I485">_xlfn.XLOOKUP(E485&amp;G485,'3.1 Adq. Bienes y servicios'!$B$7:$B$54&amp;'3.1 Adq. Bienes y servicios'!$E$7:$E$54,'3.1 Adq. Bienes y servicios'!$I$7:$I$54,"-")</f>
        <v>kgCO2e/hora</v>
      </c>
      <c r="J485" s="352" t="str" cm="1">
        <f t="array" ref="J485">_xlfn.XLOOKUP(E485&amp;G485,'3.1 Adq. Bienes y servicios'!$B$7:$B$54&amp;'3.1 Adq. Bienes y servicios'!$E$7:$E$54,'3.1 Adq. Bienes y servicios'!$J$7:$J$54,"-")</f>
        <v>DEFRA 2025, Homeworking</v>
      </c>
      <c r="K485" s="352" t="str" cm="1">
        <f t="array" ref="K485">_xlfn.XLOOKUP(E485&amp;G485,'3.1 Adq. Bienes y servicios'!$B$7:$B$54&amp;'3.1 Adq. Bienes y servicios'!$E$7:$E$54,'3.1 Adq. Bienes y servicios'!$K$7:$K$54,"-")</f>
        <v>Se recomienda utilizar como FE propio en plataforma ya que no se encuentra en la lista desplegable de la calculadora</v>
      </c>
      <c r="L485" s="356" t="s">
        <v>85</v>
      </c>
    </row>
    <row r="486" spans="2:12" ht="28.8">
      <c r="B486" s="352" t="s">
        <v>193</v>
      </c>
      <c r="C486" s="352" t="s">
        <v>45</v>
      </c>
      <c r="D486" s="352" t="s">
        <v>194</v>
      </c>
      <c r="E486" s="546" t="s">
        <v>2264</v>
      </c>
      <c r="F486" s="352" t="s">
        <v>85</v>
      </c>
      <c r="G486" s="546" t="s">
        <v>2261</v>
      </c>
      <c r="H486" s="353" cm="1">
        <f t="array" ref="H486">_xlfn.XLOOKUP(E486&amp;G486,'3.1 Adq. Bienes y servicios'!$B$7:$B$54&amp;'3.1 Adq. Bienes y servicios'!$E$7:$E$54,'3.1 Adq. Bienes y servicios'!$H$7:$H$54,"-")</f>
        <v>0.33378000000000002</v>
      </c>
      <c r="I486" s="352" t="str" cm="1">
        <f t="array" ref="I486">_xlfn.XLOOKUP(E486&amp;G486,'3.1 Adq. Bienes y servicios'!$B$7:$B$54&amp;'3.1 Adq. Bienes y servicios'!$E$7:$E$54,'3.1 Adq. Bienes y servicios'!$I$7:$I$54,"-")</f>
        <v>kgCO2e/hora</v>
      </c>
      <c r="J486" s="352" t="str" cm="1">
        <f t="array" ref="J486">_xlfn.XLOOKUP(E486&amp;G486,'3.1 Adq. Bienes y servicios'!$B$7:$B$54&amp;'3.1 Adq. Bienes y servicios'!$E$7:$E$54,'3.1 Adq. Bienes y servicios'!$J$7:$J$54,"-")</f>
        <v>DEFRA 2025, Homeworking</v>
      </c>
      <c r="K486" s="352" t="str" cm="1">
        <f t="array" ref="K486">_xlfn.XLOOKUP(E486&amp;G486,'3.1 Adq. Bienes y servicios'!$B$7:$B$54&amp;'3.1 Adq. Bienes y servicios'!$E$7:$E$54,'3.1 Adq. Bienes y servicios'!$K$7:$K$54,"-")</f>
        <v>Se recomienda utilizar como FE propio en plataforma ya que no se encuentra en la lista desplegable de la calculadora</v>
      </c>
      <c r="L486" s="356" t="s">
        <v>85</v>
      </c>
    </row>
    <row r="487" spans="2:12" ht="28.8">
      <c r="B487" s="352" t="s">
        <v>193</v>
      </c>
      <c r="C487" s="352" t="s">
        <v>56</v>
      </c>
      <c r="D487" s="352" t="s">
        <v>235</v>
      </c>
      <c r="E487" s="352" t="s">
        <v>236</v>
      </c>
      <c r="F487" s="352" t="s">
        <v>85</v>
      </c>
      <c r="G487" s="352" t="s">
        <v>237</v>
      </c>
      <c r="H487" s="361" cm="1">
        <f t="array" ref="H487">_xlfn.XLOOKUP(E487&amp;G487,'3.2 Transporte de personas'!$B$7:$B$19&amp;'3.2 Transporte de personas'!$E$7:$E$19,'3.2 Transporte de personas'!$F$7:$F$19,"-")</f>
        <v>0.16272</v>
      </c>
      <c r="I487" s="352" t="str" cm="1">
        <f t="array" ref="I487">_xlfn.XLOOKUP(E487&amp;G487,'3.2 Transporte de personas'!$B$7:$B$19&amp;'3.2 Transporte de personas'!$E$7:$E$19,'3.2 Transporte de personas'!$G$7:$G$19,"-")</f>
        <v>kgCO2e/kilómetros</v>
      </c>
      <c r="J487" s="352" t="str" cm="1">
        <f t="array" ref="J487">_xlfn.XLOOKUP(E487&amp;G487,'3.2 Transporte de personas'!$B$7:$B$19&amp;'3.2 Transporte de personas'!$E$7:$E$19,'3.2 Transporte de personas'!$H$7:$H$19,"-")</f>
        <v>DEFRA 2025, Passenger vehicles</v>
      </c>
      <c r="K487" s="352" t="str" cm="1">
        <f t="array" ref="K487">_xlfn.XLOOKUP(E487&amp;G487,'3.2 Transporte de personas'!$B$7:$B$19&amp;'3.2 Transporte de personas'!$E$7:$E$19,'3.2 Transporte de personas'!$I$7:$I$19,"-")</f>
        <v>-</v>
      </c>
      <c r="L487" s="356" t="s">
        <v>85</v>
      </c>
    </row>
    <row r="488" spans="2:12">
      <c r="B488" s="352" t="s">
        <v>193</v>
      </c>
      <c r="C488" s="352" t="s">
        <v>56</v>
      </c>
      <c r="D488" s="352" t="s">
        <v>235</v>
      </c>
      <c r="E488" s="352" t="s">
        <v>238</v>
      </c>
      <c r="F488" s="352" t="s">
        <v>85</v>
      </c>
      <c r="G488" s="352" t="s">
        <v>237</v>
      </c>
      <c r="H488" s="361" cm="1">
        <f t="array" ref="H488">_xlfn.XLOOKUP(E488&amp;G488,'3.2 Transporte de personas'!$B$7:$B$19&amp;'3.2 Transporte de personas'!$E$7:$E$19,'3.2 Transporte de personas'!$F$7:$F$19,"-")</f>
        <v>0.17304</v>
      </c>
      <c r="I488" s="352" t="str" cm="1">
        <f t="array" ref="I488">_xlfn.XLOOKUP(E488&amp;G488,'3.2 Transporte de personas'!$B$7:$B$19&amp;'3.2 Transporte de personas'!$E$7:$E$19,'3.2 Transporte de personas'!$G$7:$G$19,"-")</f>
        <v>kgCO2e/kilómetros</v>
      </c>
      <c r="J488" s="352" t="str" cm="1">
        <f t="array" ref="J488">_xlfn.XLOOKUP(E488&amp;G488,'3.2 Transporte de personas'!$B$7:$B$19&amp;'3.2 Transporte de personas'!$E$7:$E$19,'3.2 Transporte de personas'!$H$7:$H$19,"-")</f>
        <v>DEFRA 2025, Passenger vehicles</v>
      </c>
      <c r="K488" s="352" t="str" cm="1">
        <f t="array" ref="K488">_xlfn.XLOOKUP(E488&amp;G488,'3.2 Transporte de personas'!$B$7:$B$19&amp;'3.2 Transporte de personas'!$E$7:$E$19,'3.2 Transporte de personas'!$I$7:$I$19,"-")</f>
        <v>-</v>
      </c>
      <c r="L488" s="356" t="s">
        <v>85</v>
      </c>
    </row>
    <row r="489" spans="2:12">
      <c r="B489" s="352" t="s">
        <v>193</v>
      </c>
      <c r="C489" s="352" t="s">
        <v>56</v>
      </c>
      <c r="D489" s="352" t="s">
        <v>235</v>
      </c>
      <c r="E489" s="352" t="s">
        <v>239</v>
      </c>
      <c r="F489" s="352" t="s">
        <v>85</v>
      </c>
      <c r="G489" s="352" t="s">
        <v>240</v>
      </c>
      <c r="H489" s="361" cm="1">
        <f t="array" ref="H489">_xlfn.XLOOKUP(E489&amp;G489,'3.2 Transporte de personas'!$B$7:$B$19&amp;'3.2 Transporte de personas'!$E$7:$E$19,'3.2 Transporte de personas'!$F$7:$F$19,"-")</f>
        <v>0.14860999999999999</v>
      </c>
      <c r="I489" s="352" t="str" cm="1">
        <f t="array" ref="I489">_xlfn.XLOOKUP(E489&amp;G489,'3.2 Transporte de personas'!$B$7:$B$19&amp;'3.2 Transporte de personas'!$E$7:$E$19,'3.2 Transporte de personas'!$G$7:$G$19,"-")</f>
        <v>kgCO2e/kilómetros-pasajero</v>
      </c>
      <c r="J489" s="352" t="str" cm="1">
        <f t="array" ref="J489">_xlfn.XLOOKUP(E489&amp;G489,'3.2 Transporte de personas'!$B$7:$B$19&amp;'3.2 Transporte de personas'!$E$7:$E$19,'3.2 Transporte de personas'!$H$7:$H$19,"-")</f>
        <v>DEFRA 2025, Business travel - land</v>
      </c>
      <c r="K489" s="352" t="str" cm="1">
        <f t="array" ref="K489">_xlfn.XLOOKUP(E489&amp;G489,'3.2 Transporte de personas'!$B$7:$B$19&amp;'3.2 Transporte de personas'!$E$7:$E$19,'3.2 Transporte de personas'!$I$7:$I$19,"-")</f>
        <v>-</v>
      </c>
      <c r="L489" s="356" t="s">
        <v>85</v>
      </c>
    </row>
    <row r="490" spans="2:12">
      <c r="B490" s="352" t="s">
        <v>193</v>
      </c>
      <c r="C490" s="352" t="s">
        <v>56</v>
      </c>
      <c r="D490" s="352" t="s">
        <v>235</v>
      </c>
      <c r="E490" s="352" t="s">
        <v>241</v>
      </c>
      <c r="F490" s="352" t="s">
        <v>85</v>
      </c>
      <c r="G490" s="352" t="s">
        <v>240</v>
      </c>
      <c r="H490" s="361" cm="1">
        <f t="array" ref="H490">_xlfn.XLOOKUP(E490&amp;G490,'3.2 Transporte de personas'!$B$7:$B$19&amp;'3.2 Transporte de personas'!$E$7:$E$19,'3.2 Transporte de personas'!$F$7:$F$19,"-")</f>
        <v>0.14860999999999999</v>
      </c>
      <c r="I490" s="352" t="str" cm="1">
        <f t="array" ref="I490">_xlfn.XLOOKUP(E490&amp;G490,'3.2 Transporte de personas'!$B$7:$B$19&amp;'3.2 Transporte de personas'!$E$7:$E$19,'3.2 Transporte de personas'!$G$7:$G$19,"-")</f>
        <v>kgCO2e/kilómetros-pasajero</v>
      </c>
      <c r="J490" s="352" t="str" cm="1">
        <f t="array" ref="J490">_xlfn.XLOOKUP(E490&amp;G490,'3.2 Transporte de personas'!$B$7:$B$19&amp;'3.2 Transporte de personas'!$E$7:$E$19,'3.2 Transporte de personas'!$H$7:$H$19,"-")</f>
        <v>DEFRA 2025, Business travel - land</v>
      </c>
      <c r="K490" s="352" t="str" cm="1">
        <f t="array" ref="K490">_xlfn.XLOOKUP(E490&amp;G490,'3.2 Transporte de personas'!$B$7:$B$19&amp;'3.2 Transporte de personas'!$E$7:$E$19,'3.2 Transporte de personas'!$I$7:$I$19,"-")</f>
        <v>-</v>
      </c>
      <c r="L490" s="356" t="s">
        <v>85</v>
      </c>
    </row>
    <row r="491" spans="2:12">
      <c r="B491" s="352" t="s">
        <v>193</v>
      </c>
      <c r="C491" s="352" t="s">
        <v>56</v>
      </c>
      <c r="D491" s="352" t="s">
        <v>235</v>
      </c>
      <c r="E491" s="352" t="s">
        <v>242</v>
      </c>
      <c r="F491" s="352" t="s">
        <v>85</v>
      </c>
      <c r="G491" s="352" t="s">
        <v>237</v>
      </c>
      <c r="H491" s="361" cm="1">
        <f t="array" ref="H491">_xlfn.XLOOKUP(E491&amp;G491,'3.2 Transporte de personas'!$B$7:$B$19&amp;'3.2 Transporte de personas'!$E$7:$E$19,'3.2 Transporte de personas'!$F$7:$F$19,"-")</f>
        <v>0.11367000000000001</v>
      </c>
      <c r="I491" s="352" t="str" cm="1">
        <f t="array" ref="I491">_xlfn.XLOOKUP(E491&amp;G491,'3.2 Transporte de personas'!$B$7:$B$19&amp;'3.2 Transporte de personas'!$E$7:$E$19,'3.2 Transporte de personas'!$G$7:$G$19,"-")</f>
        <v>kgCO2e/kilómetros</v>
      </c>
      <c r="J491" s="352" t="str" cm="1">
        <f t="array" ref="J491">_xlfn.XLOOKUP(E491&amp;G491,'3.2 Transporte de personas'!$B$7:$B$19&amp;'3.2 Transporte de personas'!$E$7:$E$19,'3.2 Transporte de personas'!$H$7:$H$19,"-")</f>
        <v>DEFRA 2025, Passenger vehicles</v>
      </c>
      <c r="K491" s="352" t="str" cm="1">
        <f t="array" ref="K491">_xlfn.XLOOKUP(E491&amp;G491,'3.2 Transporte de personas'!$B$7:$B$19&amp;'3.2 Transporte de personas'!$E$7:$E$19,'3.2 Transporte de personas'!$I$7:$I$19,"-")</f>
        <v>-</v>
      </c>
      <c r="L491" s="356" t="s">
        <v>85</v>
      </c>
    </row>
    <row r="492" spans="2:12" ht="28.8">
      <c r="B492" s="352" t="s">
        <v>193</v>
      </c>
      <c r="C492" s="352" t="s">
        <v>56</v>
      </c>
      <c r="D492" s="352" t="s">
        <v>235</v>
      </c>
      <c r="E492" s="352" t="s">
        <v>243</v>
      </c>
      <c r="F492" s="352" t="s">
        <v>85</v>
      </c>
      <c r="G492" s="352" t="s">
        <v>240</v>
      </c>
      <c r="H492" s="361" cm="1">
        <f t="array" ref="H492">_xlfn.XLOOKUP(E492&amp;G492,'3.2 Transporte de personas'!$B$7:$B$19&amp;'3.2 Transporte de personas'!$E$7:$E$19,'3.2 Transporte de personas'!$F$7:$F$19,"-")</f>
        <v>2.776E-2</v>
      </c>
      <c r="I492" s="352" t="str" cm="1">
        <f t="array" ref="I492">_xlfn.XLOOKUP(E492&amp;G492,'3.2 Transporte de personas'!$B$7:$B$19&amp;'3.2 Transporte de personas'!$E$7:$E$19,'3.2 Transporte de personas'!$G$7:$G$19,"-")</f>
        <v>kgCO2e/kilómetros-pasajero</v>
      </c>
      <c r="J492" s="352" t="str" cm="1">
        <f t="array" ref="J492">_xlfn.XLOOKUP(E492&amp;G492,'3.2 Transporte de personas'!$B$7:$B$19&amp;'3.2 Transporte de personas'!$E$7:$E$19,'3.2 Transporte de personas'!$H$7:$H$19,"-")</f>
        <v>DEFRA 2025, Business travel - land</v>
      </c>
      <c r="K492" s="352" t="str" cm="1">
        <f t="array" ref="K492">_xlfn.XLOOKUP(E492&amp;G492,'3.2 Transporte de personas'!$B$7:$B$19&amp;'3.2 Transporte de personas'!$E$7:$E$19,'3.2 Transporte de personas'!$I$7:$I$19,"-")</f>
        <v>-</v>
      </c>
      <c r="L492" s="356" t="s">
        <v>85</v>
      </c>
    </row>
    <row r="493" spans="2:12">
      <c r="B493" s="352" t="s">
        <v>193</v>
      </c>
      <c r="C493" s="352" t="s">
        <v>56</v>
      </c>
      <c r="D493" s="352" t="s">
        <v>235</v>
      </c>
      <c r="E493" s="352" t="s">
        <v>244</v>
      </c>
      <c r="F493" s="352" t="s">
        <v>85</v>
      </c>
      <c r="G493" s="352" t="s">
        <v>240</v>
      </c>
      <c r="H493" s="361" cm="1">
        <f t="array" ref="H493">_xlfn.XLOOKUP(E493&amp;G493,'3.2 Transporte de personas'!$B$7:$B$19&amp;'3.2 Transporte de personas'!$E$7:$E$19,'3.2 Transporte de personas'!$F$7:$F$19,"-")</f>
        <v>0.12525</v>
      </c>
      <c r="I493" s="352" t="str" cm="1">
        <f t="array" ref="I493">_xlfn.XLOOKUP(E493&amp;G493,'3.2 Transporte de personas'!$B$7:$B$19&amp;'3.2 Transporte de personas'!$E$7:$E$19,'3.2 Transporte de personas'!$G$7:$G$19,"-")</f>
        <v>kgCO2e/kilómetros-pasajero</v>
      </c>
      <c r="J493" s="352" t="str" cm="1">
        <f t="array" ref="J493">_xlfn.XLOOKUP(E493&amp;G493,'3.2 Transporte de personas'!$B$7:$B$19&amp;'3.2 Transporte de personas'!$E$7:$E$19,'3.2 Transporte de personas'!$H$7:$H$19,"-")</f>
        <v>DEFRA 2025, Business travel - land</v>
      </c>
      <c r="K493" s="352" t="str" cm="1">
        <f t="array" ref="K493">_xlfn.XLOOKUP(E493&amp;G493,'3.2 Transporte de personas'!$B$7:$B$19&amp;'3.2 Transporte de personas'!$E$7:$E$19,'3.2 Transporte de personas'!$I$7:$I$19,"-")</f>
        <v>-</v>
      </c>
      <c r="L493" s="356" t="s">
        <v>85</v>
      </c>
    </row>
    <row r="494" spans="2:12">
      <c r="B494" s="352" t="s">
        <v>193</v>
      </c>
      <c r="C494" s="352" t="s">
        <v>56</v>
      </c>
      <c r="D494" s="352" t="s">
        <v>235</v>
      </c>
      <c r="E494" s="352" t="s">
        <v>245</v>
      </c>
      <c r="F494" s="352" t="s">
        <v>85</v>
      </c>
      <c r="G494" s="352" t="s">
        <v>240</v>
      </c>
      <c r="H494" s="361" cm="1">
        <f t="array" ref="H494">_xlfn.XLOOKUP(E494&amp;G494,'3.2 Transporte de personas'!$B$7:$B$19&amp;'3.2 Transporte de personas'!$E$7:$E$19,'3.2 Transporte de personas'!$F$7:$F$19,"-")</f>
        <v>0.10385</v>
      </c>
      <c r="I494" s="352" t="str" cm="1">
        <f t="array" ref="I494">_xlfn.XLOOKUP(E494&amp;G494,'3.2 Transporte de personas'!$B$7:$B$19&amp;'3.2 Transporte de personas'!$E$7:$E$19,'3.2 Transporte de personas'!$G$7:$G$19,"-")</f>
        <v>kgCO2e/kilómetros-pasajero</v>
      </c>
      <c r="J494" s="352" t="str" cm="1">
        <f t="array" ref="J494">_xlfn.XLOOKUP(E494&amp;G494,'3.2 Transporte de personas'!$B$7:$B$19&amp;'3.2 Transporte de personas'!$E$7:$E$19,'3.2 Transporte de personas'!$H$7:$H$19,"-")</f>
        <v>DEFRA 2025, Business travel - land</v>
      </c>
      <c r="K494" s="352" t="str" cm="1">
        <f t="array" ref="K494">_xlfn.XLOOKUP(E494&amp;G494,'3.2 Transporte de personas'!$B$7:$B$19&amp;'3.2 Transporte de personas'!$E$7:$E$19,'3.2 Transporte de personas'!$I$7:$I$19,"-")</f>
        <v>-</v>
      </c>
      <c r="L494" s="356" t="s">
        <v>85</v>
      </c>
    </row>
    <row r="495" spans="2:12" ht="28.8">
      <c r="B495" s="352" t="s">
        <v>193</v>
      </c>
      <c r="C495" s="352" t="s">
        <v>56</v>
      </c>
      <c r="D495" s="352" t="s">
        <v>235</v>
      </c>
      <c r="E495" s="352" t="s">
        <v>246</v>
      </c>
      <c r="F495" s="352" t="s">
        <v>85</v>
      </c>
      <c r="G495" s="352" t="s">
        <v>240</v>
      </c>
      <c r="H495" s="361" cm="1">
        <f t="array" ref="H495">_xlfn.XLOOKUP(E495&amp;G495,'3.2 Transporte de personas'!$B$7:$B$19&amp;'3.2 Transporte de personas'!$E$7:$E$19,'3.2 Transporte de personas'!$F$7:$F$19,"-")</f>
        <v>2.7399999999999997E-2</v>
      </c>
      <c r="I495" s="352" t="str" cm="1">
        <f t="array" ref="I495">_xlfn.XLOOKUP(E495&amp;G495,'3.2 Transporte de personas'!$B$7:$B$19&amp;'3.2 Transporte de personas'!$E$7:$E$19,'3.2 Transporte de personas'!$G$7:$G$19,"-")</f>
        <v>kgCO2e/kilómetros-pasajero</v>
      </c>
      <c r="J495" s="352" t="str" cm="1">
        <f t="array" ref="J495">_xlfn.XLOOKUP(E495&amp;G495,'3.2 Transporte de personas'!$B$7:$B$19&amp;'3.2 Transporte de personas'!$E$7:$E$19,'3.2 Transporte de personas'!$H$7:$H$19,"-")</f>
        <v>-</v>
      </c>
      <c r="K495" s="352" t="str" cm="1">
        <f t="array" ref="K495">_xlfn.XLOOKUP(E495&amp;G495,'3.2 Transporte de personas'!$B$7:$B$19&amp;'3.2 Transporte de personas'!$E$7:$E$19,'3.2 Transporte de personas'!$I$7:$I$19,"-")</f>
        <v>Memoria Integrada Metro 2025, Página 222. Disponible en: https://www.metro.cl/metro-sostenible/reporte-sostenibilidad</v>
      </c>
      <c r="L495" s="356" t="s">
        <v>85</v>
      </c>
    </row>
    <row r="496" spans="2:12">
      <c r="B496" s="352" t="s">
        <v>193</v>
      </c>
      <c r="C496" s="352" t="s">
        <v>56</v>
      </c>
      <c r="D496" s="352" t="s">
        <v>235</v>
      </c>
      <c r="E496" s="352" t="s">
        <v>247</v>
      </c>
      <c r="F496" s="352" t="s">
        <v>85</v>
      </c>
      <c r="G496" s="352" t="s">
        <v>240</v>
      </c>
      <c r="H496" s="361" cm="1">
        <f t="array" ref="H496">_xlfn.XLOOKUP(E496&amp;G496,'3.2 Transporte de personas'!$B$7:$B$19&amp;'3.2 Transporte de personas'!$E$7:$E$19,'3.2 Transporte de personas'!$F$7:$F$19,"-")</f>
        <v>3.5459999999999998E-2</v>
      </c>
      <c r="I496" s="352" t="str" cm="1">
        <f t="array" ref="I496">_xlfn.XLOOKUP(E496&amp;G496,'3.2 Transporte de personas'!$B$7:$B$19&amp;'3.2 Transporte de personas'!$E$7:$E$19,'3.2 Transporte de personas'!$G$7:$G$19,"-")</f>
        <v>kgCO2e/kilómetros-pasajero</v>
      </c>
      <c r="J496" s="352" t="str" cm="1">
        <f t="array" ref="J496">_xlfn.XLOOKUP(E496&amp;G496,'3.2 Transporte de personas'!$B$7:$B$19&amp;'3.2 Transporte de personas'!$E$7:$E$19,'3.2 Transporte de personas'!$H$7:$H$19,"-")</f>
        <v>DEFRA 2025, Business travel - land</v>
      </c>
      <c r="K496" s="356" t="str" cm="1">
        <f t="array" ref="K496">_xlfn.XLOOKUP(E496&amp;G496,'3.2 Transporte de personas'!$B$7:$B$19&amp;'3.2 Transporte de personas'!$E$7:$E$19,'3.2 Transporte de personas'!$I$7:$I$19,"-")</f>
        <v>-</v>
      </c>
      <c r="L496" s="356" t="s">
        <v>85</v>
      </c>
    </row>
    <row r="497" spans="2:12">
      <c r="B497" s="352" t="s">
        <v>193</v>
      </c>
      <c r="C497" s="352" t="s">
        <v>56</v>
      </c>
      <c r="D497" s="352" t="s">
        <v>235</v>
      </c>
      <c r="E497" s="352" t="s">
        <v>248</v>
      </c>
      <c r="F497" s="352" t="s">
        <v>85</v>
      </c>
      <c r="G497" s="352" t="s">
        <v>237</v>
      </c>
      <c r="H497" s="361" cm="1">
        <f t="array" ref="H497">_xlfn.XLOOKUP(E497&amp;G497,'3.2 Transporte de personas'!$B$7:$B$19&amp;'3.2 Transporte de personas'!$E$7:$E$19,'3.2 Transporte de personas'!$F$7:$F$19,"-")</f>
        <v>0</v>
      </c>
      <c r="I497" s="352" t="str" cm="1">
        <f t="array" ref="I497">_xlfn.XLOOKUP(E497&amp;G497,'3.2 Transporte de personas'!$B$7:$B$19&amp;'3.2 Transporte de personas'!$E$7:$E$19,'3.2 Transporte de personas'!$G$7:$G$19,"-")</f>
        <v>kgCO2e/kilómetros</v>
      </c>
      <c r="J497" s="352" t="str" cm="1">
        <f t="array" ref="J497">_xlfn.XLOOKUP(E497&amp;G497,'3.2 Transporte de personas'!$B$7:$B$19&amp;'3.2 Transporte de personas'!$E$7:$E$19,'3.2 Transporte de personas'!$H$7:$H$19,"-")</f>
        <v>HuellaChile, 2025</v>
      </c>
      <c r="K497" s="352" t="str" cm="1">
        <f t="array" ref="K497">_xlfn.XLOOKUP(E497&amp;G497,'3.2 Transporte de personas'!$B$7:$B$19&amp;'3.2 Transporte de personas'!$E$7:$E$19,'3.2 Transporte de personas'!$I$7:$I$19,"-")</f>
        <v>-</v>
      </c>
      <c r="L497" s="356" t="s">
        <v>85</v>
      </c>
    </row>
    <row r="498" spans="2:12" ht="28.8">
      <c r="B498" s="352" t="s">
        <v>193</v>
      </c>
      <c r="C498" s="352" t="s">
        <v>56</v>
      </c>
      <c r="D498" s="352" t="s">
        <v>235</v>
      </c>
      <c r="E498" s="352" t="s">
        <v>249</v>
      </c>
      <c r="F498" s="352" t="s">
        <v>85</v>
      </c>
      <c r="G498" s="352" t="s">
        <v>237</v>
      </c>
      <c r="H498" s="361" cm="1">
        <f t="array" ref="H498">_xlfn.XLOOKUP(E498&amp;G498,'3.2 Transporte de personas'!$B$7:$B$19&amp;'3.2 Transporte de personas'!$E$7:$E$19,'3.2 Transporte de personas'!$F$7:$F$19,"-")</f>
        <v>0.10460999999999999</v>
      </c>
      <c r="I498" s="352" t="str" cm="1">
        <f t="array" ref="I498">_xlfn.XLOOKUP(E498&amp;G498,'3.2 Transporte de personas'!$B$7:$B$19&amp;'3.2 Transporte de personas'!$E$7:$E$19,'3.2 Transporte de personas'!$G$7:$G$19,"-")</f>
        <v>kgCO2e/kilómetros</v>
      </c>
      <c r="J498" s="352" t="str" cm="1">
        <f t="array" ref="J498">_xlfn.XLOOKUP(E498&amp;G498,'3.2 Transporte de personas'!$B$7:$B$19&amp;'3.2 Transporte de personas'!$E$7:$E$19,'3.2 Transporte de personas'!$H$7:$H$19,"-")</f>
        <v>DEFRA 2025, Business travel - land</v>
      </c>
      <c r="K498" s="352" t="str" cm="1">
        <f t="array" ref="K498">_xlfn.XLOOKUP(E498&amp;G498,'3.2 Transporte de personas'!$B$7:$B$19&amp;'3.2 Transporte de personas'!$E$7:$E$19,'3.2 Transporte de personas'!$I$7:$I$19,"-")</f>
        <v>-</v>
      </c>
      <c r="L498" s="356" t="s">
        <v>85</v>
      </c>
    </row>
    <row r="499" spans="2:12" ht="28.8">
      <c r="B499" s="352" t="s">
        <v>193</v>
      </c>
      <c r="C499" s="352" t="s">
        <v>56</v>
      </c>
      <c r="D499" s="352" t="s">
        <v>235</v>
      </c>
      <c r="E499" s="352" t="s">
        <v>250</v>
      </c>
      <c r="F499" s="352" t="s">
        <v>85</v>
      </c>
      <c r="G499" s="352" t="s">
        <v>237</v>
      </c>
      <c r="H499" s="361" cm="1">
        <f t="array" ref="H499">_xlfn.XLOOKUP(E499&amp;G499,'3.2 Transporte de personas'!$B$7:$B$19&amp;'3.2 Transporte de personas'!$E$7:$E$19,'3.2 Transporte de personas'!$F$7:$F$19,"-")</f>
        <v>3.2000000000000001E-2</v>
      </c>
      <c r="I499" s="352" t="str" cm="1">
        <f t="array" ref="I499">_xlfn.XLOOKUP(E499&amp;G499,'3.2 Transporte de personas'!$B$7:$B$19&amp;'3.2 Transporte de personas'!$E$7:$E$19,'3.2 Transporte de personas'!$G$7:$G$19,"-")</f>
        <v>kgCO2e/kilómetros</v>
      </c>
      <c r="J499" s="352" t="str" cm="1">
        <f t="array" ref="J499">_xlfn.XLOOKUP(E499&amp;G499,'3.2 Transporte de personas'!$B$7:$B$19&amp;'3.2 Transporte de personas'!$E$7:$E$19,'3.2 Transporte de personas'!$H$7:$H$19,"-")</f>
        <v>-</v>
      </c>
      <c r="K499" s="352" t="str" cm="1">
        <f t="array" ref="K499">_xlfn.XLOOKUP(E499&amp;G499,'3.2 Transporte de personas'!$B$7:$B$19&amp;'3.2 Transporte de personas'!$E$7:$E$19,'3.2 Transporte de personas'!$I$7:$I$19,"-")</f>
        <v>HuellaChile, 2026</v>
      </c>
      <c r="L499" s="785" t="s">
        <v>85</v>
      </c>
    </row>
    <row r="500" spans="2:12" ht="43.2">
      <c r="B500" s="352" t="s">
        <v>193</v>
      </c>
      <c r="C500" s="352" t="s">
        <v>56</v>
      </c>
      <c r="D500" s="352" t="s">
        <v>251</v>
      </c>
      <c r="E500" s="352" t="s">
        <v>252</v>
      </c>
      <c r="F500" s="352" t="s">
        <v>85</v>
      </c>
      <c r="G500" s="352" t="s">
        <v>240</v>
      </c>
      <c r="H500" s="361" cm="1">
        <f t="array" ref="H500">_xlfn.XLOOKUP(E500&amp;G500,'3.2 Transporte de personas'!$B$27:$B$43&amp;'3.2 Transporte de personas'!$E$27:$E$43,'3.2 Transporte de personas'!$F$27:$F$43,"-")</f>
        <v>0.13552</v>
      </c>
      <c r="I500" s="352" t="str" cm="1">
        <f t="array" ref="I500">_xlfn.XLOOKUP(E500&amp;G500,'3.2 Transporte de personas'!$B$27:$B$43&amp;'3.2 Transporte de personas'!$E$27:$E$43,'3.2 Transporte de personas'!$G$27:$G$43,"-")</f>
        <v>kgCO2e/kilómetros-pasajero</v>
      </c>
      <c r="J500" s="352" t="str" cm="1">
        <f t="array" ref="J500">_xlfn.XLOOKUP(E500&amp;G500,'3.2 Transporte de personas'!$B$27:$B$43&amp;'3.2 Transporte de personas'!$E$27:$E$43,'3.2 Transporte de personas'!$H$27:$H$43,"-")</f>
        <v>DEFRA 2025, Business travel - air</v>
      </c>
      <c r="K500" s="352" t="str" cm="1">
        <f t="array" ref="K500">_xlfn.XLOOKUP(E500&amp;G500,'3.2 Transporte de personas'!$B$27:$B$43&amp;'3.2 Transporte de personas'!$E$27:$E$43,'3.2 Transporte de personas'!$I$27:$I$43,"-")</f>
        <v>-</v>
      </c>
      <c r="L500" s="356" t="s">
        <v>85</v>
      </c>
    </row>
    <row r="501" spans="2:12" ht="28.8">
      <c r="B501" s="352" t="s">
        <v>193</v>
      </c>
      <c r="C501" s="352" t="s">
        <v>56</v>
      </c>
      <c r="D501" s="352" t="s">
        <v>251</v>
      </c>
      <c r="E501" s="352" t="s">
        <v>253</v>
      </c>
      <c r="F501" s="352" t="s">
        <v>85</v>
      </c>
      <c r="G501" s="352" t="s">
        <v>240</v>
      </c>
      <c r="H501" s="361" cm="1">
        <f t="array" ref="H501">_xlfn.XLOOKUP(E501&amp;G501,'3.2 Transporte de personas'!$B$27:$B$43&amp;'3.2 Transporte de personas'!$E$27:$E$43,'3.2 Transporte de personas'!$F$27:$F$43,"-")</f>
        <v>8.4199999999999997E-2</v>
      </c>
      <c r="I501" s="352" t="str" cm="1">
        <f t="array" ref="I501">_xlfn.XLOOKUP(E501&amp;G501,'3.2 Transporte de personas'!$B$27:$B$43&amp;'3.2 Transporte de personas'!$E$27:$E$43,'3.2 Transporte de personas'!$G$27:$G$43,"-")</f>
        <v>kgCO2e/kilómetros-pasajero</v>
      </c>
      <c r="J501" s="352" t="str" cm="1">
        <f t="array" ref="J501">_xlfn.XLOOKUP(E501&amp;G501,'3.2 Transporte de personas'!$B$27:$B$43&amp;'3.2 Transporte de personas'!$E$27:$E$43,'3.2 Transporte de personas'!$H$27:$H$43,"-")</f>
        <v>DEFRA 2025, Business travel - air</v>
      </c>
      <c r="K501" s="352" t="str" cm="1">
        <f t="array" ref="K501">_xlfn.XLOOKUP(E501&amp;G501,'3.2 Transporte de personas'!$B$27:$B$43&amp;'3.2 Transporte de personas'!$E$27:$E$43,'3.2 Transporte de personas'!$I$27:$I$43,"-")</f>
        <v>-</v>
      </c>
      <c r="L501" s="356" t="s">
        <v>85</v>
      </c>
    </row>
    <row r="502" spans="2:12" ht="28.8">
      <c r="B502" s="352" t="s">
        <v>193</v>
      </c>
      <c r="C502" s="352" t="s">
        <v>56</v>
      </c>
      <c r="D502" s="352" t="s">
        <v>251</v>
      </c>
      <c r="E502" s="352" t="s">
        <v>254</v>
      </c>
      <c r="F502" s="352" t="s">
        <v>85</v>
      </c>
      <c r="G502" s="352" t="s">
        <v>237</v>
      </c>
      <c r="H502" s="361" cm="1">
        <f t="array" ref="H502">_xlfn.XLOOKUP(E502&amp;G502,'3.2 Transporte de personas'!$B$27:$B$43&amp;'3.2 Transporte de personas'!$E$27:$E$43,'3.2 Transporte de personas'!$F$27:$F$43,"-")</f>
        <v>0.16272</v>
      </c>
      <c r="I502" s="352" t="str" cm="1">
        <f t="array" ref="I502">_xlfn.XLOOKUP(E502&amp;G502,'3.2 Transporte de personas'!$B$27:$B$43&amp;'3.2 Transporte de personas'!$E$27:$E$43,'3.2 Transporte de personas'!$G$27:$G$43,"-")</f>
        <v>kgCO2e/kilómetros</v>
      </c>
      <c r="J502" s="352" t="str" cm="1">
        <f t="array" ref="J502">_xlfn.XLOOKUP(E502&amp;G502,'3.2 Transporte de personas'!$B$27:$B$43&amp;'3.2 Transporte de personas'!$E$27:$E$43,'3.2 Transporte de personas'!$H$27:$H$43,"-")</f>
        <v>DEFRA 2025, Business travel - land</v>
      </c>
      <c r="K502" s="352" t="str" cm="1">
        <f t="array" ref="K502">_xlfn.XLOOKUP(E502&amp;G502,'3.2 Transporte de personas'!$B$27:$B$43&amp;'3.2 Transporte de personas'!$E$27:$E$43,'3.2 Transporte de personas'!$I$27:$I$43,"-")</f>
        <v>-</v>
      </c>
      <c r="L502" s="356" t="s">
        <v>85</v>
      </c>
    </row>
    <row r="503" spans="2:12" ht="28.8">
      <c r="B503" s="352" t="s">
        <v>193</v>
      </c>
      <c r="C503" s="352" t="s">
        <v>56</v>
      </c>
      <c r="D503" s="352" t="s">
        <v>251</v>
      </c>
      <c r="E503" s="352" t="s">
        <v>255</v>
      </c>
      <c r="F503" s="352" t="s">
        <v>85</v>
      </c>
      <c r="G503" s="352" t="s">
        <v>237</v>
      </c>
      <c r="H503" s="361" cm="1">
        <f t="array" ref="H503">_xlfn.XLOOKUP(E503&amp;G503,'3.2 Transporte de personas'!$B$27:$B$43&amp;'3.2 Transporte de personas'!$E$27:$E$43,'3.2 Transporte de personas'!$F$27:$F$43,"-")</f>
        <v>0.17304</v>
      </c>
      <c r="I503" s="352" t="str" cm="1">
        <f t="array" ref="I503">_xlfn.XLOOKUP(E503&amp;G503,'3.2 Transporte de personas'!$B$27:$B$43&amp;'3.2 Transporte de personas'!$E$27:$E$43,'3.2 Transporte de personas'!$G$27:$G$43,"-")</f>
        <v>kgCO2e/kilómetros</v>
      </c>
      <c r="J503" s="352" t="str" cm="1">
        <f t="array" ref="J503">_xlfn.XLOOKUP(E503&amp;G503,'3.2 Transporte de personas'!$B$27:$B$43&amp;'3.2 Transporte de personas'!$E$27:$E$43,'3.2 Transporte de personas'!$H$27:$H$43,"-")</f>
        <v>DEFRA 2025, Business travel - land</v>
      </c>
      <c r="K503" s="352" t="str" cm="1">
        <f t="array" ref="K503">_xlfn.XLOOKUP(E503&amp;G503,'3.2 Transporte de personas'!$B$27:$B$43&amp;'3.2 Transporte de personas'!$E$27:$E$43,'3.2 Transporte de personas'!$I$27:$I$43,"-")</f>
        <v>-</v>
      </c>
      <c r="L503" s="356" t="s">
        <v>85</v>
      </c>
    </row>
    <row r="504" spans="2:12">
      <c r="B504" s="352" t="s">
        <v>193</v>
      </c>
      <c r="C504" s="352" t="s">
        <v>56</v>
      </c>
      <c r="D504" s="352" t="s">
        <v>251</v>
      </c>
      <c r="E504" s="352" t="s">
        <v>256</v>
      </c>
      <c r="F504" s="352" t="s">
        <v>85</v>
      </c>
      <c r="G504" s="352" t="s">
        <v>240</v>
      </c>
      <c r="H504" s="361" cm="1">
        <f t="array" ref="H504">_xlfn.XLOOKUP(E504&amp;G504,'3.2 Transporte de personas'!$B$27:$B$43&amp;'3.2 Transporte de personas'!$E$27:$E$43,'3.2 Transporte de personas'!$F$27:$F$43,"-")</f>
        <v>0.14860999999999999</v>
      </c>
      <c r="I504" s="352" t="str" cm="1">
        <f t="array" ref="I504">_xlfn.XLOOKUP(E504&amp;G504,'3.2 Transporte de personas'!$B$27:$B$43&amp;'3.2 Transporte de personas'!$E$27:$E$43,'3.2 Transporte de personas'!$G$27:$G$43,"-")</f>
        <v>kgCO2e/kilómetros-pasajero</v>
      </c>
      <c r="J504" s="352" t="str" cm="1">
        <f t="array" ref="J504">_xlfn.XLOOKUP(E504&amp;G504,'3.2 Transporte de personas'!$B$27:$B$43&amp;'3.2 Transporte de personas'!$E$27:$E$43,'3.2 Transporte de personas'!$H$27:$H$43,"-")</f>
        <v>DEFRA 2025, Business travel - land</v>
      </c>
      <c r="K504" s="352" t="str" cm="1">
        <f t="array" ref="K504">_xlfn.XLOOKUP(E504&amp;G504,'3.2 Transporte de personas'!$B$27:$B$43&amp;'3.2 Transporte de personas'!$E$27:$E$43,'3.2 Transporte de personas'!$I$27:$I$43,"-")</f>
        <v>-</v>
      </c>
      <c r="L504" s="356" t="s">
        <v>85</v>
      </c>
    </row>
    <row r="505" spans="2:12">
      <c r="B505" s="352" t="s">
        <v>193</v>
      </c>
      <c r="C505" s="352" t="s">
        <v>56</v>
      </c>
      <c r="D505" s="352" t="s">
        <v>251</v>
      </c>
      <c r="E505" s="352" t="s">
        <v>257</v>
      </c>
      <c r="F505" s="352" t="s">
        <v>85</v>
      </c>
      <c r="G505" s="352" t="s">
        <v>237</v>
      </c>
      <c r="H505" s="361" cm="1">
        <f t="array" ref="H505">_xlfn.XLOOKUP(E505&amp;G505,'3.2 Transporte de personas'!$B$27:$B$43&amp;'3.2 Transporte de personas'!$E$27:$E$43,'3.2 Transporte de personas'!$F$27:$F$43,"-")</f>
        <v>0.11366999999999999</v>
      </c>
      <c r="I505" s="352" t="str" cm="1">
        <f t="array" ref="I505">_xlfn.XLOOKUP(E505&amp;G505,'3.2 Transporte de personas'!$B$27:$B$43&amp;'3.2 Transporte de personas'!$E$27:$E$43,'3.2 Transporte de personas'!$G$27:$G$43,"-")</f>
        <v>kgCO2e/kilómetros</v>
      </c>
      <c r="J505" s="352" t="str" cm="1">
        <f t="array" ref="J505">_xlfn.XLOOKUP(E505&amp;G505,'3.2 Transporte de personas'!$B$27:$B$43&amp;'3.2 Transporte de personas'!$E$27:$E$43,'3.2 Transporte de personas'!$H$27:$H$43,"-")</f>
        <v>DEFRA 2025, Business travel - land</v>
      </c>
      <c r="K505" s="352" t="str" cm="1">
        <f t="array" ref="K505">_xlfn.XLOOKUP(E505&amp;G505,'3.2 Transporte de personas'!$B$27:$B$43&amp;'3.2 Transporte de personas'!$E$27:$E$43,'3.2 Transporte de personas'!$I$27:$I$43,"-")</f>
        <v>-</v>
      </c>
      <c r="L505" s="356" t="s">
        <v>85</v>
      </c>
    </row>
    <row r="506" spans="2:12" ht="43.2">
      <c r="B506" s="352" t="s">
        <v>193</v>
      </c>
      <c r="C506" s="352" t="s">
        <v>56</v>
      </c>
      <c r="D506" s="352" t="s">
        <v>251</v>
      </c>
      <c r="E506" s="352" t="s">
        <v>258</v>
      </c>
      <c r="F506" s="352" t="s">
        <v>85</v>
      </c>
      <c r="G506" s="352" t="s">
        <v>240</v>
      </c>
      <c r="H506" s="361" cm="1">
        <f t="array" ref="H506">_xlfn.XLOOKUP(E506&amp;G506,'3.2 Transporte de personas'!$B$27:$B$43&amp;'3.2 Transporte de personas'!$E$27:$E$43,'3.2 Transporte de personas'!$F$27:$F$43,"-")</f>
        <v>2.776E-2</v>
      </c>
      <c r="I506" s="352" t="str" cm="1">
        <f t="array" ref="I506">_xlfn.XLOOKUP(E506&amp;G506,'3.2 Transporte de personas'!$B$27:$B$43&amp;'3.2 Transporte de personas'!$E$27:$E$43,'3.2 Transporte de personas'!$G$27:$G$43,"-")</f>
        <v>kgCO2e/kilómetros-pasajero</v>
      </c>
      <c r="J506" s="352" t="str" cm="1">
        <f t="array" ref="J506">_xlfn.XLOOKUP(E506&amp;G506,'3.2 Transporte de personas'!$B$27:$B$43&amp;'3.2 Transporte de personas'!$E$27:$E$43,'3.2 Transporte de personas'!$H$27:$H$43,"-")</f>
        <v>DEFRA 2025, Business travel - land</v>
      </c>
      <c r="K506" s="352" t="str" cm="1">
        <f t="array" ref="K506">_xlfn.XLOOKUP(E506&amp;G506,'3.2 Transporte de personas'!$B$27:$B$43&amp;'3.2 Transporte de personas'!$E$27:$E$43,'3.2 Transporte de personas'!$I$27:$I$43,"-")</f>
        <v>-</v>
      </c>
      <c r="L506" s="356" t="s">
        <v>85</v>
      </c>
    </row>
    <row r="507" spans="2:12" ht="28.8">
      <c r="B507" s="352" t="s">
        <v>193</v>
      </c>
      <c r="C507" s="352" t="s">
        <v>56</v>
      </c>
      <c r="D507" s="352" t="s">
        <v>251</v>
      </c>
      <c r="E507" s="352" t="s">
        <v>259</v>
      </c>
      <c r="F507" s="352" t="s">
        <v>85</v>
      </c>
      <c r="G507" s="352" t="s">
        <v>240</v>
      </c>
      <c r="H507" s="361" cm="1">
        <f t="array" ref="H507">_xlfn.XLOOKUP(E507&amp;G507,'3.2 Transporte de personas'!$B$27:$B$43&amp;'3.2 Transporte de personas'!$E$27:$E$43,'3.2 Transporte de personas'!$F$27:$F$43,"-")</f>
        <v>0.12525</v>
      </c>
      <c r="I507" s="352" t="str" cm="1">
        <f t="array" ref="I507">_xlfn.XLOOKUP(E507&amp;G507,'3.2 Transporte de personas'!$B$27:$B$43&amp;'3.2 Transporte de personas'!$E$27:$E$43,'3.2 Transporte de personas'!$G$27:$G$43,"-")</f>
        <v>kgCO2e/kilómetros-pasajero</v>
      </c>
      <c r="J507" s="352" t="str" cm="1">
        <f t="array" ref="J507">_xlfn.XLOOKUP(E507&amp;G507,'3.2 Transporte de personas'!$B$27:$B$43&amp;'3.2 Transporte de personas'!$E$27:$E$43,'3.2 Transporte de personas'!$H$27:$H$43,"-")</f>
        <v>DEFRA 2025, Business travel - land</v>
      </c>
      <c r="K507" s="352" t="str" cm="1">
        <f t="array" ref="K507">_xlfn.XLOOKUP(E507&amp;G507,'3.2 Transporte de personas'!$B$27:$B$43&amp;'3.2 Transporte de personas'!$E$27:$E$43,'3.2 Transporte de personas'!$I$27:$I$43,"-")</f>
        <v>-</v>
      </c>
      <c r="L507" s="356" t="s">
        <v>85</v>
      </c>
    </row>
    <row r="508" spans="2:12" ht="28.8">
      <c r="B508" s="352" t="s">
        <v>193</v>
      </c>
      <c r="C508" s="352" t="s">
        <v>56</v>
      </c>
      <c r="D508" s="352" t="s">
        <v>251</v>
      </c>
      <c r="E508" s="352" t="s">
        <v>260</v>
      </c>
      <c r="F508" s="352" t="s">
        <v>85</v>
      </c>
      <c r="G508" s="352" t="s">
        <v>240</v>
      </c>
      <c r="H508" s="361" cm="1">
        <f t="array" ref="H508">_xlfn.XLOOKUP(E508&amp;G508,'3.2 Transporte de personas'!$B$27:$B$43&amp;'3.2 Transporte de personas'!$E$27:$E$43,'3.2 Transporte de personas'!$F$27:$F$43,"-")</f>
        <v>0.10385</v>
      </c>
      <c r="I508" s="352" t="str" cm="1">
        <f t="array" ref="I508">_xlfn.XLOOKUP(E508&amp;G508,'3.2 Transporte de personas'!$B$27:$B$43&amp;'3.2 Transporte de personas'!$E$27:$E$43,'3.2 Transporte de personas'!$G$27:$G$43,"-")</f>
        <v>kgCO2e/kilómetros-pasajero</v>
      </c>
      <c r="J508" s="352" t="str" cm="1">
        <f t="array" ref="J508">_xlfn.XLOOKUP(E508&amp;G508,'3.2 Transporte de personas'!$B$27:$B$43&amp;'3.2 Transporte de personas'!$E$27:$E$43,'3.2 Transporte de personas'!$H$27:$H$43,"-")</f>
        <v>DEFRA 2025, Business travel - land</v>
      </c>
      <c r="K508" s="352" t="str" cm="1">
        <f t="array" ref="K508">_xlfn.XLOOKUP(E508&amp;G508,'3.2 Transporte de personas'!$B$27:$B$43&amp;'3.2 Transporte de personas'!$E$27:$E$43,'3.2 Transporte de personas'!$I$27:$I$43,"-")</f>
        <v>-</v>
      </c>
      <c r="L508" s="356" t="s">
        <v>85</v>
      </c>
    </row>
    <row r="509" spans="2:12" ht="28.8">
      <c r="B509" s="352" t="s">
        <v>193</v>
      </c>
      <c r="C509" s="352" t="s">
        <v>56</v>
      </c>
      <c r="D509" s="352" t="s">
        <v>251</v>
      </c>
      <c r="E509" s="352" t="s">
        <v>261</v>
      </c>
      <c r="F509" s="352" t="s">
        <v>85</v>
      </c>
      <c r="G509" s="352" t="s">
        <v>240</v>
      </c>
      <c r="H509" s="361" cm="1">
        <f t="array" ref="H509">_xlfn.XLOOKUP(E509&amp;G509,'3.2 Transporte de personas'!$B$27:$B$43&amp;'3.2 Transporte de personas'!$E$27:$E$43,'3.2 Transporte de personas'!$F$27:$F$43,"-")</f>
        <v>2.7399999999999997E-2</v>
      </c>
      <c r="I509" s="352" t="str" cm="1">
        <f t="array" ref="I509">_xlfn.XLOOKUP(E509&amp;G509,'3.2 Transporte de personas'!$B$27:$B$43&amp;'3.2 Transporte de personas'!$E$27:$E$43,'3.2 Transporte de personas'!$G$27:$G$43,"-")</f>
        <v>kgCO2e/kilómetros-pasajero</v>
      </c>
      <c r="J509" s="352" t="str" cm="1">
        <f t="array" ref="J509">_xlfn.XLOOKUP(E509&amp;G509,'3.2 Transporte de personas'!$B$27:$B$43&amp;'3.2 Transporte de personas'!$E$27:$E$43,'3.2 Transporte de personas'!$H$27:$H$43,"-")</f>
        <v>-</v>
      </c>
      <c r="K509" s="352" t="str" cm="1">
        <f t="array" ref="K509">_xlfn.XLOOKUP(E509&amp;G509,'3.2 Transporte de personas'!$B$27:$B$43&amp;'3.2 Transporte de personas'!$E$27:$E$43,'3.2 Transporte de personas'!$I$27:$I$43,"-")</f>
        <v>Memoria Integrada Metro 2025, Página 222. Disponible en: https://www.metro.cl/metro-sostenible/reporte-sostenibilidad</v>
      </c>
      <c r="L509" s="356" t="s">
        <v>85</v>
      </c>
    </row>
    <row r="510" spans="2:12">
      <c r="B510" s="352" t="s">
        <v>193</v>
      </c>
      <c r="C510" s="352" t="s">
        <v>56</v>
      </c>
      <c r="D510" s="352" t="s">
        <v>251</v>
      </c>
      <c r="E510" s="352" t="s">
        <v>262</v>
      </c>
      <c r="F510" s="352" t="s">
        <v>85</v>
      </c>
      <c r="G510" s="352" t="s">
        <v>240</v>
      </c>
      <c r="H510" s="361" cm="1">
        <f t="array" ref="H510">_xlfn.XLOOKUP(E510&amp;G510,'3.2 Transporte de personas'!$B$27:$B$43&amp;'3.2 Transporte de personas'!$E$27:$E$43,'3.2 Transporte de personas'!$F$27:$F$43,"-")</f>
        <v>3.5459999999999998E-2</v>
      </c>
      <c r="I510" s="352" t="str" cm="1">
        <f t="array" ref="I510">_xlfn.XLOOKUP(E510&amp;G510,'3.2 Transporte de personas'!$B$27:$B$43&amp;'3.2 Transporte de personas'!$E$27:$E$43,'3.2 Transporte de personas'!$G$27:$G$43,"-")</f>
        <v>kgCO2e/kilómetros-pasajero</v>
      </c>
      <c r="J510" s="352" t="str" cm="1">
        <f t="array" ref="J510">_xlfn.XLOOKUP(E510&amp;G510,'3.2 Transporte de personas'!$B$27:$B$43&amp;'3.2 Transporte de personas'!$E$27:$E$43,'3.2 Transporte de personas'!$H$27:$H$43,"-")</f>
        <v>DEFRA 2025, Business travel - land</v>
      </c>
      <c r="K510" s="352" t="str" cm="1">
        <f t="array" ref="K510">_xlfn.XLOOKUP(E510&amp;G510,'3.2 Transporte de personas'!$B$27:$B$43&amp;'3.2 Transporte de personas'!$E$27:$E$43,'3.2 Transporte de personas'!$I$27:$I$43,"-")</f>
        <v>-</v>
      </c>
      <c r="L510" s="356" t="s">
        <v>85</v>
      </c>
    </row>
    <row r="511" spans="2:12">
      <c r="B511" s="352" t="s">
        <v>193</v>
      </c>
      <c r="C511" s="352" t="s">
        <v>56</v>
      </c>
      <c r="D511" s="352" t="s">
        <v>251</v>
      </c>
      <c r="E511" s="352" t="s">
        <v>263</v>
      </c>
      <c r="F511" s="352" t="s">
        <v>85</v>
      </c>
      <c r="G511" s="352" t="s">
        <v>237</v>
      </c>
      <c r="H511" s="361" cm="1">
        <f t="array" ref="H511">_xlfn.XLOOKUP(E511&amp;G511,'3.2 Transporte de personas'!$B$27:$B$43&amp;'3.2 Transporte de personas'!$E$27:$E$43,'3.2 Transporte de personas'!$F$27:$F$43,"-")</f>
        <v>0.21007000000000001</v>
      </c>
      <c r="I511" s="352" t="str" cm="1">
        <f t="array" ref="I511">_xlfn.XLOOKUP(E511&amp;G511,'3.2 Transporte de personas'!$B$27:$B$43&amp;'3.2 Transporte de personas'!$E$27:$E$43,'3.2 Transporte de personas'!$G$27:$G$43,"-")</f>
        <v>kgCO2e/kilómetros</v>
      </c>
      <c r="J511" s="352" t="str" cm="1">
        <f t="array" ref="J511">_xlfn.XLOOKUP(E511&amp;G511,'3.2 Transporte de personas'!$B$27:$B$43&amp;'3.2 Transporte de personas'!$E$27:$E$43,'3.2 Transporte de personas'!$H$27:$H$43,"-")</f>
        <v>DEFRA 2025, Business travel - land</v>
      </c>
      <c r="K511" s="352" t="str" cm="1">
        <f t="array" ref="K511">_xlfn.XLOOKUP(E511&amp;G511,'3.2 Transporte de personas'!$B$27:$B$43&amp;'3.2 Transporte de personas'!$E$27:$E$43,'3.2 Transporte de personas'!$I$27:$I$43,"-")</f>
        <v>-</v>
      </c>
      <c r="L511" s="356" t="s">
        <v>85</v>
      </c>
    </row>
    <row r="512" spans="2:12">
      <c r="B512" s="352" t="s">
        <v>193</v>
      </c>
      <c r="C512" s="352" t="s">
        <v>56</v>
      </c>
      <c r="D512" s="352" t="s">
        <v>251</v>
      </c>
      <c r="E512" s="352" t="s">
        <v>264</v>
      </c>
      <c r="F512" s="352" t="s">
        <v>85</v>
      </c>
      <c r="G512" s="352" t="s">
        <v>237</v>
      </c>
      <c r="H512" s="361" cm="1">
        <f t="array" ref="H512">_xlfn.XLOOKUP(E512&amp;G512,'3.2 Transporte de personas'!$B$27:$B$43&amp;'3.2 Transporte de personas'!$E$27:$E$43,'3.2 Transporte de personas'!$F$27:$F$43,"-")</f>
        <v>0.26828000000000002</v>
      </c>
      <c r="I512" s="352" t="str" cm="1">
        <f t="array" ref="I512">_xlfn.XLOOKUP(E512&amp;G512,'3.2 Transporte de personas'!$B$27:$B$43&amp;'3.2 Transporte de personas'!$E$27:$E$43,'3.2 Transporte de personas'!$G$27:$G$43,"-")</f>
        <v>kgCO2e/kilómetros</v>
      </c>
      <c r="J512" s="352" t="str" cm="1">
        <f t="array" ref="J512">_xlfn.XLOOKUP(E512&amp;G512,'3.2 Transporte de personas'!$B$27:$B$43&amp;'3.2 Transporte de personas'!$E$27:$E$43,'3.2 Transporte de personas'!$H$27:$H$43,"-")</f>
        <v>DEFRA 2025, Business travel - land</v>
      </c>
      <c r="K512" s="352" t="str" cm="1">
        <f t="array" ref="K512">_xlfn.XLOOKUP(E512&amp;G512,'3.2 Transporte de personas'!$B$27:$B$43&amp;'3.2 Transporte de personas'!$E$27:$E$43,'3.2 Transporte de personas'!$I$27:$I$43,"-")</f>
        <v>-</v>
      </c>
      <c r="L512" s="356" t="s">
        <v>85</v>
      </c>
    </row>
    <row r="513" spans="2:12">
      <c r="B513" s="352" t="s">
        <v>193</v>
      </c>
      <c r="C513" s="352" t="s">
        <v>56</v>
      </c>
      <c r="D513" s="352" t="s">
        <v>251</v>
      </c>
      <c r="E513" s="352" t="s">
        <v>265</v>
      </c>
      <c r="F513" s="352" t="s">
        <v>85</v>
      </c>
      <c r="G513" s="352" t="s">
        <v>237</v>
      </c>
      <c r="H513" s="361" cm="1">
        <f t="array" ref="H513">_xlfn.XLOOKUP(E513&amp;G513,'3.2 Transporte de personas'!$B$27:$B$43&amp;'3.2 Transporte de personas'!$E$27:$E$43,'3.2 Transporte de personas'!$F$27:$F$43,"-")</f>
        <v>4.2999999999999997E-2</v>
      </c>
      <c r="I513" s="352" t="str" cm="1">
        <f t="array" ref="I513">_xlfn.XLOOKUP(E513&amp;G513,'3.2 Transporte de personas'!$B$27:$B$43&amp;'3.2 Transporte de personas'!$E$27:$E$43,'3.2 Transporte de personas'!$G$27:$G$43,"-")</f>
        <v>kgCO2e/kilómetros</v>
      </c>
      <c r="J513" s="352" t="str" cm="1">
        <f t="array" ref="J513">_xlfn.XLOOKUP(E513&amp;G513,'3.2 Transporte de personas'!$B$27:$B$43&amp;'3.2 Transporte de personas'!$E$27:$E$43,'3.2 Transporte de personas'!$H$27:$H$43,"-")</f>
        <v>-</v>
      </c>
      <c r="K513" s="352" t="str" cm="1">
        <f t="array" ref="K513">_xlfn.XLOOKUP(E513&amp;G513,'3.2 Transporte de personas'!$B$27:$B$43&amp;'3.2 Transporte de personas'!$E$27:$E$43,'3.2 Transporte de personas'!$I$27:$I$43,"-")</f>
        <v>HuellaChile, 2026</v>
      </c>
      <c r="L513" s="356" t="s">
        <v>85</v>
      </c>
    </row>
    <row r="514" spans="2:12">
      <c r="B514" s="352" t="s">
        <v>193</v>
      </c>
      <c r="C514" s="352" t="s">
        <v>56</v>
      </c>
      <c r="D514" s="352" t="s">
        <v>251</v>
      </c>
      <c r="E514" s="352" t="s">
        <v>266</v>
      </c>
      <c r="F514" s="352" t="s">
        <v>85</v>
      </c>
      <c r="G514" s="352" t="s">
        <v>237</v>
      </c>
      <c r="H514" s="361" cm="1">
        <f t="array" ref="H514">_xlfn.XLOOKUP(E514&amp;G514,'3.2 Transporte de personas'!$B$27:$B$43&amp;'3.2 Transporte de personas'!$E$27:$E$43,'3.2 Transporte de personas'!$F$27:$F$43,"-")</f>
        <v>0.1143</v>
      </c>
      <c r="I514" s="352" t="str" cm="1">
        <f t="array" ref="I514">_xlfn.XLOOKUP(E514&amp;G514,'3.2 Transporte de personas'!$B$27:$B$43&amp;'3.2 Transporte de personas'!$E$27:$E$43,'3.2 Transporte de personas'!$G$27:$G$43,"-")</f>
        <v>kgCO2e/kilómetros</v>
      </c>
      <c r="J514" s="352" t="str" cm="1">
        <f t="array" ref="J514">_xlfn.XLOOKUP(E514&amp;G514,'3.2 Transporte de personas'!$B$27:$B$43&amp;'3.2 Transporte de personas'!$E$27:$E$43,'3.2 Transporte de personas'!$H$27:$H$43,"-")</f>
        <v>DEFRA 2025, Business travel - land</v>
      </c>
      <c r="K514" s="356" t="str" cm="1">
        <f t="array" ref="K514">_xlfn.XLOOKUP(E514&amp;G514,'3.2 Transporte de personas'!$B$27:$B$43&amp;'3.2 Transporte de personas'!$E$27:$E$43,'3.2 Transporte de personas'!$I$27:$I$43,"-")</f>
        <v>-</v>
      </c>
      <c r="L514" s="356" t="s">
        <v>85</v>
      </c>
    </row>
    <row r="515" spans="2:12" ht="28.8">
      <c r="B515" s="352" t="s">
        <v>193</v>
      </c>
      <c r="C515" s="352" t="s">
        <v>56</v>
      </c>
      <c r="D515" s="352" t="s">
        <v>251</v>
      </c>
      <c r="E515" s="352" t="s">
        <v>267</v>
      </c>
      <c r="F515" s="352" t="s">
        <v>85</v>
      </c>
      <c r="G515" s="352" t="s">
        <v>237</v>
      </c>
      <c r="H515" s="361" cm="1">
        <f t="array" ref="H515">_xlfn.XLOOKUP(E515&amp;G515,'3.2 Transporte de personas'!$B$27:$B$43&amp;'3.2 Transporte de personas'!$E$27:$E$43,'3.2 Transporte de personas'!$F$27:$F$43,"-")</f>
        <v>0.10460999999999999</v>
      </c>
      <c r="I515" s="352" t="str" cm="1">
        <f t="array" ref="I515">_xlfn.XLOOKUP(E515&amp;G515,'3.2 Transporte de personas'!$B$27:$B$43&amp;'3.2 Transporte de personas'!$E$27:$E$43,'3.2 Transporte de personas'!$G$27:$G$43,"-")</f>
        <v>kgCO2e/kilómetros</v>
      </c>
      <c r="J515" s="352" t="str" cm="1">
        <f t="array" ref="J515">_xlfn.XLOOKUP(E515&amp;G515,'3.2 Transporte de personas'!$B$27:$B$43&amp;'3.2 Transporte de personas'!$E$27:$E$43,'3.2 Transporte de personas'!$H$27:$H$43,"-")</f>
        <v>DEFRA 2025, Business travel - land</v>
      </c>
      <c r="K515" s="352" t="str" cm="1">
        <f t="array" ref="K515">_xlfn.XLOOKUP(E515&amp;G515,'3.2 Transporte de personas'!$B$27:$B$43&amp;'3.2 Transporte de personas'!$E$27:$E$43,'3.2 Transporte de personas'!$I$27:$I$43,"-")</f>
        <v>-</v>
      </c>
      <c r="L515" s="356" t="s">
        <v>85</v>
      </c>
    </row>
    <row r="516" spans="2:12" ht="28.8">
      <c r="B516" s="352" t="s">
        <v>193</v>
      </c>
      <c r="C516" s="352" t="s">
        <v>56</v>
      </c>
      <c r="D516" s="352" t="s">
        <v>251</v>
      </c>
      <c r="E516" s="352" t="s">
        <v>268</v>
      </c>
      <c r="F516" s="352" t="s">
        <v>85</v>
      </c>
      <c r="G516" s="352" t="s">
        <v>237</v>
      </c>
      <c r="H516" s="361" cm="1">
        <f t="array" ref="H516">_xlfn.XLOOKUP(E516&amp;G516,'3.2 Transporte de personas'!$B$27:$B$43&amp;'3.2 Transporte de personas'!$E$27:$E$43,'3.2 Transporte de personas'!$F$27:$F$43,"-")</f>
        <v>3.2000000000000001E-2</v>
      </c>
      <c r="I516" s="352" t="str" cm="1">
        <f t="array" ref="I516">_xlfn.XLOOKUP(E516&amp;G516,'3.2 Transporte de personas'!$B$27:$B$43&amp;'3.2 Transporte de personas'!$E$27:$E$43,'3.2 Transporte de personas'!$G$27:$G$43,"-")</f>
        <v>kgCO2e/kilómetros</v>
      </c>
      <c r="J516" s="352" t="str" cm="1">
        <f t="array" ref="J516">_xlfn.XLOOKUP(E516&amp;G516,'3.2 Transporte de personas'!$B$27:$B$43&amp;'3.2 Transporte de personas'!$E$27:$E$43,'3.2 Transporte de personas'!$H$27:$H$43,"-")</f>
        <v>-</v>
      </c>
      <c r="K516" s="352" t="str" cm="1">
        <f t="array" ref="K516">_xlfn.XLOOKUP(E516&amp;G516,'3.2 Transporte de personas'!$B$27:$B$43&amp;'3.2 Transporte de personas'!$E$27:$E$43,'3.2 Transporte de personas'!$I$27:$I$43,"-")</f>
        <v>HuellaChile, 2026</v>
      </c>
      <c r="L516" s="356" t="s">
        <v>85</v>
      </c>
    </row>
    <row r="517" spans="2:12" ht="43.2">
      <c r="B517" s="352" t="s">
        <v>193</v>
      </c>
      <c r="C517" s="352" t="s">
        <v>56</v>
      </c>
      <c r="D517" s="352" t="s">
        <v>269</v>
      </c>
      <c r="E517" s="352" t="s">
        <v>252</v>
      </c>
      <c r="F517" s="352" t="s">
        <v>85</v>
      </c>
      <c r="G517" s="352" t="s">
        <v>240</v>
      </c>
      <c r="H517" s="361" cm="1">
        <f t="array" ref="H517">_xlfn.XLOOKUP(E517&amp;G517,'3.2 Transporte de personas'!$B$50:$B$67&amp;'3.2 Transporte de personas'!$E$50:$E$67,'3.2 Transporte de personas'!$F$50:$F$67,"-")</f>
        <v>0.13552</v>
      </c>
      <c r="I517" s="352" t="str" cm="1">
        <f t="array" ref="I517">_xlfn.XLOOKUP(E517&amp;G517,'3.2 Transporte de personas'!$B$50:$B$67&amp;'3.2 Transporte de personas'!$E$50:$E$67,'3.2 Transporte de personas'!$G$50:$G$67,"-")</f>
        <v>kgCO2e/kilómetros-pasajero</v>
      </c>
      <c r="J517" s="352" t="str" cm="1">
        <f t="array" ref="J517">_xlfn.XLOOKUP(E517&amp;G517,'3.2 Transporte de personas'!$B$50:$B$67&amp;'3.2 Transporte de personas'!$E$50:$E$67,'3.2 Transporte de personas'!$H$50:$H$67,"-")</f>
        <v>DEFRA 2025, Business travel - air</v>
      </c>
      <c r="K517" s="352" t="str" cm="1">
        <f t="array" ref="K517">_xlfn.XLOOKUP(E517&amp;G517,'3.2 Transporte de personas'!$B$50:$B$67&amp;'3.2 Transporte de personas'!$E$50:$E$67,'3.2 Transporte de personas'!$I$50:$I$67,"-")</f>
        <v>-</v>
      </c>
      <c r="L517" s="356" t="s">
        <v>85</v>
      </c>
    </row>
    <row r="518" spans="2:12" ht="28.8">
      <c r="B518" s="352" t="s">
        <v>193</v>
      </c>
      <c r="C518" s="352" t="s">
        <v>56</v>
      </c>
      <c r="D518" s="352" t="s">
        <v>269</v>
      </c>
      <c r="E518" s="352" t="s">
        <v>253</v>
      </c>
      <c r="F518" s="352" t="s">
        <v>85</v>
      </c>
      <c r="G518" s="352" t="s">
        <v>240</v>
      </c>
      <c r="H518" s="361" cm="1">
        <f t="array" ref="H518">_xlfn.XLOOKUP(E518&amp;G518,'3.2 Transporte de personas'!$B$50:$B$67&amp;'3.2 Transporte de personas'!$E$50:$E$67,'3.2 Transporte de personas'!$F$50:$F$67,"-")</f>
        <v>8.4199999999999997E-2</v>
      </c>
      <c r="I518" s="352" t="str" cm="1">
        <f t="array" ref="I518">_xlfn.XLOOKUP(E518&amp;G518,'3.2 Transporte de personas'!$B$50:$B$67&amp;'3.2 Transporte de personas'!$E$50:$E$67,'3.2 Transporte de personas'!$G$50:$G$67,"-")</f>
        <v>kgCO2e/kilómetros-pasajero</v>
      </c>
      <c r="J518" s="352" t="str" cm="1">
        <f t="array" ref="J518">_xlfn.XLOOKUP(E518&amp;G518,'3.2 Transporte de personas'!$B$50:$B$67&amp;'3.2 Transporte de personas'!$E$50:$E$67,'3.2 Transporte de personas'!$H$50:$H$67,"-")</f>
        <v>DEFRA 2025, Business travel - air</v>
      </c>
      <c r="K518" s="352" t="str" cm="1">
        <f t="array" ref="K518">_xlfn.XLOOKUP(E518&amp;G518,'3.2 Transporte de personas'!$B$50:$B$67&amp;'3.2 Transporte de personas'!$E$50:$E$67,'3.2 Transporte de personas'!$I$50:$I$67,"-")</f>
        <v>-</v>
      </c>
      <c r="L518" s="356" t="s">
        <v>85</v>
      </c>
    </row>
    <row r="519" spans="2:12" ht="28.8">
      <c r="B519" s="352" t="s">
        <v>193</v>
      </c>
      <c r="C519" s="352" t="s">
        <v>56</v>
      </c>
      <c r="D519" s="352" t="s">
        <v>269</v>
      </c>
      <c r="E519" s="352" t="s">
        <v>254</v>
      </c>
      <c r="F519" s="352" t="s">
        <v>85</v>
      </c>
      <c r="G519" s="352" t="s">
        <v>237</v>
      </c>
      <c r="H519" s="361" cm="1">
        <f t="array" ref="H519">_xlfn.XLOOKUP(E519&amp;G519,'3.2 Transporte de personas'!$B$50:$B$67&amp;'3.2 Transporte de personas'!$E$50:$E$67,'3.2 Transporte de personas'!$F$50:$F$67,"-")</f>
        <v>0.16272</v>
      </c>
      <c r="I519" s="352" t="str" cm="1">
        <f t="array" ref="I519">_xlfn.XLOOKUP(E519&amp;G519,'3.2 Transporte de personas'!$B$50:$B$67&amp;'3.2 Transporte de personas'!$E$50:$E$67,'3.2 Transporte de personas'!$G$50:$G$67,"-")</f>
        <v>kgCO2e/kilómetros</v>
      </c>
      <c r="J519" s="352" t="str" cm="1">
        <f t="array" ref="J519">_xlfn.XLOOKUP(E519&amp;G519,'3.2 Transporte de personas'!$B$50:$B$67&amp;'3.2 Transporte de personas'!$E$50:$E$67,'3.2 Transporte de personas'!$H$50:$H$67,"-")</f>
        <v>DEFRA 2025, Business travel - land</v>
      </c>
      <c r="K519" s="352" t="str" cm="1">
        <f t="array" ref="K519">_xlfn.XLOOKUP(E519&amp;G519,'3.2 Transporte de personas'!$B$50:$B$67&amp;'3.2 Transporte de personas'!$E$50:$E$67,'3.2 Transporte de personas'!$I$50:$I$67,"-")</f>
        <v>-</v>
      </c>
      <c r="L519" s="356" t="s">
        <v>85</v>
      </c>
    </row>
    <row r="520" spans="2:12" ht="28.8">
      <c r="B520" s="352" t="s">
        <v>193</v>
      </c>
      <c r="C520" s="352" t="s">
        <v>56</v>
      </c>
      <c r="D520" s="352" t="s">
        <v>269</v>
      </c>
      <c r="E520" s="352" t="s">
        <v>255</v>
      </c>
      <c r="F520" s="352" t="s">
        <v>85</v>
      </c>
      <c r="G520" s="352" t="s">
        <v>237</v>
      </c>
      <c r="H520" s="361" cm="1">
        <f t="array" ref="H520">_xlfn.XLOOKUP(E520&amp;G520,'3.2 Transporte de personas'!$B$50:$B$67&amp;'3.2 Transporte de personas'!$E$50:$E$67,'3.2 Transporte de personas'!$F$50:$F$67,"-")</f>
        <v>0.17304</v>
      </c>
      <c r="I520" s="352" t="str" cm="1">
        <f t="array" ref="I520">_xlfn.XLOOKUP(E520&amp;G520,'3.2 Transporte de personas'!$B$50:$B$67&amp;'3.2 Transporte de personas'!$E$50:$E$67,'3.2 Transporte de personas'!$G$50:$G$67,"-")</f>
        <v>kgCO2e/kilómetros</v>
      </c>
      <c r="J520" s="352" t="str" cm="1">
        <f t="array" ref="J520">_xlfn.XLOOKUP(E520&amp;G520,'3.2 Transporte de personas'!$B$50:$B$67&amp;'3.2 Transporte de personas'!$E$50:$E$67,'3.2 Transporte de personas'!$H$50:$H$67,"-")</f>
        <v>DEFRA 2025, Business travel - land</v>
      </c>
      <c r="K520" s="352" t="str" cm="1">
        <f t="array" ref="K520">_xlfn.XLOOKUP(E520&amp;G520,'3.2 Transporte de personas'!$B$50:$B$67&amp;'3.2 Transporte de personas'!$E$50:$E$67,'3.2 Transporte de personas'!$I$50:$I$67,"-")</f>
        <v>-</v>
      </c>
      <c r="L520" s="356" t="s">
        <v>85</v>
      </c>
    </row>
    <row r="521" spans="2:12">
      <c r="B521" s="352" t="s">
        <v>193</v>
      </c>
      <c r="C521" s="352" t="s">
        <v>56</v>
      </c>
      <c r="D521" s="352" t="s">
        <v>269</v>
      </c>
      <c r="E521" s="352" t="s">
        <v>256</v>
      </c>
      <c r="F521" s="352" t="s">
        <v>85</v>
      </c>
      <c r="G521" s="352" t="s">
        <v>240</v>
      </c>
      <c r="H521" s="361" cm="1">
        <f t="array" ref="H521">_xlfn.XLOOKUP(E521&amp;G521,'3.2 Transporte de personas'!$B$50:$B$67&amp;'3.2 Transporte de personas'!$E$50:$E$67,'3.2 Transporte de personas'!$F$50:$F$67,"-")</f>
        <v>0.14860999999999999</v>
      </c>
      <c r="I521" s="352" t="str" cm="1">
        <f t="array" ref="I521">_xlfn.XLOOKUP(E521&amp;G521,'3.2 Transporte de personas'!$B$50:$B$67&amp;'3.2 Transporte de personas'!$E$50:$E$67,'3.2 Transporte de personas'!$G$50:$G$67,"-")</f>
        <v>kgCO2e/kilómetros-pasajero</v>
      </c>
      <c r="J521" s="352" t="str" cm="1">
        <f t="array" ref="J521">_xlfn.XLOOKUP(E521&amp;G521,'3.2 Transporte de personas'!$B$50:$B$67&amp;'3.2 Transporte de personas'!$E$50:$E$67,'3.2 Transporte de personas'!$H$50:$H$67,"-")</f>
        <v>DEFRA 2025, Business travel - land</v>
      </c>
      <c r="K521" s="352" t="str" cm="1">
        <f t="array" ref="K521">_xlfn.XLOOKUP(E521&amp;G521,'3.2 Transporte de personas'!$B$50:$B$67&amp;'3.2 Transporte de personas'!$E$50:$E$67,'3.2 Transporte de personas'!$I$50:$I$67,"-")</f>
        <v>-</v>
      </c>
      <c r="L521" s="356" t="s">
        <v>85</v>
      </c>
    </row>
    <row r="522" spans="2:12">
      <c r="B522" s="352" t="s">
        <v>193</v>
      </c>
      <c r="C522" s="352" t="s">
        <v>56</v>
      </c>
      <c r="D522" s="352" t="s">
        <v>269</v>
      </c>
      <c r="E522" s="352" t="s">
        <v>257</v>
      </c>
      <c r="F522" s="352" t="s">
        <v>85</v>
      </c>
      <c r="G522" s="352" t="s">
        <v>237</v>
      </c>
      <c r="H522" s="361" cm="1">
        <f t="array" ref="H522">_xlfn.XLOOKUP(E522&amp;G522,'3.2 Transporte de personas'!$B$50:$B$67&amp;'3.2 Transporte de personas'!$E$50:$E$67,'3.2 Transporte de personas'!$F$50:$F$67,"-")</f>
        <v>0.11366999999999999</v>
      </c>
      <c r="I522" s="352" t="str" cm="1">
        <f t="array" ref="I522">_xlfn.XLOOKUP(E522&amp;G522,'3.2 Transporte de personas'!$B$50:$B$67&amp;'3.2 Transporte de personas'!$E$50:$E$67,'3.2 Transporte de personas'!$G$50:$G$67,"-")</f>
        <v>kgCO2e/kilómetros</v>
      </c>
      <c r="J522" s="352" t="str" cm="1">
        <f t="array" ref="J522">_xlfn.XLOOKUP(E522&amp;G522,'3.2 Transporte de personas'!$B$50:$B$67&amp;'3.2 Transporte de personas'!$E$50:$E$67,'3.2 Transporte de personas'!$H$50:$H$67,"-")</f>
        <v>DEFRA 2025, Business travel - land</v>
      </c>
      <c r="K522" s="352" t="str" cm="1">
        <f t="array" ref="K522">_xlfn.XLOOKUP(E522&amp;G522,'3.2 Transporte de personas'!$B$50:$B$67&amp;'3.2 Transporte de personas'!$E$50:$E$67,'3.2 Transporte de personas'!$I$50:$I$67,"-")</f>
        <v>-</v>
      </c>
      <c r="L522" s="356" t="s">
        <v>85</v>
      </c>
    </row>
    <row r="523" spans="2:12" ht="43.2">
      <c r="B523" s="352" t="s">
        <v>193</v>
      </c>
      <c r="C523" s="352" t="s">
        <v>56</v>
      </c>
      <c r="D523" s="352" t="s">
        <v>269</v>
      </c>
      <c r="E523" s="352" t="s">
        <v>258</v>
      </c>
      <c r="F523" s="352" t="s">
        <v>85</v>
      </c>
      <c r="G523" s="352" t="s">
        <v>240</v>
      </c>
      <c r="H523" s="361" cm="1">
        <f t="array" ref="H523">_xlfn.XLOOKUP(E523&amp;G523,'3.2 Transporte de personas'!$B$50:$B$67&amp;'3.2 Transporte de personas'!$E$50:$E$67,'3.2 Transporte de personas'!$F$50:$F$67,"-")</f>
        <v>2.776E-2</v>
      </c>
      <c r="I523" s="352" t="str" cm="1">
        <f t="array" ref="I523">_xlfn.XLOOKUP(E523&amp;G523,'3.2 Transporte de personas'!$B$50:$B$67&amp;'3.2 Transporte de personas'!$E$50:$E$67,'3.2 Transporte de personas'!$G$50:$G$67,"-")</f>
        <v>kgCO2e/kilómetros-pasajero</v>
      </c>
      <c r="J523" s="352" t="str" cm="1">
        <f t="array" ref="J523">_xlfn.XLOOKUP(E523&amp;G523,'3.2 Transporte de personas'!$B$50:$B$67&amp;'3.2 Transporte de personas'!$E$50:$E$67,'3.2 Transporte de personas'!$H$50:$H$67,"-")</f>
        <v>DEFRA 2025, Business travel - land</v>
      </c>
      <c r="K523" s="352" t="str" cm="1">
        <f t="array" ref="K523">_xlfn.XLOOKUP(E523&amp;G523,'3.2 Transporte de personas'!$B$50:$B$67&amp;'3.2 Transporte de personas'!$E$50:$E$67,'3.2 Transporte de personas'!$I$50:$I$67,"-")</f>
        <v>-</v>
      </c>
      <c r="L523" s="356" t="s">
        <v>85</v>
      </c>
    </row>
    <row r="524" spans="2:12" ht="28.8">
      <c r="B524" s="352" t="s">
        <v>193</v>
      </c>
      <c r="C524" s="352" t="s">
        <v>56</v>
      </c>
      <c r="D524" s="352" t="s">
        <v>269</v>
      </c>
      <c r="E524" s="352" t="s">
        <v>259</v>
      </c>
      <c r="F524" s="352" t="s">
        <v>85</v>
      </c>
      <c r="G524" s="352" t="s">
        <v>240</v>
      </c>
      <c r="H524" s="361" cm="1">
        <f t="array" ref="H524">_xlfn.XLOOKUP(E524&amp;G524,'3.2 Transporte de personas'!$B$50:$B$67&amp;'3.2 Transporte de personas'!$E$50:$E$67,'3.2 Transporte de personas'!$F$50:$F$67,"-")</f>
        <v>0.12525</v>
      </c>
      <c r="I524" s="352" t="str" cm="1">
        <f t="array" ref="I524">_xlfn.XLOOKUP(E524&amp;G524,'3.2 Transporte de personas'!$B$50:$B$67&amp;'3.2 Transporte de personas'!$E$50:$E$67,'3.2 Transporte de personas'!$G$50:$G$67,"-")</f>
        <v>kgCO2e/kilómetros-pasajero</v>
      </c>
      <c r="J524" s="352" t="str" cm="1">
        <f t="array" ref="J524">_xlfn.XLOOKUP(E524&amp;G524,'3.2 Transporte de personas'!$B$50:$B$67&amp;'3.2 Transporte de personas'!$E$50:$E$67,'3.2 Transporte de personas'!$H$50:$H$67,"-")</f>
        <v>DEFRA 2025, Business travel - land</v>
      </c>
      <c r="K524" s="352" t="str" cm="1">
        <f t="array" ref="K524">_xlfn.XLOOKUP(E524&amp;G524,'3.2 Transporte de personas'!$B$50:$B$67&amp;'3.2 Transporte de personas'!$E$50:$E$67,'3.2 Transporte de personas'!$I$50:$I$67,"-")</f>
        <v>-</v>
      </c>
      <c r="L524" s="356" t="s">
        <v>85</v>
      </c>
    </row>
    <row r="525" spans="2:12" ht="28.8">
      <c r="B525" s="352" t="s">
        <v>193</v>
      </c>
      <c r="C525" s="352" t="s">
        <v>56</v>
      </c>
      <c r="D525" s="352" t="s">
        <v>269</v>
      </c>
      <c r="E525" s="352" t="s">
        <v>260</v>
      </c>
      <c r="F525" s="352" t="s">
        <v>85</v>
      </c>
      <c r="G525" s="352" t="s">
        <v>240</v>
      </c>
      <c r="H525" s="361" cm="1">
        <f t="array" ref="H525">_xlfn.XLOOKUP(E525&amp;G525,'3.2 Transporte de personas'!$B$50:$B$67&amp;'3.2 Transporte de personas'!$E$50:$E$67,'3.2 Transporte de personas'!$F$50:$F$67,"-")</f>
        <v>0.10385</v>
      </c>
      <c r="I525" s="352" t="str" cm="1">
        <f t="array" ref="I525">_xlfn.XLOOKUP(E525&amp;G525,'3.2 Transporte de personas'!$B$50:$B$67&amp;'3.2 Transporte de personas'!$E$50:$E$67,'3.2 Transporte de personas'!$G$50:$G$67,"-")</f>
        <v>kgCO2e/kilómetros-pasajero</v>
      </c>
      <c r="J525" s="352" t="str" cm="1">
        <f t="array" ref="J525">_xlfn.XLOOKUP(E525&amp;G525,'3.2 Transporte de personas'!$B$50:$B$67&amp;'3.2 Transporte de personas'!$E$50:$E$67,'3.2 Transporte de personas'!$H$50:$H$67,"-")</f>
        <v>DEFRA 2025, Business travel - land</v>
      </c>
      <c r="K525" s="352" t="str" cm="1">
        <f t="array" ref="K525">_xlfn.XLOOKUP(E525&amp;G525,'3.2 Transporte de personas'!$B$50:$B$67&amp;'3.2 Transporte de personas'!$E$50:$E$67,'3.2 Transporte de personas'!$I$50:$I$67,"-")</f>
        <v>-</v>
      </c>
      <c r="L525" s="356" t="s">
        <v>85</v>
      </c>
    </row>
    <row r="526" spans="2:12" ht="28.8">
      <c r="B526" s="352" t="s">
        <v>193</v>
      </c>
      <c r="C526" s="352" t="s">
        <v>56</v>
      </c>
      <c r="D526" s="352" t="s">
        <v>269</v>
      </c>
      <c r="E526" s="352" t="s">
        <v>261</v>
      </c>
      <c r="F526" s="352" t="s">
        <v>85</v>
      </c>
      <c r="G526" s="352" t="s">
        <v>240</v>
      </c>
      <c r="H526" s="361" cm="1">
        <f t="array" ref="H526">_xlfn.XLOOKUP(E526&amp;G526,'3.2 Transporte de personas'!$B$50:$B$67&amp;'3.2 Transporte de personas'!$E$50:$E$67,'3.2 Transporte de personas'!$F$50:$F$67,"-")</f>
        <v>2.7399999999999997E-2</v>
      </c>
      <c r="I526" s="352" t="str" cm="1">
        <f t="array" ref="I526">_xlfn.XLOOKUP(E526&amp;G526,'3.2 Transporte de personas'!$B$50:$B$67&amp;'3.2 Transporte de personas'!$E$50:$E$67,'3.2 Transporte de personas'!$G$50:$G$67,"-")</f>
        <v>kgCO2e/kilómetros-pasajero</v>
      </c>
      <c r="J526" s="352" t="str" cm="1">
        <f t="array" ref="J526">_xlfn.XLOOKUP(E526&amp;G526,'3.2 Transporte de personas'!$B$50:$B$67&amp;'3.2 Transporte de personas'!$E$50:$E$67,'3.2 Transporte de personas'!$H$50:$H$67,"-")</f>
        <v>-</v>
      </c>
      <c r="K526" s="352" t="str" cm="1">
        <f t="array" ref="K526">_xlfn.XLOOKUP(E526&amp;G526,'3.2 Transporte de personas'!$B$50:$B$67&amp;'3.2 Transporte de personas'!$E$50:$E$67,'3.2 Transporte de personas'!$I$50:$I$67,"-")</f>
        <v>Memoria Integrada Metro 2025, Página 222. Disponible en: https://www.metro.cl/metro-sostenible/reporte-sostenibilidad</v>
      </c>
      <c r="L526" s="356" t="s">
        <v>85</v>
      </c>
    </row>
    <row r="527" spans="2:12">
      <c r="B527" s="352" t="s">
        <v>193</v>
      </c>
      <c r="C527" s="352" t="s">
        <v>56</v>
      </c>
      <c r="D527" s="352" t="s">
        <v>269</v>
      </c>
      <c r="E527" s="352" t="s">
        <v>262</v>
      </c>
      <c r="F527" s="352" t="s">
        <v>85</v>
      </c>
      <c r="G527" s="352" t="s">
        <v>240</v>
      </c>
      <c r="H527" s="361" cm="1">
        <f t="array" ref="H527">_xlfn.XLOOKUP(E527&amp;G527,'3.2 Transporte de personas'!$B$50:$B$67&amp;'3.2 Transporte de personas'!$E$50:$E$67,'3.2 Transporte de personas'!$F$50:$F$67,"-")</f>
        <v>3.5459999999999998E-2</v>
      </c>
      <c r="I527" s="352" t="str" cm="1">
        <f t="array" ref="I527">_xlfn.XLOOKUP(E527&amp;G527,'3.2 Transporte de personas'!$B$50:$B$67&amp;'3.2 Transporte de personas'!$E$50:$E$67,'3.2 Transporte de personas'!$G$50:$G$67,"-")</f>
        <v>kgCO2e/kilómetros-pasajero</v>
      </c>
      <c r="J527" s="352" t="str" cm="1">
        <f t="array" ref="J527">_xlfn.XLOOKUP(E527&amp;G527,'3.2 Transporte de personas'!$B$50:$B$67&amp;'3.2 Transporte de personas'!$E$50:$E$67,'3.2 Transporte de personas'!$H$50:$H$67,"-")</f>
        <v>DEFRA 2025, Business travel - land</v>
      </c>
      <c r="K527" s="352" t="str" cm="1">
        <f t="array" ref="K527">_xlfn.XLOOKUP(E527&amp;G527,'3.2 Transporte de personas'!$B$50:$B$67&amp;'3.2 Transporte de personas'!$E$50:$E$67,'3.2 Transporte de personas'!$I$50:$I$67,"-")</f>
        <v>-</v>
      </c>
      <c r="L527" s="356" t="s">
        <v>85</v>
      </c>
    </row>
    <row r="528" spans="2:12">
      <c r="B528" s="352" t="s">
        <v>193</v>
      </c>
      <c r="C528" s="352" t="s">
        <v>56</v>
      </c>
      <c r="D528" s="352" t="s">
        <v>269</v>
      </c>
      <c r="E528" s="352" t="s">
        <v>263</v>
      </c>
      <c r="F528" s="352" t="s">
        <v>85</v>
      </c>
      <c r="G528" s="352" t="s">
        <v>237</v>
      </c>
      <c r="H528" s="361" cm="1">
        <f t="array" ref="H528">_xlfn.XLOOKUP(E528&amp;G528,'3.2 Transporte de personas'!$B$50:$B$67&amp;'3.2 Transporte de personas'!$E$50:$E$67,'3.2 Transporte de personas'!$F$50:$F$67,"-")</f>
        <v>0.21007000000000001</v>
      </c>
      <c r="I528" s="352" t="str" cm="1">
        <f t="array" ref="I528">_xlfn.XLOOKUP(E528&amp;G528,'3.2 Transporte de personas'!$B$50:$B$67&amp;'3.2 Transporte de personas'!$E$50:$E$67,'3.2 Transporte de personas'!$G$50:$G$67,"-")</f>
        <v>kgCO2e/kilómetros</v>
      </c>
      <c r="J528" s="352" t="str" cm="1">
        <f t="array" ref="J528">_xlfn.XLOOKUP(E528&amp;G528,'3.2 Transporte de personas'!$B$50:$B$67&amp;'3.2 Transporte de personas'!$E$50:$E$67,'3.2 Transporte de personas'!$H$50:$H$67,"-")</f>
        <v>DEFRA 2025, Business travel - land</v>
      </c>
      <c r="K528" s="352" t="str" cm="1">
        <f t="array" ref="K528">_xlfn.XLOOKUP(E528&amp;G528,'3.2 Transporte de personas'!$B$50:$B$67&amp;'3.2 Transporte de personas'!$E$50:$E$67,'3.2 Transporte de personas'!$I$50:$I$67,"-")</f>
        <v>-</v>
      </c>
      <c r="L528" s="356" t="s">
        <v>85</v>
      </c>
    </row>
    <row r="529" spans="2:12">
      <c r="B529" s="352" t="s">
        <v>193</v>
      </c>
      <c r="C529" s="352" t="s">
        <v>56</v>
      </c>
      <c r="D529" s="352" t="s">
        <v>269</v>
      </c>
      <c r="E529" s="352" t="s">
        <v>264</v>
      </c>
      <c r="F529" s="352" t="s">
        <v>85</v>
      </c>
      <c r="G529" s="352" t="s">
        <v>237</v>
      </c>
      <c r="H529" s="361" cm="1">
        <f t="array" ref="H529">_xlfn.XLOOKUP(E529&amp;G529,'3.2 Transporte de personas'!$B$50:$B$67&amp;'3.2 Transporte de personas'!$E$50:$E$67,'3.2 Transporte de personas'!$F$50:$F$67,"-")</f>
        <v>0.26828000000000002</v>
      </c>
      <c r="I529" s="352" t="str" cm="1">
        <f t="array" ref="I529">_xlfn.XLOOKUP(E529&amp;G529,'3.2 Transporte de personas'!$B$50:$B$67&amp;'3.2 Transporte de personas'!$E$50:$E$67,'3.2 Transporte de personas'!$G$50:$G$67,"-")</f>
        <v>kgCO2e/kilómetros</v>
      </c>
      <c r="J529" s="352" t="str" cm="1">
        <f t="array" ref="J529">_xlfn.XLOOKUP(E529&amp;G529,'3.2 Transporte de personas'!$B$50:$B$67&amp;'3.2 Transporte de personas'!$E$50:$E$67,'3.2 Transporte de personas'!$H$50:$H$67,"-")</f>
        <v>DEFRA 2025, Business travel - land</v>
      </c>
      <c r="K529" s="352" t="str" cm="1">
        <f t="array" ref="K529">_xlfn.XLOOKUP(E529&amp;G529,'3.2 Transporte de personas'!$B$50:$B$67&amp;'3.2 Transporte de personas'!$E$50:$E$67,'3.2 Transporte de personas'!$I$50:$I$67,"-")</f>
        <v>-</v>
      </c>
      <c r="L529" s="356" t="s">
        <v>85</v>
      </c>
    </row>
    <row r="530" spans="2:12">
      <c r="B530" s="352" t="s">
        <v>193</v>
      </c>
      <c r="C530" s="352" t="s">
        <v>56</v>
      </c>
      <c r="D530" s="352" t="s">
        <v>269</v>
      </c>
      <c r="E530" s="352" t="s">
        <v>265</v>
      </c>
      <c r="F530" s="352" t="s">
        <v>85</v>
      </c>
      <c r="G530" s="352" t="s">
        <v>237</v>
      </c>
      <c r="H530" s="361" cm="1">
        <f t="array" ref="H530">_xlfn.XLOOKUP(E530&amp;G530,'3.2 Transporte de personas'!$B$50:$B$67&amp;'3.2 Transporte de personas'!$E$50:$E$67,'3.2 Transporte de personas'!$F$50:$F$67,"-")</f>
        <v>4.2999999999999997E-2</v>
      </c>
      <c r="I530" s="352" t="str" cm="1">
        <f t="array" ref="I530">_xlfn.XLOOKUP(E530&amp;G530,'3.2 Transporte de personas'!$B$50:$B$67&amp;'3.2 Transporte de personas'!$E$50:$E$67,'3.2 Transporte de personas'!$G$50:$G$67,"-")</f>
        <v>kgCO2e/kilómetros</v>
      </c>
      <c r="J530" s="352" t="str" cm="1">
        <f t="array" ref="J530">_xlfn.XLOOKUP(E530&amp;G530,'3.2 Transporte de personas'!$B$50:$B$67&amp;'3.2 Transporte de personas'!$E$50:$E$67,'3.2 Transporte de personas'!$H$50:$H$67,"-")</f>
        <v>-</v>
      </c>
      <c r="K530" s="352" t="str" cm="1">
        <f t="array" ref="K530">_xlfn.XLOOKUP(E530&amp;G530,'3.2 Transporte de personas'!$B$50:$B$67&amp;'3.2 Transporte de personas'!$E$50:$E$67,'3.2 Transporte de personas'!$I$50:$I$67,"-")</f>
        <v>HuellaChile, 2026</v>
      </c>
      <c r="L530" s="356" t="s">
        <v>85</v>
      </c>
    </row>
    <row r="531" spans="2:12">
      <c r="B531" s="352" t="s">
        <v>193</v>
      </c>
      <c r="C531" s="352" t="s">
        <v>56</v>
      </c>
      <c r="D531" s="352" t="s">
        <v>269</v>
      </c>
      <c r="E531" s="352" t="s">
        <v>248</v>
      </c>
      <c r="F531" s="352" t="s">
        <v>85</v>
      </c>
      <c r="G531" s="352" t="s">
        <v>237</v>
      </c>
      <c r="H531" s="361" cm="1">
        <f t="array" ref="H531">_xlfn.XLOOKUP(E531&amp;G531,'3.2 Transporte de personas'!$B$50:$B$67&amp;'3.2 Transporte de personas'!$E$50:$E$67,'3.2 Transporte de personas'!$F$50:$F$67,"-")</f>
        <v>0</v>
      </c>
      <c r="I531" s="352" t="str" cm="1">
        <f t="array" ref="I531">_xlfn.XLOOKUP(E531&amp;G531,'3.2 Transporte de personas'!$B$50:$B$67&amp;'3.2 Transporte de personas'!$E$50:$E$67,'3.2 Transporte de personas'!$G$50:$G$67,"-")</f>
        <v>kgCO2e/kilómetros</v>
      </c>
      <c r="J531" s="352" t="str" cm="1">
        <f t="array" ref="J531">_xlfn.XLOOKUP(E531&amp;G531,'3.2 Transporte de personas'!$B$50:$B$67&amp;'3.2 Transporte de personas'!$E$50:$E$67,'3.2 Transporte de personas'!$H$50:$H$67,"-")</f>
        <v>HuellaChile, 2025</v>
      </c>
      <c r="K531" s="356" t="str" cm="1">
        <f t="array" ref="K531">_xlfn.XLOOKUP(E531&amp;G531,'3.2 Transporte de personas'!$B$50:$B$67&amp;'3.2 Transporte de personas'!$E$50:$E$67,'3.2 Transporte de personas'!$I$50:$I$67,"-")</f>
        <v>-</v>
      </c>
      <c r="L531" s="356" t="s">
        <v>85</v>
      </c>
    </row>
    <row r="532" spans="2:12">
      <c r="B532" s="352" t="s">
        <v>193</v>
      </c>
      <c r="C532" s="352" t="s">
        <v>56</v>
      </c>
      <c r="D532" s="352" t="s">
        <v>269</v>
      </c>
      <c r="E532" s="352" t="s">
        <v>266</v>
      </c>
      <c r="F532" s="352" t="s">
        <v>85</v>
      </c>
      <c r="G532" s="352" t="s">
        <v>237</v>
      </c>
      <c r="H532" s="361" cm="1">
        <f t="array" ref="H532">_xlfn.XLOOKUP(E532&amp;G532,'3.2 Transporte de personas'!$B$50:$B$67&amp;'3.2 Transporte de personas'!$E$50:$E$67,'3.2 Transporte de personas'!$F$50:$F$67,"-")</f>
        <v>0.1143</v>
      </c>
      <c r="I532" s="352" t="str" cm="1">
        <f t="array" ref="I532">_xlfn.XLOOKUP(E532&amp;G532,'3.2 Transporte de personas'!$B$50:$B$67&amp;'3.2 Transporte de personas'!$E$50:$E$67,'3.2 Transporte de personas'!$G$50:$G$67,"-")</f>
        <v>kgCO2e/kilómetros</v>
      </c>
      <c r="J532" s="352" t="str" cm="1">
        <f t="array" ref="J532">_xlfn.XLOOKUP(E532&amp;G532,'3.2 Transporte de personas'!$B$50:$B$67&amp;'3.2 Transporte de personas'!$E$50:$E$67,'3.2 Transporte de personas'!$H$50:$H$67,"-")</f>
        <v>DEFRA 2025, Business travel - land</v>
      </c>
      <c r="K532" s="352" t="str" cm="1">
        <f t="array" ref="K532">_xlfn.XLOOKUP(E532&amp;G532,'3.2 Transporte de personas'!$B$50:$B$67&amp;'3.2 Transporte de personas'!$E$50:$E$67,'3.2 Transporte de personas'!$I$50:$I$67,"-")</f>
        <v>-</v>
      </c>
      <c r="L532" s="356" t="s">
        <v>85</v>
      </c>
    </row>
    <row r="533" spans="2:12" ht="28.8">
      <c r="B533" s="352" t="s">
        <v>193</v>
      </c>
      <c r="C533" s="352" t="s">
        <v>56</v>
      </c>
      <c r="D533" s="352" t="s">
        <v>269</v>
      </c>
      <c r="E533" s="352" t="s">
        <v>267</v>
      </c>
      <c r="F533" s="352" t="s">
        <v>85</v>
      </c>
      <c r="G533" s="352" t="s">
        <v>237</v>
      </c>
      <c r="H533" s="361" cm="1">
        <f t="array" ref="H533">_xlfn.XLOOKUP(E533&amp;G533,'3.2 Transporte de personas'!$B$50:$B$67&amp;'3.2 Transporte de personas'!$E$50:$E$67,'3.2 Transporte de personas'!$F$50:$F$67,"-")</f>
        <v>0.10460999999999999</v>
      </c>
      <c r="I533" s="352" t="str" cm="1">
        <f t="array" ref="I533">_xlfn.XLOOKUP(E533&amp;G533,'3.2 Transporte de personas'!$B$50:$B$67&amp;'3.2 Transporte de personas'!$E$50:$E$67,'3.2 Transporte de personas'!$G$50:$G$67,"-")</f>
        <v>kgCO2e/kilómetros</v>
      </c>
      <c r="J533" s="352" t="str" cm="1">
        <f t="array" ref="J533">_xlfn.XLOOKUP(E533&amp;G533,'3.2 Transporte de personas'!$B$50:$B$67&amp;'3.2 Transporte de personas'!$E$50:$E$67,'3.2 Transporte de personas'!$H$50:$H$67,"-")</f>
        <v>DEFRA 2025, Business travel - land</v>
      </c>
      <c r="K533" s="352" t="str" cm="1">
        <f t="array" ref="K533">_xlfn.XLOOKUP(E533&amp;G533,'3.2 Transporte de personas'!$B$50:$B$67&amp;'3.2 Transporte de personas'!$E$50:$E$67,'3.2 Transporte de personas'!$I$50:$I$67,"-")</f>
        <v>-</v>
      </c>
      <c r="L533" s="356" t="s">
        <v>85</v>
      </c>
    </row>
    <row r="534" spans="2:12" ht="28.8">
      <c r="B534" s="352" t="s">
        <v>193</v>
      </c>
      <c r="C534" s="352" t="s">
        <v>56</v>
      </c>
      <c r="D534" s="352" t="s">
        <v>269</v>
      </c>
      <c r="E534" s="352" t="s">
        <v>268</v>
      </c>
      <c r="F534" s="352" t="s">
        <v>85</v>
      </c>
      <c r="G534" s="352" t="s">
        <v>237</v>
      </c>
      <c r="H534" s="361" cm="1">
        <f t="array" ref="H534">_xlfn.XLOOKUP(E534&amp;G534,'3.2 Transporte de personas'!$B$50:$B$67&amp;'3.2 Transporte de personas'!$E$50:$E$67,'3.2 Transporte de personas'!$F$50:$F$67,"-")</f>
        <v>3.2000000000000001E-2</v>
      </c>
      <c r="I534" s="352" t="str" cm="1">
        <f t="array" ref="I534">_xlfn.XLOOKUP(E534&amp;G534,'3.2 Transporte de personas'!$B$50:$B$67&amp;'3.2 Transporte de personas'!$E$50:$E$67,'3.2 Transporte de personas'!$G$50:$G$67,"-")</f>
        <v>kgCO2e/kilómetros</v>
      </c>
      <c r="J534" s="352" t="str" cm="1">
        <f t="array" ref="J534">_xlfn.XLOOKUP(E534&amp;G534,'3.2 Transporte de personas'!$B$50:$B$67&amp;'3.2 Transporte de personas'!$E$50:$E$67,'3.2 Transporte de personas'!$H$50:$H$67,"-")</f>
        <v>-</v>
      </c>
      <c r="K534" s="352" t="str" cm="1">
        <f t="array" ref="K534">_xlfn.XLOOKUP(E534&amp;G534,'3.2 Transporte de personas'!$B$50:$B$67&amp;'3.2 Transporte de personas'!$E$50:$E$67,'3.2 Transporte de personas'!$I$50:$I$67,"-")</f>
        <v>HuellaChile, 2026</v>
      </c>
      <c r="L534" s="356" t="s">
        <v>85</v>
      </c>
    </row>
    <row r="535" spans="2:12">
      <c r="B535" s="352" t="s">
        <v>193</v>
      </c>
      <c r="C535" s="352" t="s">
        <v>61</v>
      </c>
      <c r="D535" s="352" t="s">
        <v>270</v>
      </c>
      <c r="E535" s="352" t="s">
        <v>271</v>
      </c>
      <c r="F535" s="352" t="s">
        <v>85</v>
      </c>
      <c r="G535" s="352" t="s">
        <v>272</v>
      </c>
      <c r="H535" s="361" cm="1">
        <f t="array" ref="H535">_xlfn.XLOOKUP(D535&amp;E535&amp;G535,'3.3 Transporte de carga'!$B$7:$B$33&amp;'3.3 Transporte de carga'!$C$7:$C$33&amp;'3.3 Transporte de carga'!$E$7:$E$33,'3.3 Transporte de carga'!$F$7:$F$33,"-")</f>
        <v>0.19747999999999999</v>
      </c>
      <c r="I535" s="352" t="str" cm="1">
        <f t="array" ref="I535">_xlfn.XLOOKUP(D535&amp;E535&amp;G535,'3.3 Transporte de carga'!$B$7:$B$33&amp;'3.3 Transporte de carga'!$C$7:$C$33&amp;'3.3 Transporte de carga'!$E$7:$E$33,'3.3 Transporte de carga'!$G$7:$G$33,"-")</f>
        <v>kgCO2e/tonelada-kilómetro</v>
      </c>
      <c r="J535" s="352" t="str" cm="1">
        <f t="array" ref="J535">_xlfn.XLOOKUP(D535&amp;E535&amp;G535,'3.3 Transporte de carga'!$B$7:$B$33&amp;'3.3 Transporte de carga'!$C$7:$C$33&amp;'3.3 Transporte de carga'!$E$7:$E$33,'3.3 Transporte de carga'!$H$7:$H$33,"-")</f>
        <v>DEFRA 2025, Freighting goods</v>
      </c>
      <c r="K535" s="352" t="s">
        <v>85</v>
      </c>
      <c r="L535" s="356" t="s">
        <v>85</v>
      </c>
    </row>
    <row r="536" spans="2:12">
      <c r="B536" s="352" t="s">
        <v>193</v>
      </c>
      <c r="C536" s="352" t="s">
        <v>61</v>
      </c>
      <c r="D536" s="352" t="s">
        <v>270</v>
      </c>
      <c r="E536" s="352" t="s">
        <v>273</v>
      </c>
      <c r="F536" s="352" t="s">
        <v>85</v>
      </c>
      <c r="G536" s="352" t="s">
        <v>272</v>
      </c>
      <c r="H536" s="361" cm="1">
        <f t="array" ref="H536">_xlfn.XLOOKUP(D536&amp;E536&amp;G536,'3.3 Transporte de carga'!$B$7:$B$33&amp;'3.3 Transporte de carga'!$C$7:$C$33&amp;'3.3 Transporte de carga'!$E$7:$E$33,'3.3 Transporte de carga'!$F$7:$F$33,"-")</f>
        <v>0.52761000000000002</v>
      </c>
      <c r="I536" s="352" t="str" cm="1">
        <f t="array" ref="I536">_xlfn.XLOOKUP(D536&amp;E536&amp;G536,'3.3 Transporte de carga'!$B$7:$B$33&amp;'3.3 Transporte de carga'!$C$7:$C$33&amp;'3.3 Transporte de carga'!$E$7:$E$33,'3.3 Transporte de carga'!$G$7:$G$33,"-")</f>
        <v>kgCO2e/tonelada-kilómetro</v>
      </c>
      <c r="J536" s="352" t="str" cm="1">
        <f t="array" ref="J536">_xlfn.XLOOKUP(D536&amp;E536&amp;G536,'3.3 Transporte de carga'!$B$7:$B$33&amp;'3.3 Transporte de carga'!$C$7:$C$33&amp;'3.3 Transporte de carga'!$E$7:$E$33,'3.3 Transporte de carga'!$H$7:$H$33,"-")</f>
        <v>DEFRA 2025, Freighting goods</v>
      </c>
      <c r="K536" s="352" t="s">
        <v>85</v>
      </c>
      <c r="L536" s="356" t="s">
        <v>85</v>
      </c>
    </row>
    <row r="537" spans="2:12">
      <c r="B537" s="352" t="s">
        <v>193</v>
      </c>
      <c r="C537" s="352" t="s">
        <v>61</v>
      </c>
      <c r="D537" s="352" t="s">
        <v>270</v>
      </c>
      <c r="E537" s="352" t="s">
        <v>274</v>
      </c>
      <c r="F537" s="352" t="s">
        <v>85</v>
      </c>
      <c r="G537" s="352" t="s">
        <v>272</v>
      </c>
      <c r="H537" s="361" cm="1">
        <f t="array" ref="H537">_xlfn.XLOOKUP(D537&amp;E537&amp;G537,'3.3 Transporte de carga'!$B$7:$B$33&amp;'3.3 Transporte de carga'!$C$7:$C$33&amp;'3.3 Transporte de carga'!$E$7:$E$33,'3.3 Transporte de carga'!$F$7:$F$33,"-")</f>
        <v>0.36362</v>
      </c>
      <c r="I537" s="352" t="str" cm="1">
        <f t="array" ref="I537">_xlfn.XLOOKUP(D537&amp;E537&amp;G537,'3.3 Transporte de carga'!$B$7:$B$33&amp;'3.3 Transporte de carga'!$C$7:$C$33&amp;'3.3 Transporte de carga'!$E$7:$E$33,'3.3 Transporte de carga'!$G$7:$G$33,"-")</f>
        <v>kgCO2e/tonelada-kilómetro</v>
      </c>
      <c r="J537" s="352" t="str" cm="1">
        <f t="array" ref="J537">_xlfn.XLOOKUP(D537&amp;E537&amp;G537,'3.3 Transporte de carga'!$B$7:$B$33&amp;'3.3 Transporte de carga'!$C$7:$C$33&amp;'3.3 Transporte de carga'!$E$7:$E$33,'3.3 Transporte de carga'!$H$7:$H$33,"-")</f>
        <v>DEFRA 2025, Freighting goods</v>
      </c>
      <c r="K537" s="352" t="s">
        <v>85</v>
      </c>
      <c r="L537" s="356" t="s">
        <v>85</v>
      </c>
    </row>
    <row r="538" spans="2:12">
      <c r="B538" s="352" t="s">
        <v>193</v>
      </c>
      <c r="C538" s="352" t="s">
        <v>61</v>
      </c>
      <c r="D538" s="352" t="s">
        <v>270</v>
      </c>
      <c r="E538" s="352" t="s">
        <v>275</v>
      </c>
      <c r="F538" s="352" t="s">
        <v>85</v>
      </c>
      <c r="G538" s="352" t="s">
        <v>272</v>
      </c>
      <c r="H538" s="361" cm="1">
        <f t="array" ref="H538">_xlfn.XLOOKUP(D538&amp;E538&amp;G538,'3.3 Transporte de carga'!$B$7:$B$33&amp;'3.3 Transporte de carga'!$C$7:$C$33&amp;'3.3 Transporte de carga'!$E$7:$E$33,'3.3 Transporte de carga'!$F$7:$F$33,"-")</f>
        <v>0.17146</v>
      </c>
      <c r="I538" s="352" t="str" cm="1">
        <f t="array" ref="I538">_xlfn.XLOOKUP(D538&amp;E538&amp;G538,'3.3 Transporte de carga'!$B$7:$B$33&amp;'3.3 Transporte de carga'!$C$7:$C$33&amp;'3.3 Transporte de carga'!$E$7:$E$33,'3.3 Transporte de carga'!$G$7:$G$33,"-")</f>
        <v>kgCO2e/tonelada-kilómetro</v>
      </c>
      <c r="J538" s="352" t="str" cm="1">
        <f t="array" ref="J538">_xlfn.XLOOKUP(D538&amp;E538&amp;G538,'3.3 Transporte de carga'!$B$7:$B$33&amp;'3.3 Transporte de carga'!$C$7:$C$33&amp;'3.3 Transporte de carga'!$E$7:$E$33,'3.3 Transporte de carga'!$H$7:$H$33,"-")</f>
        <v>DEFRA 2025, Freighting goods</v>
      </c>
      <c r="K538" s="352" t="s">
        <v>85</v>
      </c>
      <c r="L538" s="356" t="s">
        <v>85</v>
      </c>
    </row>
    <row r="539" spans="2:12" ht="28.8">
      <c r="B539" s="352" t="s">
        <v>193</v>
      </c>
      <c r="C539" s="352" t="s">
        <v>61</v>
      </c>
      <c r="D539" s="352" t="s">
        <v>270</v>
      </c>
      <c r="E539" s="352" t="s">
        <v>276</v>
      </c>
      <c r="F539" s="352" t="s">
        <v>85</v>
      </c>
      <c r="G539" s="352" t="s">
        <v>272</v>
      </c>
      <c r="H539" s="361" cm="1">
        <f t="array" ref="H539">_xlfn.XLOOKUP(D539&amp;E539&amp;G539,'3.3 Transporte de carga'!$B$7:$B$33&amp;'3.3 Transporte de carga'!$C$7:$C$33&amp;'3.3 Transporte de carga'!$E$7:$E$33,'3.3 Transporte de carga'!$F$7:$F$33,"-")</f>
        <v>7.8E-2</v>
      </c>
      <c r="I539" s="352" t="str" cm="1">
        <f t="array" ref="I539">_xlfn.XLOOKUP(D539&amp;E539&amp;G539,'3.3 Transporte de carga'!$B$7:$B$33&amp;'3.3 Transporte de carga'!$C$7:$C$33&amp;'3.3 Transporte de carga'!$E$7:$E$33,'3.3 Transporte de carga'!$G$7:$G$33,"-")</f>
        <v>kgCO2e/tonelada-kilómetro</v>
      </c>
      <c r="J539" s="352" t="str" cm="1">
        <f t="array" ref="J539">_xlfn.XLOOKUP(D539&amp;E539&amp;G539,'3.3 Transporte de carga'!$B$7:$B$33&amp;'3.3 Transporte de carga'!$C$7:$C$33&amp;'3.3 Transporte de carga'!$E$7:$E$33,'3.3 Transporte de carga'!$H$7:$H$33,"-")</f>
        <v>DEFRA 2025, Freighting goods</v>
      </c>
      <c r="K539" s="352" t="s">
        <v>85</v>
      </c>
      <c r="L539" s="356" t="s">
        <v>85</v>
      </c>
    </row>
    <row r="540" spans="2:12" ht="28.8">
      <c r="B540" s="352" t="s">
        <v>193</v>
      </c>
      <c r="C540" s="352" t="s">
        <v>61</v>
      </c>
      <c r="D540" s="352" t="s">
        <v>270</v>
      </c>
      <c r="E540" s="352" t="s">
        <v>277</v>
      </c>
      <c r="F540" s="352" t="s">
        <v>85</v>
      </c>
      <c r="G540" s="352" t="s">
        <v>272</v>
      </c>
      <c r="H540" s="361" cm="1">
        <f t="array" ref="H540">_xlfn.XLOOKUP(D540&amp;E540&amp;G540,'3.3 Transporte de carga'!$B$7:$B$33&amp;'3.3 Transporte de carga'!$C$7:$C$33&amp;'3.3 Transporte de carga'!$E$7:$E$33,'3.3 Transporte de carga'!$F$7:$F$33,"-")</f>
        <v>0.12633</v>
      </c>
      <c r="I540" s="352" t="str" cm="1">
        <f t="array" ref="I540">_xlfn.XLOOKUP(D540&amp;E540&amp;G540,'3.3 Transporte de carga'!$B$7:$B$33&amp;'3.3 Transporte de carga'!$C$7:$C$33&amp;'3.3 Transporte de carga'!$E$7:$E$33,'3.3 Transporte de carga'!$G$7:$G$33,"-")</f>
        <v>kgCO2e/tonelada-kilómetro</v>
      </c>
      <c r="J540" s="352" t="str" cm="1">
        <f t="array" ref="J540">_xlfn.XLOOKUP(D540&amp;E540&amp;G540,'3.3 Transporte de carga'!$B$7:$B$33&amp;'3.3 Transporte de carga'!$C$7:$C$33&amp;'3.3 Transporte de carga'!$E$7:$E$33,'3.3 Transporte de carga'!$H$7:$H$33,"-")</f>
        <v>DEFRA 2025, Freighting goods</v>
      </c>
      <c r="K540" s="352" t="s">
        <v>85</v>
      </c>
      <c r="L540" s="356" t="s">
        <v>85</v>
      </c>
    </row>
    <row r="541" spans="2:12">
      <c r="B541" s="352" t="s">
        <v>193</v>
      </c>
      <c r="C541" s="352" t="s">
        <v>61</v>
      </c>
      <c r="D541" s="352" t="s">
        <v>270</v>
      </c>
      <c r="E541" s="352" t="s">
        <v>278</v>
      </c>
      <c r="F541" s="352" t="s">
        <v>85</v>
      </c>
      <c r="G541" s="352" t="s">
        <v>272</v>
      </c>
      <c r="H541" s="361" cm="1">
        <f t="array" ref="H541">_xlfn.XLOOKUP(D541&amp;E541&amp;G541,'3.3 Transporte de carga'!$B$7:$B$33&amp;'3.3 Transporte de carga'!$C$7:$C$33&amp;'3.3 Transporte de carga'!$E$7:$E$33,'3.3 Transporte de carga'!$F$7:$F$33,"-")</f>
        <v>7.7030000000000001E-2</v>
      </c>
      <c r="I541" s="352" t="str" cm="1">
        <f t="array" ref="I541">_xlfn.XLOOKUP(D541&amp;E541&amp;G541,'3.3 Transporte de carga'!$B$7:$B$33&amp;'3.3 Transporte de carga'!$C$7:$C$33&amp;'3.3 Transporte de carga'!$E$7:$E$33,'3.3 Transporte de carga'!$G$7:$G$33,"-")</f>
        <v>kgCO2e/tonelada-kilómetro</v>
      </c>
      <c r="J541" s="352" t="str" cm="1">
        <f t="array" ref="J541">_xlfn.XLOOKUP(D541&amp;E541&amp;G541,'3.3 Transporte de carga'!$B$7:$B$33&amp;'3.3 Transporte de carga'!$C$7:$C$33&amp;'3.3 Transporte de carga'!$E$7:$E$33,'3.3 Transporte de carga'!$H$7:$H$33,"-")</f>
        <v>DEFRA 2025, Freighting goods</v>
      </c>
      <c r="K541" s="352" t="s">
        <v>85</v>
      </c>
      <c r="L541" s="356" t="s">
        <v>85</v>
      </c>
    </row>
    <row r="542" spans="2:12">
      <c r="B542" s="352" t="s">
        <v>193</v>
      </c>
      <c r="C542" s="352" t="s">
        <v>61</v>
      </c>
      <c r="D542" s="352" t="s">
        <v>270</v>
      </c>
      <c r="E542" s="352" t="s">
        <v>279</v>
      </c>
      <c r="F542" s="352" t="s">
        <v>85</v>
      </c>
      <c r="G542" s="352" t="s">
        <v>272</v>
      </c>
      <c r="H542" s="361" cm="1">
        <f t="array" ref="H542">_xlfn.XLOOKUP(D542&amp;E542&amp;G542,'3.3 Transporte de carga'!$B$7:$B$33&amp;'3.3 Transporte de carga'!$C$7:$C$33&amp;'3.3 Transporte de carga'!$E$7:$E$33,'3.3 Transporte de carga'!$F$7:$F$33,"-")</f>
        <v>0.10163</v>
      </c>
      <c r="I542" s="352" t="str" cm="1">
        <f t="array" ref="I542">_xlfn.XLOOKUP(D542&amp;E542&amp;G542,'3.3 Transporte de carga'!$B$7:$B$33&amp;'3.3 Transporte de carga'!$C$7:$C$33&amp;'3.3 Transporte de carga'!$E$7:$E$33,'3.3 Transporte de carga'!$G$7:$G$33,"-")</f>
        <v>kgCO2e/tonelada-kilómetro</v>
      </c>
      <c r="J542" s="352" t="str" cm="1">
        <f t="array" ref="J542">_xlfn.XLOOKUP(D542&amp;E542&amp;G542,'3.3 Transporte de carga'!$B$7:$B$33&amp;'3.3 Transporte de carga'!$C$7:$C$33&amp;'3.3 Transporte de carga'!$E$7:$E$33,'3.3 Transporte de carga'!$H$7:$H$33,"-")</f>
        <v>DEFRA 2025, Freighting goods</v>
      </c>
      <c r="K542" s="352" t="s">
        <v>85</v>
      </c>
      <c r="L542" s="356" t="s">
        <v>85</v>
      </c>
    </row>
    <row r="543" spans="2:12">
      <c r="B543" s="352" t="s">
        <v>193</v>
      </c>
      <c r="C543" s="352" t="s">
        <v>61</v>
      </c>
      <c r="D543" s="352" t="s">
        <v>270</v>
      </c>
      <c r="E543" s="352" t="s">
        <v>280</v>
      </c>
      <c r="F543" s="352" t="s">
        <v>85</v>
      </c>
      <c r="G543" s="352" t="s">
        <v>272</v>
      </c>
      <c r="H543" s="361" cm="1">
        <f t="array" ref="H543">_xlfn.XLOOKUP(D543&amp;E543&amp;G543,'3.3 Transporte de carga'!$B$7:$B$33&amp;'3.3 Transporte de carga'!$C$7:$C$33&amp;'3.3 Transporte de carga'!$E$7:$E$33,'3.3 Transporte de carga'!$F$7:$F$33,"-")</f>
        <v>2.7789999999999999E-2</v>
      </c>
      <c r="I543" s="352" t="str" cm="1">
        <f t="array" ref="I543">_xlfn.XLOOKUP(D543&amp;E543&amp;G543,'3.3 Transporte de carga'!$B$7:$B$33&amp;'3.3 Transporte de carga'!$C$7:$C$33&amp;'3.3 Transporte de carga'!$E$7:$E$33,'3.3 Transporte de carga'!$G$7:$G$33,"-")</f>
        <v>kgCO2e/tonelada-kilómetro</v>
      </c>
      <c r="J543" s="352" t="str" cm="1">
        <f t="array" ref="J543">_xlfn.XLOOKUP(D543&amp;E543&amp;G543,'3.3 Transporte de carga'!$B$7:$B$33&amp;'3.3 Transporte de carga'!$C$7:$C$33&amp;'3.3 Transporte de carga'!$E$7:$E$33,'3.3 Transporte de carga'!$H$7:$H$33,"-")</f>
        <v>DEFRA 2025, Freighting goods</v>
      </c>
      <c r="K543" s="352" t="s">
        <v>85</v>
      </c>
      <c r="L543" s="356" t="s">
        <v>85</v>
      </c>
    </row>
    <row r="544" spans="2:12" ht="28.8">
      <c r="B544" s="352" t="s">
        <v>193</v>
      </c>
      <c r="C544" s="352" t="s">
        <v>61</v>
      </c>
      <c r="D544" s="352" t="s">
        <v>270</v>
      </c>
      <c r="E544" s="352" t="s">
        <v>281</v>
      </c>
      <c r="F544" s="352" t="s">
        <v>85</v>
      </c>
      <c r="G544" s="352" t="s">
        <v>272</v>
      </c>
      <c r="H544" s="361" cm="1">
        <f t="array" ref="H544">_xlfn.XLOOKUP(D544&amp;E544&amp;G544,'3.3 Transporte de carga'!$B$7:$B$33&amp;'3.3 Transporte de carga'!$C$7:$C$33&amp;'3.3 Transporte de carga'!$E$7:$E$33,'3.3 Transporte de carga'!$F$7:$F$33,"-")</f>
        <v>0.63129999999999997</v>
      </c>
      <c r="I544" s="352" t="str" cm="1">
        <f t="array" ref="I544">_xlfn.XLOOKUP(D544&amp;E544&amp;G544,'3.3 Transporte de carga'!$B$7:$B$33&amp;'3.3 Transporte de carga'!$C$7:$C$33&amp;'3.3 Transporte de carga'!$E$7:$E$33,'3.3 Transporte de carga'!$G$7:$G$33,"-")</f>
        <v>kgCO2e/tonelada-kilómetro</v>
      </c>
      <c r="J544" s="352" t="str" cm="1">
        <f t="array" ref="J544">_xlfn.XLOOKUP(D544&amp;E544&amp;G544,'3.3 Transporte de carga'!$B$7:$B$33&amp;'3.3 Transporte de carga'!$C$7:$C$33&amp;'3.3 Transporte de carga'!$E$7:$E$33,'3.3 Transporte de carga'!$H$7:$H$33,"-")</f>
        <v>DEFRA 2025, Freighting goods</v>
      </c>
      <c r="K544" s="352" t="s">
        <v>85</v>
      </c>
      <c r="L544" s="356" t="s">
        <v>85</v>
      </c>
    </row>
    <row r="545" spans="2:12" ht="28.8">
      <c r="B545" s="352" t="s">
        <v>193</v>
      </c>
      <c r="C545" s="352" t="s">
        <v>61</v>
      </c>
      <c r="D545" s="352" t="s">
        <v>270</v>
      </c>
      <c r="E545" s="352" t="s">
        <v>282</v>
      </c>
      <c r="F545" s="352" t="s">
        <v>85</v>
      </c>
      <c r="G545" s="352" t="s">
        <v>272</v>
      </c>
      <c r="H545" s="361" cm="1">
        <f t="array" ref="H545">_xlfn.XLOOKUP(D545&amp;E545&amp;G545,'3.3 Transporte de carga'!$B$7:$B$33&amp;'3.3 Transporte de carga'!$C$7:$C$33&amp;'3.3 Transporte de carga'!$E$7:$E$33,'3.3 Transporte de carga'!$F$7:$F$33,"-")</f>
        <v>0.19747999999999999</v>
      </c>
      <c r="I545" s="352" t="str" cm="1">
        <f t="array" ref="I545">_xlfn.XLOOKUP(D545&amp;E545&amp;G545,'3.3 Transporte de carga'!$B$7:$B$33&amp;'3.3 Transporte de carga'!$C$7:$C$33&amp;'3.3 Transporte de carga'!$E$7:$E$33,'3.3 Transporte de carga'!$G$7:$G$33,"-")</f>
        <v>kgCO2e/tonelada-kilómetro</v>
      </c>
      <c r="J545" s="352" t="str" cm="1">
        <f t="array" ref="J545">_xlfn.XLOOKUP(D545&amp;E545&amp;G545,'3.3 Transporte de carga'!$B$7:$B$33&amp;'3.3 Transporte de carga'!$C$7:$C$33&amp;'3.3 Transporte de carga'!$E$7:$E$33,'3.3 Transporte de carga'!$H$7:$H$33,"-")</f>
        <v>DEFRA 2025, Freighting goods</v>
      </c>
      <c r="K545" s="352" t="s">
        <v>85</v>
      </c>
      <c r="L545" s="356" t="s">
        <v>85</v>
      </c>
    </row>
    <row r="546" spans="2:12" ht="28.8">
      <c r="B546" s="352" t="s">
        <v>193</v>
      </c>
      <c r="C546" s="352" t="s">
        <v>61</v>
      </c>
      <c r="D546" s="352" t="s">
        <v>270</v>
      </c>
      <c r="E546" s="352" t="s">
        <v>283</v>
      </c>
      <c r="F546" s="352" t="s">
        <v>85</v>
      </c>
      <c r="G546" s="352" t="s">
        <v>272</v>
      </c>
      <c r="H546" s="361" cm="1">
        <f t="array" ref="H546">_xlfn.XLOOKUP(D546&amp;E546&amp;G546,'3.3 Transporte de carga'!$B$7:$B$33&amp;'3.3 Transporte de carga'!$C$7:$C$33&amp;'3.3 Transporte de carga'!$E$7:$E$33,'3.3 Transporte de carga'!$F$7:$F$33,"-")</f>
        <v>7.8E-2</v>
      </c>
      <c r="I546" s="352" t="str" cm="1">
        <f t="array" ref="I546">_xlfn.XLOOKUP(D546&amp;E546&amp;G546,'3.3 Transporte de carga'!$B$7:$B$33&amp;'3.3 Transporte de carga'!$C$7:$C$33&amp;'3.3 Transporte de carga'!$E$7:$E$33,'3.3 Transporte de carga'!$G$7:$G$33,"-")</f>
        <v>kgCO2e/tonelada-kilómetro</v>
      </c>
      <c r="J546" s="352" t="str" cm="1">
        <f t="array" ref="J546">_xlfn.XLOOKUP(D546&amp;E546&amp;G546,'3.3 Transporte de carga'!$B$7:$B$33&amp;'3.3 Transporte de carga'!$C$7:$C$33&amp;'3.3 Transporte de carga'!$E$7:$E$33,'3.3 Transporte de carga'!$H$7:$H$33,"-")</f>
        <v>DEFRA 2025, Freighting goods</v>
      </c>
      <c r="K546" s="352" t="s">
        <v>85</v>
      </c>
      <c r="L546" s="356" t="s">
        <v>85</v>
      </c>
    </row>
    <row r="547" spans="2:12" ht="28.8">
      <c r="B547" s="352" t="s">
        <v>193</v>
      </c>
      <c r="C547" s="352" t="s">
        <v>61</v>
      </c>
      <c r="D547" s="352" t="s">
        <v>270</v>
      </c>
      <c r="E547" s="352" t="s">
        <v>284</v>
      </c>
      <c r="F547" s="352" t="s">
        <v>85</v>
      </c>
      <c r="G547" s="352" t="s">
        <v>272</v>
      </c>
      <c r="H547" s="361" cm="1">
        <f t="array" ref="H547">_xlfn.XLOOKUP(D547&amp;E547&amp;G547,'3.3 Transporte de carga'!$B$7:$B$33&amp;'3.3 Transporte de carga'!$C$7:$C$33&amp;'3.3 Transporte de carga'!$E$7:$E$33,'3.3 Transporte de carga'!$F$7:$F$33,"-")</f>
        <v>0.11894</v>
      </c>
      <c r="I547" s="352" t="str" cm="1">
        <f t="array" ref="I547">_xlfn.XLOOKUP(D547&amp;E547&amp;G547,'3.3 Transporte de carga'!$B$7:$B$33&amp;'3.3 Transporte de carga'!$C$7:$C$33&amp;'3.3 Transporte de carga'!$E$7:$E$33,'3.3 Transporte de carga'!$G$7:$G$33,"-")</f>
        <v>kgCO2e/tonelada-kilómetro</v>
      </c>
      <c r="J547" s="352" t="str" cm="1">
        <f t="array" ref="J547">_xlfn.XLOOKUP(D547&amp;E547&amp;G547,'3.3 Transporte de carga'!$B$7:$B$33&amp;'3.3 Transporte de carga'!$C$7:$C$33&amp;'3.3 Transporte de carga'!$E$7:$E$33,'3.3 Transporte de carga'!$H$7:$H$33,"-")</f>
        <v>DEFRA 2025, Freighting goods</v>
      </c>
      <c r="K547" s="352" t="s">
        <v>85</v>
      </c>
      <c r="L547" s="356" t="s">
        <v>85</v>
      </c>
    </row>
    <row r="548" spans="2:12">
      <c r="B548" s="352" t="s">
        <v>193</v>
      </c>
      <c r="C548" s="352" t="s">
        <v>61</v>
      </c>
      <c r="D548" s="352" t="s">
        <v>270</v>
      </c>
      <c r="E548" s="352" t="s">
        <v>285</v>
      </c>
      <c r="F548" s="352" t="s">
        <v>85</v>
      </c>
      <c r="G548" s="352" t="s">
        <v>272</v>
      </c>
      <c r="H548" s="361" cm="1">
        <f t="array" ref="H548">_xlfn.XLOOKUP(D548&amp;E548&amp;G548,'3.3 Transporte de carga'!$B$7:$B$33&amp;'3.3 Transporte de carga'!$C$7:$C$33&amp;'3.3 Transporte de carga'!$E$7:$E$33,'3.3 Transporte de carga'!$F$7:$F$33,"-")</f>
        <v>2.7789999999999999E-2</v>
      </c>
      <c r="I548" s="352" t="str" cm="1">
        <f t="array" ref="I548">_xlfn.XLOOKUP(D548&amp;E548&amp;G548,'3.3 Transporte de carga'!$B$7:$B$33&amp;'3.3 Transporte de carga'!$C$7:$C$33&amp;'3.3 Transporte de carga'!$E$7:$E$33,'3.3 Transporte de carga'!$G$7:$G$33,"-")</f>
        <v>kgCO2e/tonelada-kilómetro</v>
      </c>
      <c r="J548" s="352" t="str" cm="1">
        <f t="array" ref="J548">_xlfn.XLOOKUP(D548&amp;E548&amp;G548,'3.3 Transporte de carga'!$B$7:$B$33&amp;'3.3 Transporte de carga'!$C$7:$C$33&amp;'3.3 Transporte de carga'!$E$7:$E$33,'3.3 Transporte de carga'!$H$7:$H$33,"-")</f>
        <v>DEFRA 2025, Freighting goods</v>
      </c>
      <c r="K548" s="352" t="s">
        <v>85</v>
      </c>
      <c r="L548" s="356" t="s">
        <v>85</v>
      </c>
    </row>
    <row r="549" spans="2:12">
      <c r="B549" s="352" t="s">
        <v>193</v>
      </c>
      <c r="C549" s="352" t="s">
        <v>61</v>
      </c>
      <c r="D549" s="352" t="s">
        <v>286</v>
      </c>
      <c r="E549" s="352" t="s">
        <v>287</v>
      </c>
      <c r="F549" s="352" t="s">
        <v>85</v>
      </c>
      <c r="G549" s="352" t="s">
        <v>272</v>
      </c>
      <c r="H549" s="361" cm="1">
        <f t="array" ref="H549">_xlfn.XLOOKUP(D549&amp;E549&amp;G549,'3.3 Transporte de carga'!$B$7:$B$33&amp;'3.3 Transporte de carga'!$C$7:$C$33&amp;'3.3 Transporte de carga'!$E$7:$E$33,'3.3 Transporte de carga'!$F$7:$F$33,"-")</f>
        <v>1.6119999999999999E-2</v>
      </c>
      <c r="I549" s="352" t="str" cm="1">
        <f t="array" ref="I549">_xlfn.XLOOKUP(D549&amp;E549&amp;G549,'3.3 Transporte de carga'!$B$7:$B$33&amp;'3.3 Transporte de carga'!$C$7:$C$33&amp;'3.3 Transporte de carga'!$E$7:$E$33,'3.3 Transporte de carga'!$G$7:$G$33,"-")</f>
        <v>kgCO2e/tonelada-kilómetro</v>
      </c>
      <c r="J549" s="352" t="str" cm="1">
        <f t="array" ref="J549">_xlfn.XLOOKUP(D549&amp;E549&amp;G549,'3.3 Transporte de carga'!$B$7:$B$33&amp;'3.3 Transporte de carga'!$C$7:$C$33&amp;'3.3 Transporte de carga'!$E$7:$E$33,'3.3 Transporte de carga'!$H$7:$H$33,"-")</f>
        <v>DEFRA 2025, Freighting goods</v>
      </c>
      <c r="K549" s="352" t="s">
        <v>85</v>
      </c>
      <c r="L549" s="356" t="s">
        <v>85</v>
      </c>
    </row>
    <row r="550" spans="2:12">
      <c r="B550" s="352" t="s">
        <v>193</v>
      </c>
      <c r="C550" s="352" t="s">
        <v>61</v>
      </c>
      <c r="D550" s="352" t="s">
        <v>286</v>
      </c>
      <c r="E550" s="352" t="s">
        <v>288</v>
      </c>
      <c r="F550" s="352" t="s">
        <v>85</v>
      </c>
      <c r="G550" s="352" t="s">
        <v>272</v>
      </c>
      <c r="H550" s="361" cm="1">
        <f t="array" ref="H550">_xlfn.XLOOKUP(D550&amp;E550&amp;G550,'3.3 Transporte de carga'!$B$7:$B$33&amp;'3.3 Transporte de carga'!$C$7:$C$33&amp;'3.3 Transporte de carga'!$E$7:$E$33,'3.3 Transporte de carga'!$F$7:$F$33,"-")</f>
        <v>3.5300000000000002E-3</v>
      </c>
      <c r="I550" s="352" t="str" cm="1">
        <f t="array" ref="I550">_xlfn.XLOOKUP(D550&amp;E550&amp;G550,'3.3 Transporte de carga'!$B$7:$B$33&amp;'3.3 Transporte de carga'!$C$7:$C$33&amp;'3.3 Transporte de carga'!$E$7:$E$33,'3.3 Transporte de carga'!$G$7:$G$33,"-")</f>
        <v>kgCO2e/tonelada-kilómetro</v>
      </c>
      <c r="J550" s="352" t="str" cm="1">
        <f t="array" ref="J550">_xlfn.XLOOKUP(D550&amp;E550&amp;G550,'3.3 Transporte de carga'!$B$7:$B$33&amp;'3.3 Transporte de carga'!$C$7:$C$33&amp;'3.3 Transporte de carga'!$E$7:$E$33,'3.3 Transporte de carga'!$H$7:$H$33,"-")</f>
        <v>DEFRA 2025, Freighting goods</v>
      </c>
      <c r="K550" s="352" t="s">
        <v>85</v>
      </c>
      <c r="L550" s="356" t="s">
        <v>85</v>
      </c>
    </row>
    <row r="551" spans="2:12" ht="43.2">
      <c r="B551" s="352" t="s">
        <v>193</v>
      </c>
      <c r="C551" s="352" t="s">
        <v>61</v>
      </c>
      <c r="D551" s="352" t="s">
        <v>289</v>
      </c>
      <c r="E551" s="352" t="s">
        <v>252</v>
      </c>
      <c r="F551" s="352" t="s">
        <v>85</v>
      </c>
      <c r="G551" s="352" t="s">
        <v>272</v>
      </c>
      <c r="H551" s="361" cm="1">
        <f t="array" ref="H551">_xlfn.XLOOKUP(D551&amp;E551&amp;G551,'3.3 Transporte de carga'!$B$7:$B$33&amp;'3.3 Transporte de carga'!$C$7:$C$33&amp;'3.3 Transporte de carga'!$E$7:$E$33,'3.3 Transporte de carga'!$F$7:$F$33,"-")</f>
        <v>2.7193100000000001</v>
      </c>
      <c r="I551" s="352" t="str" cm="1">
        <f t="array" ref="I551">_xlfn.XLOOKUP(D551&amp;E551&amp;G551,'3.3 Transporte de carga'!$B$7:$B$33&amp;'3.3 Transporte de carga'!$C$7:$C$33&amp;'3.3 Transporte de carga'!$E$7:$E$33,'3.3 Transporte de carga'!$G$7:$G$33,"-")</f>
        <v>kgCO2e/tonelada-kilómetro</v>
      </c>
      <c r="J551" s="352" t="str" cm="1">
        <f t="array" ref="J551">_xlfn.XLOOKUP(D551&amp;E551&amp;G551,'3.3 Transporte de carga'!$B$7:$B$33&amp;'3.3 Transporte de carga'!$C$7:$C$33&amp;'3.3 Transporte de carga'!$E$7:$E$33,'3.3 Transporte de carga'!$H$7:$H$33,"-")</f>
        <v>DEFRA 2025, Freighting goods</v>
      </c>
      <c r="K551" s="352" t="s">
        <v>85</v>
      </c>
      <c r="L551" s="356" t="s">
        <v>85</v>
      </c>
    </row>
    <row r="552" spans="2:12" ht="28.8">
      <c r="B552" s="352" t="s">
        <v>193</v>
      </c>
      <c r="C552" s="352" t="s">
        <v>61</v>
      </c>
      <c r="D552" s="352" t="s">
        <v>289</v>
      </c>
      <c r="E552" s="352" t="s">
        <v>253</v>
      </c>
      <c r="F552" s="352" t="s">
        <v>85</v>
      </c>
      <c r="G552" s="352" t="s">
        <v>272</v>
      </c>
      <c r="H552" s="361" cm="1">
        <f t="array" ref="H552">_xlfn.XLOOKUP(D552&amp;E552&amp;G552,'3.3 Transporte de carga'!$B$7:$B$33&amp;'3.3 Transporte de carga'!$C$7:$C$33&amp;'3.3 Transporte de carga'!$E$7:$E$33,'3.3 Transporte de carga'!$F$7:$F$33,"-")</f>
        <v>0.53129999999999999</v>
      </c>
      <c r="I552" s="352" t="str" cm="1">
        <f t="array" ref="I552">_xlfn.XLOOKUP(D552&amp;E552&amp;G552,'3.3 Transporte de carga'!$B$7:$B$33&amp;'3.3 Transporte de carga'!$C$7:$C$33&amp;'3.3 Transporte de carga'!$E$7:$E$33,'3.3 Transporte de carga'!$G$7:$G$33,"-")</f>
        <v>kgCO2e/tonelada-kilómetro</v>
      </c>
      <c r="J552" s="352" t="str" cm="1">
        <f t="array" ref="J552">_xlfn.XLOOKUP(D552&amp;E552&amp;G552,'3.3 Transporte de carga'!$B$7:$B$33&amp;'3.3 Transporte de carga'!$C$7:$C$33&amp;'3.3 Transporte de carga'!$E$7:$E$33,'3.3 Transporte de carga'!$H$7:$H$33,"-")</f>
        <v>DEFRA 2025, Freighting goods</v>
      </c>
      <c r="K552" s="352" t="s">
        <v>85</v>
      </c>
      <c r="L552" s="356" t="s">
        <v>85</v>
      </c>
    </row>
    <row r="553" spans="2:12" ht="28.8">
      <c r="B553" s="352" t="s">
        <v>193</v>
      </c>
      <c r="C553" s="352" t="s">
        <v>61</v>
      </c>
      <c r="D553" s="352" t="s">
        <v>290</v>
      </c>
      <c r="E553" s="352" t="s">
        <v>281</v>
      </c>
      <c r="F553" s="352" t="s">
        <v>85</v>
      </c>
      <c r="G553" s="352" t="s">
        <v>272</v>
      </c>
      <c r="H553" s="361" cm="1">
        <f t="array" ref="H553">_xlfn.XLOOKUP(D553&amp;E553&amp;G553,'3.3 Transporte de carga'!$B$7:$B$33&amp;'3.3 Transporte de carga'!$C$7:$C$33&amp;'3.3 Transporte de carga'!$E$7:$E$33,'3.3 Transporte de carga'!$F$7:$F$33,"-")</f>
        <v>0.63129999999999997</v>
      </c>
      <c r="I553" s="352" t="str" cm="1">
        <f t="array" ref="I553">_xlfn.XLOOKUP(D553&amp;E553&amp;G553,'3.3 Transporte de carga'!$B$7:$B$33&amp;'3.3 Transporte de carga'!$C$7:$C$33&amp;'3.3 Transporte de carga'!$E$7:$E$33,'3.3 Transporte de carga'!$G$7:$G$33,"-")</f>
        <v>kgCO2e/tonelada-kilómetro</v>
      </c>
      <c r="J553" s="352" t="str" cm="1">
        <f t="array" ref="J553">_xlfn.XLOOKUP(D553&amp;E553&amp;G553,'3.3 Transporte de carga'!$B$7:$B$33&amp;'3.3 Transporte de carga'!$C$7:$C$33&amp;'3.3 Transporte de carga'!$E$7:$E$33,'3.3 Transporte de carga'!$H$7:$H$33,"-")</f>
        <v>DEFRA 2025, Freighting goods</v>
      </c>
      <c r="K553" s="352" t="s">
        <v>85</v>
      </c>
      <c r="L553" s="356" t="s">
        <v>85</v>
      </c>
    </row>
    <row r="554" spans="2:12" ht="28.8">
      <c r="B554" s="352" t="s">
        <v>193</v>
      </c>
      <c r="C554" s="352" t="s">
        <v>61</v>
      </c>
      <c r="D554" s="352" t="s">
        <v>290</v>
      </c>
      <c r="E554" s="352" t="s">
        <v>282</v>
      </c>
      <c r="F554" s="352" t="s">
        <v>85</v>
      </c>
      <c r="G554" s="352" t="s">
        <v>272</v>
      </c>
      <c r="H554" s="361" cm="1">
        <f t="array" ref="H554">_xlfn.XLOOKUP(D554&amp;E554&amp;G554,'3.3 Transporte de carga'!$B$7:$B$33&amp;'3.3 Transporte de carga'!$C$7:$C$33&amp;'3.3 Transporte de carga'!$E$7:$E$33,'3.3 Transporte de carga'!$F$7:$F$33,"-")</f>
        <v>0.19747999999999999</v>
      </c>
      <c r="I554" s="352" t="str" cm="1">
        <f t="array" ref="I554">_xlfn.XLOOKUP(D554&amp;E554&amp;G554,'3.3 Transporte de carga'!$B$7:$B$33&amp;'3.3 Transporte de carga'!$C$7:$C$33&amp;'3.3 Transporte de carga'!$E$7:$E$33,'3.3 Transporte de carga'!$G$7:$G$33,"-")</f>
        <v>kgCO2e/tonelada-kilómetro</v>
      </c>
      <c r="J554" s="352" t="str" cm="1">
        <f t="array" ref="J554">_xlfn.XLOOKUP(D554&amp;E554&amp;G554,'3.3 Transporte de carga'!$B$7:$B$33&amp;'3.3 Transporte de carga'!$C$7:$C$33&amp;'3.3 Transporte de carga'!$E$7:$E$33,'3.3 Transporte de carga'!$H$7:$H$33,"-")</f>
        <v>DEFRA 2025, Freighting goods</v>
      </c>
      <c r="K554" s="352" t="s">
        <v>85</v>
      </c>
      <c r="L554" s="356" t="s">
        <v>85</v>
      </c>
    </row>
    <row r="555" spans="2:12" ht="28.8">
      <c r="B555" s="352" t="s">
        <v>193</v>
      </c>
      <c r="C555" s="352" t="s">
        <v>61</v>
      </c>
      <c r="D555" s="352" t="s">
        <v>290</v>
      </c>
      <c r="E555" s="352" t="s">
        <v>283</v>
      </c>
      <c r="F555" s="352" t="s">
        <v>85</v>
      </c>
      <c r="G555" s="352" t="s">
        <v>272</v>
      </c>
      <c r="H555" s="361" cm="1">
        <f t="array" ref="H555">_xlfn.XLOOKUP(D555&amp;E555&amp;G555,'3.3 Transporte de carga'!$B$7:$B$33&amp;'3.3 Transporte de carga'!$C$7:$C$33&amp;'3.3 Transporte de carga'!$E$7:$E$33,'3.3 Transporte de carga'!$F$7:$F$33,"-")</f>
        <v>7.8E-2</v>
      </c>
      <c r="I555" s="352" t="str" cm="1">
        <f t="array" ref="I555">_xlfn.XLOOKUP(D555&amp;E555&amp;G555,'3.3 Transporte de carga'!$B$7:$B$33&amp;'3.3 Transporte de carga'!$C$7:$C$33&amp;'3.3 Transporte de carga'!$E$7:$E$33,'3.3 Transporte de carga'!$G$7:$G$33,"-")</f>
        <v>kgCO2e/tonelada-kilómetro</v>
      </c>
      <c r="J555" s="352" t="str" cm="1">
        <f t="array" ref="J555">_xlfn.XLOOKUP(D555&amp;E555&amp;G555,'3.3 Transporte de carga'!$B$7:$B$33&amp;'3.3 Transporte de carga'!$C$7:$C$33&amp;'3.3 Transporte de carga'!$E$7:$E$33,'3.3 Transporte de carga'!$H$7:$H$33,"-")</f>
        <v>DEFRA 2025, Freighting goods</v>
      </c>
      <c r="K555" s="352" t="s">
        <v>85</v>
      </c>
      <c r="L555" s="356" t="s">
        <v>85</v>
      </c>
    </row>
    <row r="556" spans="2:12" ht="28.8">
      <c r="B556" s="352" t="s">
        <v>193</v>
      </c>
      <c r="C556" s="352" t="s">
        <v>61</v>
      </c>
      <c r="D556" s="352" t="s">
        <v>290</v>
      </c>
      <c r="E556" s="352" t="s">
        <v>284</v>
      </c>
      <c r="F556" s="352" t="s">
        <v>85</v>
      </c>
      <c r="G556" s="352" t="s">
        <v>272</v>
      </c>
      <c r="H556" s="361" cm="1">
        <f t="array" ref="H556">_xlfn.XLOOKUP(D556&amp;E556&amp;G556,'3.3 Transporte de carga'!$B$7:$B$33&amp;'3.3 Transporte de carga'!$C$7:$C$33&amp;'3.3 Transporte de carga'!$E$7:$E$33,'3.3 Transporte de carga'!$F$7:$F$33,"-")</f>
        <v>0.11894</v>
      </c>
      <c r="I556" s="352" t="str" cm="1">
        <f t="array" ref="I556">_xlfn.XLOOKUP(D556&amp;E556&amp;G556,'3.3 Transporte de carga'!$B$7:$B$33&amp;'3.3 Transporte de carga'!$C$7:$C$33&amp;'3.3 Transporte de carga'!$E$7:$E$33,'3.3 Transporte de carga'!$G$7:$G$33,"-")</f>
        <v>kgCO2e/tonelada-kilómetro</v>
      </c>
      <c r="J556" s="352" t="str" cm="1">
        <f t="array" ref="J556">_xlfn.XLOOKUP(D556&amp;E556&amp;G556,'3.3 Transporte de carga'!$B$7:$B$33&amp;'3.3 Transporte de carga'!$C$7:$C$33&amp;'3.3 Transporte de carga'!$E$7:$E$33,'3.3 Transporte de carga'!$H$7:$H$33,"-")</f>
        <v>DEFRA 2025, Freighting goods</v>
      </c>
      <c r="K556" s="352" t="s">
        <v>85</v>
      </c>
      <c r="L556" s="356" t="s">
        <v>85</v>
      </c>
    </row>
    <row r="557" spans="2:12">
      <c r="B557" s="352" t="s">
        <v>193</v>
      </c>
      <c r="C557" s="352" t="s">
        <v>61</v>
      </c>
      <c r="D557" s="352" t="s">
        <v>290</v>
      </c>
      <c r="E557" s="352" t="s">
        <v>285</v>
      </c>
      <c r="F557" s="352" t="s">
        <v>85</v>
      </c>
      <c r="G557" s="352" t="s">
        <v>272</v>
      </c>
      <c r="H557" s="361" cm="1">
        <f t="array" ref="H557">_xlfn.XLOOKUP(D557&amp;E557&amp;G557,'3.3 Transporte de carga'!$B$7:$B$33&amp;'3.3 Transporte de carga'!$C$7:$C$33&amp;'3.3 Transporte de carga'!$E$7:$E$33,'3.3 Transporte de carga'!$F$7:$F$33,"-")</f>
        <v>2.7789999999999999E-2</v>
      </c>
      <c r="I557" s="352" t="str" cm="1">
        <f t="array" ref="I557">_xlfn.XLOOKUP(D557&amp;E557&amp;G557,'3.3 Transporte de carga'!$B$7:$B$33&amp;'3.3 Transporte de carga'!$C$7:$C$33&amp;'3.3 Transporte de carga'!$E$7:$E$33,'3.3 Transporte de carga'!$G$7:$G$33,"-")</f>
        <v>kgCO2e/tonelada-kilómetro</v>
      </c>
      <c r="J557" s="352" t="str" cm="1">
        <f t="array" ref="J557">_xlfn.XLOOKUP(D557&amp;E557&amp;G557,'3.3 Transporte de carga'!$B$7:$B$33&amp;'3.3 Transporte de carga'!$C$7:$C$33&amp;'3.3 Transporte de carga'!$E$7:$E$33,'3.3 Transporte de carga'!$H$7:$H$33,"-")</f>
        <v>DEFRA 2025, Freighting goods</v>
      </c>
      <c r="K557" s="352" t="s">
        <v>85</v>
      </c>
      <c r="L557" s="356" t="s">
        <v>85</v>
      </c>
    </row>
    <row r="558" spans="2:12">
      <c r="B558" s="352" t="s">
        <v>193</v>
      </c>
      <c r="C558" s="352" t="s">
        <v>61</v>
      </c>
      <c r="D558" s="352" t="s">
        <v>291</v>
      </c>
      <c r="E558" s="352" t="s">
        <v>287</v>
      </c>
      <c r="F558" s="352" t="s">
        <v>85</v>
      </c>
      <c r="G558" s="352" t="s">
        <v>272</v>
      </c>
      <c r="H558" s="361" cm="1">
        <f t="array" ref="H558">_xlfn.XLOOKUP(D558&amp;E558&amp;G558,'3.3 Transporte de carga'!$B$7:$B$33&amp;'3.3 Transporte de carga'!$C$7:$C$33&amp;'3.3 Transporte de carga'!$E$7:$E$33,'3.3 Transporte de carga'!$F$7:$F$33,"-")</f>
        <v>1.6119999999999999E-2</v>
      </c>
      <c r="I558" s="352" t="str" cm="1">
        <f t="array" ref="I558">_xlfn.XLOOKUP(D558&amp;E558&amp;G558,'3.3 Transporte de carga'!$B$7:$B$33&amp;'3.3 Transporte de carga'!$C$7:$C$33&amp;'3.3 Transporte de carga'!$E$7:$E$33,'3.3 Transporte de carga'!$G$7:$G$33,"-")</f>
        <v>kgCO2e/tonelada-kilómetro</v>
      </c>
      <c r="J558" s="352" t="str" cm="1">
        <f t="array" ref="J558">_xlfn.XLOOKUP(D558&amp;E558&amp;G558,'3.3 Transporte de carga'!$B$7:$B$33&amp;'3.3 Transporte de carga'!$C$7:$C$33&amp;'3.3 Transporte de carga'!$E$7:$E$33,'3.3 Transporte de carga'!$H$7:$H$33,"-")</f>
        <v>DEFRA 2025, Freighting goods</v>
      </c>
      <c r="K558" s="352" t="s">
        <v>85</v>
      </c>
      <c r="L558" s="356" t="s">
        <v>85</v>
      </c>
    </row>
    <row r="559" spans="2:12">
      <c r="B559" s="352" t="s">
        <v>193</v>
      </c>
      <c r="C559" s="352" t="s">
        <v>61</v>
      </c>
      <c r="D559" s="352" t="s">
        <v>291</v>
      </c>
      <c r="E559" s="352" t="s">
        <v>288</v>
      </c>
      <c r="F559" s="352" t="s">
        <v>85</v>
      </c>
      <c r="G559" s="352" t="s">
        <v>272</v>
      </c>
      <c r="H559" s="361" cm="1">
        <f t="array" ref="H559">_xlfn.XLOOKUP(D559&amp;E559&amp;G559,'3.3 Transporte de carga'!$B$7:$B$33&amp;'3.3 Transporte de carga'!$C$7:$C$33&amp;'3.3 Transporte de carga'!$E$7:$E$33,'3.3 Transporte de carga'!$F$7:$F$33,"-")</f>
        <v>3.5300000000000002E-3</v>
      </c>
      <c r="I559" s="352" t="str" cm="1">
        <f t="array" ref="I559">_xlfn.XLOOKUP(D559&amp;E559&amp;G559,'3.3 Transporte de carga'!$B$7:$B$33&amp;'3.3 Transporte de carga'!$C$7:$C$33&amp;'3.3 Transporte de carga'!$E$7:$E$33,'3.3 Transporte de carga'!$G$7:$G$33,"-")</f>
        <v>kgCO2e/tonelada-kilómetro</v>
      </c>
      <c r="J559" s="352" t="str" cm="1">
        <f t="array" ref="J559">_xlfn.XLOOKUP(D559&amp;E559&amp;G559,'3.3 Transporte de carga'!$B$7:$B$33&amp;'3.3 Transporte de carga'!$C$7:$C$33&amp;'3.3 Transporte de carga'!$E$7:$E$33,'3.3 Transporte de carga'!$H$7:$H$33,"-")</f>
        <v>DEFRA 2025, Freighting goods</v>
      </c>
      <c r="K559" s="352" t="s">
        <v>85</v>
      </c>
      <c r="L559" s="356" t="s">
        <v>85</v>
      </c>
    </row>
    <row r="560" spans="2:12" ht="43.2">
      <c r="B560" s="352" t="s">
        <v>193</v>
      </c>
      <c r="C560" s="352" t="s">
        <v>61</v>
      </c>
      <c r="D560" s="352" t="s">
        <v>292</v>
      </c>
      <c r="E560" s="352" t="s">
        <v>252</v>
      </c>
      <c r="F560" s="352" t="s">
        <v>85</v>
      </c>
      <c r="G560" s="352" t="s">
        <v>272</v>
      </c>
      <c r="H560" s="361" cm="1">
        <f t="array" ref="H560">_xlfn.XLOOKUP(D560&amp;E560&amp;G560,'3.3 Transporte de carga'!$B$7:$B$33&amp;'3.3 Transporte de carga'!$C$7:$C$33&amp;'3.3 Transporte de carga'!$E$7:$E$33,'3.3 Transporte de carga'!$F$7:$F$33,"-")</f>
        <v>2.7193100000000001</v>
      </c>
      <c r="I560" s="352" t="str" cm="1">
        <f t="array" ref="I560">_xlfn.XLOOKUP(D560&amp;E560&amp;G560,'3.3 Transporte de carga'!$B$7:$B$33&amp;'3.3 Transporte de carga'!$C$7:$C$33&amp;'3.3 Transporte de carga'!$E$7:$E$33,'3.3 Transporte de carga'!$G$7:$G$33,"-")</f>
        <v>kgCO2e/tonelada-kilómetro</v>
      </c>
      <c r="J560" s="352" t="str" cm="1">
        <f t="array" ref="J560">_xlfn.XLOOKUP(D560&amp;E560&amp;G560,'3.3 Transporte de carga'!$B$7:$B$33&amp;'3.3 Transporte de carga'!$C$7:$C$33&amp;'3.3 Transporte de carga'!$E$7:$E$33,'3.3 Transporte de carga'!$H$7:$H$33,"-")</f>
        <v>DEFRA 2025, Freighting goods</v>
      </c>
      <c r="K560" s="352" t="s">
        <v>85</v>
      </c>
      <c r="L560" s="356" t="s">
        <v>85</v>
      </c>
    </row>
    <row r="561" spans="2:12" ht="28.8">
      <c r="B561" s="352" t="s">
        <v>193</v>
      </c>
      <c r="C561" s="352" t="s">
        <v>61</v>
      </c>
      <c r="D561" s="352" t="s">
        <v>292</v>
      </c>
      <c r="E561" s="352" t="s">
        <v>253</v>
      </c>
      <c r="F561" s="352" t="s">
        <v>85</v>
      </c>
      <c r="G561" s="352" t="s">
        <v>272</v>
      </c>
      <c r="H561" s="361" cm="1">
        <f t="array" ref="H561">_xlfn.XLOOKUP(D561&amp;E561&amp;G561,'3.3 Transporte de carga'!$B$7:$B$33&amp;'3.3 Transporte de carga'!$C$7:$C$33&amp;'3.3 Transporte de carga'!$E$7:$E$33,'3.3 Transporte de carga'!$F$7:$F$33,"-")</f>
        <v>0.53129999999999999</v>
      </c>
      <c r="I561" s="352" t="str" cm="1">
        <f t="array" ref="I561">_xlfn.XLOOKUP(D561&amp;E561&amp;G561,'3.3 Transporte de carga'!$B$7:$B$33&amp;'3.3 Transporte de carga'!$C$7:$C$33&amp;'3.3 Transporte de carga'!$E$7:$E$33,'3.3 Transporte de carga'!$G$7:$G$33,"-")</f>
        <v>kgCO2e/tonelada-kilómetro</v>
      </c>
      <c r="J561" s="352" t="str" cm="1">
        <f t="array" ref="J561">_xlfn.XLOOKUP(D561&amp;E561&amp;G561,'3.3 Transporte de carga'!$B$7:$B$33&amp;'3.3 Transporte de carga'!$C$7:$C$33&amp;'3.3 Transporte de carga'!$E$7:$E$33,'3.3 Transporte de carga'!$H$7:$H$33,"-")</f>
        <v>DEFRA 2025, Freighting goods</v>
      </c>
      <c r="K561" s="352" t="s">
        <v>85</v>
      </c>
      <c r="L561" s="356" t="s">
        <v>85</v>
      </c>
    </row>
    <row r="562" spans="2:12" ht="28.8">
      <c r="B562" s="352" t="s">
        <v>193</v>
      </c>
      <c r="C562" s="352" t="s">
        <v>64</v>
      </c>
      <c r="D562" s="352" t="s">
        <v>293</v>
      </c>
      <c r="E562" s="352" t="s">
        <v>281</v>
      </c>
      <c r="F562" s="352" t="s">
        <v>85</v>
      </c>
      <c r="G562" s="352" t="s">
        <v>272</v>
      </c>
      <c r="H562" s="361" cm="1">
        <f t="array" ref="H562">_xlfn.XLOOKUP(D562&amp;E562&amp;G562,'3.4 Transporte de residuos'!$B$7:$B$12&amp;'3.4 Transporte de residuos'!$C$7:$C$12&amp;'3.4 Transporte de residuos'!$E$7:$E$12,'3.4 Transporte de residuos'!$F$7:$F$12,"-")</f>
        <v>0.63129999999999997</v>
      </c>
      <c r="I562" s="352" t="str" cm="1">
        <f t="array" ref="I562">_xlfn.XLOOKUP(D562&amp;E562&amp;G562,'3.4 Transporte de residuos'!$B$7:$B$12&amp;'3.4 Transporte de residuos'!$C$7:$C$12&amp;'3.4 Transporte de residuos'!$E$7:$E$12,'3.4 Transporte de residuos'!$G$7:$G$12,"-")</f>
        <v>kgCO2e/tonelada-kilómetro</v>
      </c>
      <c r="J562" s="352" t="str" cm="1">
        <f t="array" ref="J562">_xlfn.XLOOKUP(D562&amp;E562&amp;G562,'3.4 Transporte de residuos'!$B$7:$B$12&amp;'3.4 Transporte de residuos'!$C$7:$C$12&amp;'3.4 Transporte de residuos'!$E$7:$E$12,'3.4 Transporte de residuos'!$H$7:$H$12,"-")</f>
        <v>DEFRA 2025, Freighting goods</v>
      </c>
      <c r="K562" s="352" t="s">
        <v>85</v>
      </c>
      <c r="L562" s="356" t="s">
        <v>85</v>
      </c>
    </row>
    <row r="563" spans="2:12" ht="28.8">
      <c r="B563" s="352" t="s">
        <v>193</v>
      </c>
      <c r="C563" s="352" t="s">
        <v>64</v>
      </c>
      <c r="D563" s="352" t="s">
        <v>293</v>
      </c>
      <c r="E563" s="352" t="s">
        <v>294</v>
      </c>
      <c r="F563" s="352" t="s">
        <v>85</v>
      </c>
      <c r="G563" s="352" t="s">
        <v>272</v>
      </c>
      <c r="H563" s="361" cm="1">
        <f t="array" ref="H563">_xlfn.XLOOKUP(D563&amp;E563&amp;G563,'3.4 Transporte de residuos'!$B$7:$B$12&amp;'3.4 Transporte de residuos'!$C$7:$C$12&amp;'3.4 Transporte de residuos'!$E$7:$E$12,'3.4 Transporte de residuos'!$F$7:$F$12,"-")</f>
        <v>0.19747999999999999</v>
      </c>
      <c r="I563" s="352" t="str" cm="1">
        <f t="array" ref="I563">_xlfn.XLOOKUP(D563&amp;E563&amp;G563,'3.4 Transporte de residuos'!$B$7:$B$12&amp;'3.4 Transporte de residuos'!$C$7:$C$12&amp;'3.4 Transporte de residuos'!$E$7:$E$12,'3.4 Transporte de residuos'!$G$7:$G$12,"-")</f>
        <v>kgCO2e/tonelada-kilómetro</v>
      </c>
      <c r="J563" s="352" t="str" cm="1">
        <f t="array" ref="J563">_xlfn.XLOOKUP(D563&amp;E563&amp;G563,'3.4 Transporte de residuos'!$B$7:$B$12&amp;'3.4 Transporte de residuos'!$C$7:$C$12&amp;'3.4 Transporte de residuos'!$E$7:$E$12,'3.4 Transporte de residuos'!$H$7:$H$12,"-")</f>
        <v>DEFRA 2025, Freighting goods</v>
      </c>
      <c r="K563" s="352" t="s">
        <v>85</v>
      </c>
      <c r="L563" s="356" t="s">
        <v>85</v>
      </c>
    </row>
    <row r="564" spans="2:12" ht="28.8">
      <c r="B564" s="352" t="s">
        <v>193</v>
      </c>
      <c r="C564" s="352" t="s">
        <v>64</v>
      </c>
      <c r="D564" s="352" t="s">
        <v>295</v>
      </c>
      <c r="E564" s="352" t="s">
        <v>281</v>
      </c>
      <c r="F564" s="352" t="s">
        <v>85</v>
      </c>
      <c r="G564" s="352" t="s">
        <v>272</v>
      </c>
      <c r="H564" s="361" cm="1">
        <f t="array" ref="H564">_xlfn.XLOOKUP(D564&amp;E564&amp;G564,'3.4 Transporte de residuos'!$B$7:$B$12&amp;'3.4 Transporte de residuos'!$C$7:$C$12&amp;'3.4 Transporte de residuos'!$E$7:$E$12,'3.4 Transporte de residuos'!$F$7:$F$12,"-")</f>
        <v>0.63129999999999997</v>
      </c>
      <c r="I564" s="352" t="str" cm="1">
        <f t="array" ref="I564">_xlfn.XLOOKUP(D564&amp;E564&amp;G564,'3.4 Transporte de residuos'!$B$7:$B$12&amp;'3.4 Transporte de residuos'!$C$7:$C$12&amp;'3.4 Transporte de residuos'!$E$7:$E$12,'3.4 Transporte de residuos'!$G$7:$G$12,"-")</f>
        <v>kgCO2e/tonelada-kilómetro</v>
      </c>
      <c r="J564" s="352" t="str" cm="1">
        <f t="array" ref="J564">_xlfn.XLOOKUP(D564&amp;E564&amp;G564,'3.4 Transporte de residuos'!$B$7:$B$12&amp;'3.4 Transporte de residuos'!$C$7:$C$12&amp;'3.4 Transporte de residuos'!$E$7:$E$12,'3.4 Transporte de residuos'!$H$7:$H$12,"-")</f>
        <v>DEFRA 2025, Freighting goods</v>
      </c>
      <c r="K564" s="352" t="s">
        <v>85</v>
      </c>
      <c r="L564" s="356" t="s">
        <v>85</v>
      </c>
    </row>
    <row r="565" spans="2:12" ht="28.8">
      <c r="B565" s="352" t="s">
        <v>193</v>
      </c>
      <c r="C565" s="352" t="s">
        <v>64</v>
      </c>
      <c r="D565" s="352" t="s">
        <v>295</v>
      </c>
      <c r="E565" s="352" t="s">
        <v>294</v>
      </c>
      <c r="F565" s="352" t="s">
        <v>85</v>
      </c>
      <c r="G565" s="352" t="s">
        <v>272</v>
      </c>
      <c r="H565" s="361" cm="1">
        <f t="array" ref="H565">_xlfn.XLOOKUP(D565&amp;E565&amp;G565,'3.4 Transporte de residuos'!$B$7:$B$12&amp;'3.4 Transporte de residuos'!$C$7:$C$12&amp;'3.4 Transporte de residuos'!$E$7:$E$12,'3.4 Transporte de residuos'!$F$7:$F$12,"-")</f>
        <v>0.19747999999999999</v>
      </c>
      <c r="I565" s="352" t="str" cm="1">
        <f t="array" ref="I565">_xlfn.XLOOKUP(D565&amp;E565&amp;G565,'3.4 Transporte de residuos'!$B$7:$B$12&amp;'3.4 Transporte de residuos'!$C$7:$C$12&amp;'3.4 Transporte de residuos'!$E$7:$E$12,'3.4 Transporte de residuos'!$G$7:$G$12,"-")</f>
        <v>kgCO2e/tonelada-kilómetro</v>
      </c>
      <c r="J565" s="352" t="str" cm="1">
        <f t="array" ref="J565">_xlfn.XLOOKUP(D565&amp;E565&amp;G565,'3.4 Transporte de residuos'!$B$7:$B$12&amp;'3.4 Transporte de residuos'!$C$7:$C$12&amp;'3.4 Transporte de residuos'!$E$7:$E$12,'3.4 Transporte de residuos'!$H$7:$H$12,"-")</f>
        <v>DEFRA 2025, Freighting goods</v>
      </c>
      <c r="K565" s="352" t="s">
        <v>85</v>
      </c>
      <c r="L565" s="356" t="s">
        <v>85</v>
      </c>
    </row>
    <row r="566" spans="2:12" ht="28.8">
      <c r="B566" s="352" t="s">
        <v>193</v>
      </c>
      <c r="C566" s="352" t="s">
        <v>64</v>
      </c>
      <c r="D566" s="352" t="s">
        <v>296</v>
      </c>
      <c r="E566" s="352" t="s">
        <v>281</v>
      </c>
      <c r="F566" s="352" t="s">
        <v>85</v>
      </c>
      <c r="G566" s="352" t="s">
        <v>272</v>
      </c>
      <c r="H566" s="361" cm="1">
        <f t="array" ref="H566">_xlfn.XLOOKUP(D566&amp;E566&amp;G566,'3.4 Transporte de residuos'!$B$7:$B$12&amp;'3.4 Transporte de residuos'!$C$7:$C$12&amp;'3.4 Transporte de residuos'!$E$7:$E$12,'3.4 Transporte de residuos'!$F$7:$F$12,"-")</f>
        <v>0.63129999999999997</v>
      </c>
      <c r="I566" s="352" t="str" cm="1">
        <f t="array" ref="I566">_xlfn.XLOOKUP(D566&amp;E566&amp;G566,'3.4 Transporte de residuos'!$B$7:$B$12&amp;'3.4 Transporte de residuos'!$C$7:$C$12&amp;'3.4 Transporte de residuos'!$E$7:$E$12,'3.4 Transporte de residuos'!$G$7:$G$12,"-")</f>
        <v>kgCO2e/tonelada-kilómetro</v>
      </c>
      <c r="J566" s="352" t="str" cm="1">
        <f t="array" ref="J566">_xlfn.XLOOKUP(D566&amp;E566&amp;G566,'3.4 Transporte de residuos'!$B$7:$B$12&amp;'3.4 Transporte de residuos'!$C$7:$C$12&amp;'3.4 Transporte de residuos'!$E$7:$E$12,'3.4 Transporte de residuos'!$H$7:$H$12,"-")</f>
        <v>DEFRA 2025, Freighting goods</v>
      </c>
      <c r="K566" s="352" t="s">
        <v>85</v>
      </c>
      <c r="L566" s="356" t="s">
        <v>85</v>
      </c>
    </row>
    <row r="567" spans="2:12" ht="28.8">
      <c r="B567" s="352" t="s">
        <v>193</v>
      </c>
      <c r="C567" s="352" t="s">
        <v>64</v>
      </c>
      <c r="D567" s="352" t="s">
        <v>296</v>
      </c>
      <c r="E567" s="352" t="s">
        <v>294</v>
      </c>
      <c r="F567" s="352" t="s">
        <v>85</v>
      </c>
      <c r="G567" s="352" t="s">
        <v>272</v>
      </c>
      <c r="H567" s="361" cm="1">
        <f t="array" ref="H567">_xlfn.XLOOKUP(D567&amp;E567&amp;G567,'3.4 Transporte de residuos'!$B$7:$B$12&amp;'3.4 Transporte de residuos'!$C$7:$C$12&amp;'3.4 Transporte de residuos'!$E$7:$E$12,'3.4 Transporte de residuos'!$F$7:$F$12,"-")</f>
        <v>0.19747999999999999</v>
      </c>
      <c r="I567" s="352" t="str" cm="1">
        <f t="array" ref="I567">_xlfn.XLOOKUP(D567&amp;E567&amp;G567,'3.4 Transporte de residuos'!$B$7:$B$12&amp;'3.4 Transporte de residuos'!$C$7:$C$12&amp;'3.4 Transporte de residuos'!$E$7:$E$12,'3.4 Transporte de residuos'!$G$7:$G$12,"-")</f>
        <v>kgCO2e/tonelada-kilómetro</v>
      </c>
      <c r="J567" s="352" t="str" cm="1">
        <f t="array" ref="J567">_xlfn.XLOOKUP(D567&amp;E567&amp;G567,'3.4 Transporte de residuos'!$B$7:$B$12&amp;'3.4 Transporte de residuos'!$C$7:$C$12&amp;'3.4 Transporte de residuos'!$E$7:$E$12,'3.4 Transporte de residuos'!$H$7:$H$12,"-")</f>
        <v>DEFRA 2025, Freighting goods</v>
      </c>
      <c r="K567" s="352" t="s">
        <v>85</v>
      </c>
      <c r="L567" s="356" t="s">
        <v>85</v>
      </c>
    </row>
    <row r="568" spans="2:12" ht="28.8">
      <c r="B568" s="352" t="s">
        <v>193</v>
      </c>
      <c r="C568" s="352" t="s">
        <v>66</v>
      </c>
      <c r="D568" s="352" t="s">
        <v>297</v>
      </c>
      <c r="E568" s="352" t="s">
        <v>84</v>
      </c>
      <c r="F568" s="352" t="s">
        <v>85</v>
      </c>
      <c r="G568" s="352" t="s">
        <v>86</v>
      </c>
      <c r="H568" s="353" cm="1">
        <f t="array" ref="H568">_xlfn.XLOOKUP(E568&amp;G568,'3.5 Uso de productos'!$B$16:$B$48&amp;'3.5 Uso de productos'!$F$16:$F$48,'3.5 Uso de productos'!$AB$16:$AB$48,"-")</f>
        <v>2361.0160796670002</v>
      </c>
      <c r="I568" s="352" t="str" cm="1">
        <f t="array" ref="I568">_xlfn.XLOOKUP(E568&amp;G568,'3.5 Uso de productos'!$B$16:$B$48&amp;'3.5 Uso de productos'!$F$16:$F$48,'3.5 Uso de productos'!$AC$16:$AC$48,"-")</f>
        <v>kgCO2e/metros cúbicos</v>
      </c>
      <c r="J568" s="352" t="str" cm="1">
        <f t="array" ref="J568">_xlfn.XLOOKUP(E568&amp;G568,'3.5 Uso de productos'!$B$16:$B$48&amp;'3.5 Uso de productos'!$F$16:$F$48,'3.5 Uso de productos'!$AD$16:$AD$48,"-")</f>
        <v>IPCC 2006 (vol2; chapter 2) , Table 2.4</v>
      </c>
      <c r="K568" s="352" t="str" cm="1">
        <f t="array" ref="K568">_xlfn.XLOOKUP(E568&amp;G568,'3.5 Uso de productos'!$B$16:$B$48&amp;'3.5 Uso de productos'!$F$16:$F$48,'3.5 Uso de productos'!$AE$16:$AE$48,"-")</f>
        <v>CNE BNE 2024</v>
      </c>
      <c r="L568" s="356" t="str" cm="1">
        <f t="array" ref="L568">_xlfn.XLOOKUP(E568&amp;G568,'3.5 Uso de productos'!$B$16:$B$48&amp;'3.5 Uso de productos'!$F$16:$F$48,'3.5 Uso de productos'!$AF$16:$AF$48,"-")</f>
        <v>-</v>
      </c>
    </row>
    <row r="569" spans="2:12" ht="28.8">
      <c r="B569" s="352" t="s">
        <v>193</v>
      </c>
      <c r="C569" s="352" t="s">
        <v>66</v>
      </c>
      <c r="D569" s="352" t="s">
        <v>297</v>
      </c>
      <c r="E569" s="352" t="s">
        <v>84</v>
      </c>
      <c r="F569" s="352" t="s">
        <v>85</v>
      </c>
      <c r="G569" s="352" t="s">
        <v>87</v>
      </c>
      <c r="H569" s="353" cm="1">
        <f t="array" ref="H569">_xlfn.XLOOKUP(E569&amp;G569,'3.5 Uso de productos'!$B$16:$B$48&amp;'3.5 Uso de productos'!$F$16:$F$48,'3.5 Uso de productos'!$AB$16:$AB$48,"-")</f>
        <v>2.3610160796670003</v>
      </c>
      <c r="I569" s="352" t="str" cm="1">
        <f t="array" ref="I569">_xlfn.XLOOKUP(E569&amp;G569,'3.5 Uso de productos'!$B$16:$B$48&amp;'3.5 Uso de productos'!$F$16:$F$48,'3.5 Uso de productos'!$AC$16:$AC$48,"-")</f>
        <v>kgCO2e/litros</v>
      </c>
      <c r="J569" s="352" t="str" cm="1">
        <f t="array" ref="J569">_xlfn.XLOOKUP(E569&amp;G569,'3.5 Uso de productos'!$B$16:$B$48&amp;'3.5 Uso de productos'!$F$16:$F$48,'3.5 Uso de productos'!$AD$16:$AD$48,"-")</f>
        <v>IPCC 2006 (vol2; chapter 2) , Table 2.4</v>
      </c>
      <c r="K569" s="352" t="str" cm="1">
        <f t="array" ref="K569">_xlfn.XLOOKUP(E569&amp;G569,'3.5 Uso de productos'!$B$16:$B$48&amp;'3.5 Uso de productos'!$F$16:$F$48,'3.5 Uso de productos'!$AE$16:$AE$48,"-")</f>
        <v>CNE BNE 2024</v>
      </c>
      <c r="L569" s="356" t="str" cm="1">
        <f t="array" ref="L569">_xlfn.XLOOKUP(E569&amp;G569,'3.5 Uso de productos'!$B$16:$B$48&amp;'3.5 Uso de productos'!$F$16:$F$48,'3.5 Uso de productos'!$AF$16:$AF$48,"-")</f>
        <v>-</v>
      </c>
    </row>
    <row r="570" spans="2:12" ht="28.8">
      <c r="B570" s="352" t="s">
        <v>193</v>
      </c>
      <c r="C570" s="352" t="s">
        <v>66</v>
      </c>
      <c r="D570" s="352" t="s">
        <v>297</v>
      </c>
      <c r="E570" s="352" t="s">
        <v>88</v>
      </c>
      <c r="F570" s="352" t="s">
        <v>85</v>
      </c>
      <c r="G570" s="352" t="s">
        <v>89</v>
      </c>
      <c r="H570" s="353" cm="1">
        <f t="array" ref="H570">_xlfn.XLOOKUP(E570&amp;G570,'3.5 Uso de productos'!$B$16:$B$48&amp;'3.5 Uso de productos'!$F$16:$F$48,'3.5 Uso de productos'!$AB$16:$AB$48,"-")</f>
        <v>2652.7371160499997</v>
      </c>
      <c r="I570" s="352" t="str" cm="1">
        <f t="array" ref="I570">_xlfn.XLOOKUP(E570&amp;G570,'3.5 Uso de productos'!$B$16:$B$48&amp;'3.5 Uso de productos'!$F$16:$F$48,'3.5 Uso de productos'!$AC$16:$AC$48,"-")</f>
        <v>kgCO2e/toneladas</v>
      </c>
      <c r="J570" s="352" t="str" cm="1">
        <f t="array" ref="J570">_xlfn.XLOOKUP(E570&amp;G570,'3.5 Uso de productos'!$B$16:$B$48&amp;'3.5 Uso de productos'!$F$16:$F$48,'3.5 Uso de productos'!$AD$16:$AD$48,"-")</f>
        <v>IPCC 2006 (vol2; chapter 2) , Table 2.4</v>
      </c>
      <c r="K570" s="352" t="str" cm="1">
        <f t="array" ref="K570">_xlfn.XLOOKUP(E570&amp;G570,'3.5 Uso de productos'!$B$16:$B$48&amp;'3.5 Uso de productos'!$F$16:$F$48,'3.5 Uso de productos'!$AE$16:$AE$48,"-")</f>
        <v>CNE BNE 2024</v>
      </c>
      <c r="L570" s="356" t="str" cm="1">
        <f t="array" ref="L570">_xlfn.XLOOKUP(E570&amp;G570,'3.5 Uso de productos'!$B$16:$B$48&amp;'3.5 Uso de productos'!$F$16:$F$48,'3.5 Uso de productos'!$AF$16:$AF$48,"-")</f>
        <v>-</v>
      </c>
    </row>
    <row r="571" spans="2:12" ht="28.8">
      <c r="B571" s="352" t="s">
        <v>193</v>
      </c>
      <c r="C571" s="352" t="s">
        <v>66</v>
      </c>
      <c r="D571" s="352" t="s">
        <v>297</v>
      </c>
      <c r="E571" s="352" t="s">
        <v>88</v>
      </c>
      <c r="F571" s="352" t="s">
        <v>85</v>
      </c>
      <c r="G571" s="352" t="s">
        <v>90</v>
      </c>
      <c r="H571" s="353" cm="1">
        <f t="array" ref="H571">_xlfn.XLOOKUP(E571&amp;G571,'3.5 Uso de productos'!$B$16:$B$48&amp;'3.5 Uso de productos'!$F$16:$F$48,'3.5 Uso de productos'!$AB$16:$AB$48,"-")</f>
        <v>2.6527371160499995</v>
      </c>
      <c r="I571" s="352" t="str" cm="1">
        <f t="array" ref="I571">_xlfn.XLOOKUP(E571&amp;G571,'3.5 Uso de productos'!$B$16:$B$48&amp;'3.5 Uso de productos'!$F$16:$F$48,'3.5 Uso de productos'!$AC$16:$AC$48,"-")</f>
        <v>kgCO2e/kilogramos</v>
      </c>
      <c r="J571" s="352" t="str" cm="1">
        <f t="array" ref="J571">_xlfn.XLOOKUP(E571&amp;G571,'3.5 Uso de productos'!$B$16:$B$48&amp;'3.5 Uso de productos'!$F$16:$F$48,'3.5 Uso de productos'!$AD$16:$AD$48,"-")</f>
        <v>IPCC 2006 (vol2; chapter 2) , Table 2.4</v>
      </c>
      <c r="K571" s="352" t="str" cm="1">
        <f t="array" ref="K571">_xlfn.XLOOKUP(E571&amp;G571,'3.5 Uso de productos'!$B$16:$B$48&amp;'3.5 Uso de productos'!$F$16:$F$48,'3.5 Uso de productos'!$AE$16:$AE$48,"-")</f>
        <v>CNE BNE 2024</v>
      </c>
      <c r="L571" s="356" t="str" cm="1">
        <f t="array" ref="L571">_xlfn.XLOOKUP(E571&amp;G571,'3.5 Uso de productos'!$B$16:$B$48&amp;'3.5 Uso de productos'!$F$16:$F$48,'3.5 Uso de productos'!$AF$16:$AF$48,"-")</f>
        <v>-</v>
      </c>
    </row>
    <row r="572" spans="2:12" ht="28.8">
      <c r="B572" s="352" t="s">
        <v>193</v>
      </c>
      <c r="C572" s="352" t="s">
        <v>66</v>
      </c>
      <c r="D572" s="352" t="s">
        <v>297</v>
      </c>
      <c r="E572" s="352" t="s">
        <v>88</v>
      </c>
      <c r="F572" s="352" t="s">
        <v>85</v>
      </c>
      <c r="G572" s="352" t="s">
        <v>91</v>
      </c>
      <c r="H572" s="357" cm="1">
        <f t="array" ref="H572">_xlfn.XLOOKUP(E572&amp;G572,'3.5 Uso de productos'!$B$16:$B$48&amp;'3.5 Uso de productos'!$F$16:$F$48,'3.5 Uso de productos'!$AB$16:$AB$48,"-")</f>
        <v>2.6527371160499995E-3</v>
      </c>
      <c r="I572" s="352" t="str" cm="1">
        <f t="array" ref="I572">_xlfn.XLOOKUP(E572&amp;G572,'3.5 Uso de productos'!$B$16:$B$48&amp;'3.5 Uso de productos'!$F$16:$F$48,'3.5 Uso de productos'!$AC$16:$AC$48,"-")</f>
        <v>kgCO2e/gramos</v>
      </c>
      <c r="J572" s="352" t="str" cm="1">
        <f t="array" ref="J572">_xlfn.XLOOKUP(E572&amp;G572,'3.5 Uso de productos'!$B$16:$B$48&amp;'3.5 Uso de productos'!$F$16:$F$48,'3.5 Uso de productos'!$AD$16:$AD$48,"-")</f>
        <v>IPCC 2006 (vol2; chapter 2) , Table 2.4</v>
      </c>
      <c r="K572" s="352" t="str" cm="1">
        <f t="array" ref="K572">_xlfn.XLOOKUP(E572&amp;G572,'3.5 Uso de productos'!$B$16:$B$48&amp;'3.5 Uso de productos'!$F$16:$F$48,'3.5 Uso de productos'!$AE$16:$AE$48,"-")</f>
        <v>CNE BNE 2024</v>
      </c>
      <c r="L572" s="356" t="str" cm="1">
        <f t="array" ref="L572">_xlfn.XLOOKUP(E572&amp;G572,'3.5 Uso de productos'!$B$16:$B$48&amp;'3.5 Uso de productos'!$F$16:$F$48,'3.5 Uso de productos'!$AF$16:$AF$48,"-")</f>
        <v>-</v>
      </c>
    </row>
    <row r="573" spans="2:12" ht="28.8">
      <c r="B573" s="352" t="s">
        <v>193</v>
      </c>
      <c r="C573" s="352" t="s">
        <v>66</v>
      </c>
      <c r="D573" s="352" t="s">
        <v>297</v>
      </c>
      <c r="E573" s="352" t="s">
        <v>92</v>
      </c>
      <c r="F573" s="352" t="s">
        <v>85</v>
      </c>
      <c r="G573" s="352" t="s">
        <v>89</v>
      </c>
      <c r="H573" s="353" cm="1">
        <f t="array" ref="H573">_xlfn.XLOOKUP(E573&amp;G573,'3.5 Uso de productos'!$B$16:$B$48&amp;'3.5 Uso de productos'!$F$16:$F$48,'3.5 Uso de productos'!$AB$16:$AB$48,"-")</f>
        <v>2652.7371160499997</v>
      </c>
      <c r="I573" s="352" t="str" cm="1">
        <f t="array" ref="I573">_xlfn.XLOOKUP(E573&amp;G573,'3.5 Uso de productos'!$B$16:$B$48&amp;'3.5 Uso de productos'!$F$16:$F$48,'3.5 Uso de productos'!$AC$16:$AC$48,"-")</f>
        <v>kgCO2e/toneladas</v>
      </c>
      <c r="J573" s="352" t="str" cm="1">
        <f t="array" ref="J573">_xlfn.XLOOKUP(E573&amp;G573,'3.5 Uso de productos'!$B$16:$B$48&amp;'3.5 Uso de productos'!$F$16:$F$48,'3.5 Uso de productos'!$AD$16:$AD$48,"-")</f>
        <v>IPCC 2006 (vol2; chapter 2) , Table 2.4</v>
      </c>
      <c r="K573" s="352" t="str" cm="1">
        <f t="array" ref="K573">_xlfn.XLOOKUP(E573&amp;G573,'3.5 Uso de productos'!$B$16:$B$48&amp;'3.5 Uso de productos'!$F$16:$F$48,'3.5 Uso de productos'!$AE$16:$AE$48,"-")</f>
        <v>CNE BNE 2024</v>
      </c>
      <c r="L573" s="356" t="str" cm="1">
        <f t="array" ref="L573">_xlfn.XLOOKUP(E573&amp;G573,'3.5 Uso de productos'!$B$16:$B$48&amp;'3.5 Uso de productos'!$F$16:$F$48,'3.5 Uso de productos'!$AF$16:$AF$48,"-")</f>
        <v>-</v>
      </c>
    </row>
    <row r="574" spans="2:12" ht="28.8">
      <c r="B574" s="352" t="s">
        <v>193</v>
      </c>
      <c r="C574" s="352" t="s">
        <v>66</v>
      </c>
      <c r="D574" s="352" t="s">
        <v>297</v>
      </c>
      <c r="E574" s="352" t="s">
        <v>92</v>
      </c>
      <c r="F574" s="352" t="s">
        <v>85</v>
      </c>
      <c r="G574" s="352" t="s">
        <v>90</v>
      </c>
      <c r="H574" s="353" cm="1">
        <f t="array" ref="H574">_xlfn.XLOOKUP(E574&amp;G574,'3.5 Uso de productos'!$B$16:$B$48&amp;'3.5 Uso de productos'!$F$16:$F$48,'3.5 Uso de productos'!$AB$16:$AB$48,"-")</f>
        <v>2.6527371160499995</v>
      </c>
      <c r="I574" s="352" t="str" cm="1">
        <f t="array" ref="I574">_xlfn.XLOOKUP(E574&amp;G574,'3.5 Uso de productos'!$B$16:$B$48&amp;'3.5 Uso de productos'!$F$16:$F$48,'3.5 Uso de productos'!$AC$16:$AC$48,"-")</f>
        <v>kgCO2e/kilogramos</v>
      </c>
      <c r="J574" s="352" t="str" cm="1">
        <f t="array" ref="J574">_xlfn.XLOOKUP(E574&amp;G574,'3.5 Uso de productos'!$B$16:$B$48&amp;'3.5 Uso de productos'!$F$16:$F$48,'3.5 Uso de productos'!$AD$16:$AD$48,"-")</f>
        <v>IPCC 2006 (vol2; chapter 2) , Table 2.4</v>
      </c>
      <c r="K574" s="352" t="str" cm="1">
        <f t="array" ref="K574">_xlfn.XLOOKUP(E574&amp;G574,'3.5 Uso de productos'!$B$16:$B$48&amp;'3.5 Uso de productos'!$F$16:$F$48,'3.5 Uso de productos'!$AE$16:$AE$48,"-")</f>
        <v>CNE BNE 2024</v>
      </c>
      <c r="L574" s="356" t="str" cm="1">
        <f t="array" ref="L574">_xlfn.XLOOKUP(E574&amp;G574,'3.5 Uso de productos'!$B$16:$B$48&amp;'3.5 Uso de productos'!$F$16:$F$48,'3.5 Uso de productos'!$AF$16:$AF$48,"-")</f>
        <v>-</v>
      </c>
    </row>
    <row r="575" spans="2:12" ht="28.8">
      <c r="B575" s="352" t="s">
        <v>193</v>
      </c>
      <c r="C575" s="352" t="s">
        <v>66</v>
      </c>
      <c r="D575" s="352" t="s">
        <v>297</v>
      </c>
      <c r="E575" s="352" t="s">
        <v>92</v>
      </c>
      <c r="F575" s="352" t="s">
        <v>85</v>
      </c>
      <c r="G575" s="352" t="s">
        <v>91</v>
      </c>
      <c r="H575" s="357" cm="1">
        <f t="array" ref="H575">_xlfn.XLOOKUP(E575&amp;G575,'3.5 Uso de productos'!$B$16:$B$48&amp;'3.5 Uso de productos'!$F$16:$F$48,'3.5 Uso de productos'!$AB$16:$AB$48,"-")</f>
        <v>2.6527371160499995E-3</v>
      </c>
      <c r="I575" s="352" t="str" cm="1">
        <f t="array" ref="I575">_xlfn.XLOOKUP(E575&amp;G575,'3.5 Uso de productos'!$B$16:$B$48&amp;'3.5 Uso de productos'!$F$16:$F$48,'3.5 Uso de productos'!$AC$16:$AC$48,"-")</f>
        <v>kgCO2e/gramos</v>
      </c>
      <c r="J575" s="352" t="str" cm="1">
        <f t="array" ref="J575">_xlfn.XLOOKUP(E575&amp;G575,'3.5 Uso de productos'!$B$16:$B$48&amp;'3.5 Uso de productos'!$F$16:$F$48,'3.5 Uso de productos'!$AD$16:$AD$48,"-")</f>
        <v>IPCC 2006 (vol2; chapter 2) , Table 2.4</v>
      </c>
      <c r="K575" s="352" t="str" cm="1">
        <f t="array" ref="K575">_xlfn.XLOOKUP(E575&amp;G575,'3.5 Uso de productos'!$B$16:$B$48&amp;'3.5 Uso de productos'!$F$16:$F$48,'3.5 Uso de productos'!$AE$16:$AE$48,"-")</f>
        <v>CNE BNE 2024</v>
      </c>
      <c r="L575" s="356" t="str" cm="1">
        <f t="array" ref="L575">_xlfn.XLOOKUP(E575&amp;G575,'3.5 Uso de productos'!$B$16:$B$48&amp;'3.5 Uso de productos'!$F$16:$F$48,'3.5 Uso de productos'!$AF$16:$AF$48,"-")</f>
        <v>-</v>
      </c>
    </row>
    <row r="576" spans="2:12" ht="28.8">
      <c r="B576" s="352" t="s">
        <v>193</v>
      </c>
      <c r="C576" s="352" t="s">
        <v>66</v>
      </c>
      <c r="D576" s="352" t="s">
        <v>297</v>
      </c>
      <c r="E576" s="352" t="s">
        <v>93</v>
      </c>
      <c r="F576" s="352" t="s">
        <v>85</v>
      </c>
      <c r="G576" s="352" t="s">
        <v>86</v>
      </c>
      <c r="H576" s="353" cm="1">
        <f t="array" ref="H576">_xlfn.XLOOKUP(E576&amp;G576,'3.5 Uso de productos'!$B$16:$B$48&amp;'3.5 Uso de productos'!$F$16:$F$48,'3.5 Uso de productos'!$AB$16:$AB$48,"-")</f>
        <v>2267.8922621174397</v>
      </c>
      <c r="I576" s="352" t="str" cm="1">
        <f t="array" ref="I576">_xlfn.XLOOKUP(E576&amp;G576,'3.5 Uso de productos'!$B$16:$B$48&amp;'3.5 Uso de productos'!$F$16:$F$48,'3.5 Uso de productos'!$AC$16:$AC$48,"-")</f>
        <v>kgCO2e/metros cúbicos</v>
      </c>
      <c r="J576" s="352" t="str" cm="1">
        <f t="array" ref="J576">_xlfn.XLOOKUP(E576&amp;G576,'3.5 Uso de productos'!$B$16:$B$48&amp;'3.5 Uso de productos'!$F$16:$F$48,'3.5 Uso de productos'!$AD$16:$AD$48,"-")</f>
        <v>IPCC 2006 (vol2; chapter 2) , Table 2.4</v>
      </c>
      <c r="K576" s="352" t="str" cm="1">
        <f t="array" ref="K576">_xlfn.XLOOKUP(E576&amp;G576,'3.5 Uso de productos'!$B$16:$B$48&amp;'3.5 Uso de productos'!$F$16:$F$48,'3.5 Uso de productos'!$AE$16:$AE$48,"-")</f>
        <v>CNE BNE 2024</v>
      </c>
      <c r="L576" s="356" t="str" cm="1">
        <f t="array" ref="L576">_xlfn.XLOOKUP(E576&amp;G576,'3.5 Uso de productos'!$B$16:$B$48&amp;'3.5 Uso de productos'!$F$16:$F$48,'3.5 Uso de productos'!$AF$16:$AF$48,"-")</f>
        <v>-</v>
      </c>
    </row>
    <row r="577" spans="2:12" ht="28.8">
      <c r="B577" s="352" t="s">
        <v>193</v>
      </c>
      <c r="C577" s="352" t="s">
        <v>66</v>
      </c>
      <c r="D577" s="352" t="s">
        <v>297</v>
      </c>
      <c r="E577" s="352" t="s">
        <v>93</v>
      </c>
      <c r="F577" s="352" t="s">
        <v>85</v>
      </c>
      <c r="G577" s="352" t="s">
        <v>87</v>
      </c>
      <c r="H577" s="353" cm="1">
        <f t="array" ref="H577">_xlfn.XLOOKUP(E577&amp;G577,'3.5 Uso de productos'!$B$16:$B$48&amp;'3.5 Uso de productos'!$F$16:$F$48,'3.5 Uso de productos'!$AB$16:$AB$48,"-")</f>
        <v>2.2678922621174396</v>
      </c>
      <c r="I577" s="352" t="str" cm="1">
        <f t="array" ref="I577">_xlfn.XLOOKUP(E577&amp;G577,'3.5 Uso de productos'!$B$16:$B$48&amp;'3.5 Uso de productos'!$F$16:$F$48,'3.5 Uso de productos'!$AC$16:$AC$48,"-")</f>
        <v>kgCO2e/litros</v>
      </c>
      <c r="J577" s="352" t="str" cm="1">
        <f t="array" ref="J577">_xlfn.XLOOKUP(E577&amp;G577,'3.5 Uso de productos'!$B$16:$B$48&amp;'3.5 Uso de productos'!$F$16:$F$48,'3.5 Uso de productos'!$AD$16:$AD$48,"-")</f>
        <v>IPCC 2006 (vol2; chapter 2) , Table 2.4</v>
      </c>
      <c r="K577" s="352" t="str" cm="1">
        <f t="array" ref="K577">_xlfn.XLOOKUP(E577&amp;G577,'3.5 Uso de productos'!$B$16:$B$48&amp;'3.5 Uso de productos'!$F$16:$F$48,'3.5 Uso de productos'!$AE$16:$AE$48,"-")</f>
        <v>CNE BNE 2024</v>
      </c>
      <c r="L577" s="356" t="str" cm="1">
        <f t="array" ref="L577">_xlfn.XLOOKUP(E577&amp;G577,'3.5 Uso de productos'!$B$16:$B$48&amp;'3.5 Uso de productos'!$F$16:$F$48,'3.5 Uso de productos'!$AF$16:$AF$48,"-")</f>
        <v>-</v>
      </c>
    </row>
    <row r="578" spans="2:12" ht="28.8">
      <c r="B578" s="352" t="s">
        <v>193</v>
      </c>
      <c r="C578" s="352" t="s">
        <v>66</v>
      </c>
      <c r="D578" s="352" t="s">
        <v>297</v>
      </c>
      <c r="E578" s="352" t="s">
        <v>94</v>
      </c>
      <c r="F578" s="352" t="s">
        <v>85</v>
      </c>
      <c r="G578" s="352" t="s">
        <v>89</v>
      </c>
      <c r="H578" s="353" cm="1">
        <f t="array" ref="H578">_xlfn.XLOOKUP(E578&amp;G578,'3.5 Uso de productos'!$B$16:$B$48&amp;'3.5 Uso de productos'!$F$16:$F$48,'3.5 Uso de productos'!$AB$16:$AB$48,"-")</f>
        <v>578.35012949999998</v>
      </c>
      <c r="I578" s="352" t="str" cm="1">
        <f t="array" ref="I578">_xlfn.XLOOKUP(E578&amp;G578,'3.5 Uso de productos'!$B$16:$B$48&amp;'3.5 Uso de productos'!$F$16:$F$48,'3.5 Uso de productos'!$AC$16:$AC$48,"-")</f>
        <v>kgCO2e/toneladas</v>
      </c>
      <c r="J578" s="352" t="str" cm="1">
        <f t="array" ref="J578">_xlfn.XLOOKUP(E578&amp;G578,'3.5 Uso de productos'!$B$16:$B$48&amp;'3.5 Uso de productos'!$F$16:$F$48,'3.5 Uso de productos'!$AD$16:$AD$48,"-")</f>
        <v>IPCC 2006 (vol2; chapter 2) , Table 2.4</v>
      </c>
      <c r="K578" s="352" t="str" cm="1">
        <f t="array" ref="K578">_xlfn.XLOOKUP(E578&amp;G578,'3.5 Uso de productos'!$B$16:$B$48&amp;'3.5 Uso de productos'!$F$16:$F$48,'3.5 Uso de productos'!$AE$16:$AE$48,"-")</f>
        <v>CNE BNE 2024</v>
      </c>
      <c r="L578" s="356" t="str" cm="1">
        <f t="array" ref="L578">_xlfn.XLOOKUP(E578&amp;G578,'3.5 Uso de productos'!$B$16:$B$48&amp;'3.5 Uso de productos'!$F$16:$F$48,'3.5 Uso de productos'!$AF$16:$AF$48,"-")</f>
        <v>IPCC 2006 (vol2; chapter 1) , Table 1.2</v>
      </c>
    </row>
    <row r="579" spans="2:12" ht="28.8">
      <c r="B579" s="352" t="s">
        <v>193</v>
      </c>
      <c r="C579" s="352" t="s">
        <v>66</v>
      </c>
      <c r="D579" s="352" t="s">
        <v>297</v>
      </c>
      <c r="E579" s="352" t="s">
        <v>94</v>
      </c>
      <c r="F579" s="352" t="s">
        <v>85</v>
      </c>
      <c r="G579" s="352" t="s">
        <v>90</v>
      </c>
      <c r="H579" s="359" cm="1">
        <f t="array" ref="H579">_xlfn.XLOOKUP(E579&amp;G579,'3.5 Uso de productos'!$B$16:$B$48&amp;'3.5 Uso de productos'!$F$16:$F$48,'3.5 Uso de productos'!$AB$16:$AB$48,"-")</f>
        <v>0.57835012949999998</v>
      </c>
      <c r="I579" s="352" t="str" cm="1">
        <f t="array" ref="I579">_xlfn.XLOOKUP(E579&amp;G579,'3.5 Uso de productos'!$B$16:$B$48&amp;'3.5 Uso de productos'!$F$16:$F$48,'3.5 Uso de productos'!$AC$16:$AC$48,"-")</f>
        <v>kgCO2e/kilogramos</v>
      </c>
      <c r="J579" s="352" t="str" cm="1">
        <f t="array" ref="J579">_xlfn.XLOOKUP(E579&amp;G579,'3.5 Uso de productos'!$B$16:$B$48&amp;'3.5 Uso de productos'!$F$16:$F$48,'3.5 Uso de productos'!$AD$16:$AD$48,"-")</f>
        <v>IPCC 2006 (vol2; chapter 2) , Table 2.4</v>
      </c>
      <c r="K579" s="352" t="str" cm="1">
        <f t="array" ref="K579">_xlfn.XLOOKUP(E579&amp;G579,'3.5 Uso de productos'!$B$16:$B$48&amp;'3.5 Uso de productos'!$F$16:$F$48,'3.5 Uso de productos'!$AE$16:$AE$48,"-")</f>
        <v>CNE BNE 2024</v>
      </c>
      <c r="L579" s="356" t="str" cm="1">
        <f t="array" ref="L579">_xlfn.XLOOKUP(E579&amp;G579,'3.5 Uso de productos'!$B$16:$B$48&amp;'3.5 Uso de productos'!$F$16:$F$48,'3.5 Uso de productos'!$AF$16:$AF$48,"-")</f>
        <v>IPCC 2006 (vol2; chapter 1) , Table 1.2</v>
      </c>
    </row>
    <row r="580" spans="2:12" ht="28.8">
      <c r="B580" s="352" t="s">
        <v>193</v>
      </c>
      <c r="C580" s="352" t="s">
        <v>66</v>
      </c>
      <c r="D580" s="352" t="s">
        <v>297</v>
      </c>
      <c r="E580" s="352" t="s">
        <v>94</v>
      </c>
      <c r="F580" s="352" t="s">
        <v>85</v>
      </c>
      <c r="G580" s="352" t="s">
        <v>91</v>
      </c>
      <c r="H580" s="357" cm="1">
        <f t="array" ref="H580">_xlfn.XLOOKUP(E580&amp;G580,'3.5 Uso de productos'!$B$16:$B$48&amp;'3.5 Uso de productos'!$F$16:$F$48,'3.5 Uso de productos'!$AB$16:$AB$48,"-")</f>
        <v>5.7835012949999996E-4</v>
      </c>
      <c r="I580" s="352" t="str" cm="1">
        <f t="array" ref="I580">_xlfn.XLOOKUP(E580&amp;G580,'3.5 Uso de productos'!$B$16:$B$48&amp;'3.5 Uso de productos'!$F$16:$F$48,'3.5 Uso de productos'!$AC$16:$AC$48,"-")</f>
        <v>kgCO2e/gramos</v>
      </c>
      <c r="J580" s="352" t="str" cm="1">
        <f t="array" ref="J580">_xlfn.XLOOKUP(E580&amp;G580,'3.5 Uso de productos'!$B$16:$B$48&amp;'3.5 Uso de productos'!$F$16:$F$48,'3.5 Uso de productos'!$AD$16:$AD$48,"-")</f>
        <v>IPCC 2006 (vol2; chapter 2) , Table 2.4</v>
      </c>
      <c r="K580" s="352" t="str" cm="1">
        <f t="array" ref="K580">_xlfn.XLOOKUP(E580&amp;G580,'3.5 Uso de productos'!$B$16:$B$48&amp;'3.5 Uso de productos'!$F$16:$F$48,'3.5 Uso de productos'!$AE$16:$AE$48,"-")</f>
        <v>CNE BNE 2024</v>
      </c>
      <c r="L580" s="356" t="str" cm="1">
        <f t="array" ref="L580">_xlfn.XLOOKUP(E580&amp;G580,'3.5 Uso de productos'!$B$16:$B$48&amp;'3.5 Uso de productos'!$F$16:$F$48,'3.5 Uso de productos'!$AF$16:$AF$48,"-")</f>
        <v>IPCC 2006 (vol2; chapter 1) , Table 1.2</v>
      </c>
    </row>
    <row r="581" spans="2:12" ht="28.8">
      <c r="B581" s="352" t="s">
        <v>193</v>
      </c>
      <c r="C581" s="352" t="s">
        <v>66</v>
      </c>
      <c r="D581" s="352" t="s">
        <v>297</v>
      </c>
      <c r="E581" s="352" t="s">
        <v>95</v>
      </c>
      <c r="F581" s="352" t="s">
        <v>85</v>
      </c>
      <c r="G581" s="352" t="s">
        <v>86</v>
      </c>
      <c r="H581" s="353" cm="1">
        <f t="array" ref="H581">_xlfn.XLOOKUP(E581&amp;G581,'3.5 Uso de productos'!$B$16:$B$48&amp;'3.5 Uso de productos'!$F$16:$F$48,'3.5 Uso de productos'!$AB$16:$AB$48,"-")</f>
        <v>1.9804687688971803</v>
      </c>
      <c r="I581" s="352" t="str" cm="1">
        <f t="array" ref="I581">_xlfn.XLOOKUP(E581&amp;G581,'3.5 Uso de productos'!$B$16:$B$48&amp;'3.5 Uso de productos'!$F$16:$F$48,'3.5 Uso de productos'!$AC$16:$AC$48,"-")</f>
        <v>kgCO2e/metros cúbicos</v>
      </c>
      <c r="J581" s="352" t="str" cm="1">
        <f t="array" ref="J581">_xlfn.XLOOKUP(E581&amp;G581,'3.5 Uso de productos'!$B$16:$B$48&amp;'3.5 Uso de productos'!$F$16:$F$48,'3.5 Uso de productos'!$AD$16:$AD$48,"-")</f>
        <v>IPCC 2006 (vol2; chapter 2) , Table 2.4</v>
      </c>
      <c r="K581" s="352" t="str" cm="1">
        <f t="array" ref="K581">_xlfn.XLOOKUP(E581&amp;G581,'3.5 Uso de productos'!$B$16:$B$48&amp;'3.5 Uso de productos'!$F$16:$F$48,'3.5 Uso de productos'!$AE$16:$AE$48,"-")</f>
        <v>CNE BNE 2024</v>
      </c>
      <c r="L581" s="356" t="str" cm="1">
        <f t="array" ref="L581">_xlfn.XLOOKUP(E581&amp;G581,'3.5 Uso de productos'!$B$16:$B$48&amp;'3.5 Uso de productos'!$F$16:$F$48,'3.5 Uso de productos'!$AF$16:$AF$48,"-")</f>
        <v>-</v>
      </c>
    </row>
    <row r="582" spans="2:12" ht="28.8">
      <c r="B582" s="352" t="s">
        <v>193</v>
      </c>
      <c r="C582" s="352" t="s">
        <v>66</v>
      </c>
      <c r="D582" s="352" t="s">
        <v>297</v>
      </c>
      <c r="E582" s="352" t="s">
        <v>95</v>
      </c>
      <c r="F582" s="352" t="s">
        <v>85</v>
      </c>
      <c r="G582" s="352" t="s">
        <v>89</v>
      </c>
      <c r="H582" s="353" cm="1">
        <f t="array" ref="H582">_xlfn.XLOOKUP(E582&amp;G582,'3.5 Uso de productos'!$B$16:$B$48&amp;'3.5 Uso de productos'!$F$16:$F$48,'3.5 Uso de productos'!$AB$16:$AB$48,"-")</f>
        <v>2469.4124300463591</v>
      </c>
      <c r="I582" s="352" t="str" cm="1">
        <f t="array" ref="I582">_xlfn.XLOOKUP(E582&amp;G582,'3.5 Uso de productos'!$B$16:$B$48&amp;'3.5 Uso de productos'!$F$16:$F$48,'3.5 Uso de productos'!$AC$16:$AC$48,"-")</f>
        <v>kgCO2e/toneladas</v>
      </c>
      <c r="J582" s="352" t="str" cm="1">
        <f t="array" ref="J582">_xlfn.XLOOKUP(E582&amp;G582,'3.5 Uso de productos'!$B$16:$B$48&amp;'3.5 Uso de productos'!$F$16:$F$48,'3.5 Uso de productos'!$AD$16:$AD$48,"-")</f>
        <v>IPCC 2006 (vol2; chapter 2) , Table 2.4</v>
      </c>
      <c r="K582" s="352" t="str" cm="1">
        <f t="array" ref="K582">_xlfn.XLOOKUP(E582&amp;G582,'3.5 Uso de productos'!$B$16:$B$48&amp;'3.5 Uso de productos'!$F$16:$F$48,'3.5 Uso de productos'!$AE$16:$AE$48,"-")</f>
        <v>CNE BNE 2024</v>
      </c>
      <c r="L582" s="356" t="str" cm="1">
        <f t="array" ref="L582">_xlfn.XLOOKUP(E582&amp;G582,'3.5 Uso de productos'!$B$16:$B$48&amp;'3.5 Uso de productos'!$F$16:$F$48,'3.5 Uso de productos'!$AF$16:$AF$48,"-")</f>
        <v>DEFRA 2025 (Fuel properties), Natural Gas</v>
      </c>
    </row>
    <row r="583" spans="2:12" ht="28.8">
      <c r="B583" s="352" t="s">
        <v>193</v>
      </c>
      <c r="C583" s="352" t="s">
        <v>66</v>
      </c>
      <c r="D583" s="352" t="s">
        <v>297</v>
      </c>
      <c r="E583" s="352" t="s">
        <v>95</v>
      </c>
      <c r="F583" s="352" t="s">
        <v>85</v>
      </c>
      <c r="G583" s="352" t="s">
        <v>90</v>
      </c>
      <c r="H583" s="353" cm="1">
        <f t="array" ref="H583">_xlfn.XLOOKUP(E583&amp;G583,'3.5 Uso de productos'!$B$16:$B$48&amp;'3.5 Uso de productos'!$F$16:$F$48,'3.5 Uso de productos'!$AB$16:$AB$48,"-")</f>
        <v>2.4694124300463591</v>
      </c>
      <c r="I583" s="352" t="str" cm="1">
        <f t="array" ref="I583">_xlfn.XLOOKUP(E583&amp;G583,'3.5 Uso de productos'!$B$16:$B$48&amp;'3.5 Uso de productos'!$F$16:$F$48,'3.5 Uso de productos'!$AC$16:$AC$48,"-")</f>
        <v>kgCO2e/kilogramos</v>
      </c>
      <c r="J583" s="352" t="str" cm="1">
        <f t="array" ref="J583">_xlfn.XLOOKUP(E583&amp;G583,'3.5 Uso de productos'!$B$16:$B$48&amp;'3.5 Uso de productos'!$F$16:$F$48,'3.5 Uso de productos'!$AD$16:$AD$48,"-")</f>
        <v>IPCC 2006 (vol2; chapter 2) , Table 2.4</v>
      </c>
      <c r="K583" s="352" t="str" cm="1">
        <f t="array" ref="K583">_xlfn.XLOOKUP(E583&amp;G583,'3.5 Uso de productos'!$B$16:$B$48&amp;'3.5 Uso de productos'!$F$16:$F$48,'3.5 Uso de productos'!$AE$16:$AE$48,"-")</f>
        <v>CNE BNE 2024</v>
      </c>
      <c r="L583" s="356" t="str" cm="1">
        <f t="array" ref="L583">_xlfn.XLOOKUP(E583&amp;G583,'3.5 Uso de productos'!$B$16:$B$48&amp;'3.5 Uso de productos'!$F$16:$F$48,'3.5 Uso de productos'!$AF$16:$AF$48,"-")</f>
        <v>DEFRA 2025 (Fuel properties), Natural Gas</v>
      </c>
    </row>
    <row r="584" spans="2:12" ht="28.8">
      <c r="B584" s="352" t="s">
        <v>193</v>
      </c>
      <c r="C584" s="352" t="s">
        <v>66</v>
      </c>
      <c r="D584" s="352" t="s">
        <v>297</v>
      </c>
      <c r="E584" s="352" t="s">
        <v>95</v>
      </c>
      <c r="F584" s="352" t="s">
        <v>85</v>
      </c>
      <c r="G584" s="352" t="s">
        <v>91</v>
      </c>
      <c r="H584" s="357" cm="1">
        <f t="array" ref="H584">_xlfn.XLOOKUP(E584&amp;G584,'3.5 Uso de productos'!$B$16:$B$48&amp;'3.5 Uso de productos'!$F$16:$F$48,'3.5 Uso de productos'!$AB$16:$AB$48,"-")</f>
        <v>2.469412430046359E-3</v>
      </c>
      <c r="I584" s="352" t="str" cm="1">
        <f t="array" ref="I584">_xlfn.XLOOKUP(E584&amp;G584,'3.5 Uso de productos'!$B$16:$B$48&amp;'3.5 Uso de productos'!$F$16:$F$48,'3.5 Uso de productos'!$AC$16:$AC$48,"-")</f>
        <v>kgCO2e/gramos</v>
      </c>
      <c r="J584" s="352" t="str" cm="1">
        <f t="array" ref="J584">_xlfn.XLOOKUP(E584&amp;G584,'3.5 Uso de productos'!$B$16:$B$48&amp;'3.5 Uso de productos'!$F$16:$F$48,'3.5 Uso de productos'!$AD$16:$AD$48,"-")</f>
        <v>IPCC 2006 (vol2; chapter 2) , Table 2.4</v>
      </c>
      <c r="K584" s="352" t="str" cm="1">
        <f t="array" ref="K584">_xlfn.XLOOKUP(E584&amp;G584,'3.5 Uso de productos'!$B$16:$B$48&amp;'3.5 Uso de productos'!$F$16:$F$48,'3.5 Uso de productos'!$AE$16:$AE$48,"-")</f>
        <v>CNE BNE 2024</v>
      </c>
      <c r="L584" s="356" t="str" cm="1">
        <f t="array" ref="L584">_xlfn.XLOOKUP(E584&amp;G584,'3.5 Uso de productos'!$B$16:$B$48&amp;'3.5 Uso de productos'!$F$16:$F$48,'3.5 Uso de productos'!$AF$16:$AF$48,"-")</f>
        <v>DEFRA 2025 (Fuel properties), Natural Gas</v>
      </c>
    </row>
    <row r="585" spans="2:12" ht="28.8">
      <c r="B585" s="352" t="s">
        <v>193</v>
      </c>
      <c r="C585" s="352" t="s">
        <v>66</v>
      </c>
      <c r="D585" s="352" t="s">
        <v>297</v>
      </c>
      <c r="E585" s="352" t="s">
        <v>96</v>
      </c>
      <c r="F585" s="352" t="s">
        <v>85</v>
      </c>
      <c r="G585" s="352" t="s">
        <v>86</v>
      </c>
      <c r="H585" s="353" cm="1">
        <f t="array" ref="H585">_xlfn.XLOOKUP(E585&amp;G585,'3.5 Uso de productos'!$B$16:$B$48&amp;'3.5 Uso de productos'!$F$16:$F$48,'3.5 Uso de productos'!$AB$16:$AB$48,"-")</f>
        <v>0.97879439756339981</v>
      </c>
      <c r="I585" s="352" t="str" cm="1">
        <f t="array" ref="I585">_xlfn.XLOOKUP(E585&amp;G585,'3.5 Uso de productos'!$B$16:$B$48&amp;'3.5 Uso de productos'!$F$16:$F$48,'3.5 Uso de productos'!$AC$16:$AC$48,"-")</f>
        <v>kgCO2e/metros cúbicos</v>
      </c>
      <c r="J585" s="352" t="str" cm="1">
        <f t="array" ref="J585">_xlfn.XLOOKUP(E585&amp;G585,'3.5 Uso de productos'!$B$16:$B$48&amp;'3.5 Uso de productos'!$F$16:$F$48,'3.5 Uso de productos'!$AD$16:$AD$48,"-")</f>
        <v>IPCC 2006 (vol2; chapter 2) , Table 2.4</v>
      </c>
      <c r="K585" s="352" t="str" cm="1">
        <f t="array" ref="K585">_xlfn.XLOOKUP(E585&amp;G585,'3.5 Uso de productos'!$B$16:$B$48&amp;'3.5 Uso de productos'!$F$16:$F$48,'3.5 Uso de productos'!$AE$16:$AE$48,"-")</f>
        <v>CNE BNE 2024</v>
      </c>
      <c r="L585" s="356" t="str" cm="1">
        <f t="array" ref="L585">_xlfn.XLOOKUP(E585&amp;G585,'3.5 Uso de productos'!$B$16:$B$48&amp;'3.5 Uso de productos'!$F$16:$F$48,'3.5 Uso de productos'!$AF$16:$AF$48,"-")</f>
        <v>-</v>
      </c>
    </row>
    <row r="586" spans="2:12" ht="28.8">
      <c r="B586" s="352" t="s">
        <v>193</v>
      </c>
      <c r="C586" s="352" t="s">
        <v>66</v>
      </c>
      <c r="D586" s="352" t="s">
        <v>297</v>
      </c>
      <c r="E586" s="352" t="s">
        <v>96</v>
      </c>
      <c r="F586" s="352" t="s">
        <v>85</v>
      </c>
      <c r="G586" s="352" t="s">
        <v>87</v>
      </c>
      <c r="H586" s="357" cm="1">
        <f t="array" ref="H586">_xlfn.XLOOKUP(E586&amp;G586,'3.5 Uso de productos'!$B$16:$B$48&amp;'3.5 Uso de productos'!$F$16:$F$48,'3.5 Uso de productos'!$AB$16:$AB$48,"-")</f>
        <v>9.787943975633998E-4</v>
      </c>
      <c r="I586" s="352" t="str" cm="1">
        <f t="array" ref="I586">_xlfn.XLOOKUP(E586&amp;G586,'3.5 Uso de productos'!$B$16:$B$48&amp;'3.5 Uso de productos'!$F$16:$F$48,'3.5 Uso de productos'!$AC$16:$AC$48,"-")</f>
        <v>kgCO2e/litros</v>
      </c>
      <c r="J586" s="352" t="str" cm="1">
        <f t="array" ref="J586">_xlfn.XLOOKUP(E586&amp;G586,'3.5 Uso de productos'!$B$16:$B$48&amp;'3.5 Uso de productos'!$F$16:$F$48,'3.5 Uso de productos'!$AD$16:$AD$48,"-")</f>
        <v>IPCC 2006 (vol2; chapter 2) , Table 2.4</v>
      </c>
      <c r="K586" s="352" t="str" cm="1">
        <f t="array" ref="K586">_xlfn.XLOOKUP(E586&amp;G586,'3.5 Uso de productos'!$B$16:$B$48&amp;'3.5 Uso de productos'!$F$16:$F$48,'3.5 Uso de productos'!$AE$16:$AE$48,"-")</f>
        <v>CNE BNE 2024</v>
      </c>
      <c r="L586" s="356" t="str" cm="1">
        <f t="array" ref="L586">_xlfn.XLOOKUP(E586&amp;G586,'3.5 Uso de productos'!$B$16:$B$48&amp;'3.5 Uso de productos'!$F$16:$F$48,'3.5 Uso de productos'!$AF$16:$AF$48,"-")</f>
        <v>-</v>
      </c>
    </row>
    <row r="587" spans="2:12" ht="28.8">
      <c r="B587" s="352" t="s">
        <v>193</v>
      </c>
      <c r="C587" s="352" t="s">
        <v>66</v>
      </c>
      <c r="D587" s="352" t="s">
        <v>297</v>
      </c>
      <c r="E587" s="352" t="s">
        <v>97</v>
      </c>
      <c r="F587" s="352" t="s">
        <v>85</v>
      </c>
      <c r="G587" s="352" t="s">
        <v>86</v>
      </c>
      <c r="H587" s="353" cm="1">
        <f t="array" ref="H587">_xlfn.XLOOKUP(E587&amp;G587,'3.5 Uso de productos'!$B$16:$B$48&amp;'3.5 Uso de productos'!$F$16:$F$48,'3.5 Uso de productos'!$AB$16:$AB$48,"-")</f>
        <v>1674.6640209139498</v>
      </c>
      <c r="I587" s="352" t="str" cm="1">
        <f t="array" ref="I587">_xlfn.XLOOKUP(E587&amp;G587,'3.5 Uso de productos'!$B$16:$B$48&amp;'3.5 Uso de productos'!$F$16:$F$48,'3.5 Uso de productos'!$AC$16:$AC$48,"-")</f>
        <v>kgCO2e/metros cúbicos</v>
      </c>
      <c r="J587" s="352" t="str" cm="1">
        <f t="array" ref="J587">_xlfn.XLOOKUP(E587&amp;G587,'3.5 Uso de productos'!$B$16:$B$48&amp;'3.5 Uso de productos'!$F$16:$F$48,'3.5 Uso de productos'!$AD$16:$AD$48,"-")</f>
        <v>IPCC 2006 (vol2; chapter 2) , Table 2.4</v>
      </c>
      <c r="K587" s="352" t="str" cm="1">
        <f t="array" ref="K587">_xlfn.XLOOKUP(E587&amp;G587,'3.5 Uso de productos'!$B$16:$B$48&amp;'3.5 Uso de productos'!$F$16:$F$48,'3.5 Uso de productos'!$AE$16:$AE$48,"-")</f>
        <v>CNE BNE 2024</v>
      </c>
      <c r="L587" s="356" t="str" cm="1">
        <f t="array" ref="L587">_xlfn.XLOOKUP(E587&amp;G587,'3.5 Uso de productos'!$B$16:$B$48&amp;'3.5 Uso de productos'!$F$16:$F$48,'3.5 Uso de productos'!$AF$16:$AF$48,"-")</f>
        <v>-</v>
      </c>
    </row>
    <row r="588" spans="2:12" ht="28.8">
      <c r="B588" s="352" t="s">
        <v>193</v>
      </c>
      <c r="C588" s="352" t="s">
        <v>66</v>
      </c>
      <c r="D588" s="352" t="s">
        <v>297</v>
      </c>
      <c r="E588" s="352" t="s">
        <v>97</v>
      </c>
      <c r="F588" s="352" t="s">
        <v>85</v>
      </c>
      <c r="G588" s="352" t="s">
        <v>87</v>
      </c>
      <c r="H588" s="353" cm="1">
        <f t="array" ref="H588">_xlfn.XLOOKUP(E588&amp;G588,'3.5 Uso de productos'!$B$16:$B$48&amp;'3.5 Uso de productos'!$F$16:$F$48,'3.5 Uso de productos'!$AB$16:$AB$48,"-")</f>
        <v>1.6746640209139498</v>
      </c>
      <c r="I588" s="352" t="str" cm="1">
        <f t="array" ref="I588">_xlfn.XLOOKUP(E588&amp;G588,'3.5 Uso de productos'!$B$16:$B$48&amp;'3.5 Uso de productos'!$F$16:$F$48,'3.5 Uso de productos'!$AC$16:$AC$48,"-")</f>
        <v>kgCO2e/litros</v>
      </c>
      <c r="J588" s="352" t="str" cm="1">
        <f t="array" ref="J588">_xlfn.XLOOKUP(E588&amp;G588,'3.5 Uso de productos'!$B$16:$B$48&amp;'3.5 Uso de productos'!$F$16:$F$48,'3.5 Uso de productos'!$AD$16:$AD$48,"-")</f>
        <v>IPCC 2006 (vol2; chapter 2) , Table 2.4</v>
      </c>
      <c r="K588" s="352" t="str" cm="1">
        <f t="array" ref="K588">_xlfn.XLOOKUP(E588&amp;G588,'3.5 Uso de productos'!$B$16:$B$48&amp;'3.5 Uso de productos'!$F$16:$F$48,'3.5 Uso de productos'!$AE$16:$AE$48,"-")</f>
        <v>CNE BNE 2024</v>
      </c>
      <c r="L588" s="356" t="str" cm="1">
        <f t="array" ref="L588">_xlfn.XLOOKUP(E588&amp;G588,'3.5 Uso de productos'!$B$16:$B$48&amp;'3.5 Uso de productos'!$F$16:$F$48,'3.5 Uso de productos'!$AF$16:$AF$48,"-")</f>
        <v>-</v>
      </c>
    </row>
    <row r="589" spans="2:12" ht="28.8">
      <c r="B589" s="352" t="s">
        <v>193</v>
      </c>
      <c r="C589" s="352" t="s">
        <v>66</v>
      </c>
      <c r="D589" s="352" t="s">
        <v>297</v>
      </c>
      <c r="E589" s="352" t="s">
        <v>98</v>
      </c>
      <c r="F589" s="352" t="s">
        <v>85</v>
      </c>
      <c r="G589" s="352" t="s">
        <v>86</v>
      </c>
      <c r="H589" s="353" cm="1">
        <f t="array" ref="H589">_xlfn.XLOOKUP(E589&amp;G589,'3.5 Uso de productos'!$B$16:$B$48&amp;'3.5 Uso de productos'!$F$16:$F$48,'3.5 Uso de productos'!$AB$16:$AB$48,"-")</f>
        <v>1.9804687688971803</v>
      </c>
      <c r="I589" s="352" t="str" cm="1">
        <f t="array" ref="I589">_xlfn.XLOOKUP(E589&amp;G589,'3.5 Uso de productos'!$B$16:$B$48&amp;'3.5 Uso de productos'!$F$16:$F$48,'3.5 Uso de productos'!$AC$16:$AC$48,"-")</f>
        <v>kgCO2e/metros cúbicos</v>
      </c>
      <c r="J589" s="352" t="str" cm="1">
        <f t="array" ref="J589">_xlfn.XLOOKUP(E589&amp;G589,'3.5 Uso de productos'!$B$16:$B$48&amp;'3.5 Uso de productos'!$F$16:$F$48,'3.5 Uso de productos'!$AD$16:$AD$48,"-")</f>
        <v>IPCC 2006 (vol2; chapter 2) , Table 2.4</v>
      </c>
      <c r="K589" s="352" t="str" cm="1">
        <f t="array" ref="K589">_xlfn.XLOOKUP(E589&amp;G589,'3.5 Uso de productos'!$B$16:$B$48&amp;'3.5 Uso de productos'!$F$16:$F$48,'3.5 Uso de productos'!$AE$16:$AE$48,"-")</f>
        <v>CNE BNE 2024</v>
      </c>
      <c r="L589" s="356" t="str" cm="1">
        <f t="array" ref="L589">_xlfn.XLOOKUP(E589&amp;G589,'3.5 Uso de productos'!$B$16:$B$48&amp;'3.5 Uso de productos'!$F$16:$F$48,'3.5 Uso de productos'!$AF$16:$AF$48,"-")</f>
        <v>DEFRA 2025 (Fuel properties), Natural Gas</v>
      </c>
    </row>
    <row r="590" spans="2:12" ht="28.8">
      <c r="B590" s="352" t="s">
        <v>193</v>
      </c>
      <c r="C590" s="352" t="s">
        <v>66</v>
      </c>
      <c r="D590" s="352" t="s">
        <v>297</v>
      </c>
      <c r="E590" s="352" t="s">
        <v>99</v>
      </c>
      <c r="F590" s="352" t="s">
        <v>85</v>
      </c>
      <c r="G590" s="352" t="s">
        <v>86</v>
      </c>
      <c r="H590" s="353" cm="1">
        <f t="array" ref="H590">_xlfn.XLOOKUP(E590&amp;G590,'3.5 Uso de productos'!$B$16:$B$48&amp;'3.5 Uso de productos'!$F$16:$F$48,'3.5 Uso de productos'!$AB$16:$AB$48,"-")</f>
        <v>2586.9397811495392</v>
      </c>
      <c r="I590" s="352" t="str" cm="1">
        <f t="array" ref="I590">_xlfn.XLOOKUP(E590&amp;G590,'3.5 Uso de productos'!$B$16:$B$48&amp;'3.5 Uso de productos'!$F$16:$F$48,'3.5 Uso de productos'!$AC$16:$AC$48,"-")</f>
        <v>kgCO2e/metros cúbicos</v>
      </c>
      <c r="J590" s="352" t="str" cm="1">
        <f t="array" ref="J590">_xlfn.XLOOKUP(E590&amp;G590,'3.5 Uso de productos'!$B$16:$B$48&amp;'3.5 Uso de productos'!$F$16:$F$48,'3.5 Uso de productos'!$AD$16:$AD$48,"-")</f>
        <v>IPCC 2006 (vol2; chapter 2) , Table 2.4</v>
      </c>
      <c r="K590" s="352" t="str" cm="1">
        <f t="array" ref="K590">_xlfn.XLOOKUP(E590&amp;G590,'3.5 Uso de productos'!$B$16:$B$48&amp;'3.5 Uso de productos'!$F$16:$F$48,'3.5 Uso de productos'!$AE$16:$AE$48,"-")</f>
        <v>CNE BNE 2024</v>
      </c>
      <c r="L590" s="356" t="str" cm="1">
        <f t="array" ref="L590">_xlfn.XLOOKUP(E590&amp;G590,'3.5 Uso de productos'!$B$16:$B$48&amp;'3.5 Uso de productos'!$F$16:$F$48,'3.5 Uso de productos'!$AF$16:$AF$48,"-")</f>
        <v>-</v>
      </c>
    </row>
    <row r="591" spans="2:12" ht="28.8">
      <c r="B591" s="352" t="s">
        <v>193</v>
      </c>
      <c r="C591" s="352" t="s">
        <v>66</v>
      </c>
      <c r="D591" s="352" t="s">
        <v>297</v>
      </c>
      <c r="E591" s="352" t="s">
        <v>99</v>
      </c>
      <c r="F591" s="352" t="s">
        <v>85</v>
      </c>
      <c r="G591" s="352" t="s">
        <v>87</v>
      </c>
      <c r="H591" s="353" cm="1">
        <f t="array" ref="H591">_xlfn.XLOOKUP(E591&amp;G591,'3.5 Uso de productos'!$B$16:$B$48&amp;'3.5 Uso de productos'!$F$16:$F$48,'3.5 Uso de productos'!$AB$16:$AB$48,"-")</f>
        <v>2.5869397811495394</v>
      </c>
      <c r="I591" s="352" t="str" cm="1">
        <f t="array" ref="I591">_xlfn.XLOOKUP(E591&amp;G591,'3.5 Uso de productos'!$B$16:$B$48&amp;'3.5 Uso de productos'!$F$16:$F$48,'3.5 Uso de productos'!$AC$16:$AC$48,"-")</f>
        <v>kgCO2e/litros</v>
      </c>
      <c r="J591" s="352" t="str" cm="1">
        <f t="array" ref="J591">_xlfn.XLOOKUP(E591&amp;G591,'3.5 Uso de productos'!$B$16:$B$48&amp;'3.5 Uso de productos'!$F$16:$F$48,'3.5 Uso de productos'!$AD$16:$AD$48,"-")</f>
        <v>IPCC 2006 (vol2; chapter 2) , Table 2.4</v>
      </c>
      <c r="K591" s="352" t="str" cm="1">
        <f t="array" ref="K591">_xlfn.XLOOKUP(E591&amp;G591,'3.5 Uso de productos'!$B$16:$B$48&amp;'3.5 Uso de productos'!$F$16:$F$48,'3.5 Uso de productos'!$AE$16:$AE$48,"-")</f>
        <v>CNE BNE 2024</v>
      </c>
      <c r="L591" s="356" t="str" cm="1">
        <f t="array" ref="L591">_xlfn.XLOOKUP(E591&amp;G591,'3.5 Uso de productos'!$B$16:$B$48&amp;'3.5 Uso de productos'!$F$16:$F$48,'3.5 Uso de productos'!$AF$16:$AF$48,"-")</f>
        <v>-</v>
      </c>
    </row>
    <row r="592" spans="2:12" ht="28.8">
      <c r="B592" s="352" t="s">
        <v>193</v>
      </c>
      <c r="C592" s="352" t="s">
        <v>66</v>
      </c>
      <c r="D592" s="352" t="s">
        <v>297</v>
      </c>
      <c r="E592" s="352" t="s">
        <v>100</v>
      </c>
      <c r="F592" s="352" t="s">
        <v>85</v>
      </c>
      <c r="G592" s="352" t="s">
        <v>89</v>
      </c>
      <c r="H592" s="353" cm="1">
        <f t="array" ref="H592">_xlfn.XLOOKUP(E592&amp;G592,'3.5 Uso de productos'!$B$16:$B$48&amp;'3.5 Uso de productos'!$F$16:$F$48,'3.5 Uso de productos'!$AB$16:$AB$48,"-")</f>
        <v>3155.342485014</v>
      </c>
      <c r="I592" s="352" t="str" cm="1">
        <f t="array" ref="I592">_xlfn.XLOOKUP(E592&amp;G592,'3.5 Uso de productos'!$B$16:$B$48&amp;'3.5 Uso de productos'!$F$16:$F$48,'3.5 Uso de productos'!$AC$16:$AC$48,"-")</f>
        <v>kgCO2e/toneladas</v>
      </c>
      <c r="J592" s="352" t="str" cm="1">
        <f t="array" ref="J592">_xlfn.XLOOKUP(E592&amp;G592,'3.5 Uso de productos'!$B$16:$B$48&amp;'3.5 Uso de productos'!$F$16:$F$48,'3.5 Uso de productos'!$AD$16:$AD$48,"-")</f>
        <v>IPCC 2006 (vol2; chapter 2) , Table 2.4</v>
      </c>
      <c r="K592" s="352" t="str" cm="1">
        <f t="array" ref="K592">_xlfn.XLOOKUP(E592&amp;G592,'3.5 Uso de productos'!$B$16:$B$48&amp;'3.5 Uso de productos'!$F$16:$F$48,'3.5 Uso de productos'!$AE$16:$AE$48,"-")</f>
        <v>CNE BNE 2024</v>
      </c>
      <c r="L592" s="356" t="str" cm="1">
        <f t="array" ref="L592">_xlfn.XLOOKUP(E592&amp;G592,'3.5 Uso de productos'!$B$16:$B$48&amp;'3.5 Uso de productos'!$F$16:$F$48,'3.5 Uso de productos'!$AF$16:$AF$48,"-")</f>
        <v>-</v>
      </c>
    </row>
    <row r="593" spans="2:12" ht="28.8">
      <c r="B593" s="352" t="s">
        <v>193</v>
      </c>
      <c r="C593" s="352" t="s">
        <v>66</v>
      </c>
      <c r="D593" s="352" t="s">
        <v>297</v>
      </c>
      <c r="E593" s="352" t="s">
        <v>100</v>
      </c>
      <c r="F593" s="352" t="s">
        <v>85</v>
      </c>
      <c r="G593" s="352" t="s">
        <v>90</v>
      </c>
      <c r="H593" s="353" cm="1">
        <f t="array" ref="H593">_xlfn.XLOOKUP(E593&amp;G593,'3.5 Uso de productos'!$B$16:$B$48&amp;'3.5 Uso de productos'!$F$16:$F$48,'3.5 Uso de productos'!$AB$16:$AB$48,"-")</f>
        <v>3.1553424850140002</v>
      </c>
      <c r="I593" s="352" t="str" cm="1">
        <f t="array" ref="I593">_xlfn.XLOOKUP(E593&amp;G593,'3.5 Uso de productos'!$B$16:$B$48&amp;'3.5 Uso de productos'!$F$16:$F$48,'3.5 Uso de productos'!$AC$16:$AC$48,"-")</f>
        <v>kgCO2e/kilogramos</v>
      </c>
      <c r="J593" s="352" t="str" cm="1">
        <f t="array" ref="J593">_xlfn.XLOOKUP(E593&amp;G593,'3.5 Uso de productos'!$B$16:$B$48&amp;'3.5 Uso de productos'!$F$16:$F$48,'3.5 Uso de productos'!$AD$16:$AD$48,"-")</f>
        <v>IPCC 2006 (vol2; chapter 2) , Table 2.4</v>
      </c>
      <c r="K593" s="352" t="str" cm="1">
        <f t="array" ref="K593">_xlfn.XLOOKUP(E593&amp;G593,'3.5 Uso de productos'!$B$16:$B$48&amp;'3.5 Uso de productos'!$F$16:$F$48,'3.5 Uso de productos'!$AE$16:$AE$48,"-")</f>
        <v>CNE BNE 2024</v>
      </c>
      <c r="L593" s="356" t="str" cm="1">
        <f t="array" ref="L593">_xlfn.XLOOKUP(E593&amp;G593,'3.5 Uso de productos'!$B$16:$B$48&amp;'3.5 Uso de productos'!$F$16:$F$48,'3.5 Uso de productos'!$AF$16:$AF$48,"-")</f>
        <v>-</v>
      </c>
    </row>
    <row r="594" spans="2:12" ht="28.8">
      <c r="B594" s="352" t="s">
        <v>193</v>
      </c>
      <c r="C594" s="352" t="s">
        <v>66</v>
      </c>
      <c r="D594" s="352" t="s">
        <v>297</v>
      </c>
      <c r="E594" s="352" t="s">
        <v>100</v>
      </c>
      <c r="F594" s="352" t="s">
        <v>85</v>
      </c>
      <c r="G594" s="352" t="s">
        <v>91</v>
      </c>
      <c r="H594" s="357" cm="1">
        <f t="array" ref="H594">_xlfn.XLOOKUP(E594&amp;G594,'3.5 Uso de productos'!$B$16:$B$48&amp;'3.5 Uso de productos'!$F$16:$F$48,'3.5 Uso de productos'!$AB$16:$AB$48,"-")</f>
        <v>3.1553424850140001E-3</v>
      </c>
      <c r="I594" s="352" t="str" cm="1">
        <f t="array" ref="I594">_xlfn.XLOOKUP(E594&amp;G594,'3.5 Uso de productos'!$B$16:$B$48&amp;'3.5 Uso de productos'!$F$16:$F$48,'3.5 Uso de productos'!$AC$16:$AC$48,"-")</f>
        <v>kgCO2e/gramos</v>
      </c>
      <c r="J594" s="352" t="str" cm="1">
        <f t="array" ref="J594">_xlfn.XLOOKUP(E594&amp;G594,'3.5 Uso de productos'!$B$16:$B$48&amp;'3.5 Uso de productos'!$F$16:$F$48,'3.5 Uso de productos'!$AD$16:$AD$48,"-")</f>
        <v>IPCC 2006 (vol2; chapter 2) , Table 2.4</v>
      </c>
      <c r="K594" s="352" t="str" cm="1">
        <f t="array" ref="K594">_xlfn.XLOOKUP(E594&amp;G594,'3.5 Uso de productos'!$B$16:$B$48&amp;'3.5 Uso de productos'!$F$16:$F$48,'3.5 Uso de productos'!$AE$16:$AE$48,"-")</f>
        <v>CNE BNE 2024</v>
      </c>
      <c r="L594" s="356" t="str" cm="1">
        <f t="array" ref="L594">_xlfn.XLOOKUP(E594&amp;G594,'3.5 Uso de productos'!$B$16:$B$48&amp;'3.5 Uso de productos'!$F$16:$F$48,'3.5 Uso de productos'!$AF$16:$AF$48,"-")</f>
        <v>-</v>
      </c>
    </row>
    <row r="595" spans="2:12" ht="28.8">
      <c r="B595" s="352" t="s">
        <v>193</v>
      </c>
      <c r="C595" s="352" t="s">
        <v>66</v>
      </c>
      <c r="D595" s="352" t="s">
        <v>297</v>
      </c>
      <c r="E595" s="352" t="s">
        <v>101</v>
      </c>
      <c r="F595" s="352" t="s">
        <v>85</v>
      </c>
      <c r="G595" s="352" t="s">
        <v>86</v>
      </c>
      <c r="H595" s="353" cm="1">
        <f t="array" ref="H595">_xlfn.XLOOKUP(E595&amp;G595,'3.5 Uso de productos'!$B$16:$B$48&amp;'3.5 Uso de productos'!$F$16:$F$48,'3.5 Uso de productos'!$AB$16:$AB$48,"-")</f>
        <v>2714.5332574466397</v>
      </c>
      <c r="I595" s="352" t="str" cm="1">
        <f t="array" ref="I595">_xlfn.XLOOKUP(E595&amp;G595,'3.5 Uso de productos'!$B$16:$B$48&amp;'3.5 Uso de productos'!$F$16:$F$48,'3.5 Uso de productos'!$AC$16:$AC$48,"-")</f>
        <v>kgCO2e/metros cúbicos</v>
      </c>
      <c r="J595" s="352" t="str" cm="1">
        <f t="array" ref="J595">_xlfn.XLOOKUP(E595&amp;G595,'3.5 Uso de productos'!$B$16:$B$48&amp;'3.5 Uso de productos'!$F$16:$F$48,'3.5 Uso de productos'!$AD$16:$AD$48,"-")</f>
        <v>IPCC 2006 (vol2; chapter 2) , Table 2.4</v>
      </c>
      <c r="K595" s="352" t="str" cm="1">
        <f t="array" ref="K595">_xlfn.XLOOKUP(E595&amp;G595,'3.5 Uso de productos'!$B$16:$B$48&amp;'3.5 Uso de productos'!$F$16:$F$48,'3.5 Uso de productos'!$AE$16:$AE$48,"-")</f>
        <v>CNE BNE 2024</v>
      </c>
      <c r="L595" s="356" t="str" cm="1">
        <f t="array" ref="L595">_xlfn.XLOOKUP(E595&amp;G595,'3.5 Uso de productos'!$B$16:$B$48&amp;'3.5 Uso de productos'!$F$16:$F$48,'3.5 Uso de productos'!$AF$16:$AF$48,"-")</f>
        <v>-</v>
      </c>
    </row>
    <row r="596" spans="2:12" ht="28.8">
      <c r="B596" s="352" t="s">
        <v>193</v>
      </c>
      <c r="C596" s="352" t="s">
        <v>66</v>
      </c>
      <c r="D596" s="352" t="s">
        <v>297</v>
      </c>
      <c r="E596" s="352" t="s">
        <v>101</v>
      </c>
      <c r="F596" s="352" t="s">
        <v>85</v>
      </c>
      <c r="G596" s="352" t="s">
        <v>87</v>
      </c>
      <c r="H596" s="353" cm="1">
        <f t="array" ref="H596">_xlfn.XLOOKUP(E596&amp;G596,'3.5 Uso de productos'!$B$16:$B$48&amp;'3.5 Uso de productos'!$F$16:$F$48,'3.5 Uso de productos'!$AB$16:$AB$48,"-")</f>
        <v>2.7145332574466399</v>
      </c>
      <c r="I596" s="352" t="str" cm="1">
        <f t="array" ref="I596">_xlfn.XLOOKUP(E596&amp;G596,'3.5 Uso de productos'!$B$16:$B$48&amp;'3.5 Uso de productos'!$F$16:$F$48,'3.5 Uso de productos'!$AC$16:$AC$48,"-")</f>
        <v>kgCO2e/litros</v>
      </c>
      <c r="J596" s="352" t="str" cm="1">
        <f t="array" ref="J596">_xlfn.XLOOKUP(E596&amp;G596,'3.5 Uso de productos'!$B$16:$B$48&amp;'3.5 Uso de productos'!$F$16:$F$48,'3.5 Uso de productos'!$AD$16:$AD$48,"-")</f>
        <v>IPCC 2006 (vol2; chapter 2) , Table 2.4</v>
      </c>
      <c r="K596" s="352" t="str" cm="1">
        <f t="array" ref="K596">_xlfn.XLOOKUP(E596&amp;G596,'3.5 Uso de productos'!$B$16:$B$48&amp;'3.5 Uso de productos'!$F$16:$F$48,'3.5 Uso de productos'!$AE$16:$AE$48,"-")</f>
        <v>CNE BNE 2024</v>
      </c>
      <c r="L596" s="356" t="str" cm="1">
        <f t="array" ref="L596">_xlfn.XLOOKUP(E596&amp;G596,'3.5 Uso de productos'!$B$16:$B$48&amp;'3.5 Uso de productos'!$F$16:$F$48,'3.5 Uso de productos'!$AF$16:$AF$48,"-")</f>
        <v>-</v>
      </c>
    </row>
    <row r="597" spans="2:12" ht="28.8">
      <c r="B597" s="352" t="s">
        <v>193</v>
      </c>
      <c r="C597" s="352" t="s">
        <v>66</v>
      </c>
      <c r="D597" s="352" t="s">
        <v>297</v>
      </c>
      <c r="E597" s="352" t="s">
        <v>102</v>
      </c>
      <c r="F597" s="352" t="s">
        <v>85</v>
      </c>
      <c r="G597" s="352" t="s">
        <v>86</v>
      </c>
      <c r="H597" s="353" cm="1">
        <f t="array" ref="H597">_xlfn.XLOOKUP(E597&amp;G597,'3.5 Uso de productos'!$B$16:$B$48&amp;'3.5 Uso de productos'!$F$16:$F$48,'3.5 Uso de productos'!$AB$16:$AB$48,"-")</f>
        <v>3013.5062872674898</v>
      </c>
      <c r="I597" s="352" t="str" cm="1">
        <f t="array" ref="I597">_xlfn.XLOOKUP(E597&amp;G597,'3.5 Uso de productos'!$B$16:$B$48&amp;'3.5 Uso de productos'!$F$16:$F$48,'3.5 Uso de productos'!$AC$16:$AC$48,"-")</f>
        <v>kgCO2e/metros cúbicos</v>
      </c>
      <c r="J597" s="352" t="str" cm="1">
        <f t="array" ref="J597">_xlfn.XLOOKUP(E597&amp;G597,'3.5 Uso de productos'!$B$16:$B$48&amp;'3.5 Uso de productos'!$F$16:$F$48,'3.5 Uso de productos'!$AD$16:$AD$48,"-")</f>
        <v>IPCC 2006 (vol2; chapter 2) , Table 2.4</v>
      </c>
      <c r="K597" s="352" t="str" cm="1">
        <f t="array" ref="K597">_xlfn.XLOOKUP(E597&amp;G597,'3.5 Uso de productos'!$B$16:$B$48&amp;'3.5 Uso de productos'!$F$16:$F$48,'3.5 Uso de productos'!$AE$16:$AE$48,"-")</f>
        <v>CNE BNE 2024</v>
      </c>
      <c r="L597" s="356" t="str" cm="1">
        <f t="array" ref="L597">_xlfn.XLOOKUP(E597&amp;G597,'3.5 Uso de productos'!$B$16:$B$48&amp;'3.5 Uso de productos'!$F$16:$F$48,'3.5 Uso de productos'!$AF$16:$AF$48,"-")</f>
        <v>-</v>
      </c>
    </row>
    <row r="598" spans="2:12" ht="28.8">
      <c r="B598" s="352" t="s">
        <v>193</v>
      </c>
      <c r="C598" s="352" t="s">
        <v>66</v>
      </c>
      <c r="D598" s="352" t="s">
        <v>297</v>
      </c>
      <c r="E598" s="352" t="s">
        <v>102</v>
      </c>
      <c r="F598" s="352" t="s">
        <v>85</v>
      </c>
      <c r="G598" s="352" t="s">
        <v>87</v>
      </c>
      <c r="H598" s="353" cm="1">
        <f t="array" ref="H598">_xlfn.XLOOKUP(E598&amp;G598,'3.5 Uso de productos'!$B$16:$B$48&amp;'3.5 Uso de productos'!$F$16:$F$48,'3.5 Uso de productos'!$AB$16:$AB$48,"-")</f>
        <v>3.0135062872674898</v>
      </c>
      <c r="I598" s="352" t="str" cm="1">
        <f t="array" ref="I598">_xlfn.XLOOKUP(E598&amp;G598,'3.5 Uso de productos'!$B$16:$B$48&amp;'3.5 Uso de productos'!$F$16:$F$48,'3.5 Uso de productos'!$AC$16:$AC$48,"-")</f>
        <v>kgCO2e/litros</v>
      </c>
      <c r="J598" s="352" t="str" cm="1">
        <f t="array" ref="J598">_xlfn.XLOOKUP(E598&amp;G598,'3.5 Uso de productos'!$B$16:$B$48&amp;'3.5 Uso de productos'!$F$16:$F$48,'3.5 Uso de productos'!$AD$16:$AD$48,"-")</f>
        <v>IPCC 2006 (vol2; chapter 2) , Table 2.4</v>
      </c>
      <c r="K598" s="352" t="str" cm="1">
        <f t="array" ref="K598">_xlfn.XLOOKUP(E598&amp;G598,'3.5 Uso de productos'!$B$16:$B$48&amp;'3.5 Uso de productos'!$F$16:$F$48,'3.5 Uso de productos'!$AE$16:$AE$48,"-")</f>
        <v>CNE BNE 2024</v>
      </c>
      <c r="L598" s="356" t="str" cm="1">
        <f t="array" ref="L598">_xlfn.XLOOKUP(E598&amp;G598,'3.5 Uso de productos'!$B$16:$B$48&amp;'3.5 Uso de productos'!$F$16:$F$48,'3.5 Uso de productos'!$AF$16:$AF$48,"-")</f>
        <v>-</v>
      </c>
    </row>
    <row r="599" spans="2:12" ht="28.8">
      <c r="B599" s="352" t="s">
        <v>193</v>
      </c>
      <c r="C599" s="352" t="s">
        <v>66</v>
      </c>
      <c r="D599" s="352" t="s">
        <v>297</v>
      </c>
      <c r="E599" s="352" t="s">
        <v>103</v>
      </c>
      <c r="F599" s="352" t="s">
        <v>85</v>
      </c>
      <c r="G599" s="352" t="s">
        <v>86</v>
      </c>
      <c r="H599" s="353" cm="1">
        <f t="array" ref="H599">_xlfn.XLOOKUP(E599&amp;G599,'3.5 Uso de productos'!$B$16:$B$48&amp;'3.5 Uso de productos'!$F$16:$F$48,'3.5 Uso de productos'!$AB$16:$AB$48,"-")</f>
        <v>3072.02097245715</v>
      </c>
      <c r="I599" s="352" t="str" cm="1">
        <f t="array" ref="I599">_xlfn.XLOOKUP(E599&amp;G599,'3.5 Uso de productos'!$B$16:$B$48&amp;'3.5 Uso de productos'!$F$16:$F$48,'3.5 Uso de productos'!$AC$16:$AC$48,"-")</f>
        <v>kgCO2e/metros cúbicos</v>
      </c>
      <c r="J599" s="352" t="str" cm="1">
        <f t="array" ref="J599">_xlfn.XLOOKUP(E599&amp;G599,'3.5 Uso de productos'!$B$16:$B$48&amp;'3.5 Uso de productos'!$F$16:$F$48,'3.5 Uso de productos'!$AD$16:$AD$48,"-")</f>
        <v>IPCC 2006 (vol2; chapter 2) , Table 2.4</v>
      </c>
      <c r="K599" s="352" t="str" cm="1">
        <f t="array" ref="K599">_xlfn.XLOOKUP(E599&amp;G599,'3.5 Uso de productos'!$B$16:$B$48&amp;'3.5 Uso de productos'!$F$16:$F$48,'3.5 Uso de productos'!$AE$16:$AE$48,"-")</f>
        <v>CNE BNE 2024</v>
      </c>
      <c r="L599" s="356" t="str" cm="1">
        <f t="array" ref="L599">_xlfn.XLOOKUP(E599&amp;G599,'3.5 Uso de productos'!$B$16:$B$48&amp;'3.5 Uso de productos'!$F$16:$F$48,'3.5 Uso de productos'!$AF$16:$AF$48,"-")</f>
        <v>-</v>
      </c>
    </row>
    <row r="600" spans="2:12" ht="28.8">
      <c r="B600" s="352" t="s">
        <v>193</v>
      </c>
      <c r="C600" s="352" t="s">
        <v>66</v>
      </c>
      <c r="D600" s="352" t="s">
        <v>297</v>
      </c>
      <c r="E600" s="352" t="s">
        <v>103</v>
      </c>
      <c r="F600" s="352" t="s">
        <v>85</v>
      </c>
      <c r="G600" s="352" t="s">
        <v>87</v>
      </c>
      <c r="H600" s="353" cm="1">
        <f t="array" ref="H600">_xlfn.XLOOKUP(E600&amp;G600,'3.5 Uso de productos'!$B$16:$B$48&amp;'3.5 Uso de productos'!$F$16:$F$48,'3.5 Uso de productos'!$AB$16:$AB$48,"-")</f>
        <v>3.0720209724571501</v>
      </c>
      <c r="I600" s="352" t="str" cm="1">
        <f t="array" ref="I600">_xlfn.XLOOKUP(E600&amp;G600,'3.5 Uso de productos'!$B$16:$B$48&amp;'3.5 Uso de productos'!$F$16:$F$48,'3.5 Uso de productos'!$AC$16:$AC$48,"-")</f>
        <v>kgCO2e/litros</v>
      </c>
      <c r="J600" s="352" t="str" cm="1">
        <f t="array" ref="J600">_xlfn.XLOOKUP(E600&amp;G600,'3.5 Uso de productos'!$B$16:$B$48&amp;'3.5 Uso de productos'!$F$16:$F$48,'3.5 Uso de productos'!$AD$16:$AD$48,"-")</f>
        <v>IPCC 2006 (vol2; chapter 2) , Table 2.4</v>
      </c>
      <c r="K600" s="352" t="str" cm="1">
        <f t="array" ref="K600">_xlfn.XLOOKUP(E600&amp;G600,'3.5 Uso de productos'!$B$16:$B$48&amp;'3.5 Uso de productos'!$F$16:$F$48,'3.5 Uso de productos'!$AE$16:$AE$48,"-")</f>
        <v>CNE BNE 2024</v>
      </c>
      <c r="L600" s="356" t="str" cm="1">
        <f t="array" ref="L600">_xlfn.XLOOKUP(E600&amp;G600,'3.5 Uso de productos'!$B$16:$B$48&amp;'3.5 Uso de productos'!$F$16:$F$48,'3.5 Uso de productos'!$AF$16:$AF$48,"-")</f>
        <v>-</v>
      </c>
    </row>
    <row r="601" spans="2:12" ht="43.2">
      <c r="B601" s="352" t="s">
        <v>193</v>
      </c>
      <c r="C601" s="352" t="s">
        <v>66</v>
      </c>
      <c r="D601" s="352" t="s">
        <v>125</v>
      </c>
      <c r="E601" s="352" t="s">
        <v>126</v>
      </c>
      <c r="F601" s="352" t="s">
        <v>85</v>
      </c>
      <c r="G601" s="352" t="s">
        <v>90</v>
      </c>
      <c r="H601" s="362" cm="1">
        <f t="array" ref="H601">_xlfn.XLOOKUP(E601&amp;G601,'3.5 Uso de productos'!$C$59:$C$90&amp;'3.5 Uso de productos'!$F$59:$F$90,'3.5 Uso de productos'!$G$59:$G$90,"-")</f>
        <v>858</v>
      </c>
      <c r="I601" s="352" t="str" cm="1">
        <f t="array" ref="I601">_xlfn.XLOOKUP(E601&amp;G601,'3.5 Uso de productos'!$C$59:$C$90&amp;'3.5 Uso de productos'!$F$59:$F$90,'3.5 Uso de productos'!$H$59:$H$90,"-")</f>
        <v>kgCO2e/kilogramos</v>
      </c>
      <c r="J601" s="352" t="str" cm="1">
        <f t="array" ref="J601">_xlfn.XLOOKUP(E601&amp;G601,'3.5 Uso de productos'!$C$59:$C$90&amp;'3.5 Uso de productos'!$F$59:$F$90,'3.5 Uso de productos'!$I$59:$I$90,"-")</f>
        <v>IPCC 2006 (vol3; chapter 7) , Table 7.8 | IPCC 2012 (AR5; chapter 8), Table 8.A.1</v>
      </c>
      <c r="K601" s="352" t="s">
        <v>85</v>
      </c>
      <c r="L601" s="352" t="s">
        <v>85</v>
      </c>
    </row>
    <row r="602" spans="2:12" ht="43.2">
      <c r="B602" s="352" t="s">
        <v>193</v>
      </c>
      <c r="C602" s="352" t="s">
        <v>66</v>
      </c>
      <c r="D602" s="352" t="s">
        <v>125</v>
      </c>
      <c r="E602" s="352" t="s">
        <v>153</v>
      </c>
      <c r="F602" s="352" t="s">
        <v>85</v>
      </c>
      <c r="G602" s="352" t="s">
        <v>90</v>
      </c>
      <c r="H602" s="362" cm="1">
        <f t="array" ref="H602">_xlfn.XLOOKUP(E602&amp;G602,'3.5 Uso de productos'!$C$59:$C$90&amp;'3.5 Uso de productos'!$F$59:$F$90,'3.5 Uso de productos'!$G$59:$G$90,"-")</f>
        <v>328</v>
      </c>
      <c r="I602" s="352" t="str" cm="1">
        <f t="array" ref="I602">_xlfn.XLOOKUP(E602&amp;G602,'3.5 Uso de productos'!$C$59:$C$90&amp;'3.5 Uso de productos'!$F$59:$F$90,'3.5 Uso de productos'!$H$59:$H$90,"-")</f>
        <v>kgCO2e/kilogramos</v>
      </c>
      <c r="J602" s="352" t="str" cm="1">
        <f t="array" ref="J602">_xlfn.XLOOKUP(E602&amp;G602,'3.5 Uso de productos'!$C$59:$C$90&amp;'3.5 Uso de productos'!$F$59:$F$90,'3.5 Uso de productos'!$I$59:$I$90,"-")</f>
        <v>IPCC 2006 (vol3; chapter 7) , Table 7.8 | IPCC 2012 (AR5; chapter 8), Table 8.A.1</v>
      </c>
      <c r="K602" s="352" t="s">
        <v>85</v>
      </c>
      <c r="L602" s="356" t="s">
        <v>85</v>
      </c>
    </row>
    <row r="603" spans="2:12" ht="43.2">
      <c r="B603" s="352" t="s">
        <v>193</v>
      </c>
      <c r="C603" s="352" t="s">
        <v>66</v>
      </c>
      <c r="D603" s="352" t="s">
        <v>125</v>
      </c>
      <c r="E603" s="352" t="s">
        <v>154</v>
      </c>
      <c r="F603" s="352" t="s">
        <v>85</v>
      </c>
      <c r="G603" s="352" t="s">
        <v>90</v>
      </c>
      <c r="H603" s="362" cm="1">
        <f t="array" ref="H603">_xlfn.XLOOKUP(E603&amp;G603,'3.5 Uso de productos'!$C$59:$C$90&amp;'3.5 Uso de productos'!$F$59:$F$90,'3.5 Uso de productos'!$G$59:$G$90,"-")</f>
        <v>4800</v>
      </c>
      <c r="I603" s="352" t="str" cm="1">
        <f t="array" ref="I603">_xlfn.XLOOKUP(E603&amp;G603,'3.5 Uso de productos'!$C$59:$C$90&amp;'3.5 Uso de productos'!$F$59:$F$90,'3.5 Uso de productos'!$H$59:$H$90,"-")</f>
        <v>kgCO2e/kilogramos</v>
      </c>
      <c r="J603" s="352" t="str" cm="1">
        <f t="array" ref="J603">_xlfn.XLOOKUP(E603&amp;G603,'3.5 Uso de productos'!$C$59:$C$90&amp;'3.5 Uso de productos'!$F$59:$F$90,'3.5 Uso de productos'!$I$59:$I$90,"-")</f>
        <v>IPCC 2006 (vol3; chapter 7) , Table 7.8 | IPCC 2012 (AR5; chapter 8), Table 8.A.1</v>
      </c>
      <c r="K603" s="352" t="s">
        <v>85</v>
      </c>
      <c r="L603" s="356" t="s">
        <v>85</v>
      </c>
    </row>
    <row r="604" spans="2:12" ht="43.2">
      <c r="B604" s="352" t="s">
        <v>193</v>
      </c>
      <c r="C604" s="352" t="s">
        <v>66</v>
      </c>
      <c r="D604" s="352" t="s">
        <v>125</v>
      </c>
      <c r="E604" s="352" t="s">
        <v>155</v>
      </c>
      <c r="F604" s="352" t="s">
        <v>85</v>
      </c>
      <c r="G604" s="352" t="s">
        <v>90</v>
      </c>
      <c r="H604" s="362" cm="1">
        <f t="array" ref="H604">_xlfn.XLOOKUP(E604&amp;G604,'3.5 Uso de productos'!$C$59:$C$90&amp;'3.5 Uso de productos'!$F$59:$F$90,'3.5 Uso de productos'!$G$59:$G$90,"-")</f>
        <v>138</v>
      </c>
      <c r="I604" s="352" t="str" cm="1">
        <f t="array" ref="I604">_xlfn.XLOOKUP(E604&amp;G604,'3.5 Uso de productos'!$C$59:$C$90&amp;'3.5 Uso de productos'!$F$59:$F$90,'3.5 Uso de productos'!$H$59:$H$90,"-")</f>
        <v>kgCO2e/kilogramos</v>
      </c>
      <c r="J604" s="352" t="str" cm="1">
        <f t="array" ref="J604">_xlfn.XLOOKUP(E604&amp;G604,'3.5 Uso de productos'!$C$59:$C$90&amp;'3.5 Uso de productos'!$F$59:$F$90,'3.5 Uso de productos'!$I$59:$I$90,"-")</f>
        <v>IPCC 2006 (vol3; chapter 7) , Table 7.8 | IPCC 2012 (AR5; chapter 8), Table 8.A.1</v>
      </c>
      <c r="K604" s="352" t="s">
        <v>85</v>
      </c>
      <c r="L604" s="356" t="s">
        <v>85</v>
      </c>
    </row>
    <row r="605" spans="2:12" ht="43.2">
      <c r="B605" s="352" t="s">
        <v>193</v>
      </c>
      <c r="C605" s="352" t="s">
        <v>66</v>
      </c>
      <c r="D605" s="352" t="s">
        <v>125</v>
      </c>
      <c r="E605" s="352" t="s">
        <v>156</v>
      </c>
      <c r="F605" s="352" t="s">
        <v>85</v>
      </c>
      <c r="G605" s="352" t="s">
        <v>90</v>
      </c>
      <c r="H605" s="362" cm="1">
        <f t="array" ref="H605">_xlfn.XLOOKUP(E605&amp;G605,'3.5 Uso de productos'!$C$59:$C$90&amp;'3.5 Uso de productos'!$F$59:$F$90,'3.5 Uso de productos'!$G$59:$G$90,"-")</f>
        <v>3350</v>
      </c>
      <c r="I605" s="352" t="str" cm="1">
        <f t="array" ref="I605">_xlfn.XLOOKUP(E605&amp;G605,'3.5 Uso de productos'!$C$59:$C$90&amp;'3.5 Uso de productos'!$F$59:$F$90,'3.5 Uso de productos'!$H$59:$H$90,"-")</f>
        <v>kgCO2e/kilogramos</v>
      </c>
      <c r="J605" s="352" t="str" cm="1">
        <f t="array" ref="J605">_xlfn.XLOOKUP(E605&amp;G605,'3.5 Uso de productos'!$C$59:$C$90&amp;'3.5 Uso de productos'!$F$59:$F$90,'3.5 Uso de productos'!$I$59:$I$90,"-")</f>
        <v>IPCC 2006 (vol3; chapter 7) , Table 7.8 | IPCC 2012 (AR5; chapter 8), Table 8.A.1</v>
      </c>
      <c r="K605" s="352" t="s">
        <v>85</v>
      </c>
      <c r="L605" s="356" t="s">
        <v>85</v>
      </c>
    </row>
    <row r="606" spans="2:12" ht="43.2">
      <c r="B606" s="352" t="s">
        <v>193</v>
      </c>
      <c r="C606" s="352" t="s">
        <v>66</v>
      </c>
      <c r="D606" s="352" t="s">
        <v>125</v>
      </c>
      <c r="E606" s="352" t="s">
        <v>157</v>
      </c>
      <c r="F606" s="352" t="s">
        <v>85</v>
      </c>
      <c r="G606" s="352" t="s">
        <v>90</v>
      </c>
      <c r="H606" s="362" cm="1">
        <f t="array" ref="H606">_xlfn.XLOOKUP(E606&amp;G606,'3.5 Uso de productos'!$C$59:$C$90&amp;'3.5 Uso de productos'!$F$59:$F$90,'3.5 Uso de productos'!$G$59:$G$90,"-")</f>
        <v>12400</v>
      </c>
      <c r="I606" s="352" t="str" cm="1">
        <f t="array" ref="I606">_xlfn.XLOOKUP(E606&amp;G606,'3.5 Uso de productos'!$C$59:$C$90&amp;'3.5 Uso de productos'!$F$59:$F$90,'3.5 Uso de productos'!$H$59:$H$90,"-")</f>
        <v>kgCO2e/kilogramos</v>
      </c>
      <c r="J606" s="352" t="str" cm="1">
        <f t="array" ref="J606">_xlfn.XLOOKUP(E606&amp;G606,'3.5 Uso de productos'!$C$59:$C$90&amp;'3.5 Uso de productos'!$F$59:$F$90,'3.5 Uso de productos'!$I$59:$I$90,"-")</f>
        <v>IPCC 2006 (vol3; chapter 7) , Table 7.8 | IPCC 2012 (AR5; chapter 8), Table 8.A.1</v>
      </c>
      <c r="K606" s="352" t="s">
        <v>85</v>
      </c>
      <c r="L606" s="356" t="s">
        <v>85</v>
      </c>
    </row>
    <row r="607" spans="2:12" ht="43.2">
      <c r="B607" s="352" t="s">
        <v>193</v>
      </c>
      <c r="C607" s="352" t="s">
        <v>66</v>
      </c>
      <c r="D607" s="352" t="s">
        <v>125</v>
      </c>
      <c r="E607" s="352" t="s">
        <v>158</v>
      </c>
      <c r="F607" s="352" t="s">
        <v>85</v>
      </c>
      <c r="G607" s="352" t="s">
        <v>90</v>
      </c>
      <c r="H607" s="362" cm="1">
        <f t="array" ref="H607">_xlfn.XLOOKUP(E607&amp;G607,'3.5 Uso de productos'!$C$59:$C$90&amp;'3.5 Uso de productos'!$F$59:$F$90,'3.5 Uso de productos'!$G$59:$G$90,"-")</f>
        <v>8060</v>
      </c>
      <c r="I607" s="352" t="str" cm="1">
        <f t="array" ref="I607">_xlfn.XLOOKUP(E607&amp;G607,'3.5 Uso de productos'!$C$59:$C$90&amp;'3.5 Uso de productos'!$F$59:$F$90,'3.5 Uso de productos'!$H$59:$H$90,"-")</f>
        <v>kgCO2e/kilogramos</v>
      </c>
      <c r="J607" s="352" t="str" cm="1">
        <f t="array" ref="J607">_xlfn.XLOOKUP(E607&amp;G607,'3.5 Uso de productos'!$C$59:$C$90&amp;'3.5 Uso de productos'!$F$59:$F$90,'3.5 Uso de productos'!$I$59:$I$90,"-")</f>
        <v>IPCC 2006 (vol3; chapter 7) , Table 7.8 | IPCC 2012 (AR5; chapter 8), Table 8.A.1</v>
      </c>
      <c r="K607" s="352" t="s">
        <v>85</v>
      </c>
      <c r="L607" s="356" t="s">
        <v>85</v>
      </c>
    </row>
    <row r="608" spans="2:12" ht="43.2">
      <c r="B608" s="352" t="s">
        <v>193</v>
      </c>
      <c r="C608" s="352" t="s">
        <v>66</v>
      </c>
      <c r="D608" s="352" t="s">
        <v>125</v>
      </c>
      <c r="E608" s="352" t="s">
        <v>127</v>
      </c>
      <c r="F608" s="352" t="s">
        <v>85</v>
      </c>
      <c r="G608" s="352" t="s">
        <v>90</v>
      </c>
      <c r="H608" s="362" cm="1">
        <f t="array" ref="H608">_xlfn.XLOOKUP(E608&amp;G608,'3.5 Uso de productos'!$C$59:$C$90&amp;'3.5 Uso de productos'!$F$59:$F$90,'3.5 Uso de productos'!$G$59:$G$90,"-")</f>
        <v>677</v>
      </c>
      <c r="I608" s="352" t="str" cm="1">
        <f t="array" ref="I608">_xlfn.XLOOKUP(E608&amp;G608,'3.5 Uso de productos'!$C$59:$C$90&amp;'3.5 Uso de productos'!$F$59:$F$90,'3.5 Uso de productos'!$H$59:$H$90,"-")</f>
        <v>kgCO2e/kilogramos</v>
      </c>
      <c r="J608" s="352" t="str" cm="1">
        <f t="array" ref="J608">_xlfn.XLOOKUP(E608&amp;G608,'3.5 Uso de productos'!$C$59:$C$90&amp;'3.5 Uso de productos'!$F$59:$F$90,'3.5 Uso de productos'!$I$59:$I$90,"-")</f>
        <v>IPCC 2006 (vol3; chapter 7) , Table 7.8 | IPCC 2012 (AR5; chapter 8), Table 8.A.1</v>
      </c>
      <c r="K608" s="352" t="s">
        <v>85</v>
      </c>
      <c r="L608" s="356" t="s">
        <v>85</v>
      </c>
    </row>
    <row r="609" spans="2:12" ht="43.2">
      <c r="B609" s="352" t="s">
        <v>193</v>
      </c>
      <c r="C609" s="352" t="s">
        <v>66</v>
      </c>
      <c r="D609" s="352" t="s">
        <v>125</v>
      </c>
      <c r="E609" s="352" t="s">
        <v>128</v>
      </c>
      <c r="F609" s="352" t="s">
        <v>85</v>
      </c>
      <c r="G609" s="352" t="s">
        <v>90</v>
      </c>
      <c r="H609" s="362" cm="1">
        <f t="array" ref="H609">_xlfn.XLOOKUP(E609&amp;G609,'3.5 Uso de productos'!$C$59:$C$90&amp;'3.5 Uso de productos'!$F$59:$F$90,'3.5 Uso de productos'!$G$59:$G$90,"-")</f>
        <v>116</v>
      </c>
      <c r="I609" s="352" t="str" cm="1">
        <f t="array" ref="I609">_xlfn.XLOOKUP(E609&amp;G609,'3.5 Uso de productos'!$C$59:$C$90&amp;'3.5 Uso de productos'!$F$59:$F$90,'3.5 Uso de productos'!$H$59:$H$90,"-")</f>
        <v>kgCO2e/kilogramos</v>
      </c>
      <c r="J609" s="352" t="str" cm="1">
        <f t="array" ref="J609">_xlfn.XLOOKUP(E609&amp;G609,'3.5 Uso de productos'!$C$59:$C$90&amp;'3.5 Uso de productos'!$F$59:$F$90,'3.5 Uso de productos'!$I$59:$I$90,"-")</f>
        <v>IPCC 2006 (vol3; chapter 7) , Table 7.8 | IPCC 2012 (AR5; chapter 8), Table 8.A.1</v>
      </c>
      <c r="K609" s="352" t="s">
        <v>85</v>
      </c>
      <c r="L609" s="356" t="s">
        <v>85</v>
      </c>
    </row>
    <row r="610" spans="2:12" ht="43.2">
      <c r="B610" s="352" t="s">
        <v>193</v>
      </c>
      <c r="C610" s="352" t="s">
        <v>66</v>
      </c>
      <c r="D610" s="352" t="s">
        <v>125</v>
      </c>
      <c r="E610" s="352" t="s">
        <v>129</v>
      </c>
      <c r="F610" s="352" t="s">
        <v>85</v>
      </c>
      <c r="G610" s="352" t="s">
        <v>90</v>
      </c>
      <c r="H610" s="362" cm="1">
        <f t="array" ref="H610">_xlfn.XLOOKUP(E610&amp;G610,'3.5 Uso de productos'!$C$59:$C$90&amp;'3.5 Uso de productos'!$F$59:$F$90,'3.5 Uso de productos'!$G$59:$G$90,"-")</f>
        <v>1650</v>
      </c>
      <c r="I610" s="352" t="str" cm="1">
        <f t="array" ref="I610">_xlfn.XLOOKUP(E610&amp;G610,'3.5 Uso de productos'!$C$59:$C$90&amp;'3.5 Uso de productos'!$F$59:$F$90,'3.5 Uso de productos'!$H$59:$H$90,"-")</f>
        <v>kgCO2e/kilogramos</v>
      </c>
      <c r="J610" s="352" t="str" cm="1">
        <f t="array" ref="J610">_xlfn.XLOOKUP(E610&amp;G610,'3.5 Uso de productos'!$C$59:$C$90&amp;'3.5 Uso de productos'!$F$59:$F$90,'3.5 Uso de productos'!$I$59:$I$90,"-")</f>
        <v>IPCC 2006 (vol3; chapter 7) , Table 7.8 | IPCC 2012 (AR5; chapter 8), Table 8.A.1</v>
      </c>
      <c r="K610" s="352" t="s">
        <v>85</v>
      </c>
      <c r="L610" s="356" t="s">
        <v>85</v>
      </c>
    </row>
    <row r="611" spans="2:12" ht="43.2">
      <c r="B611" s="352" t="s">
        <v>193</v>
      </c>
      <c r="C611" s="352" t="s">
        <v>66</v>
      </c>
      <c r="D611" s="352" t="s">
        <v>125</v>
      </c>
      <c r="E611" s="352" t="s">
        <v>130</v>
      </c>
      <c r="F611" s="352" t="s">
        <v>85</v>
      </c>
      <c r="G611" s="352" t="s">
        <v>90</v>
      </c>
      <c r="H611" s="362" cm="1">
        <f t="array" ref="H611">_xlfn.XLOOKUP(E611&amp;G611,'3.5 Uso de productos'!$C$59:$C$90&amp;'3.5 Uso de productos'!$F$59:$F$90,'3.5 Uso de productos'!$G$59:$G$90,"-")</f>
        <v>9200</v>
      </c>
      <c r="I611" s="352" t="str" cm="1">
        <f t="array" ref="I611">_xlfn.XLOOKUP(E611&amp;G611,'3.5 Uso de productos'!$C$59:$C$90&amp;'3.5 Uso de productos'!$F$59:$F$90,'3.5 Uso de productos'!$H$59:$H$90,"-")</f>
        <v>kgCO2e/kilogramos</v>
      </c>
      <c r="J611" s="352" t="str" cm="1">
        <f t="array" ref="J611">_xlfn.XLOOKUP(E611&amp;G611,'3.5 Uso de productos'!$C$59:$C$90&amp;'3.5 Uso de productos'!$F$59:$F$90,'3.5 Uso de productos'!$I$59:$I$90,"-")</f>
        <v>IPCC 2006 (vol3; chapter 7) , Table 7.8 | IPCC 2012 (AR5; chapter 8), Table 8.A.1</v>
      </c>
      <c r="K611" s="352" t="s">
        <v>85</v>
      </c>
      <c r="L611" s="356" t="s">
        <v>85</v>
      </c>
    </row>
    <row r="612" spans="2:12" ht="43.2">
      <c r="B612" s="352" t="s">
        <v>193</v>
      </c>
      <c r="C612" s="352" t="s">
        <v>66</v>
      </c>
      <c r="D612" s="352" t="s">
        <v>125</v>
      </c>
      <c r="E612" s="352" t="s">
        <v>131</v>
      </c>
      <c r="F612" s="352" t="s">
        <v>85</v>
      </c>
      <c r="G612" s="352" t="s">
        <v>90</v>
      </c>
      <c r="H612" s="362" cm="1">
        <f t="array" ref="H612">_xlfn.XLOOKUP(E612&amp;G612,'3.5 Uso de productos'!$C$59:$C$90&amp;'3.5 Uso de productos'!$F$59:$F$90,'3.5 Uso de productos'!$G$59:$G$90,"-")</f>
        <v>9540</v>
      </c>
      <c r="I612" s="352" t="str" cm="1">
        <f t="array" ref="I612">_xlfn.XLOOKUP(E612&amp;G612,'3.5 Uso de productos'!$C$59:$C$90&amp;'3.5 Uso de productos'!$F$59:$F$90,'3.5 Uso de productos'!$H$59:$H$90,"-")</f>
        <v>kgCO2e/kilogramos</v>
      </c>
      <c r="J612" s="352" t="str" cm="1">
        <f t="array" ref="J612">_xlfn.XLOOKUP(E612&amp;G612,'3.5 Uso de productos'!$C$59:$C$90&amp;'3.5 Uso de productos'!$F$59:$F$90,'3.5 Uso de productos'!$I$59:$I$90,"-")</f>
        <v>IPCC 2006 (vol3; chapter 7) , Table 7.8 | IPCC 2012 (AR5; chapter 8), Table 8.A.1</v>
      </c>
      <c r="K612" s="352" t="s">
        <v>85</v>
      </c>
      <c r="L612" s="356" t="s">
        <v>85</v>
      </c>
    </row>
    <row r="613" spans="2:12" ht="43.2">
      <c r="B613" s="352" t="s">
        <v>193</v>
      </c>
      <c r="C613" s="352" t="s">
        <v>66</v>
      </c>
      <c r="D613" s="352" t="s">
        <v>125</v>
      </c>
      <c r="E613" s="352" t="s">
        <v>132</v>
      </c>
      <c r="F613" s="352" t="s">
        <v>85</v>
      </c>
      <c r="G613" s="352" t="s">
        <v>90</v>
      </c>
      <c r="H613" s="362" cm="1">
        <f t="array" ref="H613">_xlfn.XLOOKUP(E613&amp;G613,'3.5 Uso de productos'!$C$59:$C$90&amp;'3.5 Uso de productos'!$F$59:$F$90,'3.5 Uso de productos'!$G$59:$G$90,"-")</f>
        <v>11100</v>
      </c>
      <c r="I613" s="352" t="str" cm="1">
        <f t="array" ref="I613">_xlfn.XLOOKUP(E613&amp;G613,'3.5 Uso de productos'!$C$59:$C$90&amp;'3.5 Uso de productos'!$F$59:$F$90,'3.5 Uso de productos'!$H$59:$H$90,"-")</f>
        <v>kgCO2e/kilogramos</v>
      </c>
      <c r="J613" s="352" t="str" cm="1">
        <f t="array" ref="J613">_xlfn.XLOOKUP(E613&amp;G613,'3.5 Uso de productos'!$C$59:$C$90&amp;'3.5 Uso de productos'!$F$59:$F$90,'3.5 Uso de productos'!$I$59:$I$90,"-")</f>
        <v>IPCC 2006 (vol3; chapter 7) , Table 7.8 | IPCC 2012 (AR5; chapter 8), Table 8.A.1</v>
      </c>
      <c r="K613" s="352" t="s">
        <v>85</v>
      </c>
      <c r="L613" s="356" t="s">
        <v>85</v>
      </c>
    </row>
    <row r="614" spans="2:12" ht="43.2">
      <c r="B614" s="352" t="s">
        <v>193</v>
      </c>
      <c r="C614" s="352" t="s">
        <v>66</v>
      </c>
      <c r="D614" s="352" t="s">
        <v>125</v>
      </c>
      <c r="E614" s="352" t="s">
        <v>133</v>
      </c>
      <c r="F614" s="352" t="s">
        <v>85</v>
      </c>
      <c r="G614" s="352" t="s">
        <v>90</v>
      </c>
      <c r="H614" s="362" cm="1">
        <f t="array" ref="H614">_xlfn.XLOOKUP(E614&amp;G614,'3.5 Uso de productos'!$C$59:$C$90&amp;'3.5 Uso de productos'!$F$59:$F$90,'3.5 Uso de productos'!$G$59:$G$90,"-")</f>
        <v>7910</v>
      </c>
      <c r="I614" s="352" t="str" cm="1">
        <f t="array" ref="I614">_xlfn.XLOOKUP(E614&amp;G614,'3.5 Uso de productos'!$C$59:$C$90&amp;'3.5 Uso de productos'!$F$59:$F$90,'3.5 Uso de productos'!$H$59:$H$90,"-")</f>
        <v>kgCO2e/kilogramos</v>
      </c>
      <c r="J614" s="352" t="str" cm="1">
        <f t="array" ref="J614">_xlfn.XLOOKUP(E614&amp;G614,'3.5 Uso de productos'!$C$59:$C$90&amp;'3.5 Uso de productos'!$F$59:$F$90,'3.5 Uso de productos'!$I$59:$I$90,"-")</f>
        <v>IPCC 2006 (vol3; chapter 7) , Table 7.8 | IPCC 2012 (AR5; chapter 8), Table 8.A.1</v>
      </c>
      <c r="K614" s="352" t="s">
        <v>85</v>
      </c>
      <c r="L614" s="356" t="s">
        <v>85</v>
      </c>
    </row>
    <row r="615" spans="2:12" ht="43.2">
      <c r="B615" s="352" t="s">
        <v>193</v>
      </c>
      <c r="C615" s="352" t="s">
        <v>66</v>
      </c>
      <c r="D615" s="352" t="s">
        <v>125</v>
      </c>
      <c r="E615" s="352" t="s">
        <v>134</v>
      </c>
      <c r="F615" s="352" t="s">
        <v>85</v>
      </c>
      <c r="G615" s="352" t="s">
        <v>90</v>
      </c>
      <c r="H615" s="362" cm="1">
        <f t="array" ref="H615">_xlfn.XLOOKUP(E615&amp;G615,'3.5 Uso de productos'!$C$59:$C$90&amp;'3.5 Uso de productos'!$F$59:$F$90,'3.5 Uso de productos'!$G$59:$G$90,"-")</f>
        <v>6630</v>
      </c>
      <c r="I615" s="352" t="str" cm="1">
        <f t="array" ref="I615">_xlfn.XLOOKUP(E615&amp;G615,'3.5 Uso de productos'!$C$59:$C$90&amp;'3.5 Uso de productos'!$F$59:$F$90,'3.5 Uso de productos'!$H$59:$H$90,"-")</f>
        <v>kgCO2e/kilogramos</v>
      </c>
      <c r="J615" s="352" t="str" cm="1">
        <f t="array" ref="J615">_xlfn.XLOOKUP(E615&amp;G615,'3.5 Uso de productos'!$C$59:$C$90&amp;'3.5 Uso de productos'!$F$59:$F$90,'3.5 Uso de productos'!$I$59:$I$90,"-")</f>
        <v>IPCC 2006 (vol3; chapter 7) , Table 7.8 | IPCC 2012 (AR5; chapter 8), Table 8.A.1</v>
      </c>
      <c r="K615" s="352" t="s">
        <v>85</v>
      </c>
      <c r="L615" s="356" t="s">
        <v>85</v>
      </c>
    </row>
    <row r="616" spans="2:12" ht="43.2">
      <c r="B616" s="352" t="s">
        <v>193</v>
      </c>
      <c r="C616" s="352" t="s">
        <v>66</v>
      </c>
      <c r="D616" s="352" t="s">
        <v>125</v>
      </c>
      <c r="E616" s="352" t="s">
        <v>135</v>
      </c>
      <c r="F616" s="352" t="s">
        <v>85</v>
      </c>
      <c r="G616" s="352" t="s">
        <v>90</v>
      </c>
      <c r="H616" s="362" cm="1">
        <f t="array" ref="H616">_xlfn.XLOOKUP(E616&amp;G616,'3.5 Uso de productos'!$C$59:$C$90&amp;'3.5 Uso de productos'!$F$59:$F$90,'3.5 Uso de productos'!$G$59:$G$90,"-")</f>
        <v>8550</v>
      </c>
      <c r="I616" s="352" t="str" cm="1">
        <f t="array" ref="I616">_xlfn.XLOOKUP(E616&amp;G616,'3.5 Uso de productos'!$C$59:$C$90&amp;'3.5 Uso de productos'!$F$59:$F$90,'3.5 Uso de productos'!$H$59:$H$90,"-")</f>
        <v>kgCO2e/kilogramos</v>
      </c>
      <c r="J616" s="352" t="str" cm="1">
        <f t="array" ref="J616">_xlfn.XLOOKUP(E616&amp;G616,'3.5 Uso de productos'!$C$59:$C$90&amp;'3.5 Uso de productos'!$F$59:$F$90,'3.5 Uso de productos'!$I$59:$I$90,"-")</f>
        <v>IPCC 2006 (vol3; chapter 7) , Table 7.8 | IPCC 2012 (AR5; chapter 8), Table 8.A.1</v>
      </c>
      <c r="K616" s="352" t="s">
        <v>85</v>
      </c>
      <c r="L616" s="356" t="s">
        <v>85</v>
      </c>
    </row>
    <row r="617" spans="2:12" ht="43.2">
      <c r="B617" s="352" t="s">
        <v>193</v>
      </c>
      <c r="C617" s="352" t="s">
        <v>66</v>
      </c>
      <c r="D617" s="352" t="s">
        <v>125</v>
      </c>
      <c r="E617" s="352" t="s">
        <v>136</v>
      </c>
      <c r="F617" s="352" t="s">
        <v>85</v>
      </c>
      <c r="G617" s="352" t="s">
        <v>90</v>
      </c>
      <c r="H617" s="362" cm="1">
        <f t="array" ref="H617">_xlfn.XLOOKUP(E617&amp;G617,'3.5 Uso de productos'!$C$59:$C$90&amp;'3.5 Uso de productos'!$F$59:$F$90,'3.5 Uso de productos'!$G$59:$G$90,"-")</f>
        <v>3170</v>
      </c>
      <c r="I617" s="352" t="str" cm="1">
        <f t="array" ref="I617">_xlfn.XLOOKUP(E617&amp;G617,'3.5 Uso de productos'!$C$59:$C$90&amp;'3.5 Uso de productos'!$F$59:$F$90,'3.5 Uso de productos'!$H$59:$H$90,"-")</f>
        <v>kgCO2e/kilogramos</v>
      </c>
      <c r="J617" s="352" t="str" cm="1">
        <f t="array" ref="J617">_xlfn.XLOOKUP(E617&amp;G617,'3.5 Uso de productos'!$C$59:$C$90&amp;'3.5 Uso de productos'!$F$59:$F$90,'3.5 Uso de productos'!$I$59:$I$90,"-")</f>
        <v>IPCC 2006 (vol3; chapter 7) , Table 7.8 | IPCC 2012 (AR5; chapter 8), Table 8.A.1</v>
      </c>
      <c r="K617" s="352" t="s">
        <v>85</v>
      </c>
      <c r="L617" s="356" t="s">
        <v>85</v>
      </c>
    </row>
    <row r="618" spans="2:12" ht="43.2">
      <c r="B618" s="352" t="s">
        <v>193</v>
      </c>
      <c r="C618" s="352" t="s">
        <v>66</v>
      </c>
      <c r="D618" s="352" t="s">
        <v>125</v>
      </c>
      <c r="E618" s="352" t="s">
        <v>137</v>
      </c>
      <c r="F618" s="352" t="s">
        <v>85</v>
      </c>
      <c r="G618" s="352" t="s">
        <v>90</v>
      </c>
      <c r="H618" s="362" cm="1">
        <f t="array" ref="H618">_xlfn.XLOOKUP(E618&amp;G618,'3.5 Uso de productos'!$C$59:$C$90&amp;'3.5 Uso de productos'!$F$59:$F$90,'3.5 Uso de productos'!$G$59:$G$90,"-")</f>
        <v>8900</v>
      </c>
      <c r="I618" s="352" t="str" cm="1">
        <f t="array" ref="I618">_xlfn.XLOOKUP(E618&amp;G618,'3.5 Uso de productos'!$C$59:$C$90&amp;'3.5 Uso de productos'!$F$59:$F$90,'3.5 Uso de productos'!$H$59:$H$90,"-")</f>
        <v>kgCO2e/kilogramos</v>
      </c>
      <c r="J618" s="352" t="str" cm="1">
        <f t="array" ref="J618">_xlfn.XLOOKUP(E618&amp;G618,'3.5 Uso de productos'!$C$59:$C$90&amp;'3.5 Uso de productos'!$F$59:$F$90,'3.5 Uso de productos'!$I$59:$I$90,"-")</f>
        <v>IPCC 2006 (vol3; chapter 7) , Table 7.8 | IPCC 2012 (AR5; chapter 8), Table 8.A.1</v>
      </c>
      <c r="K618" s="352" t="s">
        <v>85</v>
      </c>
      <c r="L618" s="356" t="s">
        <v>85</v>
      </c>
    </row>
    <row r="619" spans="2:12" ht="43.2">
      <c r="B619" s="352" t="s">
        <v>193</v>
      </c>
      <c r="C619" s="352" t="s">
        <v>66</v>
      </c>
      <c r="D619" s="352" t="s">
        <v>125</v>
      </c>
      <c r="E619" s="352" t="s">
        <v>138</v>
      </c>
      <c r="F619" s="352" t="s">
        <v>85</v>
      </c>
      <c r="G619" s="352" t="s">
        <v>90</v>
      </c>
      <c r="H619" s="362" cm="1">
        <f t="array" ref="H619">_xlfn.XLOOKUP(E619&amp;G619,'3.5 Uso de productos'!$C$59:$C$90&amp;'3.5 Uso de productos'!$F$59:$F$90,'3.5 Uso de productos'!$G$59:$G$90,"-")</f>
        <v>23500</v>
      </c>
      <c r="I619" s="352" t="str" cm="1">
        <f t="array" ref="I619">_xlfn.XLOOKUP(E619&amp;G619,'3.5 Uso de productos'!$C$59:$C$90&amp;'3.5 Uso de productos'!$F$59:$F$90,'3.5 Uso de productos'!$H$59:$H$90,"-")</f>
        <v>kgCO2e/kilogramos</v>
      </c>
      <c r="J619" s="352" t="str" cm="1">
        <f t="array" ref="J619">_xlfn.XLOOKUP(E619&amp;G619,'3.5 Uso de productos'!$C$59:$C$90&amp;'3.5 Uso de productos'!$F$59:$F$90,'3.5 Uso de productos'!$I$59:$I$90,"-")</f>
        <v>IPCC 2006 (vol3; chapter 7) , Table 7.8 | IPCC 2012 (AR5; chapter 8), Table 8.A.1</v>
      </c>
      <c r="K619" s="352" t="s">
        <v>85</v>
      </c>
      <c r="L619" s="356" t="s">
        <v>85</v>
      </c>
    </row>
    <row r="620" spans="2:12" ht="43.2">
      <c r="B620" s="352" t="s">
        <v>193</v>
      </c>
      <c r="C620" s="352" t="s">
        <v>66</v>
      </c>
      <c r="D620" s="352" t="s">
        <v>125</v>
      </c>
      <c r="E620" s="352" t="s">
        <v>139</v>
      </c>
      <c r="F620" s="352" t="s">
        <v>85</v>
      </c>
      <c r="G620" s="352" t="s">
        <v>90</v>
      </c>
      <c r="H620" s="362" cm="1">
        <f t="array" ref="H620">_xlfn.XLOOKUP(E620&amp;G620,'3.5 Uso de productos'!$C$59:$C$90&amp;'3.5 Uso de productos'!$F$59:$F$90,'3.5 Uso de productos'!$G$59:$G$90,"-")</f>
        <v>28</v>
      </c>
      <c r="I620" s="352" t="str" cm="1">
        <f t="array" ref="I620">_xlfn.XLOOKUP(E620&amp;G620,'3.5 Uso de productos'!$C$59:$C$90&amp;'3.5 Uso de productos'!$F$59:$F$90,'3.5 Uso de productos'!$H$59:$H$90,"-")</f>
        <v>kgCO2e/kilogramos</v>
      </c>
      <c r="J620" s="352" t="str" cm="1">
        <f t="array" ref="J620">_xlfn.XLOOKUP(E620&amp;G620,'3.5 Uso de productos'!$C$59:$C$90&amp;'3.5 Uso de productos'!$F$59:$F$90,'3.5 Uso de productos'!$I$59:$I$90,"-")</f>
        <v>IPCC 2006 (vol3; chapter 7) , Table 7.8 | IPCC 2012 (AR5; chapter 8), Table 8.A.1</v>
      </c>
      <c r="K620" s="352" t="s">
        <v>85</v>
      </c>
      <c r="L620" s="356" t="s">
        <v>85</v>
      </c>
    </row>
    <row r="621" spans="2:12" ht="43.2">
      <c r="B621" s="352" t="s">
        <v>193</v>
      </c>
      <c r="C621" s="352" t="s">
        <v>66</v>
      </c>
      <c r="D621" s="352" t="s">
        <v>125</v>
      </c>
      <c r="E621" s="352" t="s">
        <v>140</v>
      </c>
      <c r="F621" s="352" t="s">
        <v>85</v>
      </c>
      <c r="G621" s="352" t="s">
        <v>90</v>
      </c>
      <c r="H621" s="362" cm="1">
        <f t="array" ref="H621">_xlfn.XLOOKUP(E621&amp;G621,'3.5 Uso de productos'!$C$59:$C$90&amp;'3.5 Uso de productos'!$F$59:$F$90,'3.5 Uso de productos'!$G$59:$G$90,"-")</f>
        <v>16100</v>
      </c>
      <c r="I621" s="352" t="str" cm="1">
        <f t="array" ref="I621">_xlfn.XLOOKUP(E621&amp;G621,'3.5 Uso de productos'!$C$59:$C$90&amp;'3.5 Uso de productos'!$F$59:$F$90,'3.5 Uso de productos'!$H$59:$H$90,"-")</f>
        <v>kgCO2e/kilogramos</v>
      </c>
      <c r="J621" s="352" t="str" cm="1">
        <f t="array" ref="J621">_xlfn.XLOOKUP(E621&amp;G621,'3.5 Uso de productos'!$C$59:$C$90&amp;'3.5 Uso de productos'!$F$59:$F$90,'3.5 Uso de productos'!$I$59:$I$90,"-")</f>
        <v>IPCC 2006 (vol3; chapter 7) , Table 7.8 | IPCC 2012 (AR5; chapter 8), Table 8.A.1</v>
      </c>
      <c r="K621" s="352" t="s">
        <v>85</v>
      </c>
      <c r="L621" s="356" t="s">
        <v>85</v>
      </c>
    </row>
    <row r="622" spans="2:12" ht="43.2">
      <c r="B622" s="352" t="s">
        <v>193</v>
      </c>
      <c r="C622" s="352" t="s">
        <v>66</v>
      </c>
      <c r="D622" s="352" t="s">
        <v>125</v>
      </c>
      <c r="E622" s="352" t="s">
        <v>141</v>
      </c>
      <c r="F622" s="352" t="s">
        <v>85</v>
      </c>
      <c r="G622" s="352" t="s">
        <v>90</v>
      </c>
      <c r="H622" s="362" cm="1">
        <f t="array" ref="H622">_xlfn.XLOOKUP(E622&amp;G622,'3.5 Uso de productos'!$C$59:$C$90&amp;'3.5 Uso de productos'!$F$59:$F$90,'3.5 Uso de productos'!$G$59:$G$90,"-")</f>
        <v>3942.8</v>
      </c>
      <c r="I622" s="352" t="str" cm="1">
        <f t="array" ref="I622">_xlfn.XLOOKUP(E622&amp;G622,'3.5 Uso de productos'!$C$59:$C$90&amp;'3.5 Uso de productos'!$F$59:$F$90,'3.5 Uso de productos'!$H$59:$H$90,"-")</f>
        <v>kgCO2e/kilogramos</v>
      </c>
      <c r="J622" s="352" t="str" cm="1">
        <f t="array" ref="J622">_xlfn.XLOOKUP(E622&amp;G622,'3.5 Uso de productos'!$C$59:$C$90&amp;'3.5 Uso de productos'!$F$59:$F$90,'3.5 Uso de productos'!$I$59:$I$90,"-")</f>
        <v>IPCC 2006 (vol3; chapter 7) , Table 7.8 | IPCC 2012 (AR5; chapter 8), Table 8.A.1</v>
      </c>
      <c r="K622" s="352" t="s">
        <v>85</v>
      </c>
      <c r="L622" s="356" t="s">
        <v>85</v>
      </c>
    </row>
    <row r="623" spans="2:12" ht="43.2">
      <c r="B623" s="352" t="s">
        <v>193</v>
      </c>
      <c r="C623" s="352" t="s">
        <v>66</v>
      </c>
      <c r="D623" s="352" t="s">
        <v>125</v>
      </c>
      <c r="E623" s="352" t="s">
        <v>142</v>
      </c>
      <c r="F623" s="352" t="s">
        <v>85</v>
      </c>
      <c r="G623" s="352" t="s">
        <v>90</v>
      </c>
      <c r="H623" s="362" cm="1">
        <f t="array" ref="H623">_xlfn.XLOOKUP(E623&amp;G623,'3.5 Uso de productos'!$C$59:$C$90&amp;'3.5 Uso de productos'!$F$59:$F$90,'3.5 Uso de productos'!$G$59:$G$90,"-")</f>
        <v>1923.4</v>
      </c>
      <c r="I623" s="352" t="str" cm="1">
        <f t="array" ref="I623">_xlfn.XLOOKUP(E623&amp;G623,'3.5 Uso de productos'!$C$59:$C$90&amp;'3.5 Uso de productos'!$F$59:$F$90,'3.5 Uso de productos'!$H$59:$H$90,"-")</f>
        <v>kgCO2e/kilogramos</v>
      </c>
      <c r="J623" s="352" t="str" cm="1">
        <f t="array" ref="J623">_xlfn.XLOOKUP(E623&amp;G623,'3.5 Uso de productos'!$C$59:$C$90&amp;'3.5 Uso de productos'!$F$59:$F$90,'3.5 Uso de productos'!$I$59:$I$90,"-")</f>
        <v>IPCC 2006 (vol3; chapter 7) , Table 7.8 | IPCC 2012 (AR5; chapter 8), Table 8.A.1</v>
      </c>
      <c r="K623" s="352" t="s">
        <v>85</v>
      </c>
      <c r="L623" s="356" t="s">
        <v>85</v>
      </c>
    </row>
    <row r="624" spans="2:12" ht="43.2">
      <c r="B624" s="352" t="s">
        <v>193</v>
      </c>
      <c r="C624" s="352" t="s">
        <v>66</v>
      </c>
      <c r="D624" s="352" t="s">
        <v>125</v>
      </c>
      <c r="E624" s="352" t="s">
        <v>143</v>
      </c>
      <c r="F624" s="352" t="s">
        <v>85</v>
      </c>
      <c r="G624" s="352" t="s">
        <v>90</v>
      </c>
      <c r="H624" s="362" cm="1">
        <f t="array" ref="H624">_xlfn.XLOOKUP(E624&amp;G624,'3.5 Uso de productos'!$C$59:$C$90&amp;'3.5 Uso de productos'!$F$59:$F$90,'3.5 Uso de productos'!$G$59:$G$90,"-")</f>
        <v>2546.6999999999998</v>
      </c>
      <c r="I624" s="352" t="str" cm="1">
        <f t="array" ref="I624">_xlfn.XLOOKUP(E624&amp;G624,'3.5 Uso de productos'!$C$59:$C$90&amp;'3.5 Uso de productos'!$F$59:$F$90,'3.5 Uso de productos'!$H$59:$H$90,"-")</f>
        <v>kgCO2e/kilogramos</v>
      </c>
      <c r="J624" s="352" t="str" cm="1">
        <f t="array" ref="J624">_xlfn.XLOOKUP(E624&amp;G624,'3.5 Uso de productos'!$C$59:$C$90&amp;'3.5 Uso de productos'!$F$59:$F$90,'3.5 Uso de productos'!$I$59:$I$90,"-")</f>
        <v>IPCC 2006 (vol3; chapter 7) , Table 7.8 | IPCC 2012 (AR5; chapter 8), Table 8.A.1</v>
      </c>
      <c r="K624" s="352" t="s">
        <v>85</v>
      </c>
      <c r="L624" s="356" t="s">
        <v>85</v>
      </c>
    </row>
    <row r="625" spans="2:12" ht="43.2">
      <c r="B625" s="352" t="s">
        <v>193</v>
      </c>
      <c r="C625" s="352" t="s">
        <v>66</v>
      </c>
      <c r="D625" s="352" t="s">
        <v>125</v>
      </c>
      <c r="E625" s="352" t="s">
        <v>144</v>
      </c>
      <c r="F625" s="352" t="s">
        <v>85</v>
      </c>
      <c r="G625" s="352" t="s">
        <v>90</v>
      </c>
      <c r="H625" s="362" cm="1">
        <f t="array" ref="H625">_xlfn.XLOOKUP(E625&amp;G625,'3.5 Uso de productos'!$C$59:$C$90&amp;'3.5 Uso de productos'!$F$59:$F$90,'3.5 Uso de productos'!$G$59:$G$90,"-")</f>
        <v>1624.21</v>
      </c>
      <c r="I625" s="352" t="str" cm="1">
        <f t="array" ref="I625">_xlfn.XLOOKUP(E625&amp;G625,'3.5 Uso de productos'!$C$59:$C$90&amp;'3.5 Uso de productos'!$F$59:$F$90,'3.5 Uso de productos'!$H$59:$H$90,"-")</f>
        <v>kgCO2e/kilogramos</v>
      </c>
      <c r="J625" s="352" t="str" cm="1">
        <f t="array" ref="J625">_xlfn.XLOOKUP(E625&amp;G625,'3.5 Uso de productos'!$C$59:$C$90&amp;'3.5 Uso de productos'!$F$59:$F$90,'3.5 Uso de productos'!$I$59:$I$90,"-")</f>
        <v>IPCC 2006 (vol3; chapter 7) , Table 7.8 | IPCC 2012 (AR5; chapter 8), Table 8.A.1</v>
      </c>
      <c r="K625" s="352" t="s">
        <v>85</v>
      </c>
      <c r="L625" s="356" t="s">
        <v>85</v>
      </c>
    </row>
    <row r="626" spans="2:12" ht="43.2">
      <c r="B626" s="352" t="s">
        <v>193</v>
      </c>
      <c r="C626" s="352" t="s">
        <v>66</v>
      </c>
      <c r="D626" s="352" t="s">
        <v>125</v>
      </c>
      <c r="E626" s="352" t="s">
        <v>145</v>
      </c>
      <c r="F626" s="352" t="s">
        <v>85</v>
      </c>
      <c r="G626" s="352" t="s">
        <v>90</v>
      </c>
      <c r="H626" s="362" cm="1">
        <f t="array" ref="H626">_xlfn.XLOOKUP(E626&amp;G626,'3.5 Uso de productos'!$C$59:$C$90&amp;'3.5 Uso de productos'!$F$59:$F$90,'3.5 Uso de productos'!$G$59:$G$90,"-")</f>
        <v>1923.5</v>
      </c>
      <c r="I626" s="352" t="str" cm="1">
        <f t="array" ref="I626">_xlfn.XLOOKUP(E626&amp;G626,'3.5 Uso de productos'!$C$59:$C$90&amp;'3.5 Uso de productos'!$F$59:$F$90,'3.5 Uso de productos'!$H$59:$H$90,"-")</f>
        <v>kgCO2e/kilogramos</v>
      </c>
      <c r="J626" s="352" t="str" cm="1">
        <f t="array" ref="J626">_xlfn.XLOOKUP(E626&amp;G626,'3.5 Uso de productos'!$C$59:$C$90&amp;'3.5 Uso de productos'!$F$59:$F$90,'3.5 Uso de productos'!$I$59:$I$90,"-")</f>
        <v>IPCC 2006 (vol3; chapter 7) , Table 7.8 | IPCC 2012 (AR5; chapter 8), Table 8.A.1</v>
      </c>
      <c r="K626" s="352" t="s">
        <v>85</v>
      </c>
      <c r="L626" s="356" t="s">
        <v>85</v>
      </c>
    </row>
    <row r="627" spans="2:12" ht="43.2">
      <c r="B627" s="352" t="s">
        <v>193</v>
      </c>
      <c r="C627" s="352" t="s">
        <v>66</v>
      </c>
      <c r="D627" s="352" t="s">
        <v>125</v>
      </c>
      <c r="E627" s="352" t="s">
        <v>146</v>
      </c>
      <c r="F627" s="352" t="s">
        <v>85</v>
      </c>
      <c r="G627" s="352" t="s">
        <v>90</v>
      </c>
      <c r="H627" s="362" cm="1">
        <f t="array" ref="H627">_xlfn.XLOOKUP(E627&amp;G627,'3.5 Uso de productos'!$C$59:$C$90&amp;'3.5 Uso de productos'!$F$59:$F$90,'3.5 Uso de productos'!$G$59:$G$90,"-")</f>
        <v>2048.15</v>
      </c>
      <c r="I627" s="352" t="str" cm="1">
        <f t="array" ref="I627">_xlfn.XLOOKUP(E627&amp;G627,'3.5 Uso de productos'!$C$59:$C$90&amp;'3.5 Uso de productos'!$F$59:$F$90,'3.5 Uso de productos'!$H$59:$H$90,"-")</f>
        <v>kgCO2e/kilogramos</v>
      </c>
      <c r="J627" s="352" t="str" cm="1">
        <f t="array" ref="J627">_xlfn.XLOOKUP(E627&amp;G627,'3.5 Uso de productos'!$C$59:$C$90&amp;'3.5 Uso de productos'!$F$59:$F$90,'3.5 Uso de productos'!$I$59:$I$90,"-")</f>
        <v>IPCC 2006 (vol3; chapter 7) , Table 7.8 | IPCC 2012 (AR5; chapter 8), Table 8.A.1</v>
      </c>
      <c r="K627" s="352" t="s">
        <v>85</v>
      </c>
      <c r="L627" s="356" t="s">
        <v>85</v>
      </c>
    </row>
    <row r="628" spans="2:12" ht="43.2">
      <c r="B628" s="352" t="s">
        <v>193</v>
      </c>
      <c r="C628" s="352" t="s">
        <v>66</v>
      </c>
      <c r="D628" s="352" t="s">
        <v>125</v>
      </c>
      <c r="E628" s="352" t="s">
        <v>147</v>
      </c>
      <c r="F628" s="352" t="s">
        <v>85</v>
      </c>
      <c r="G628" s="352" t="s">
        <v>90</v>
      </c>
      <c r="H628" s="362" cm="1">
        <f t="array" ref="H628">_xlfn.XLOOKUP(E628&amp;G628,'3.5 Uso de productos'!$C$59:$C$90&amp;'3.5 Uso de productos'!$F$59:$F$90,'3.5 Uso de productos'!$G$59:$G$90,"-")</f>
        <v>1120</v>
      </c>
      <c r="I628" s="352" t="str" cm="1">
        <f t="array" ref="I628">_xlfn.XLOOKUP(E628&amp;G628,'3.5 Uso de productos'!$C$59:$C$90&amp;'3.5 Uso de productos'!$F$59:$F$90,'3.5 Uso de productos'!$H$59:$H$90,"-")</f>
        <v>kgCO2e/kilogramos</v>
      </c>
      <c r="J628" s="352" t="str" cm="1">
        <f t="array" ref="J628">_xlfn.XLOOKUP(E628&amp;G628,'3.5 Uso de productos'!$C$59:$C$90&amp;'3.5 Uso de productos'!$F$59:$F$90,'3.5 Uso de productos'!$I$59:$I$90,"-")</f>
        <v>IPCC 2006 (vol3; chapter 7) , Table 7.8 | IPCC 2012 (AR5; chapter 8), Table 8.A.1</v>
      </c>
      <c r="K628" s="352" t="s">
        <v>85</v>
      </c>
      <c r="L628" s="356" t="s">
        <v>85</v>
      </c>
    </row>
    <row r="629" spans="2:12" ht="43.2">
      <c r="B629" s="352" t="s">
        <v>193</v>
      </c>
      <c r="C629" s="352" t="s">
        <v>66</v>
      </c>
      <c r="D629" s="352" t="s">
        <v>125</v>
      </c>
      <c r="E629" s="352" t="s">
        <v>148</v>
      </c>
      <c r="F629" s="352" t="s">
        <v>85</v>
      </c>
      <c r="G629" s="352" t="s">
        <v>90</v>
      </c>
      <c r="H629" s="362" cm="1">
        <f t="array" ref="H629">_xlfn.XLOOKUP(E629&amp;G629,'3.5 Uso de productos'!$C$59:$C$90&amp;'3.5 Uso de productos'!$F$59:$F$90,'3.5 Uso de productos'!$G$59:$G$90,"-")</f>
        <v>3985</v>
      </c>
      <c r="I629" s="352" t="str" cm="1">
        <f t="array" ref="I629">_xlfn.XLOOKUP(E629&amp;G629,'3.5 Uso de productos'!$C$59:$C$90&amp;'3.5 Uso de productos'!$F$59:$F$90,'3.5 Uso de productos'!$H$59:$H$90,"-")</f>
        <v>kgCO2e/kilogramos</v>
      </c>
      <c r="J629" s="352" t="str" cm="1">
        <f t="array" ref="J629">_xlfn.XLOOKUP(E629&amp;G629,'3.5 Uso de productos'!$C$59:$C$90&amp;'3.5 Uso de productos'!$F$59:$F$90,'3.5 Uso de productos'!$I$59:$I$90,"-")</f>
        <v>IPCC 2006 (vol3; chapter 7) , Table 7.8 | IPCC 2012 (AR5; chapter 8), Table 8.A.1</v>
      </c>
      <c r="K629" s="352" t="s">
        <v>85</v>
      </c>
      <c r="L629" s="356" t="s">
        <v>85</v>
      </c>
    </row>
    <row r="630" spans="2:12" ht="43.2">
      <c r="B630" s="352" t="s">
        <v>193</v>
      </c>
      <c r="C630" s="352" t="s">
        <v>66</v>
      </c>
      <c r="D630" s="352" t="s">
        <v>125</v>
      </c>
      <c r="E630" s="352" t="s">
        <v>149</v>
      </c>
      <c r="F630" s="352" t="s">
        <v>85</v>
      </c>
      <c r="G630" s="352" t="s">
        <v>90</v>
      </c>
      <c r="H630" s="362" cm="1">
        <f t="array" ref="H630">_xlfn.XLOOKUP(E630&amp;G630,'3.5 Uso de productos'!$C$59:$C$90&amp;'3.5 Uso de productos'!$F$59:$F$90,'3.5 Uso de productos'!$G$59:$G$90,"-")</f>
        <v>11607</v>
      </c>
      <c r="I630" s="352" t="str" cm="1">
        <f t="array" ref="I630">_xlfn.XLOOKUP(E630&amp;G630,'3.5 Uso de productos'!$C$59:$C$90&amp;'3.5 Uso de productos'!$F$59:$F$90,'3.5 Uso de productos'!$H$59:$H$90,"-")</f>
        <v>kgCO2e/kilogramos</v>
      </c>
      <c r="J630" s="352" t="str" cm="1">
        <f t="array" ref="J630">_xlfn.XLOOKUP(E630&amp;G630,'3.5 Uso de productos'!$C$59:$C$90&amp;'3.5 Uso de productos'!$F$59:$F$90,'3.5 Uso de productos'!$I$59:$I$90,"-")</f>
        <v>IPCC 2006 (vol3; chapter 7) , Table 7.8 | IPCC 2012 (AR5; chapter 8), Table 8.A.1</v>
      </c>
      <c r="K630" s="352" t="s">
        <v>85</v>
      </c>
      <c r="L630" s="356" t="s">
        <v>85</v>
      </c>
    </row>
    <row r="631" spans="2:12" ht="43.2">
      <c r="B631" s="352" t="s">
        <v>193</v>
      </c>
      <c r="C631" s="352" t="s">
        <v>66</v>
      </c>
      <c r="D631" s="352" t="s">
        <v>125</v>
      </c>
      <c r="E631" s="352" t="s">
        <v>150</v>
      </c>
      <c r="F631" s="352" t="s">
        <v>85</v>
      </c>
      <c r="G631" s="352" t="s">
        <v>90</v>
      </c>
      <c r="H631" s="362" cm="1">
        <f t="array" ref="H631">_xlfn.XLOOKUP(E631&amp;G631,'3.5 Uso de productos'!$C$59:$C$90&amp;'3.5 Uso de productos'!$F$59:$F$90,'3.5 Uso de productos'!$G$59:$G$90,"-")</f>
        <v>11698</v>
      </c>
      <c r="I631" s="352" t="str" cm="1">
        <f t="array" ref="I631">_xlfn.XLOOKUP(E631&amp;G631,'3.5 Uso de productos'!$C$59:$C$90&amp;'3.5 Uso de productos'!$F$59:$F$90,'3.5 Uso de productos'!$H$59:$H$90,"-")</f>
        <v>kgCO2e/kilogramos</v>
      </c>
      <c r="J631" s="352" t="str" cm="1">
        <f t="array" ref="J631">_xlfn.XLOOKUP(E631&amp;G631,'3.5 Uso de productos'!$C$59:$C$90&amp;'3.5 Uso de productos'!$F$59:$F$90,'3.5 Uso de productos'!$I$59:$I$90,"-")</f>
        <v>IPCC 2006 (vol3; chapter 7) , Table 7.8 | IPCC 2012 (AR5; chapter 8), Table 8.A.1</v>
      </c>
      <c r="K631" s="352" t="s">
        <v>85</v>
      </c>
      <c r="L631" s="356" t="s">
        <v>85</v>
      </c>
    </row>
    <row r="632" spans="2:12" ht="43.2">
      <c r="B632" s="352" t="s">
        <v>193</v>
      </c>
      <c r="C632" s="352" t="s">
        <v>66</v>
      </c>
      <c r="D632" s="352" t="s">
        <v>125</v>
      </c>
      <c r="E632" s="352" t="s">
        <v>152</v>
      </c>
      <c r="F632" s="352" t="s">
        <v>85</v>
      </c>
      <c r="G632" s="352" t="s">
        <v>90</v>
      </c>
      <c r="H632" s="362" cm="1">
        <f t="array" ref="H632">_xlfn.XLOOKUP(E632&amp;G632,'3.5 Uso de productos'!$C$59:$C$90&amp;'3.5 Uso de productos'!$F$59:$F$90,'3.5 Uso de productos'!$G$59:$G$90,"-")</f>
        <v>1300</v>
      </c>
      <c r="I632" s="352" t="str" cm="1">
        <f t="array" ref="I632">_xlfn.XLOOKUP(E632&amp;G632,'3.5 Uso de productos'!$C$59:$C$90&amp;'3.5 Uso de productos'!$F$59:$F$90,'3.5 Uso de productos'!$H$59:$H$90,"-")</f>
        <v>kgCO2e/kilogramos</v>
      </c>
      <c r="J632" s="352" t="str" cm="1">
        <f t="array" ref="J632">_xlfn.XLOOKUP(E632&amp;G632,'3.5 Uso de productos'!$C$59:$C$90&amp;'3.5 Uso de productos'!$F$59:$F$90,'3.5 Uso de productos'!$I$59:$I$90,"-")</f>
        <v>IPCC 2006 (vol3; chapter 7) , Table 7.8 | IPCC 2012 (AR5; chapter 8), Table 8.A.1</v>
      </c>
      <c r="K632" s="352" t="s">
        <v>85</v>
      </c>
      <c r="L632" s="356" t="s">
        <v>85</v>
      </c>
    </row>
    <row r="633" spans="2:12" ht="28.8">
      <c r="B633" s="352" t="s">
        <v>193</v>
      </c>
      <c r="C633" s="352" t="s">
        <v>68</v>
      </c>
      <c r="D633" s="352" t="s">
        <v>298</v>
      </c>
      <c r="E633" s="352" t="s">
        <v>299</v>
      </c>
      <c r="F633" s="352" t="s">
        <v>85</v>
      </c>
      <c r="G633" s="352" t="s">
        <v>89</v>
      </c>
      <c r="H633" s="353" cm="1">
        <f t="array" ref="H633">_xlfn.XLOOKUP(D633&amp;E633&amp;G633,'3.6 Trat. yo disp. de residuos'!$B$7:$B$78&amp;'3.6 Trat. yo disp. de residuos'!$C$7:$C$78&amp;'3.6 Trat. yo disp. de residuos'!$E$7:$E$78,'3.6 Trat. yo disp. de residuos'!$F$7:$F$78,"-")</f>
        <v>1.0083500000000001</v>
      </c>
      <c r="I633" s="352" t="str" cm="1">
        <f t="array" ref="I633">_xlfn.XLOOKUP(D633&amp;E633&amp;G633,'3.6 Trat. yo disp. de residuos'!$B$7:$B$78&amp;'3.6 Trat. yo disp. de residuos'!$C$7:$C$78&amp;'3.6 Trat. yo disp. de residuos'!$E$7:$E$78,'3.6 Trat. yo disp. de residuos'!$G$7:$G$78,"-")</f>
        <v>kgCO2e/toneladas</v>
      </c>
      <c r="J633" s="352" t="str" cm="1">
        <f t="array" ref="J633">_xlfn.XLOOKUP(D633&amp;E633&amp;G633,'3.6 Trat. yo disp. de residuos'!$B$7:$B$78&amp;'3.6 Trat. yo disp. de residuos'!$C$7:$C$78&amp;'3.6 Trat. yo disp. de residuos'!$E$7:$E$78,'3.6 Trat. yo disp. de residuos'!$H$7:$H$78,"-")</f>
        <v>DEFRA 2025, Waste disposal</v>
      </c>
      <c r="K633" s="352" t="s">
        <v>85</v>
      </c>
      <c r="L633" s="356" t="s">
        <v>85</v>
      </c>
    </row>
    <row r="634" spans="2:12" ht="28.8">
      <c r="B634" s="352" t="s">
        <v>193</v>
      </c>
      <c r="C634" s="352" t="s">
        <v>68</v>
      </c>
      <c r="D634" s="352" t="s">
        <v>298</v>
      </c>
      <c r="E634" s="352" t="s">
        <v>299</v>
      </c>
      <c r="F634" s="352" t="s">
        <v>85</v>
      </c>
      <c r="G634" s="352" t="s">
        <v>90</v>
      </c>
      <c r="H634" s="360" cm="1">
        <f t="array" ref="H634">_xlfn.XLOOKUP(D634&amp;E634&amp;G634,'3.6 Trat. yo disp. de residuos'!$B$7:$B$78&amp;'3.6 Trat. yo disp. de residuos'!$C$7:$C$78&amp;'3.6 Trat. yo disp. de residuos'!$E$7:$E$78,'3.6 Trat. yo disp. de residuos'!$F$7:$F$78,"-")</f>
        <v>1.0083500000000001E-3</v>
      </c>
      <c r="I634" s="352" t="str" cm="1">
        <f t="array" ref="I634">_xlfn.XLOOKUP(D634&amp;E634&amp;G634,'3.6 Trat. yo disp. de residuos'!$B$7:$B$78&amp;'3.6 Trat. yo disp. de residuos'!$C$7:$C$78&amp;'3.6 Trat. yo disp. de residuos'!$E$7:$E$78,'3.6 Trat. yo disp. de residuos'!$G$7:$G$78,"-")</f>
        <v>kgCO2e/kilogramos</v>
      </c>
      <c r="J634" s="352" t="str" cm="1">
        <f t="array" ref="J634">_xlfn.XLOOKUP(D634&amp;E634&amp;G634,'3.6 Trat. yo disp. de residuos'!$B$7:$B$78&amp;'3.6 Trat. yo disp. de residuos'!$C$7:$C$78&amp;'3.6 Trat. yo disp. de residuos'!$E$7:$E$78,'3.6 Trat. yo disp. de residuos'!$H$7:$H$78,"-")</f>
        <v>DEFRA 2025, Waste disposal</v>
      </c>
      <c r="K634" s="352" t="s">
        <v>85</v>
      </c>
      <c r="L634" s="356" t="s">
        <v>85</v>
      </c>
    </row>
    <row r="635" spans="2:12" ht="28.8">
      <c r="B635" s="352" t="s">
        <v>193</v>
      </c>
      <c r="C635" s="352" t="s">
        <v>68</v>
      </c>
      <c r="D635" s="352" t="s">
        <v>298</v>
      </c>
      <c r="E635" s="352" t="s">
        <v>299</v>
      </c>
      <c r="F635" s="352" t="s">
        <v>85</v>
      </c>
      <c r="G635" s="352" t="s">
        <v>91</v>
      </c>
      <c r="H635" s="364" cm="1">
        <f t="array" ref="H635">_xlfn.XLOOKUP(D635&amp;E635&amp;G635,'3.6 Trat. yo disp. de residuos'!$B$7:$B$78&amp;'3.6 Trat. yo disp. de residuos'!$C$7:$C$78&amp;'3.6 Trat. yo disp. de residuos'!$E$7:$E$78,'3.6 Trat. yo disp. de residuos'!$F$7:$F$78,"-")</f>
        <v>1.0083500000000001E-6</v>
      </c>
      <c r="I635" s="352" t="str" cm="1">
        <f t="array" ref="I635">_xlfn.XLOOKUP(D635&amp;E635&amp;G635,'3.6 Trat. yo disp. de residuos'!$B$7:$B$78&amp;'3.6 Trat. yo disp. de residuos'!$C$7:$C$78&amp;'3.6 Trat. yo disp. de residuos'!$E$7:$E$78,'3.6 Trat. yo disp. de residuos'!$G$7:$G$78,"-")</f>
        <v>kgCO2e/gramos</v>
      </c>
      <c r="J635" s="352" t="str" cm="1">
        <f t="array" ref="J635">_xlfn.XLOOKUP(D635&amp;E635&amp;G635,'3.6 Trat. yo disp. de residuos'!$B$7:$B$78&amp;'3.6 Trat. yo disp. de residuos'!$C$7:$C$78&amp;'3.6 Trat. yo disp. de residuos'!$E$7:$E$78,'3.6 Trat. yo disp. de residuos'!$H$7:$H$78,"-")</f>
        <v>DEFRA 2025, Waste disposal</v>
      </c>
      <c r="K635" s="352" t="s">
        <v>85</v>
      </c>
      <c r="L635" s="356" t="s">
        <v>85</v>
      </c>
    </row>
    <row r="636" spans="2:12" ht="28.8">
      <c r="B636" s="352" t="s">
        <v>193</v>
      </c>
      <c r="C636" s="352" t="s">
        <v>68</v>
      </c>
      <c r="D636" s="352" t="s">
        <v>298</v>
      </c>
      <c r="E636" s="352" t="s">
        <v>300</v>
      </c>
      <c r="F636" s="352" t="s">
        <v>85</v>
      </c>
      <c r="G636" s="352" t="s">
        <v>89</v>
      </c>
      <c r="H636" s="353" cm="1">
        <f t="array" ref="H636">_xlfn.XLOOKUP(D636&amp;E636&amp;G636,'3.6 Trat. yo disp. de residuos'!$B$7:$B$78&amp;'3.6 Trat. yo disp. de residuos'!$C$7:$C$78&amp;'3.6 Trat. yo disp. de residuos'!$E$7:$E$78,'3.6 Trat. yo disp. de residuos'!$F$7:$F$78,"-")</f>
        <v>4.6856799999999996</v>
      </c>
      <c r="I636" s="352" t="str" cm="1">
        <f t="array" ref="I636">_xlfn.XLOOKUP(D636&amp;E636&amp;G636,'3.6 Trat. yo disp. de residuos'!$B$7:$B$78&amp;'3.6 Trat. yo disp. de residuos'!$C$7:$C$78&amp;'3.6 Trat. yo disp. de residuos'!$E$7:$E$78,'3.6 Trat. yo disp. de residuos'!$G$7:$G$78,"-")</f>
        <v>kgCO2e/toneladas</v>
      </c>
      <c r="J636" s="352" t="str" cm="1">
        <f t="array" ref="J636">_xlfn.XLOOKUP(D636&amp;E636&amp;G636,'3.6 Trat. yo disp. de residuos'!$B$7:$B$78&amp;'3.6 Trat. yo disp. de residuos'!$C$7:$C$78&amp;'3.6 Trat. yo disp. de residuos'!$E$7:$E$78,'3.6 Trat. yo disp. de residuos'!$H$7:$H$78,"-")</f>
        <v>DEFRA 2025, Waste disposal</v>
      </c>
      <c r="K636" s="352" t="s">
        <v>85</v>
      </c>
      <c r="L636" s="356" t="s">
        <v>85</v>
      </c>
    </row>
    <row r="637" spans="2:12" ht="28.8">
      <c r="B637" s="352" t="s">
        <v>193</v>
      </c>
      <c r="C637" s="352" t="s">
        <v>68</v>
      </c>
      <c r="D637" s="352" t="s">
        <v>298</v>
      </c>
      <c r="E637" s="352" t="s">
        <v>300</v>
      </c>
      <c r="F637" s="352" t="s">
        <v>85</v>
      </c>
      <c r="G637" s="352" t="s">
        <v>90</v>
      </c>
      <c r="H637" s="357" cm="1">
        <f t="array" ref="H637">_xlfn.XLOOKUP(D637&amp;E637&amp;G637,'3.6 Trat. yo disp. de residuos'!$B$7:$B$78&amp;'3.6 Trat. yo disp. de residuos'!$C$7:$C$78&amp;'3.6 Trat. yo disp. de residuos'!$E$7:$E$78,'3.6 Trat. yo disp. de residuos'!$F$7:$F$78,"-")</f>
        <v>4.6856799999999994E-3</v>
      </c>
      <c r="I637" s="352" t="str" cm="1">
        <f t="array" ref="I637">_xlfn.XLOOKUP(D637&amp;E637&amp;G637,'3.6 Trat. yo disp. de residuos'!$B$7:$B$78&amp;'3.6 Trat. yo disp. de residuos'!$C$7:$C$78&amp;'3.6 Trat. yo disp. de residuos'!$E$7:$E$78,'3.6 Trat. yo disp. de residuos'!$G$7:$G$78,"-")</f>
        <v>kgCO2e/kilogramos</v>
      </c>
      <c r="J637" s="352" t="str" cm="1">
        <f t="array" ref="J637">_xlfn.XLOOKUP(D637&amp;E637&amp;G637,'3.6 Trat. yo disp. de residuos'!$B$7:$B$78&amp;'3.6 Trat. yo disp. de residuos'!$C$7:$C$78&amp;'3.6 Trat. yo disp. de residuos'!$E$7:$E$78,'3.6 Trat. yo disp. de residuos'!$H$7:$H$78,"-")</f>
        <v>DEFRA 2025, Waste disposal</v>
      </c>
      <c r="K637" s="352" t="s">
        <v>85</v>
      </c>
      <c r="L637" s="356" t="s">
        <v>85</v>
      </c>
    </row>
    <row r="638" spans="2:12" ht="28.8">
      <c r="B638" s="352" t="s">
        <v>193</v>
      </c>
      <c r="C638" s="352" t="s">
        <v>68</v>
      </c>
      <c r="D638" s="352" t="s">
        <v>298</v>
      </c>
      <c r="E638" s="352" t="s">
        <v>300</v>
      </c>
      <c r="F638" s="352" t="s">
        <v>85</v>
      </c>
      <c r="G638" s="352" t="s">
        <v>91</v>
      </c>
      <c r="H638" s="364" cm="1">
        <f t="array" ref="H638">_xlfn.XLOOKUP(D638&amp;E638&amp;G638,'3.6 Trat. yo disp. de residuos'!$B$7:$B$78&amp;'3.6 Trat. yo disp. de residuos'!$C$7:$C$78&amp;'3.6 Trat. yo disp. de residuos'!$E$7:$E$78,'3.6 Trat. yo disp. de residuos'!$F$7:$F$78,"-")</f>
        <v>4.6856799999999993E-6</v>
      </c>
      <c r="I638" s="352" t="str" cm="1">
        <f t="array" ref="I638">_xlfn.XLOOKUP(D638&amp;E638&amp;G638,'3.6 Trat. yo disp. de residuos'!$B$7:$B$78&amp;'3.6 Trat. yo disp. de residuos'!$C$7:$C$78&amp;'3.6 Trat. yo disp. de residuos'!$E$7:$E$78,'3.6 Trat. yo disp. de residuos'!$G$7:$G$78,"-")</f>
        <v>kgCO2e/gramos</v>
      </c>
      <c r="J638" s="352" t="str" cm="1">
        <f t="array" ref="J638">_xlfn.XLOOKUP(D638&amp;E638&amp;G638,'3.6 Trat. yo disp. de residuos'!$B$7:$B$78&amp;'3.6 Trat. yo disp. de residuos'!$C$7:$C$78&amp;'3.6 Trat. yo disp. de residuos'!$E$7:$E$78,'3.6 Trat. yo disp. de residuos'!$H$7:$H$78,"-")</f>
        <v>DEFRA 2025, Waste disposal</v>
      </c>
      <c r="K638" s="352" t="s">
        <v>85</v>
      </c>
      <c r="L638" s="356" t="s">
        <v>85</v>
      </c>
    </row>
    <row r="639" spans="2:12" ht="28.8">
      <c r="B639" s="352" t="s">
        <v>193</v>
      </c>
      <c r="C639" s="352" t="s">
        <v>68</v>
      </c>
      <c r="D639" s="352" t="s">
        <v>298</v>
      </c>
      <c r="E639" s="352" t="s">
        <v>301</v>
      </c>
      <c r="F639" s="352" t="s">
        <v>85</v>
      </c>
      <c r="G639" s="352" t="s">
        <v>89</v>
      </c>
      <c r="H639" s="353" cm="1">
        <f t="array" ref="H639">_xlfn.XLOOKUP(D639&amp;E639&amp;G639,'3.6 Trat. yo disp. de residuos'!$B$7:$B$78&amp;'3.6 Trat. yo disp. de residuos'!$C$7:$C$78&amp;'3.6 Trat. yo disp. de residuos'!$E$7:$E$78,'3.6 Trat. yo disp. de residuos'!$F$7:$F$78,"-")</f>
        <v>4.6856799999999996</v>
      </c>
      <c r="I639" s="352" t="str" cm="1">
        <f t="array" ref="I639">_xlfn.XLOOKUP(D639&amp;E639&amp;G639,'3.6 Trat. yo disp. de residuos'!$B$7:$B$78&amp;'3.6 Trat. yo disp. de residuos'!$C$7:$C$78&amp;'3.6 Trat. yo disp. de residuos'!$E$7:$E$78,'3.6 Trat. yo disp. de residuos'!$G$7:$G$78,"-")</f>
        <v>kgCO2e/toneladas</v>
      </c>
      <c r="J639" s="352" t="str" cm="1">
        <f t="array" ref="J639">_xlfn.XLOOKUP(D639&amp;E639&amp;G639,'3.6 Trat. yo disp. de residuos'!$B$7:$B$78&amp;'3.6 Trat. yo disp. de residuos'!$C$7:$C$78&amp;'3.6 Trat. yo disp. de residuos'!$E$7:$E$78,'3.6 Trat. yo disp. de residuos'!$H$7:$H$78,"-")</f>
        <v>DEFRA 2025, Waste disposal</v>
      </c>
      <c r="K639" s="352" t="s">
        <v>85</v>
      </c>
      <c r="L639" s="356" t="s">
        <v>85</v>
      </c>
    </row>
    <row r="640" spans="2:12" ht="28.8">
      <c r="B640" s="352" t="s">
        <v>193</v>
      </c>
      <c r="C640" s="352" t="s">
        <v>68</v>
      </c>
      <c r="D640" s="352" t="s">
        <v>298</v>
      </c>
      <c r="E640" s="352" t="s">
        <v>301</v>
      </c>
      <c r="F640" s="352" t="s">
        <v>85</v>
      </c>
      <c r="G640" s="352" t="s">
        <v>90</v>
      </c>
      <c r="H640" s="357" cm="1">
        <f t="array" ref="H640">_xlfn.XLOOKUP(D640&amp;E640&amp;G640,'3.6 Trat. yo disp. de residuos'!$B$7:$B$78&amp;'3.6 Trat. yo disp. de residuos'!$C$7:$C$78&amp;'3.6 Trat. yo disp. de residuos'!$E$7:$E$78,'3.6 Trat. yo disp. de residuos'!$F$7:$F$78,"-")</f>
        <v>4.6856799999999994E-3</v>
      </c>
      <c r="I640" s="352" t="str" cm="1">
        <f t="array" ref="I640">_xlfn.XLOOKUP(D640&amp;E640&amp;G640,'3.6 Trat. yo disp. de residuos'!$B$7:$B$78&amp;'3.6 Trat. yo disp. de residuos'!$C$7:$C$78&amp;'3.6 Trat. yo disp. de residuos'!$E$7:$E$78,'3.6 Trat. yo disp. de residuos'!$G$7:$G$78,"-")</f>
        <v>kgCO2e/kilogramos</v>
      </c>
      <c r="J640" s="352" t="str" cm="1">
        <f t="array" ref="J640">_xlfn.XLOOKUP(D640&amp;E640&amp;G640,'3.6 Trat. yo disp. de residuos'!$B$7:$B$78&amp;'3.6 Trat. yo disp. de residuos'!$C$7:$C$78&amp;'3.6 Trat. yo disp. de residuos'!$E$7:$E$78,'3.6 Trat. yo disp. de residuos'!$H$7:$H$78,"-")</f>
        <v>DEFRA 2025, Waste disposal</v>
      </c>
      <c r="K640" s="352" t="s">
        <v>85</v>
      </c>
      <c r="L640" s="356" t="s">
        <v>85</v>
      </c>
    </row>
    <row r="641" spans="2:12" ht="28.8">
      <c r="B641" s="352" t="s">
        <v>193</v>
      </c>
      <c r="C641" s="352" t="s">
        <v>68</v>
      </c>
      <c r="D641" s="352" t="s">
        <v>298</v>
      </c>
      <c r="E641" s="352" t="s">
        <v>301</v>
      </c>
      <c r="F641" s="352" t="s">
        <v>85</v>
      </c>
      <c r="G641" s="352" t="s">
        <v>91</v>
      </c>
      <c r="H641" s="364" cm="1">
        <f t="array" ref="H641">_xlfn.XLOOKUP(D641&amp;E641&amp;G641,'3.6 Trat. yo disp. de residuos'!$B$7:$B$78&amp;'3.6 Trat. yo disp. de residuos'!$C$7:$C$78&amp;'3.6 Trat. yo disp. de residuos'!$E$7:$E$78,'3.6 Trat. yo disp. de residuos'!$F$7:$F$78,"-")</f>
        <v>4.6856799999999993E-6</v>
      </c>
      <c r="I641" s="352" t="str" cm="1">
        <f t="array" ref="I641">_xlfn.XLOOKUP(D641&amp;E641&amp;G641,'3.6 Trat. yo disp. de residuos'!$B$7:$B$78&amp;'3.6 Trat. yo disp. de residuos'!$C$7:$C$78&amp;'3.6 Trat. yo disp. de residuos'!$E$7:$E$78,'3.6 Trat. yo disp. de residuos'!$G$7:$G$78,"-")</f>
        <v>kgCO2e/gramos</v>
      </c>
      <c r="J641" s="352" t="str" cm="1">
        <f t="array" ref="J641">_xlfn.XLOOKUP(D641&amp;E641&amp;G641,'3.6 Trat. yo disp. de residuos'!$B$7:$B$78&amp;'3.6 Trat. yo disp. de residuos'!$C$7:$C$78&amp;'3.6 Trat. yo disp. de residuos'!$E$7:$E$78,'3.6 Trat. yo disp. de residuos'!$H$7:$H$78,"-")</f>
        <v>DEFRA 2025, Waste disposal</v>
      </c>
      <c r="K641" s="352" t="s">
        <v>85</v>
      </c>
      <c r="L641" s="356" t="s">
        <v>85</v>
      </c>
    </row>
    <row r="642" spans="2:12" ht="28.8">
      <c r="B642" s="352" t="s">
        <v>193</v>
      </c>
      <c r="C642" s="352" t="s">
        <v>68</v>
      </c>
      <c r="D642" s="352" t="s">
        <v>298</v>
      </c>
      <c r="E642" s="352" t="s">
        <v>302</v>
      </c>
      <c r="F642" s="352" t="s">
        <v>85</v>
      </c>
      <c r="G642" s="352" t="s">
        <v>89</v>
      </c>
      <c r="H642" s="353" cm="1">
        <f t="array" ref="H642">_xlfn.XLOOKUP(D642&amp;E642&amp;G642,'3.6 Trat. yo disp. de residuos'!$B$7:$B$78&amp;'3.6 Trat. yo disp. de residuos'!$C$7:$C$78&amp;'3.6 Trat. yo disp. de residuos'!$E$7:$E$78,'3.6 Trat. yo disp. de residuos'!$F$7:$F$78,"-")</f>
        <v>4.6856799999999996</v>
      </c>
      <c r="I642" s="352" t="str" cm="1">
        <f t="array" ref="I642">_xlfn.XLOOKUP(D642&amp;E642&amp;G642,'3.6 Trat. yo disp. de residuos'!$B$7:$B$78&amp;'3.6 Trat. yo disp. de residuos'!$C$7:$C$78&amp;'3.6 Trat. yo disp. de residuos'!$E$7:$E$78,'3.6 Trat. yo disp. de residuos'!$G$7:$G$78,"-")</f>
        <v>kgCO2e/toneladas</v>
      </c>
      <c r="J642" s="352" t="str" cm="1">
        <f t="array" ref="J642">_xlfn.XLOOKUP(D642&amp;E642&amp;G642,'3.6 Trat. yo disp. de residuos'!$B$7:$B$78&amp;'3.6 Trat. yo disp. de residuos'!$C$7:$C$78&amp;'3.6 Trat. yo disp. de residuos'!$E$7:$E$78,'3.6 Trat. yo disp. de residuos'!$H$7:$H$78,"-")</f>
        <v>DEFRA 2025, Waste disposal</v>
      </c>
      <c r="K642" s="352" t="s">
        <v>85</v>
      </c>
      <c r="L642" s="356" t="s">
        <v>85</v>
      </c>
    </row>
    <row r="643" spans="2:12" ht="28.8">
      <c r="B643" s="352" t="s">
        <v>193</v>
      </c>
      <c r="C643" s="352" t="s">
        <v>68</v>
      </c>
      <c r="D643" s="352" t="s">
        <v>298</v>
      </c>
      <c r="E643" s="352" t="s">
        <v>302</v>
      </c>
      <c r="F643" s="352" t="s">
        <v>85</v>
      </c>
      <c r="G643" s="352" t="s">
        <v>90</v>
      </c>
      <c r="H643" s="357" cm="1">
        <f t="array" ref="H643">_xlfn.XLOOKUP(D643&amp;E643&amp;G643,'3.6 Trat. yo disp. de residuos'!$B$7:$B$78&amp;'3.6 Trat. yo disp. de residuos'!$C$7:$C$78&amp;'3.6 Trat. yo disp. de residuos'!$E$7:$E$78,'3.6 Trat. yo disp. de residuos'!$F$7:$F$78,"-")</f>
        <v>4.6856799999999994E-3</v>
      </c>
      <c r="I643" s="352" t="str" cm="1">
        <f t="array" ref="I643">_xlfn.XLOOKUP(D643&amp;E643&amp;G643,'3.6 Trat. yo disp. de residuos'!$B$7:$B$78&amp;'3.6 Trat. yo disp. de residuos'!$C$7:$C$78&amp;'3.6 Trat. yo disp. de residuos'!$E$7:$E$78,'3.6 Trat. yo disp. de residuos'!$G$7:$G$78,"-")</f>
        <v>kgCO2e/kilogramos</v>
      </c>
      <c r="J643" s="352" t="str" cm="1">
        <f t="array" ref="J643">_xlfn.XLOOKUP(D643&amp;E643&amp;G643,'3.6 Trat. yo disp. de residuos'!$B$7:$B$78&amp;'3.6 Trat. yo disp. de residuos'!$C$7:$C$78&amp;'3.6 Trat. yo disp. de residuos'!$E$7:$E$78,'3.6 Trat. yo disp. de residuos'!$H$7:$H$78,"-")</f>
        <v>DEFRA 2025, Waste disposal</v>
      </c>
      <c r="K643" s="352" t="s">
        <v>85</v>
      </c>
      <c r="L643" s="356" t="s">
        <v>85</v>
      </c>
    </row>
    <row r="644" spans="2:12" ht="28.8">
      <c r="B644" s="352" t="s">
        <v>193</v>
      </c>
      <c r="C644" s="352" t="s">
        <v>68</v>
      </c>
      <c r="D644" s="352" t="s">
        <v>298</v>
      </c>
      <c r="E644" s="352" t="s">
        <v>302</v>
      </c>
      <c r="F644" s="352" t="s">
        <v>85</v>
      </c>
      <c r="G644" s="352" t="s">
        <v>91</v>
      </c>
      <c r="H644" s="364" cm="1">
        <f t="array" ref="H644">_xlfn.XLOOKUP(D644&amp;E644&amp;G644,'3.6 Trat. yo disp. de residuos'!$B$7:$B$78&amp;'3.6 Trat. yo disp. de residuos'!$C$7:$C$78&amp;'3.6 Trat. yo disp. de residuos'!$E$7:$E$78,'3.6 Trat. yo disp. de residuos'!$F$7:$F$78,"-")</f>
        <v>4.6856799999999993E-6</v>
      </c>
      <c r="I644" s="352" t="str" cm="1">
        <f t="array" ref="I644">_xlfn.XLOOKUP(D644&amp;E644&amp;G644,'3.6 Trat. yo disp. de residuos'!$B$7:$B$78&amp;'3.6 Trat. yo disp. de residuos'!$C$7:$C$78&amp;'3.6 Trat. yo disp. de residuos'!$E$7:$E$78,'3.6 Trat. yo disp. de residuos'!$G$7:$G$78,"-")</f>
        <v>kgCO2e/gramos</v>
      </c>
      <c r="J644" s="352" t="str" cm="1">
        <f t="array" ref="J644">_xlfn.XLOOKUP(D644&amp;E644&amp;G644,'3.6 Trat. yo disp. de residuos'!$B$7:$B$78&amp;'3.6 Trat. yo disp. de residuos'!$C$7:$C$78&amp;'3.6 Trat. yo disp. de residuos'!$E$7:$E$78,'3.6 Trat. yo disp. de residuos'!$H$7:$H$78,"-")</f>
        <v>DEFRA 2025, Waste disposal</v>
      </c>
      <c r="K644" s="352" t="s">
        <v>85</v>
      </c>
      <c r="L644" s="356" t="s">
        <v>85</v>
      </c>
    </row>
    <row r="645" spans="2:12" ht="28.8">
      <c r="B645" s="352" t="s">
        <v>193</v>
      </c>
      <c r="C645" s="352" t="s">
        <v>68</v>
      </c>
      <c r="D645" s="352" t="s">
        <v>298</v>
      </c>
      <c r="E645" s="352" t="s">
        <v>303</v>
      </c>
      <c r="F645" s="352" t="s">
        <v>85</v>
      </c>
      <c r="G645" s="352" t="s">
        <v>89</v>
      </c>
      <c r="H645" s="353" cm="1">
        <f t="array" ref="H645">_xlfn.XLOOKUP(D645&amp;E645&amp;G645,'3.6 Trat. yo disp. de residuos'!$B$7:$B$78&amp;'3.6 Trat. yo disp. de residuos'!$C$7:$C$78&amp;'3.6 Trat. yo disp. de residuos'!$E$7:$E$78,'3.6 Trat. yo disp. de residuos'!$F$7:$F$78,"-")</f>
        <v>4.6856799999999996</v>
      </c>
      <c r="I645" s="352" t="str" cm="1">
        <f t="array" ref="I645">_xlfn.XLOOKUP(D645&amp;E645&amp;G645,'3.6 Trat. yo disp. de residuos'!$B$7:$B$78&amp;'3.6 Trat. yo disp. de residuos'!$C$7:$C$78&amp;'3.6 Trat. yo disp. de residuos'!$E$7:$E$78,'3.6 Trat. yo disp. de residuos'!$G$7:$G$78,"-")</f>
        <v>kgCO2e/toneladas</v>
      </c>
      <c r="J645" s="352" t="str" cm="1">
        <f t="array" ref="J645">_xlfn.XLOOKUP(D645&amp;E645&amp;G645,'3.6 Trat. yo disp. de residuos'!$B$7:$B$78&amp;'3.6 Trat. yo disp. de residuos'!$C$7:$C$78&amp;'3.6 Trat. yo disp. de residuos'!$E$7:$E$78,'3.6 Trat. yo disp. de residuos'!$H$7:$H$78,"-")</f>
        <v>DEFRA 2025, Waste disposal</v>
      </c>
      <c r="K645" s="352" t="s">
        <v>85</v>
      </c>
      <c r="L645" s="356" t="s">
        <v>85</v>
      </c>
    </row>
    <row r="646" spans="2:12" ht="28.8">
      <c r="B646" s="352" t="s">
        <v>193</v>
      </c>
      <c r="C646" s="352" t="s">
        <v>68</v>
      </c>
      <c r="D646" s="352" t="s">
        <v>298</v>
      </c>
      <c r="E646" s="352" t="s">
        <v>303</v>
      </c>
      <c r="F646" s="352" t="s">
        <v>85</v>
      </c>
      <c r="G646" s="352" t="s">
        <v>90</v>
      </c>
      <c r="H646" s="357" cm="1">
        <f t="array" ref="H646">_xlfn.XLOOKUP(D646&amp;E646&amp;G646,'3.6 Trat. yo disp. de residuos'!$B$7:$B$78&amp;'3.6 Trat. yo disp. de residuos'!$C$7:$C$78&amp;'3.6 Trat. yo disp. de residuos'!$E$7:$E$78,'3.6 Trat. yo disp. de residuos'!$F$7:$F$78,"-")</f>
        <v>4.6856799999999994E-3</v>
      </c>
      <c r="I646" s="352" t="str" cm="1">
        <f t="array" ref="I646">_xlfn.XLOOKUP(D646&amp;E646&amp;G646,'3.6 Trat. yo disp. de residuos'!$B$7:$B$78&amp;'3.6 Trat. yo disp. de residuos'!$C$7:$C$78&amp;'3.6 Trat. yo disp. de residuos'!$E$7:$E$78,'3.6 Trat. yo disp. de residuos'!$G$7:$G$78,"-")</f>
        <v>kgCO2e/kilogramos</v>
      </c>
      <c r="J646" s="352" t="str" cm="1">
        <f t="array" ref="J646">_xlfn.XLOOKUP(D646&amp;E646&amp;G646,'3.6 Trat. yo disp. de residuos'!$B$7:$B$78&amp;'3.6 Trat. yo disp. de residuos'!$C$7:$C$78&amp;'3.6 Trat. yo disp. de residuos'!$E$7:$E$78,'3.6 Trat. yo disp. de residuos'!$H$7:$H$78,"-")</f>
        <v>DEFRA 2025, Waste disposal</v>
      </c>
      <c r="K646" s="352" t="s">
        <v>85</v>
      </c>
      <c r="L646" s="356" t="s">
        <v>85</v>
      </c>
    </row>
    <row r="647" spans="2:12" ht="28.8">
      <c r="B647" s="352" t="s">
        <v>193</v>
      </c>
      <c r="C647" s="352" t="s">
        <v>68</v>
      </c>
      <c r="D647" s="352" t="s">
        <v>298</v>
      </c>
      <c r="E647" s="352" t="s">
        <v>303</v>
      </c>
      <c r="F647" s="352" t="s">
        <v>85</v>
      </c>
      <c r="G647" s="352" t="s">
        <v>91</v>
      </c>
      <c r="H647" s="364" cm="1">
        <f t="array" ref="H647">_xlfn.XLOOKUP(D647&amp;E647&amp;G647,'3.6 Trat. yo disp. de residuos'!$B$7:$B$78&amp;'3.6 Trat. yo disp. de residuos'!$C$7:$C$78&amp;'3.6 Trat. yo disp. de residuos'!$E$7:$E$78,'3.6 Trat. yo disp. de residuos'!$F$7:$F$78,"-")</f>
        <v>4.6856799999999993E-6</v>
      </c>
      <c r="I647" s="352" t="str" cm="1">
        <f t="array" ref="I647">_xlfn.XLOOKUP(D647&amp;E647&amp;G647,'3.6 Trat. yo disp. de residuos'!$B$7:$B$78&amp;'3.6 Trat. yo disp. de residuos'!$C$7:$C$78&amp;'3.6 Trat. yo disp. de residuos'!$E$7:$E$78,'3.6 Trat. yo disp. de residuos'!$G$7:$G$78,"-")</f>
        <v>kgCO2e/gramos</v>
      </c>
      <c r="J647" s="352" t="str" cm="1">
        <f t="array" ref="J647">_xlfn.XLOOKUP(D647&amp;E647&amp;G647,'3.6 Trat. yo disp. de residuos'!$B$7:$B$78&amp;'3.6 Trat. yo disp. de residuos'!$C$7:$C$78&amp;'3.6 Trat. yo disp. de residuos'!$E$7:$E$78,'3.6 Trat. yo disp. de residuos'!$H$7:$H$78,"-")</f>
        <v>DEFRA 2025, Waste disposal</v>
      </c>
      <c r="K647" s="352" t="s">
        <v>85</v>
      </c>
      <c r="L647" s="356" t="s">
        <v>85</v>
      </c>
    </row>
    <row r="648" spans="2:12" ht="28.8">
      <c r="B648" s="352" t="s">
        <v>193</v>
      </c>
      <c r="C648" s="352" t="s">
        <v>68</v>
      </c>
      <c r="D648" s="352" t="s">
        <v>298</v>
      </c>
      <c r="E648" s="352" t="s">
        <v>304</v>
      </c>
      <c r="F648" s="352" t="s">
        <v>85</v>
      </c>
      <c r="G648" s="352" t="s">
        <v>89</v>
      </c>
      <c r="H648" s="353" cm="1">
        <f t="array" ref="H648">_xlfn.XLOOKUP(D648&amp;E648&amp;G648,'3.6 Trat. yo disp. de residuos'!$B$7:$B$78&amp;'3.6 Trat. yo disp. de residuos'!$C$7:$C$78&amp;'3.6 Trat. yo disp. de residuos'!$E$7:$E$78,'3.6 Trat. yo disp. de residuos'!$F$7:$F$78,"-")</f>
        <v>4.6856799999999996</v>
      </c>
      <c r="I648" s="352" t="str" cm="1">
        <f t="array" ref="I648">_xlfn.XLOOKUP(D648&amp;E648&amp;G648,'3.6 Trat. yo disp. de residuos'!$B$7:$B$78&amp;'3.6 Trat. yo disp. de residuos'!$C$7:$C$78&amp;'3.6 Trat. yo disp. de residuos'!$E$7:$E$78,'3.6 Trat. yo disp. de residuos'!$G$7:$G$78,"-")</f>
        <v>kgCO2e/toneladas</v>
      </c>
      <c r="J648" s="352" t="str" cm="1">
        <f t="array" ref="J648">_xlfn.XLOOKUP(D648&amp;E648&amp;G648,'3.6 Trat. yo disp. de residuos'!$B$7:$B$78&amp;'3.6 Trat. yo disp. de residuos'!$C$7:$C$78&amp;'3.6 Trat. yo disp. de residuos'!$E$7:$E$78,'3.6 Trat. yo disp. de residuos'!$H$7:$H$78,"-")</f>
        <v>DEFRA 2025, Waste disposal</v>
      </c>
      <c r="K648" s="352" t="s">
        <v>85</v>
      </c>
      <c r="L648" s="356" t="s">
        <v>85</v>
      </c>
    </row>
    <row r="649" spans="2:12" ht="28.8">
      <c r="B649" s="352" t="s">
        <v>193</v>
      </c>
      <c r="C649" s="352" t="s">
        <v>68</v>
      </c>
      <c r="D649" s="352" t="s">
        <v>298</v>
      </c>
      <c r="E649" s="352" t="s">
        <v>304</v>
      </c>
      <c r="F649" s="352" t="s">
        <v>85</v>
      </c>
      <c r="G649" s="352" t="s">
        <v>90</v>
      </c>
      <c r="H649" s="357" cm="1">
        <f t="array" ref="H649">_xlfn.XLOOKUP(D649&amp;E649&amp;G649,'3.6 Trat. yo disp. de residuos'!$B$7:$B$78&amp;'3.6 Trat. yo disp. de residuos'!$C$7:$C$78&amp;'3.6 Trat. yo disp. de residuos'!$E$7:$E$78,'3.6 Trat. yo disp. de residuos'!$F$7:$F$78,"-")</f>
        <v>4.6856799999999994E-3</v>
      </c>
      <c r="I649" s="352" t="str" cm="1">
        <f t="array" ref="I649">_xlfn.XLOOKUP(D649&amp;E649&amp;G649,'3.6 Trat. yo disp. de residuos'!$B$7:$B$78&amp;'3.6 Trat. yo disp. de residuos'!$C$7:$C$78&amp;'3.6 Trat. yo disp. de residuos'!$E$7:$E$78,'3.6 Trat. yo disp. de residuos'!$G$7:$G$78,"-")</f>
        <v>kgCO2e/kilogramos</v>
      </c>
      <c r="J649" s="352" t="str" cm="1">
        <f t="array" ref="J649">_xlfn.XLOOKUP(D649&amp;E649&amp;G649,'3.6 Trat. yo disp. de residuos'!$B$7:$B$78&amp;'3.6 Trat. yo disp. de residuos'!$C$7:$C$78&amp;'3.6 Trat. yo disp. de residuos'!$E$7:$E$78,'3.6 Trat. yo disp. de residuos'!$H$7:$H$78,"-")</f>
        <v>DEFRA 2025, Waste disposal</v>
      </c>
      <c r="K649" s="352" t="s">
        <v>85</v>
      </c>
      <c r="L649" s="356" t="s">
        <v>85</v>
      </c>
    </row>
    <row r="650" spans="2:12" ht="28.8">
      <c r="B650" s="352" t="s">
        <v>193</v>
      </c>
      <c r="C650" s="352" t="s">
        <v>68</v>
      </c>
      <c r="D650" s="352" t="s">
        <v>298</v>
      </c>
      <c r="E650" s="352" t="s">
        <v>304</v>
      </c>
      <c r="F650" s="352" t="s">
        <v>85</v>
      </c>
      <c r="G650" s="352" t="s">
        <v>91</v>
      </c>
      <c r="H650" s="364" cm="1">
        <f t="array" ref="H650">_xlfn.XLOOKUP(D650&amp;E650&amp;G650,'3.6 Trat. yo disp. de residuos'!$B$7:$B$78&amp;'3.6 Trat. yo disp. de residuos'!$C$7:$C$78&amp;'3.6 Trat. yo disp. de residuos'!$E$7:$E$78,'3.6 Trat. yo disp. de residuos'!$F$7:$F$78,"-")</f>
        <v>4.6856799999999993E-6</v>
      </c>
      <c r="I650" s="352" t="str" cm="1">
        <f t="array" ref="I650">_xlfn.XLOOKUP(D650&amp;E650&amp;G650,'3.6 Trat. yo disp. de residuos'!$B$7:$B$78&amp;'3.6 Trat. yo disp. de residuos'!$C$7:$C$78&amp;'3.6 Trat. yo disp. de residuos'!$E$7:$E$78,'3.6 Trat. yo disp. de residuos'!$G$7:$G$78,"-")</f>
        <v>kgCO2e/gramos</v>
      </c>
      <c r="J650" s="352" t="str" cm="1">
        <f t="array" ref="J650">_xlfn.XLOOKUP(D650&amp;E650&amp;G650,'3.6 Trat. yo disp. de residuos'!$B$7:$B$78&amp;'3.6 Trat. yo disp. de residuos'!$C$7:$C$78&amp;'3.6 Trat. yo disp. de residuos'!$E$7:$E$78,'3.6 Trat. yo disp. de residuos'!$H$7:$H$78,"-")</f>
        <v>DEFRA 2025, Waste disposal</v>
      </c>
      <c r="K650" s="352" t="s">
        <v>85</v>
      </c>
      <c r="L650" s="356" t="s">
        <v>85</v>
      </c>
    </row>
    <row r="651" spans="2:12" ht="28.8">
      <c r="B651" s="352" t="s">
        <v>193</v>
      </c>
      <c r="C651" s="352" t="s">
        <v>68</v>
      </c>
      <c r="D651" s="352" t="s">
        <v>298</v>
      </c>
      <c r="E651" s="352" t="s">
        <v>305</v>
      </c>
      <c r="F651" s="352" t="s">
        <v>85</v>
      </c>
      <c r="G651" s="352" t="s">
        <v>89</v>
      </c>
      <c r="H651" s="353" cm="1">
        <f t="array" ref="H651">_xlfn.XLOOKUP(D651&amp;E651&amp;G651,'3.6 Trat. yo disp. de residuos'!$B$7:$B$78&amp;'3.6 Trat. yo disp. de residuos'!$C$7:$C$78&amp;'3.6 Trat. yo disp. de residuos'!$E$7:$E$78,'3.6 Trat. yo disp. de residuos'!$F$7:$F$78,"-")</f>
        <v>4.6856799999999996</v>
      </c>
      <c r="I651" s="352" t="str" cm="1">
        <f t="array" ref="I651">_xlfn.XLOOKUP(D651&amp;E651&amp;G651,'3.6 Trat. yo disp. de residuos'!$B$7:$B$78&amp;'3.6 Trat. yo disp. de residuos'!$C$7:$C$78&amp;'3.6 Trat. yo disp. de residuos'!$E$7:$E$78,'3.6 Trat. yo disp. de residuos'!$G$7:$G$78,"-")</f>
        <v>kgCO2e/toneladas</v>
      </c>
      <c r="J651" s="352" t="str" cm="1">
        <f t="array" ref="J651">_xlfn.XLOOKUP(D651&amp;E651&amp;G651,'3.6 Trat. yo disp. de residuos'!$B$7:$B$78&amp;'3.6 Trat. yo disp. de residuos'!$C$7:$C$78&amp;'3.6 Trat. yo disp. de residuos'!$E$7:$E$78,'3.6 Trat. yo disp. de residuos'!$H$7:$H$78,"-")</f>
        <v>DEFRA 2025, Waste disposal</v>
      </c>
      <c r="K651" s="352" t="s">
        <v>85</v>
      </c>
      <c r="L651" s="356" t="s">
        <v>85</v>
      </c>
    </row>
    <row r="652" spans="2:12" ht="28.8">
      <c r="B652" s="352" t="s">
        <v>193</v>
      </c>
      <c r="C652" s="352" t="s">
        <v>68</v>
      </c>
      <c r="D652" s="352" t="s">
        <v>298</v>
      </c>
      <c r="E652" s="352" t="s">
        <v>305</v>
      </c>
      <c r="F652" s="352" t="s">
        <v>85</v>
      </c>
      <c r="G652" s="352" t="s">
        <v>90</v>
      </c>
      <c r="H652" s="357" cm="1">
        <f t="array" ref="H652">_xlfn.XLOOKUP(D652&amp;E652&amp;G652,'3.6 Trat. yo disp. de residuos'!$B$7:$B$78&amp;'3.6 Trat. yo disp. de residuos'!$C$7:$C$78&amp;'3.6 Trat. yo disp. de residuos'!$E$7:$E$78,'3.6 Trat. yo disp. de residuos'!$F$7:$F$78,"-")</f>
        <v>4.6856799999999994E-3</v>
      </c>
      <c r="I652" s="352" t="str" cm="1">
        <f t="array" ref="I652">_xlfn.XLOOKUP(D652&amp;E652&amp;G652,'3.6 Trat. yo disp. de residuos'!$B$7:$B$78&amp;'3.6 Trat. yo disp. de residuos'!$C$7:$C$78&amp;'3.6 Trat. yo disp. de residuos'!$E$7:$E$78,'3.6 Trat. yo disp. de residuos'!$G$7:$G$78,"-")</f>
        <v>kgCO2e/kilogramos</v>
      </c>
      <c r="J652" s="352" t="str" cm="1">
        <f t="array" ref="J652">_xlfn.XLOOKUP(D652&amp;E652&amp;G652,'3.6 Trat. yo disp. de residuos'!$B$7:$B$78&amp;'3.6 Trat. yo disp. de residuos'!$C$7:$C$78&amp;'3.6 Trat. yo disp. de residuos'!$E$7:$E$78,'3.6 Trat. yo disp. de residuos'!$H$7:$H$78,"-")</f>
        <v>DEFRA 2025, Waste disposal</v>
      </c>
      <c r="K652" s="352" t="s">
        <v>85</v>
      </c>
      <c r="L652" s="356" t="s">
        <v>85</v>
      </c>
    </row>
    <row r="653" spans="2:12" ht="28.8">
      <c r="B653" s="352" t="s">
        <v>193</v>
      </c>
      <c r="C653" s="352" t="s">
        <v>68</v>
      </c>
      <c r="D653" s="352" t="s">
        <v>298</v>
      </c>
      <c r="E653" s="352" t="s">
        <v>305</v>
      </c>
      <c r="F653" s="352" t="s">
        <v>85</v>
      </c>
      <c r="G653" s="352" t="s">
        <v>91</v>
      </c>
      <c r="H653" s="364" cm="1">
        <f t="array" ref="H653">_xlfn.XLOOKUP(D653&amp;E653&amp;G653,'3.6 Trat. yo disp. de residuos'!$B$7:$B$78&amp;'3.6 Trat. yo disp. de residuos'!$C$7:$C$78&amp;'3.6 Trat. yo disp. de residuos'!$E$7:$E$78,'3.6 Trat. yo disp. de residuos'!$F$7:$F$78,"-")</f>
        <v>4.6856799999999993E-6</v>
      </c>
      <c r="I653" s="352" t="str" cm="1">
        <f t="array" ref="I653">_xlfn.XLOOKUP(D653&amp;E653&amp;G653,'3.6 Trat. yo disp. de residuos'!$B$7:$B$78&amp;'3.6 Trat. yo disp. de residuos'!$C$7:$C$78&amp;'3.6 Trat. yo disp. de residuos'!$E$7:$E$78,'3.6 Trat. yo disp. de residuos'!$G$7:$G$78,"-")</f>
        <v>kgCO2e/gramos</v>
      </c>
      <c r="J653" s="352" t="str" cm="1">
        <f t="array" ref="J653">_xlfn.XLOOKUP(D653&amp;E653&amp;G653,'3.6 Trat. yo disp. de residuos'!$B$7:$B$78&amp;'3.6 Trat. yo disp. de residuos'!$C$7:$C$78&amp;'3.6 Trat. yo disp. de residuos'!$E$7:$E$78,'3.6 Trat. yo disp. de residuos'!$H$7:$H$78,"-")</f>
        <v>DEFRA 2025, Waste disposal</v>
      </c>
      <c r="K653" s="352" t="s">
        <v>85</v>
      </c>
      <c r="L653" s="356" t="s">
        <v>85</v>
      </c>
    </row>
    <row r="654" spans="2:12" ht="28.8">
      <c r="B654" s="352" t="s">
        <v>193</v>
      </c>
      <c r="C654" s="352" t="s">
        <v>68</v>
      </c>
      <c r="D654" s="352" t="s">
        <v>298</v>
      </c>
      <c r="E654" s="352" t="s">
        <v>306</v>
      </c>
      <c r="F654" s="352" t="s">
        <v>85</v>
      </c>
      <c r="G654" s="352" t="s">
        <v>89</v>
      </c>
      <c r="H654" s="353" cm="1">
        <f t="array" ref="H654">_xlfn.XLOOKUP(D654&amp;E654&amp;G654,'3.6 Trat. yo disp. de residuos'!$B$7:$B$78&amp;'3.6 Trat. yo disp. de residuos'!$C$7:$C$78&amp;'3.6 Trat. yo disp. de residuos'!$E$7:$E$78,'3.6 Trat. yo disp. de residuos'!$F$7:$F$78,"-")</f>
        <v>4.6856799999999996</v>
      </c>
      <c r="I654" s="352" t="str" cm="1">
        <f t="array" ref="I654">_xlfn.XLOOKUP(D654&amp;E654&amp;G654,'3.6 Trat. yo disp. de residuos'!$B$7:$B$78&amp;'3.6 Trat. yo disp. de residuos'!$C$7:$C$78&amp;'3.6 Trat. yo disp. de residuos'!$E$7:$E$78,'3.6 Trat. yo disp. de residuos'!$G$7:$G$78,"-")</f>
        <v>kgCO2e/toneladas</v>
      </c>
      <c r="J654" s="352" t="str" cm="1">
        <f t="array" ref="J654">_xlfn.XLOOKUP(D654&amp;E654&amp;G654,'3.6 Trat. yo disp. de residuos'!$B$7:$B$78&amp;'3.6 Trat. yo disp. de residuos'!$C$7:$C$78&amp;'3.6 Trat. yo disp. de residuos'!$E$7:$E$78,'3.6 Trat. yo disp. de residuos'!$H$7:$H$78,"-")</f>
        <v>DEFRA 2025, Waste disposal</v>
      </c>
      <c r="K654" s="352" t="s">
        <v>85</v>
      </c>
      <c r="L654" s="356" t="s">
        <v>85</v>
      </c>
    </row>
    <row r="655" spans="2:12" ht="28.8">
      <c r="B655" s="352" t="s">
        <v>193</v>
      </c>
      <c r="C655" s="352" t="s">
        <v>68</v>
      </c>
      <c r="D655" s="352" t="s">
        <v>298</v>
      </c>
      <c r="E655" s="352" t="s">
        <v>306</v>
      </c>
      <c r="F655" s="352" t="s">
        <v>85</v>
      </c>
      <c r="G655" s="352" t="s">
        <v>90</v>
      </c>
      <c r="H655" s="357" cm="1">
        <f t="array" ref="H655">_xlfn.XLOOKUP(D655&amp;E655&amp;G655,'3.6 Trat. yo disp. de residuos'!$B$7:$B$78&amp;'3.6 Trat. yo disp. de residuos'!$C$7:$C$78&amp;'3.6 Trat. yo disp. de residuos'!$E$7:$E$78,'3.6 Trat. yo disp. de residuos'!$F$7:$F$78,"-")</f>
        <v>4.6856799999999994E-3</v>
      </c>
      <c r="I655" s="352" t="str" cm="1">
        <f t="array" ref="I655">_xlfn.XLOOKUP(D655&amp;E655&amp;G655,'3.6 Trat. yo disp. de residuos'!$B$7:$B$78&amp;'3.6 Trat. yo disp. de residuos'!$C$7:$C$78&amp;'3.6 Trat. yo disp. de residuos'!$E$7:$E$78,'3.6 Trat. yo disp. de residuos'!$G$7:$G$78,"-")</f>
        <v>kgCO2e/kilogramos</v>
      </c>
      <c r="J655" s="352" t="str" cm="1">
        <f t="array" ref="J655">_xlfn.XLOOKUP(D655&amp;E655&amp;G655,'3.6 Trat. yo disp. de residuos'!$B$7:$B$78&amp;'3.6 Trat. yo disp. de residuos'!$C$7:$C$78&amp;'3.6 Trat. yo disp. de residuos'!$E$7:$E$78,'3.6 Trat. yo disp. de residuos'!$H$7:$H$78,"-")</f>
        <v>DEFRA 2025, Waste disposal</v>
      </c>
      <c r="K655" s="352" t="s">
        <v>85</v>
      </c>
      <c r="L655" s="356" t="s">
        <v>85</v>
      </c>
    </row>
    <row r="656" spans="2:12" ht="28.8">
      <c r="B656" s="352" t="s">
        <v>193</v>
      </c>
      <c r="C656" s="352" t="s">
        <v>68</v>
      </c>
      <c r="D656" s="352" t="s">
        <v>298</v>
      </c>
      <c r="E656" s="352" t="s">
        <v>306</v>
      </c>
      <c r="F656" s="352" t="s">
        <v>85</v>
      </c>
      <c r="G656" s="352" t="s">
        <v>91</v>
      </c>
      <c r="H656" s="364" cm="1">
        <f t="array" ref="H656">_xlfn.XLOOKUP(D656&amp;E656&amp;G656,'3.6 Trat. yo disp. de residuos'!$B$7:$B$78&amp;'3.6 Trat. yo disp. de residuos'!$C$7:$C$78&amp;'3.6 Trat. yo disp. de residuos'!$E$7:$E$78,'3.6 Trat. yo disp. de residuos'!$F$7:$F$78,"-")</f>
        <v>4.6856799999999993E-6</v>
      </c>
      <c r="I656" s="352" t="str" cm="1">
        <f t="array" ref="I656">_xlfn.XLOOKUP(D656&amp;E656&amp;G656,'3.6 Trat. yo disp. de residuos'!$B$7:$B$78&amp;'3.6 Trat. yo disp. de residuos'!$C$7:$C$78&amp;'3.6 Trat. yo disp. de residuos'!$E$7:$E$78,'3.6 Trat. yo disp. de residuos'!$G$7:$G$78,"-")</f>
        <v>kgCO2e/gramos</v>
      </c>
      <c r="J656" s="352" t="str" cm="1">
        <f t="array" ref="J656">_xlfn.XLOOKUP(D656&amp;E656&amp;G656,'3.6 Trat. yo disp. de residuos'!$B$7:$B$78&amp;'3.6 Trat. yo disp. de residuos'!$C$7:$C$78&amp;'3.6 Trat. yo disp. de residuos'!$E$7:$E$78,'3.6 Trat. yo disp. de residuos'!$H$7:$H$78,"-")</f>
        <v>DEFRA 2025, Waste disposal</v>
      </c>
      <c r="K656" s="352" t="s">
        <v>85</v>
      </c>
      <c r="L656" s="356" t="s">
        <v>85</v>
      </c>
    </row>
    <row r="657" spans="2:12" ht="28.8">
      <c r="B657" s="352" t="s">
        <v>193</v>
      </c>
      <c r="C657" s="352" t="s">
        <v>68</v>
      </c>
      <c r="D657" s="352" t="s">
        <v>298</v>
      </c>
      <c r="E657" s="352" t="s">
        <v>219</v>
      </c>
      <c r="F657" s="352" t="s">
        <v>85</v>
      </c>
      <c r="G657" s="352" t="s">
        <v>89</v>
      </c>
      <c r="H657" s="353" cm="1">
        <f t="array" ref="H657">_xlfn.XLOOKUP(D657&amp;E657&amp;G657,'3.6 Trat. yo disp. de residuos'!$B$7:$B$78&amp;'3.6 Trat. yo disp. de residuos'!$C$7:$C$78&amp;'3.6 Trat. yo disp. de residuos'!$E$7:$E$78,'3.6 Trat. yo disp. de residuos'!$F$7:$F$78,"-")</f>
        <v>4.6856799999999996</v>
      </c>
      <c r="I657" s="352" t="str" cm="1">
        <f t="array" ref="I657">_xlfn.XLOOKUP(D657&amp;E657&amp;G657,'3.6 Trat. yo disp. de residuos'!$B$7:$B$78&amp;'3.6 Trat. yo disp. de residuos'!$C$7:$C$78&amp;'3.6 Trat. yo disp. de residuos'!$E$7:$E$78,'3.6 Trat. yo disp. de residuos'!$G$7:$G$78,"-")</f>
        <v>kgCO2e/toneladas</v>
      </c>
      <c r="J657" s="352" t="str" cm="1">
        <f t="array" ref="J657">_xlfn.XLOOKUP(D657&amp;E657&amp;G657,'3.6 Trat. yo disp. de residuos'!$B$7:$B$78&amp;'3.6 Trat. yo disp. de residuos'!$C$7:$C$78&amp;'3.6 Trat. yo disp. de residuos'!$E$7:$E$78,'3.6 Trat. yo disp. de residuos'!$H$7:$H$78,"-")</f>
        <v>DEFRA 2025, Waste disposal</v>
      </c>
      <c r="K657" s="352" t="s">
        <v>85</v>
      </c>
      <c r="L657" s="356" t="s">
        <v>85</v>
      </c>
    </row>
    <row r="658" spans="2:12" ht="28.8">
      <c r="B658" s="352" t="s">
        <v>193</v>
      </c>
      <c r="C658" s="352" t="s">
        <v>68</v>
      </c>
      <c r="D658" s="352" t="s">
        <v>298</v>
      </c>
      <c r="E658" s="352" t="s">
        <v>219</v>
      </c>
      <c r="F658" s="352" t="s">
        <v>85</v>
      </c>
      <c r="G658" s="352" t="s">
        <v>90</v>
      </c>
      <c r="H658" s="357" cm="1">
        <f t="array" ref="H658">_xlfn.XLOOKUP(D658&amp;E658&amp;G658,'3.6 Trat. yo disp. de residuos'!$B$7:$B$78&amp;'3.6 Trat. yo disp. de residuos'!$C$7:$C$78&amp;'3.6 Trat. yo disp. de residuos'!$E$7:$E$78,'3.6 Trat. yo disp. de residuos'!$F$7:$F$78,"-")</f>
        <v>4.6856799999999994E-3</v>
      </c>
      <c r="I658" s="352" t="str" cm="1">
        <f t="array" ref="I658">_xlfn.XLOOKUP(D658&amp;E658&amp;G658,'3.6 Trat. yo disp. de residuos'!$B$7:$B$78&amp;'3.6 Trat. yo disp. de residuos'!$C$7:$C$78&amp;'3.6 Trat. yo disp. de residuos'!$E$7:$E$78,'3.6 Trat. yo disp. de residuos'!$G$7:$G$78,"-")</f>
        <v>kgCO2e/kilogramos</v>
      </c>
      <c r="J658" s="352" t="str" cm="1">
        <f t="array" ref="J658">_xlfn.XLOOKUP(D658&amp;E658&amp;G658,'3.6 Trat. yo disp. de residuos'!$B$7:$B$78&amp;'3.6 Trat. yo disp. de residuos'!$C$7:$C$78&amp;'3.6 Trat. yo disp. de residuos'!$E$7:$E$78,'3.6 Trat. yo disp. de residuos'!$H$7:$H$78,"-")</f>
        <v>DEFRA 2025, Waste disposal</v>
      </c>
      <c r="K658" s="352" t="s">
        <v>85</v>
      </c>
      <c r="L658" s="356" t="s">
        <v>85</v>
      </c>
    </row>
    <row r="659" spans="2:12" ht="28.8">
      <c r="B659" s="352" t="s">
        <v>193</v>
      </c>
      <c r="C659" s="352" t="s">
        <v>68</v>
      </c>
      <c r="D659" s="352" t="s">
        <v>298</v>
      </c>
      <c r="E659" s="352" t="s">
        <v>219</v>
      </c>
      <c r="F659" s="352" t="s">
        <v>85</v>
      </c>
      <c r="G659" s="352" t="s">
        <v>91</v>
      </c>
      <c r="H659" s="364" cm="1">
        <f t="array" ref="H659">_xlfn.XLOOKUP(D659&amp;E659&amp;G659,'3.6 Trat. yo disp. de residuos'!$B$7:$B$78&amp;'3.6 Trat. yo disp. de residuos'!$C$7:$C$78&amp;'3.6 Trat. yo disp. de residuos'!$E$7:$E$78,'3.6 Trat. yo disp. de residuos'!$F$7:$F$78,"-")</f>
        <v>4.6856799999999993E-6</v>
      </c>
      <c r="I659" s="352" t="str" cm="1">
        <f t="array" ref="I659">_xlfn.XLOOKUP(D659&amp;E659&amp;G659,'3.6 Trat. yo disp. de residuos'!$B$7:$B$78&amp;'3.6 Trat. yo disp. de residuos'!$C$7:$C$78&amp;'3.6 Trat. yo disp. de residuos'!$E$7:$E$78,'3.6 Trat. yo disp. de residuos'!$G$7:$G$78,"-")</f>
        <v>kgCO2e/gramos</v>
      </c>
      <c r="J659" s="352" t="str" cm="1">
        <f t="array" ref="J659">_xlfn.XLOOKUP(D659&amp;E659&amp;G659,'3.6 Trat. yo disp. de residuos'!$B$7:$B$78&amp;'3.6 Trat. yo disp. de residuos'!$C$7:$C$78&amp;'3.6 Trat. yo disp. de residuos'!$E$7:$E$78,'3.6 Trat. yo disp. de residuos'!$H$7:$H$78,"-")</f>
        <v>DEFRA 2025, Waste disposal</v>
      </c>
      <c r="K659" s="352" t="s">
        <v>85</v>
      </c>
      <c r="L659" s="356" t="s">
        <v>85</v>
      </c>
    </row>
    <row r="660" spans="2:12" ht="28.8">
      <c r="B660" s="352" t="s">
        <v>193</v>
      </c>
      <c r="C660" s="352" t="s">
        <v>68</v>
      </c>
      <c r="D660" s="352" t="s">
        <v>298</v>
      </c>
      <c r="E660" s="352" t="s">
        <v>223</v>
      </c>
      <c r="F660" s="352" t="s">
        <v>85</v>
      </c>
      <c r="G660" s="352" t="s">
        <v>89</v>
      </c>
      <c r="H660" s="353" cm="1">
        <f t="array" ref="H660">_xlfn.XLOOKUP(D660&amp;E660&amp;G660,'3.6 Trat. yo disp. de residuos'!$B$7:$B$78&amp;'3.6 Trat. yo disp. de residuos'!$C$7:$C$78&amp;'3.6 Trat. yo disp. de residuos'!$E$7:$E$78,'3.6 Trat. yo disp. de residuos'!$F$7:$F$78,"-")</f>
        <v>4.6856799999999996</v>
      </c>
      <c r="I660" s="352" t="str" cm="1">
        <f t="array" ref="I660">_xlfn.XLOOKUP(D660&amp;E660&amp;G660,'3.6 Trat. yo disp. de residuos'!$B$7:$B$78&amp;'3.6 Trat. yo disp. de residuos'!$C$7:$C$78&amp;'3.6 Trat. yo disp. de residuos'!$E$7:$E$78,'3.6 Trat. yo disp. de residuos'!$G$7:$G$78,"-")</f>
        <v>kgCO2e/toneladas</v>
      </c>
      <c r="J660" s="352" t="str" cm="1">
        <f t="array" ref="J660">_xlfn.XLOOKUP(D660&amp;E660&amp;G660,'3.6 Trat. yo disp. de residuos'!$B$7:$B$78&amp;'3.6 Trat. yo disp. de residuos'!$C$7:$C$78&amp;'3.6 Trat. yo disp. de residuos'!$E$7:$E$78,'3.6 Trat. yo disp. de residuos'!$H$7:$H$78,"-")</f>
        <v>DEFRA 2025, Waste disposal</v>
      </c>
      <c r="K660" s="352" t="s">
        <v>85</v>
      </c>
      <c r="L660" s="356" t="s">
        <v>85</v>
      </c>
    </row>
    <row r="661" spans="2:12" ht="28.8">
      <c r="B661" s="352" t="s">
        <v>193</v>
      </c>
      <c r="C661" s="352" t="s">
        <v>68</v>
      </c>
      <c r="D661" s="352" t="s">
        <v>298</v>
      </c>
      <c r="E661" s="352" t="s">
        <v>223</v>
      </c>
      <c r="F661" s="352" t="s">
        <v>85</v>
      </c>
      <c r="G661" s="352" t="s">
        <v>90</v>
      </c>
      <c r="H661" s="357" cm="1">
        <f t="array" ref="H661">_xlfn.XLOOKUP(D661&amp;E661&amp;G661,'3.6 Trat. yo disp. de residuos'!$B$7:$B$78&amp;'3.6 Trat. yo disp. de residuos'!$C$7:$C$78&amp;'3.6 Trat. yo disp. de residuos'!$E$7:$E$78,'3.6 Trat. yo disp. de residuos'!$F$7:$F$78,"-")</f>
        <v>4.6856799999999994E-3</v>
      </c>
      <c r="I661" s="352" t="str" cm="1">
        <f t="array" ref="I661">_xlfn.XLOOKUP(D661&amp;E661&amp;G661,'3.6 Trat. yo disp. de residuos'!$B$7:$B$78&amp;'3.6 Trat. yo disp. de residuos'!$C$7:$C$78&amp;'3.6 Trat. yo disp. de residuos'!$E$7:$E$78,'3.6 Trat. yo disp. de residuos'!$G$7:$G$78,"-")</f>
        <v>kgCO2e/kilogramos</v>
      </c>
      <c r="J661" s="352" t="str" cm="1">
        <f t="array" ref="J661">_xlfn.XLOOKUP(D661&amp;E661&amp;G661,'3.6 Trat. yo disp. de residuos'!$B$7:$B$78&amp;'3.6 Trat. yo disp. de residuos'!$C$7:$C$78&amp;'3.6 Trat. yo disp. de residuos'!$E$7:$E$78,'3.6 Trat. yo disp. de residuos'!$H$7:$H$78,"-")</f>
        <v>DEFRA 2025, Waste disposal</v>
      </c>
      <c r="K661" s="352" t="s">
        <v>85</v>
      </c>
      <c r="L661" s="356" t="s">
        <v>85</v>
      </c>
    </row>
    <row r="662" spans="2:12" ht="28.8">
      <c r="B662" s="352" t="s">
        <v>193</v>
      </c>
      <c r="C662" s="352" t="s">
        <v>68</v>
      </c>
      <c r="D662" s="352" t="s">
        <v>298</v>
      </c>
      <c r="E662" s="352" t="s">
        <v>223</v>
      </c>
      <c r="F662" s="352" t="s">
        <v>85</v>
      </c>
      <c r="G662" s="352" t="s">
        <v>91</v>
      </c>
      <c r="H662" s="364" cm="1">
        <f t="array" ref="H662">_xlfn.XLOOKUP(D662&amp;E662&amp;G662,'3.6 Trat. yo disp. de residuos'!$B$7:$B$78&amp;'3.6 Trat. yo disp. de residuos'!$C$7:$C$78&amp;'3.6 Trat. yo disp. de residuos'!$E$7:$E$78,'3.6 Trat. yo disp. de residuos'!$F$7:$F$78,"-")</f>
        <v>4.6856799999999993E-6</v>
      </c>
      <c r="I662" s="352" t="str" cm="1">
        <f t="array" ref="I662">_xlfn.XLOOKUP(D662&amp;E662&amp;G662,'3.6 Trat. yo disp. de residuos'!$B$7:$B$78&amp;'3.6 Trat. yo disp. de residuos'!$C$7:$C$78&amp;'3.6 Trat. yo disp. de residuos'!$E$7:$E$78,'3.6 Trat. yo disp. de residuos'!$G$7:$G$78,"-")</f>
        <v>kgCO2e/gramos</v>
      </c>
      <c r="J662" s="352" t="str" cm="1">
        <f t="array" ref="J662">_xlfn.XLOOKUP(D662&amp;E662&amp;G662,'3.6 Trat. yo disp. de residuos'!$B$7:$B$78&amp;'3.6 Trat. yo disp. de residuos'!$C$7:$C$78&amp;'3.6 Trat. yo disp. de residuos'!$E$7:$E$78,'3.6 Trat. yo disp. de residuos'!$H$7:$H$78,"-")</f>
        <v>DEFRA 2025, Waste disposal</v>
      </c>
      <c r="K662" s="352" t="s">
        <v>85</v>
      </c>
      <c r="L662" s="356" t="s">
        <v>85</v>
      </c>
    </row>
    <row r="663" spans="2:12" ht="28.8">
      <c r="B663" s="352" t="s">
        <v>193</v>
      </c>
      <c r="C663" s="352" t="s">
        <v>68</v>
      </c>
      <c r="D663" s="352" t="s">
        <v>298</v>
      </c>
      <c r="E663" s="352" t="s">
        <v>307</v>
      </c>
      <c r="F663" s="352" t="s">
        <v>85</v>
      </c>
      <c r="G663" s="352" t="s">
        <v>89</v>
      </c>
      <c r="H663" s="353" cm="1">
        <f t="array" ref="H663">_xlfn.XLOOKUP(D663&amp;E663&amp;G663,'3.6 Trat. yo disp. de residuos'!$B$7:$B$78&amp;'3.6 Trat. yo disp. de residuos'!$C$7:$C$78&amp;'3.6 Trat. yo disp. de residuos'!$E$7:$E$78,'3.6 Trat. yo disp. de residuos'!$F$7:$F$78,"-")</f>
        <v>4.6856799999999996</v>
      </c>
      <c r="I663" s="352" t="str" cm="1">
        <f t="array" ref="I663">_xlfn.XLOOKUP(D663&amp;E663&amp;G663,'3.6 Trat. yo disp. de residuos'!$B$7:$B$78&amp;'3.6 Trat. yo disp. de residuos'!$C$7:$C$78&amp;'3.6 Trat. yo disp. de residuos'!$E$7:$E$78,'3.6 Trat. yo disp. de residuos'!$G$7:$G$78,"-")</f>
        <v>kgCO2e/toneladas</v>
      </c>
      <c r="J663" s="352" t="str" cm="1">
        <f t="array" ref="J663">_xlfn.XLOOKUP(D663&amp;E663&amp;G663,'3.6 Trat. yo disp. de residuos'!$B$7:$B$78&amp;'3.6 Trat. yo disp. de residuos'!$C$7:$C$78&amp;'3.6 Trat. yo disp. de residuos'!$E$7:$E$78,'3.6 Trat. yo disp. de residuos'!$H$7:$H$78,"-")</f>
        <v>DEFRA 2025, Waste disposal</v>
      </c>
      <c r="K663" s="352" t="s">
        <v>85</v>
      </c>
      <c r="L663" s="356" t="s">
        <v>85</v>
      </c>
    </row>
    <row r="664" spans="2:12" ht="28.8">
      <c r="B664" s="352" t="s">
        <v>193</v>
      </c>
      <c r="C664" s="352" t="s">
        <v>68</v>
      </c>
      <c r="D664" s="352" t="s">
        <v>298</v>
      </c>
      <c r="E664" s="352" t="s">
        <v>307</v>
      </c>
      <c r="F664" s="352" t="s">
        <v>85</v>
      </c>
      <c r="G664" s="352" t="s">
        <v>90</v>
      </c>
      <c r="H664" s="357" cm="1">
        <f t="array" ref="H664">_xlfn.XLOOKUP(D664&amp;E664&amp;G664,'3.6 Trat. yo disp. de residuos'!$B$7:$B$78&amp;'3.6 Trat. yo disp. de residuos'!$C$7:$C$78&amp;'3.6 Trat. yo disp. de residuos'!$E$7:$E$78,'3.6 Trat. yo disp. de residuos'!$F$7:$F$78,"-")</f>
        <v>4.6856799999999994E-3</v>
      </c>
      <c r="I664" s="352" t="str" cm="1">
        <f t="array" ref="I664">_xlfn.XLOOKUP(D664&amp;E664&amp;G664,'3.6 Trat. yo disp. de residuos'!$B$7:$B$78&amp;'3.6 Trat. yo disp. de residuos'!$C$7:$C$78&amp;'3.6 Trat. yo disp. de residuos'!$E$7:$E$78,'3.6 Trat. yo disp. de residuos'!$G$7:$G$78,"-")</f>
        <v>kgCO2e/kilogramos</v>
      </c>
      <c r="J664" s="352" t="str" cm="1">
        <f t="array" ref="J664">_xlfn.XLOOKUP(D664&amp;E664&amp;G664,'3.6 Trat. yo disp. de residuos'!$B$7:$B$78&amp;'3.6 Trat. yo disp. de residuos'!$C$7:$C$78&amp;'3.6 Trat. yo disp. de residuos'!$E$7:$E$78,'3.6 Trat. yo disp. de residuos'!$H$7:$H$78,"-")</f>
        <v>DEFRA 2025, Waste disposal</v>
      </c>
      <c r="K664" s="352" t="s">
        <v>85</v>
      </c>
      <c r="L664" s="356" t="s">
        <v>85</v>
      </c>
    </row>
    <row r="665" spans="2:12" ht="28.8">
      <c r="B665" s="352" t="s">
        <v>193</v>
      </c>
      <c r="C665" s="352" t="s">
        <v>68</v>
      </c>
      <c r="D665" s="352" t="s">
        <v>298</v>
      </c>
      <c r="E665" s="352" t="s">
        <v>307</v>
      </c>
      <c r="F665" s="352" t="s">
        <v>85</v>
      </c>
      <c r="G665" s="352" t="s">
        <v>91</v>
      </c>
      <c r="H665" s="364" cm="1">
        <f t="array" ref="H665">_xlfn.XLOOKUP(D665&amp;E665&amp;G665,'3.6 Trat. yo disp. de residuos'!$B$7:$B$78&amp;'3.6 Trat. yo disp. de residuos'!$C$7:$C$78&amp;'3.6 Trat. yo disp. de residuos'!$E$7:$E$78,'3.6 Trat. yo disp. de residuos'!$F$7:$F$78,"-")</f>
        <v>4.6856799999999993E-6</v>
      </c>
      <c r="I665" s="352" t="str" cm="1">
        <f t="array" ref="I665">_xlfn.XLOOKUP(D665&amp;E665&amp;G665,'3.6 Trat. yo disp. de residuos'!$B$7:$B$78&amp;'3.6 Trat. yo disp. de residuos'!$C$7:$C$78&amp;'3.6 Trat. yo disp. de residuos'!$E$7:$E$78,'3.6 Trat. yo disp. de residuos'!$G$7:$G$78,"-")</f>
        <v>kgCO2e/gramos</v>
      </c>
      <c r="J665" s="352" t="str" cm="1">
        <f t="array" ref="J665">_xlfn.XLOOKUP(D665&amp;E665&amp;G665,'3.6 Trat. yo disp. de residuos'!$B$7:$B$78&amp;'3.6 Trat. yo disp. de residuos'!$C$7:$C$78&amp;'3.6 Trat. yo disp. de residuos'!$E$7:$E$78,'3.6 Trat. yo disp. de residuos'!$H$7:$H$78,"-")</f>
        <v>DEFRA 2025, Waste disposal</v>
      </c>
      <c r="K665" s="352" t="s">
        <v>85</v>
      </c>
      <c r="L665" s="356" t="s">
        <v>85</v>
      </c>
    </row>
    <row r="666" spans="2:12" ht="28.8">
      <c r="B666" s="352" t="s">
        <v>193</v>
      </c>
      <c r="C666" s="352" t="s">
        <v>68</v>
      </c>
      <c r="D666" s="352" t="s">
        <v>298</v>
      </c>
      <c r="E666" s="352" t="s">
        <v>308</v>
      </c>
      <c r="F666" s="352" t="s">
        <v>85</v>
      </c>
      <c r="G666" s="352" t="s">
        <v>89</v>
      </c>
      <c r="H666" s="353" cm="1">
        <f t="array" ref="H666">_xlfn.XLOOKUP(D666&amp;E666&amp;G666,'3.6 Trat. yo disp. de residuos'!$B$7:$B$78&amp;'3.6 Trat. yo disp. de residuos'!$C$7:$C$78&amp;'3.6 Trat. yo disp. de residuos'!$E$7:$E$78,'3.6 Trat. yo disp. de residuos'!$F$7:$F$78,"-")</f>
        <v>4.6856799999999996</v>
      </c>
      <c r="I666" s="352" t="str" cm="1">
        <f t="array" ref="I666">_xlfn.XLOOKUP(D666&amp;E666&amp;G666,'3.6 Trat. yo disp. de residuos'!$B$7:$B$78&amp;'3.6 Trat. yo disp. de residuos'!$C$7:$C$78&amp;'3.6 Trat. yo disp. de residuos'!$E$7:$E$78,'3.6 Trat. yo disp. de residuos'!$G$7:$G$78,"-")</f>
        <v>kgCO2e/toneladas</v>
      </c>
      <c r="J666" s="352" t="str" cm="1">
        <f t="array" ref="J666">_xlfn.XLOOKUP(D666&amp;E666&amp;G666,'3.6 Trat. yo disp. de residuos'!$B$7:$B$78&amp;'3.6 Trat. yo disp. de residuos'!$C$7:$C$78&amp;'3.6 Trat. yo disp. de residuos'!$E$7:$E$78,'3.6 Trat. yo disp. de residuos'!$H$7:$H$78,"-")</f>
        <v>DEFRA 2025, Waste disposal</v>
      </c>
      <c r="K666" s="352" t="s">
        <v>85</v>
      </c>
      <c r="L666" s="356" t="s">
        <v>85</v>
      </c>
    </row>
    <row r="667" spans="2:12" ht="28.8">
      <c r="B667" s="352" t="s">
        <v>193</v>
      </c>
      <c r="C667" s="352" t="s">
        <v>68</v>
      </c>
      <c r="D667" s="352" t="s">
        <v>298</v>
      </c>
      <c r="E667" s="352" t="s">
        <v>308</v>
      </c>
      <c r="F667" s="352" t="s">
        <v>85</v>
      </c>
      <c r="G667" s="352" t="s">
        <v>90</v>
      </c>
      <c r="H667" s="357" cm="1">
        <f t="array" ref="H667">_xlfn.XLOOKUP(D667&amp;E667&amp;G667,'3.6 Trat. yo disp. de residuos'!$B$7:$B$78&amp;'3.6 Trat. yo disp. de residuos'!$C$7:$C$78&amp;'3.6 Trat. yo disp. de residuos'!$E$7:$E$78,'3.6 Trat. yo disp. de residuos'!$F$7:$F$78,"-")</f>
        <v>4.6856799999999994E-3</v>
      </c>
      <c r="I667" s="352" t="str" cm="1">
        <f t="array" ref="I667">_xlfn.XLOOKUP(D667&amp;E667&amp;G667,'3.6 Trat. yo disp. de residuos'!$B$7:$B$78&amp;'3.6 Trat. yo disp. de residuos'!$C$7:$C$78&amp;'3.6 Trat. yo disp. de residuos'!$E$7:$E$78,'3.6 Trat. yo disp. de residuos'!$G$7:$G$78,"-")</f>
        <v>kgCO2e/kilogramos</v>
      </c>
      <c r="J667" s="352" t="str" cm="1">
        <f t="array" ref="J667">_xlfn.XLOOKUP(D667&amp;E667&amp;G667,'3.6 Trat. yo disp. de residuos'!$B$7:$B$78&amp;'3.6 Trat. yo disp. de residuos'!$C$7:$C$78&amp;'3.6 Trat. yo disp. de residuos'!$E$7:$E$78,'3.6 Trat. yo disp. de residuos'!$H$7:$H$78,"-")</f>
        <v>DEFRA 2025, Waste disposal</v>
      </c>
      <c r="K667" s="352" t="s">
        <v>85</v>
      </c>
      <c r="L667" s="356" t="s">
        <v>85</v>
      </c>
    </row>
    <row r="668" spans="2:12" ht="28.8">
      <c r="B668" s="352" t="s">
        <v>193</v>
      </c>
      <c r="C668" s="352" t="s">
        <v>68</v>
      </c>
      <c r="D668" s="352" t="s">
        <v>298</v>
      </c>
      <c r="E668" s="352" t="s">
        <v>308</v>
      </c>
      <c r="F668" s="352" t="s">
        <v>85</v>
      </c>
      <c r="G668" s="352" t="s">
        <v>91</v>
      </c>
      <c r="H668" s="364" cm="1">
        <f t="array" ref="H668">_xlfn.XLOOKUP(D668&amp;E668&amp;G668,'3.6 Trat. yo disp. de residuos'!$B$7:$B$78&amp;'3.6 Trat. yo disp. de residuos'!$C$7:$C$78&amp;'3.6 Trat. yo disp. de residuos'!$E$7:$E$78,'3.6 Trat. yo disp. de residuos'!$F$7:$F$78,"-")</f>
        <v>4.6856799999999993E-6</v>
      </c>
      <c r="I668" s="352" t="str" cm="1">
        <f t="array" ref="I668">_xlfn.XLOOKUP(D668&amp;E668&amp;G668,'3.6 Trat. yo disp. de residuos'!$B$7:$B$78&amp;'3.6 Trat. yo disp. de residuos'!$C$7:$C$78&amp;'3.6 Trat. yo disp. de residuos'!$E$7:$E$78,'3.6 Trat. yo disp. de residuos'!$G$7:$G$78,"-")</f>
        <v>kgCO2e/gramos</v>
      </c>
      <c r="J668" s="352" t="str" cm="1">
        <f t="array" ref="J668">_xlfn.XLOOKUP(D668&amp;E668&amp;G668,'3.6 Trat. yo disp. de residuos'!$B$7:$B$78&amp;'3.6 Trat. yo disp. de residuos'!$C$7:$C$78&amp;'3.6 Trat. yo disp. de residuos'!$E$7:$E$78,'3.6 Trat. yo disp. de residuos'!$H$7:$H$78,"-")</f>
        <v>DEFRA 2025, Waste disposal</v>
      </c>
      <c r="K668" s="352" t="s">
        <v>85</v>
      </c>
      <c r="L668" s="356" t="s">
        <v>85</v>
      </c>
    </row>
    <row r="669" spans="2:12" ht="28.8">
      <c r="B669" s="352" t="s">
        <v>193</v>
      </c>
      <c r="C669" s="352" t="s">
        <v>68</v>
      </c>
      <c r="D669" s="352" t="s">
        <v>298</v>
      </c>
      <c r="E669" s="352" t="s">
        <v>309</v>
      </c>
      <c r="F669" s="352" t="s">
        <v>85</v>
      </c>
      <c r="G669" s="352" t="s">
        <v>89</v>
      </c>
      <c r="H669" s="353" cm="1">
        <f t="array" ref="H669">_xlfn.XLOOKUP(D669&amp;E669&amp;G669,'3.6 Trat. yo disp. de residuos'!$B$7:$B$78&amp;'3.6 Trat. yo disp. de residuos'!$C$7:$C$78&amp;'3.6 Trat. yo disp. de residuos'!$E$7:$E$78,'3.6 Trat. yo disp. de residuos'!$F$7:$F$78,"-")</f>
        <v>4.6856799999999996</v>
      </c>
      <c r="I669" s="352" t="str" cm="1">
        <f t="array" ref="I669">_xlfn.XLOOKUP(D669&amp;E669&amp;G669,'3.6 Trat. yo disp. de residuos'!$B$7:$B$78&amp;'3.6 Trat. yo disp. de residuos'!$C$7:$C$78&amp;'3.6 Trat. yo disp. de residuos'!$E$7:$E$78,'3.6 Trat. yo disp. de residuos'!$G$7:$G$78,"-")</f>
        <v>kgCO2e/toneladas</v>
      </c>
      <c r="J669" s="352" t="str" cm="1">
        <f t="array" ref="J669">_xlfn.XLOOKUP(D669&amp;E669&amp;G669,'3.6 Trat. yo disp. de residuos'!$B$7:$B$78&amp;'3.6 Trat. yo disp. de residuos'!$C$7:$C$78&amp;'3.6 Trat. yo disp. de residuos'!$E$7:$E$78,'3.6 Trat. yo disp. de residuos'!$H$7:$H$78,"-")</f>
        <v>DEFRA 2025, Waste disposal</v>
      </c>
      <c r="K669" s="352" t="s">
        <v>85</v>
      </c>
      <c r="L669" s="356" t="s">
        <v>85</v>
      </c>
    </row>
    <row r="670" spans="2:12" ht="28.8">
      <c r="B670" s="352" t="s">
        <v>193</v>
      </c>
      <c r="C670" s="352" t="s">
        <v>68</v>
      </c>
      <c r="D670" s="352" t="s">
        <v>298</v>
      </c>
      <c r="E670" s="352" t="s">
        <v>309</v>
      </c>
      <c r="F670" s="352" t="s">
        <v>85</v>
      </c>
      <c r="G670" s="352" t="s">
        <v>90</v>
      </c>
      <c r="H670" s="357" cm="1">
        <f t="array" ref="H670">_xlfn.XLOOKUP(D670&amp;E670&amp;G670,'3.6 Trat. yo disp. de residuos'!$B$7:$B$78&amp;'3.6 Trat. yo disp. de residuos'!$C$7:$C$78&amp;'3.6 Trat. yo disp. de residuos'!$E$7:$E$78,'3.6 Trat. yo disp. de residuos'!$F$7:$F$78,"-")</f>
        <v>4.6856799999999994E-3</v>
      </c>
      <c r="I670" s="352" t="str" cm="1">
        <f t="array" ref="I670">_xlfn.XLOOKUP(D670&amp;E670&amp;G670,'3.6 Trat. yo disp. de residuos'!$B$7:$B$78&amp;'3.6 Trat. yo disp. de residuos'!$C$7:$C$78&amp;'3.6 Trat. yo disp. de residuos'!$E$7:$E$78,'3.6 Trat. yo disp. de residuos'!$G$7:$G$78,"-")</f>
        <v>kgCO2e/kilogramos</v>
      </c>
      <c r="J670" s="352" t="str" cm="1">
        <f t="array" ref="J670">_xlfn.XLOOKUP(D670&amp;E670&amp;G670,'3.6 Trat. yo disp. de residuos'!$B$7:$B$78&amp;'3.6 Trat. yo disp. de residuos'!$C$7:$C$78&amp;'3.6 Trat. yo disp. de residuos'!$E$7:$E$78,'3.6 Trat. yo disp. de residuos'!$H$7:$H$78,"-")</f>
        <v>DEFRA 2025, Waste disposal</v>
      </c>
      <c r="K670" s="352" t="s">
        <v>85</v>
      </c>
      <c r="L670" s="356" t="s">
        <v>85</v>
      </c>
    </row>
    <row r="671" spans="2:12" ht="28.8">
      <c r="B671" s="352" t="s">
        <v>193</v>
      </c>
      <c r="C671" s="352" t="s">
        <v>68</v>
      </c>
      <c r="D671" s="352" t="s">
        <v>298</v>
      </c>
      <c r="E671" s="352" t="s">
        <v>309</v>
      </c>
      <c r="F671" s="352" t="s">
        <v>85</v>
      </c>
      <c r="G671" s="352" t="s">
        <v>91</v>
      </c>
      <c r="H671" s="364" cm="1">
        <f t="array" ref="H671">_xlfn.XLOOKUP(D671&amp;E671&amp;G671,'3.6 Trat. yo disp. de residuos'!$B$7:$B$78&amp;'3.6 Trat. yo disp. de residuos'!$C$7:$C$78&amp;'3.6 Trat. yo disp. de residuos'!$E$7:$E$78,'3.6 Trat. yo disp. de residuos'!$F$7:$F$78,"-")</f>
        <v>4.6856799999999993E-6</v>
      </c>
      <c r="I671" s="352" t="str" cm="1">
        <f t="array" ref="I671">_xlfn.XLOOKUP(D671&amp;E671&amp;G671,'3.6 Trat. yo disp. de residuos'!$B$7:$B$78&amp;'3.6 Trat. yo disp. de residuos'!$C$7:$C$78&amp;'3.6 Trat. yo disp. de residuos'!$E$7:$E$78,'3.6 Trat. yo disp. de residuos'!$G$7:$G$78,"-")</f>
        <v>kgCO2e/gramos</v>
      </c>
      <c r="J671" s="352" t="str" cm="1">
        <f t="array" ref="J671">_xlfn.XLOOKUP(D671&amp;E671&amp;G671,'3.6 Trat. yo disp. de residuos'!$B$7:$B$78&amp;'3.6 Trat. yo disp. de residuos'!$C$7:$C$78&amp;'3.6 Trat. yo disp. de residuos'!$E$7:$E$78,'3.6 Trat. yo disp. de residuos'!$H$7:$H$78,"-")</f>
        <v>DEFRA 2025, Waste disposal</v>
      </c>
      <c r="K671" s="352" t="s">
        <v>85</v>
      </c>
      <c r="L671" s="356" t="s">
        <v>85</v>
      </c>
    </row>
    <row r="672" spans="2:12" ht="28.8">
      <c r="B672" s="352" t="s">
        <v>193</v>
      </c>
      <c r="C672" s="352" t="s">
        <v>68</v>
      </c>
      <c r="D672" s="352" t="s">
        <v>298</v>
      </c>
      <c r="E672" s="352" t="s">
        <v>310</v>
      </c>
      <c r="F672" s="352" t="s">
        <v>85</v>
      </c>
      <c r="G672" s="352" t="s">
        <v>89</v>
      </c>
      <c r="H672" s="353" cm="1">
        <f t="array" ref="H672">_xlfn.XLOOKUP(D672&amp;E672&amp;G672,'3.6 Trat. yo disp. de residuos'!$B$7:$B$78&amp;'3.6 Trat. yo disp. de residuos'!$C$7:$C$78&amp;'3.6 Trat. yo disp. de residuos'!$E$7:$E$78,'3.6 Trat. yo disp. de residuos'!$F$7:$F$78,"-")</f>
        <v>1.0083500000000001</v>
      </c>
      <c r="I672" s="352" t="str" cm="1">
        <f t="array" ref="I672">_xlfn.XLOOKUP(D672&amp;E672&amp;G672,'3.6 Trat. yo disp. de residuos'!$B$7:$B$78&amp;'3.6 Trat. yo disp. de residuos'!$C$7:$C$78&amp;'3.6 Trat. yo disp. de residuos'!$E$7:$E$78,'3.6 Trat. yo disp. de residuos'!$G$7:$G$78,"-")</f>
        <v>kgCO2e/toneladas</v>
      </c>
      <c r="J672" s="352" t="str" cm="1">
        <f t="array" ref="J672">_xlfn.XLOOKUP(D672&amp;E672&amp;G672,'3.6 Trat. yo disp. de residuos'!$B$7:$B$78&amp;'3.6 Trat. yo disp. de residuos'!$C$7:$C$78&amp;'3.6 Trat. yo disp. de residuos'!$E$7:$E$78,'3.6 Trat. yo disp. de residuos'!$H$7:$H$78,"-")</f>
        <v>DEFRA 2025, Waste disposal</v>
      </c>
      <c r="K672" s="352" t="s">
        <v>85</v>
      </c>
      <c r="L672" s="356" t="s">
        <v>85</v>
      </c>
    </row>
    <row r="673" spans="2:12" ht="28.8">
      <c r="B673" s="352" t="s">
        <v>193</v>
      </c>
      <c r="C673" s="352" t="s">
        <v>68</v>
      </c>
      <c r="D673" s="352" t="s">
        <v>298</v>
      </c>
      <c r="E673" s="352" t="s">
        <v>310</v>
      </c>
      <c r="F673" s="352" t="s">
        <v>85</v>
      </c>
      <c r="G673" s="352" t="s">
        <v>90</v>
      </c>
      <c r="H673" s="357" cm="1">
        <f t="array" ref="H673">_xlfn.XLOOKUP(D673&amp;E673&amp;G673,'3.6 Trat. yo disp. de residuos'!$B$7:$B$78&amp;'3.6 Trat. yo disp. de residuos'!$C$7:$C$78&amp;'3.6 Trat. yo disp. de residuos'!$E$7:$E$78,'3.6 Trat. yo disp. de residuos'!$F$7:$F$78,"-")</f>
        <v>1.0083500000000001E-3</v>
      </c>
      <c r="I673" s="352" t="str" cm="1">
        <f t="array" ref="I673">_xlfn.XLOOKUP(D673&amp;E673&amp;G673,'3.6 Trat. yo disp. de residuos'!$B$7:$B$78&amp;'3.6 Trat. yo disp. de residuos'!$C$7:$C$78&amp;'3.6 Trat. yo disp. de residuos'!$E$7:$E$78,'3.6 Trat. yo disp. de residuos'!$G$7:$G$78,"-")</f>
        <v>kgCO2e/kilogramos</v>
      </c>
      <c r="J673" s="352" t="str" cm="1">
        <f t="array" ref="J673">_xlfn.XLOOKUP(D673&amp;E673&amp;G673,'3.6 Trat. yo disp. de residuos'!$B$7:$B$78&amp;'3.6 Trat. yo disp. de residuos'!$C$7:$C$78&amp;'3.6 Trat. yo disp. de residuos'!$E$7:$E$78,'3.6 Trat. yo disp. de residuos'!$H$7:$H$78,"-")</f>
        <v>DEFRA 2025, Waste disposal</v>
      </c>
      <c r="K673" s="352" t="s">
        <v>85</v>
      </c>
      <c r="L673" s="356" t="s">
        <v>85</v>
      </c>
    </row>
    <row r="674" spans="2:12" ht="28.8">
      <c r="B674" s="352" t="s">
        <v>193</v>
      </c>
      <c r="C674" s="352" t="s">
        <v>68</v>
      </c>
      <c r="D674" s="352" t="s">
        <v>298</v>
      </c>
      <c r="E674" s="352" t="s">
        <v>310</v>
      </c>
      <c r="F674" s="352" t="s">
        <v>85</v>
      </c>
      <c r="G674" s="352" t="s">
        <v>91</v>
      </c>
      <c r="H674" s="365" cm="1">
        <f t="array" ref="H674">_xlfn.XLOOKUP(D674&amp;E674&amp;G674,'3.6 Trat. yo disp. de residuos'!$B$7:$B$78&amp;'3.6 Trat. yo disp. de residuos'!$C$7:$C$78&amp;'3.6 Trat. yo disp. de residuos'!$E$7:$E$78,'3.6 Trat. yo disp. de residuos'!$F$7:$F$78,"-")</f>
        <v>1.0083500000000001E-6</v>
      </c>
      <c r="I674" s="352" t="str" cm="1">
        <f t="array" ref="I674">_xlfn.XLOOKUP(D674&amp;E674&amp;G674,'3.6 Trat. yo disp. de residuos'!$B$7:$B$78&amp;'3.6 Trat. yo disp. de residuos'!$C$7:$C$78&amp;'3.6 Trat. yo disp. de residuos'!$E$7:$E$78,'3.6 Trat. yo disp. de residuos'!$G$7:$G$78,"-")</f>
        <v>kgCO2e/gramos</v>
      </c>
      <c r="J674" s="352" t="str" cm="1">
        <f t="array" ref="J674">_xlfn.XLOOKUP(D674&amp;E674&amp;G674,'3.6 Trat. yo disp. de residuos'!$B$7:$B$78&amp;'3.6 Trat. yo disp. de residuos'!$C$7:$C$78&amp;'3.6 Trat. yo disp. de residuos'!$E$7:$E$78,'3.6 Trat. yo disp. de residuos'!$H$7:$H$78,"-")</f>
        <v>DEFRA 2025, Waste disposal</v>
      </c>
      <c r="K674" s="352" t="s">
        <v>85</v>
      </c>
      <c r="L674" s="356" t="s">
        <v>85</v>
      </c>
    </row>
    <row r="675" spans="2:12" ht="28.8">
      <c r="B675" s="352" t="s">
        <v>193</v>
      </c>
      <c r="C675" s="352" t="s">
        <v>68</v>
      </c>
      <c r="D675" s="352" t="s">
        <v>298</v>
      </c>
      <c r="E675" s="352" t="s">
        <v>311</v>
      </c>
      <c r="F675" s="352" t="s">
        <v>85</v>
      </c>
      <c r="G675" s="352" t="s">
        <v>89</v>
      </c>
      <c r="H675" s="353" cm="1">
        <f t="array" ref="H675">_xlfn.XLOOKUP(D675&amp;E675&amp;G675,'3.6 Trat. yo disp. de residuos'!$B$7:$B$78&amp;'3.6 Trat. yo disp. de residuos'!$C$7:$C$78&amp;'3.6 Trat. yo disp. de residuos'!$E$7:$E$78,'3.6 Trat. yo disp. de residuos'!$F$7:$F$78,"-")</f>
        <v>4.6856799999999996</v>
      </c>
      <c r="I675" s="352" t="str" cm="1">
        <f t="array" ref="I675">_xlfn.XLOOKUP(D675&amp;E675&amp;G675,'3.6 Trat. yo disp. de residuos'!$B$7:$B$78&amp;'3.6 Trat. yo disp. de residuos'!$C$7:$C$78&amp;'3.6 Trat. yo disp. de residuos'!$E$7:$E$78,'3.6 Trat. yo disp. de residuos'!$G$7:$G$78,"-")</f>
        <v>kgCO2e/toneladas</v>
      </c>
      <c r="J675" s="352" t="str" cm="1">
        <f t="array" ref="J675">_xlfn.XLOOKUP(D675&amp;E675&amp;G675,'3.6 Trat. yo disp. de residuos'!$B$7:$B$78&amp;'3.6 Trat. yo disp. de residuos'!$C$7:$C$78&amp;'3.6 Trat. yo disp. de residuos'!$E$7:$E$78,'3.6 Trat. yo disp. de residuos'!$H$7:$H$78,"-")</f>
        <v>DEFRA 2025, Waste disposal</v>
      </c>
      <c r="K675" s="352" t="s">
        <v>85</v>
      </c>
      <c r="L675" s="356" t="s">
        <v>85</v>
      </c>
    </row>
    <row r="676" spans="2:12" ht="28.8">
      <c r="B676" s="352" t="s">
        <v>193</v>
      </c>
      <c r="C676" s="352" t="s">
        <v>68</v>
      </c>
      <c r="D676" s="352" t="s">
        <v>298</v>
      </c>
      <c r="E676" s="352" t="s">
        <v>311</v>
      </c>
      <c r="F676" s="352" t="s">
        <v>85</v>
      </c>
      <c r="G676" s="352" t="s">
        <v>90</v>
      </c>
      <c r="H676" s="357" cm="1">
        <f t="array" ref="H676">_xlfn.XLOOKUP(D676&amp;E676&amp;G676,'3.6 Trat. yo disp. de residuos'!$B$7:$B$78&amp;'3.6 Trat. yo disp. de residuos'!$C$7:$C$78&amp;'3.6 Trat. yo disp. de residuos'!$E$7:$E$78,'3.6 Trat. yo disp. de residuos'!$F$7:$F$78,"-")</f>
        <v>4.6856799999999994E-3</v>
      </c>
      <c r="I676" s="352" t="str" cm="1">
        <f t="array" ref="I676">_xlfn.XLOOKUP(D676&amp;E676&amp;G676,'3.6 Trat. yo disp. de residuos'!$B$7:$B$78&amp;'3.6 Trat. yo disp. de residuos'!$C$7:$C$78&amp;'3.6 Trat. yo disp. de residuos'!$E$7:$E$78,'3.6 Trat. yo disp. de residuos'!$G$7:$G$78,"-")</f>
        <v>kgCO2e/kilogramos</v>
      </c>
      <c r="J676" s="352" t="str" cm="1">
        <f t="array" ref="J676">_xlfn.XLOOKUP(D676&amp;E676&amp;G676,'3.6 Trat. yo disp. de residuos'!$B$7:$B$78&amp;'3.6 Trat. yo disp. de residuos'!$C$7:$C$78&amp;'3.6 Trat. yo disp. de residuos'!$E$7:$E$78,'3.6 Trat. yo disp. de residuos'!$H$7:$H$78,"-")</f>
        <v>DEFRA 2025, Waste disposal</v>
      </c>
      <c r="K676" s="352" t="s">
        <v>85</v>
      </c>
      <c r="L676" s="356" t="s">
        <v>85</v>
      </c>
    </row>
    <row r="677" spans="2:12" ht="28.8">
      <c r="B677" s="352" t="s">
        <v>193</v>
      </c>
      <c r="C677" s="352" t="s">
        <v>68</v>
      </c>
      <c r="D677" s="352" t="s">
        <v>298</v>
      </c>
      <c r="E677" s="352" t="s">
        <v>311</v>
      </c>
      <c r="F677" s="352" t="s">
        <v>85</v>
      </c>
      <c r="G677" s="352" t="s">
        <v>91</v>
      </c>
      <c r="H677" s="364" cm="1">
        <f t="array" ref="H677">_xlfn.XLOOKUP(D677&amp;E677&amp;G677,'3.6 Trat. yo disp. de residuos'!$B$7:$B$78&amp;'3.6 Trat. yo disp. de residuos'!$C$7:$C$78&amp;'3.6 Trat. yo disp. de residuos'!$E$7:$E$78,'3.6 Trat. yo disp. de residuos'!$F$7:$F$78,"-")</f>
        <v>4.6856799999999993E-6</v>
      </c>
      <c r="I677" s="352" t="str" cm="1">
        <f t="array" ref="I677">_xlfn.XLOOKUP(D677&amp;E677&amp;G677,'3.6 Trat. yo disp. de residuos'!$B$7:$B$78&amp;'3.6 Trat. yo disp. de residuos'!$C$7:$C$78&amp;'3.6 Trat. yo disp. de residuos'!$E$7:$E$78,'3.6 Trat. yo disp. de residuos'!$G$7:$G$78,"-")</f>
        <v>kgCO2e/gramos</v>
      </c>
      <c r="J677" s="352" t="str" cm="1">
        <f t="array" ref="J677">_xlfn.XLOOKUP(D677&amp;E677&amp;G677,'3.6 Trat. yo disp. de residuos'!$B$7:$B$78&amp;'3.6 Trat. yo disp. de residuos'!$C$7:$C$78&amp;'3.6 Trat. yo disp. de residuos'!$E$7:$E$78,'3.6 Trat. yo disp. de residuos'!$H$7:$H$78,"-")</f>
        <v>DEFRA 2025, Waste disposal</v>
      </c>
      <c r="K677" s="352" t="s">
        <v>85</v>
      </c>
      <c r="L677" s="356" t="s">
        <v>85</v>
      </c>
    </row>
    <row r="678" spans="2:12" ht="28.8">
      <c r="B678" s="352" t="s">
        <v>193</v>
      </c>
      <c r="C678" s="352" t="s">
        <v>68</v>
      </c>
      <c r="D678" s="352" t="s">
        <v>298</v>
      </c>
      <c r="E678" s="352" t="s">
        <v>312</v>
      </c>
      <c r="F678" s="352" t="s">
        <v>85</v>
      </c>
      <c r="G678" s="352" t="s">
        <v>89</v>
      </c>
      <c r="H678" s="353" cm="1">
        <f t="array" ref="H678">_xlfn.XLOOKUP(D678&amp;E678&amp;G678,'3.6 Trat. yo disp. de residuos'!$B$7:$B$78&amp;'3.6 Trat. yo disp. de residuos'!$C$7:$C$78&amp;'3.6 Trat. yo disp. de residuos'!$E$7:$E$78,'3.6 Trat. yo disp. de residuos'!$F$7:$F$78,"-")</f>
        <v>4.6856799999999996</v>
      </c>
      <c r="I678" s="352" t="str" cm="1">
        <f t="array" ref="I678">_xlfn.XLOOKUP(D678&amp;E678&amp;G678,'3.6 Trat. yo disp. de residuos'!$B$7:$B$78&amp;'3.6 Trat. yo disp. de residuos'!$C$7:$C$78&amp;'3.6 Trat. yo disp. de residuos'!$E$7:$E$78,'3.6 Trat. yo disp. de residuos'!$G$7:$G$78,"-")</f>
        <v>kgCO2e/toneladas</v>
      </c>
      <c r="J678" s="352" t="str" cm="1">
        <f t="array" ref="J678">_xlfn.XLOOKUP(D678&amp;E678&amp;G678,'3.6 Trat. yo disp. de residuos'!$B$7:$B$78&amp;'3.6 Trat. yo disp. de residuos'!$C$7:$C$78&amp;'3.6 Trat. yo disp. de residuos'!$E$7:$E$78,'3.6 Trat. yo disp. de residuos'!$H$7:$H$78,"-")</f>
        <v>DEFRA 2025, Waste disposal</v>
      </c>
      <c r="K678" s="352" t="s">
        <v>85</v>
      </c>
      <c r="L678" s="356" t="s">
        <v>85</v>
      </c>
    </row>
    <row r="679" spans="2:12" ht="28.8">
      <c r="B679" s="352" t="s">
        <v>193</v>
      </c>
      <c r="C679" s="352" t="s">
        <v>68</v>
      </c>
      <c r="D679" s="352" t="s">
        <v>298</v>
      </c>
      <c r="E679" s="352" t="s">
        <v>312</v>
      </c>
      <c r="F679" s="352" t="s">
        <v>85</v>
      </c>
      <c r="G679" s="352" t="s">
        <v>90</v>
      </c>
      <c r="H679" s="357" cm="1">
        <f t="array" ref="H679">_xlfn.XLOOKUP(D679&amp;E679&amp;G679,'3.6 Trat. yo disp. de residuos'!$B$7:$B$78&amp;'3.6 Trat. yo disp. de residuos'!$C$7:$C$78&amp;'3.6 Trat. yo disp. de residuos'!$E$7:$E$78,'3.6 Trat. yo disp. de residuos'!$F$7:$F$78,"-")</f>
        <v>4.6856799999999994E-3</v>
      </c>
      <c r="I679" s="352" t="str" cm="1">
        <f t="array" ref="I679">_xlfn.XLOOKUP(D679&amp;E679&amp;G679,'3.6 Trat. yo disp. de residuos'!$B$7:$B$78&amp;'3.6 Trat. yo disp. de residuos'!$C$7:$C$78&amp;'3.6 Trat. yo disp. de residuos'!$E$7:$E$78,'3.6 Trat. yo disp. de residuos'!$G$7:$G$78,"-")</f>
        <v>kgCO2e/kilogramos</v>
      </c>
      <c r="J679" s="352" t="str" cm="1">
        <f t="array" ref="J679">_xlfn.XLOOKUP(D679&amp;E679&amp;G679,'3.6 Trat. yo disp. de residuos'!$B$7:$B$78&amp;'3.6 Trat. yo disp. de residuos'!$C$7:$C$78&amp;'3.6 Trat. yo disp. de residuos'!$E$7:$E$78,'3.6 Trat. yo disp. de residuos'!$H$7:$H$78,"-")</f>
        <v>DEFRA 2025, Waste disposal</v>
      </c>
      <c r="K679" s="352" t="s">
        <v>85</v>
      </c>
      <c r="L679" s="356" t="s">
        <v>85</v>
      </c>
    </row>
    <row r="680" spans="2:12" ht="28.8">
      <c r="B680" s="352" t="s">
        <v>193</v>
      </c>
      <c r="C680" s="352" t="s">
        <v>68</v>
      </c>
      <c r="D680" s="352" t="s">
        <v>298</v>
      </c>
      <c r="E680" s="352" t="s">
        <v>312</v>
      </c>
      <c r="F680" s="352" t="s">
        <v>85</v>
      </c>
      <c r="G680" s="352" t="s">
        <v>91</v>
      </c>
      <c r="H680" s="364" cm="1">
        <f t="array" ref="H680">_xlfn.XLOOKUP(D680&amp;E680&amp;G680,'3.6 Trat. yo disp. de residuos'!$B$7:$B$78&amp;'3.6 Trat. yo disp. de residuos'!$C$7:$C$78&amp;'3.6 Trat. yo disp. de residuos'!$E$7:$E$78,'3.6 Trat. yo disp. de residuos'!$F$7:$F$78,"-")</f>
        <v>4.6856799999999993E-6</v>
      </c>
      <c r="I680" s="352" t="str" cm="1">
        <f t="array" ref="I680">_xlfn.XLOOKUP(D680&amp;E680&amp;G680,'3.6 Trat. yo disp. de residuos'!$B$7:$B$78&amp;'3.6 Trat. yo disp. de residuos'!$C$7:$C$78&amp;'3.6 Trat. yo disp. de residuos'!$E$7:$E$78,'3.6 Trat. yo disp. de residuos'!$G$7:$G$78,"-")</f>
        <v>kgCO2e/gramos</v>
      </c>
      <c r="J680" s="352" t="str" cm="1">
        <f t="array" ref="J680">_xlfn.XLOOKUP(D680&amp;E680&amp;G680,'3.6 Trat. yo disp. de residuos'!$B$7:$B$78&amp;'3.6 Trat. yo disp. de residuos'!$C$7:$C$78&amp;'3.6 Trat. yo disp. de residuos'!$E$7:$E$78,'3.6 Trat. yo disp. de residuos'!$H$7:$H$78,"-")</f>
        <v>DEFRA 2025, Waste disposal</v>
      </c>
      <c r="K680" s="352" t="s">
        <v>85</v>
      </c>
      <c r="L680" s="356" t="s">
        <v>85</v>
      </c>
    </row>
    <row r="681" spans="2:12" ht="28.8">
      <c r="B681" s="352" t="s">
        <v>193</v>
      </c>
      <c r="C681" s="352" t="s">
        <v>68</v>
      </c>
      <c r="D681" s="352" t="s">
        <v>298</v>
      </c>
      <c r="E681" s="352" t="s">
        <v>313</v>
      </c>
      <c r="F681" s="352" t="s">
        <v>85</v>
      </c>
      <c r="G681" s="352" t="s">
        <v>89</v>
      </c>
      <c r="H681" s="353" cm="1">
        <f t="array" ref="H681">_xlfn.XLOOKUP(D681&amp;E681&amp;G681,'3.6 Trat. yo disp. de residuos'!$B$7:$B$78&amp;'3.6 Trat. yo disp. de residuos'!$C$7:$C$78&amp;'3.6 Trat. yo disp. de residuos'!$E$7:$E$78,'3.6 Trat. yo disp. de residuos'!$F$7:$F$78,"-")</f>
        <v>4.6856799999999996</v>
      </c>
      <c r="I681" s="352" t="str" cm="1">
        <f t="array" ref="I681">_xlfn.XLOOKUP(D681&amp;E681&amp;G681,'3.6 Trat. yo disp. de residuos'!$B$7:$B$78&amp;'3.6 Trat. yo disp. de residuos'!$C$7:$C$78&amp;'3.6 Trat. yo disp. de residuos'!$E$7:$E$78,'3.6 Trat. yo disp. de residuos'!$G$7:$G$78,"-")</f>
        <v>kgCO2e/toneladas</v>
      </c>
      <c r="J681" s="352" t="str" cm="1">
        <f t="array" ref="J681">_xlfn.XLOOKUP(D681&amp;E681&amp;G681,'3.6 Trat. yo disp. de residuos'!$B$7:$B$78&amp;'3.6 Trat. yo disp. de residuos'!$C$7:$C$78&amp;'3.6 Trat. yo disp. de residuos'!$E$7:$E$78,'3.6 Trat. yo disp. de residuos'!$H$7:$H$78,"-")</f>
        <v>DEFRA 2025, Waste disposal</v>
      </c>
      <c r="K681" s="352" t="s">
        <v>85</v>
      </c>
      <c r="L681" s="356" t="s">
        <v>85</v>
      </c>
    </row>
    <row r="682" spans="2:12" ht="28.8">
      <c r="B682" s="352" t="s">
        <v>193</v>
      </c>
      <c r="C682" s="352" t="s">
        <v>68</v>
      </c>
      <c r="D682" s="352" t="s">
        <v>298</v>
      </c>
      <c r="E682" s="352" t="s">
        <v>313</v>
      </c>
      <c r="F682" s="352" t="s">
        <v>85</v>
      </c>
      <c r="G682" s="352" t="s">
        <v>90</v>
      </c>
      <c r="H682" s="357" cm="1">
        <f t="array" ref="H682">_xlfn.XLOOKUP(D682&amp;E682&amp;G682,'3.6 Trat. yo disp. de residuos'!$B$7:$B$78&amp;'3.6 Trat. yo disp. de residuos'!$C$7:$C$78&amp;'3.6 Trat. yo disp. de residuos'!$E$7:$E$78,'3.6 Trat. yo disp. de residuos'!$F$7:$F$78,"-")</f>
        <v>4.6856799999999994E-3</v>
      </c>
      <c r="I682" s="352" t="str" cm="1">
        <f t="array" ref="I682">_xlfn.XLOOKUP(D682&amp;E682&amp;G682,'3.6 Trat. yo disp. de residuos'!$B$7:$B$78&amp;'3.6 Trat. yo disp. de residuos'!$C$7:$C$78&amp;'3.6 Trat. yo disp. de residuos'!$E$7:$E$78,'3.6 Trat. yo disp. de residuos'!$G$7:$G$78,"-")</f>
        <v>kgCO2e/kilogramos</v>
      </c>
      <c r="J682" s="352" t="str" cm="1">
        <f t="array" ref="J682">_xlfn.XLOOKUP(D682&amp;E682&amp;G682,'3.6 Trat. yo disp. de residuos'!$B$7:$B$78&amp;'3.6 Trat. yo disp. de residuos'!$C$7:$C$78&amp;'3.6 Trat. yo disp. de residuos'!$E$7:$E$78,'3.6 Trat. yo disp. de residuos'!$H$7:$H$78,"-")</f>
        <v>DEFRA 2025, Waste disposal</v>
      </c>
      <c r="K682" s="352" t="s">
        <v>85</v>
      </c>
      <c r="L682" s="356" t="s">
        <v>85</v>
      </c>
    </row>
    <row r="683" spans="2:12" ht="28.8">
      <c r="B683" s="352" t="s">
        <v>193</v>
      </c>
      <c r="C683" s="352" t="s">
        <v>68</v>
      </c>
      <c r="D683" s="352" t="s">
        <v>298</v>
      </c>
      <c r="E683" s="352" t="s">
        <v>313</v>
      </c>
      <c r="F683" s="352" t="s">
        <v>85</v>
      </c>
      <c r="G683" s="352" t="s">
        <v>91</v>
      </c>
      <c r="H683" s="364" cm="1">
        <f t="array" ref="H683">_xlfn.XLOOKUP(D683&amp;E683&amp;G683,'3.6 Trat. yo disp. de residuos'!$B$7:$B$78&amp;'3.6 Trat. yo disp. de residuos'!$C$7:$C$78&amp;'3.6 Trat. yo disp. de residuos'!$E$7:$E$78,'3.6 Trat. yo disp. de residuos'!$F$7:$F$78,"-")</f>
        <v>4.6856799999999993E-6</v>
      </c>
      <c r="I683" s="352" t="str" cm="1">
        <f t="array" ref="I683">_xlfn.XLOOKUP(D683&amp;E683&amp;G683,'3.6 Trat. yo disp. de residuos'!$B$7:$B$78&amp;'3.6 Trat. yo disp. de residuos'!$C$7:$C$78&amp;'3.6 Trat. yo disp. de residuos'!$E$7:$E$78,'3.6 Trat. yo disp. de residuos'!$G$7:$G$78,"-")</f>
        <v>kgCO2e/gramos</v>
      </c>
      <c r="J683" s="352" t="str" cm="1">
        <f t="array" ref="J683">_xlfn.XLOOKUP(D683&amp;E683&amp;G683,'3.6 Trat. yo disp. de residuos'!$B$7:$B$78&amp;'3.6 Trat. yo disp. de residuos'!$C$7:$C$78&amp;'3.6 Trat. yo disp. de residuos'!$E$7:$E$78,'3.6 Trat. yo disp. de residuos'!$H$7:$H$78,"-")</f>
        <v>DEFRA 2025, Waste disposal</v>
      </c>
      <c r="K683" s="352" t="s">
        <v>85</v>
      </c>
      <c r="L683" s="356" t="s">
        <v>85</v>
      </c>
    </row>
    <row r="684" spans="2:12" ht="28.8">
      <c r="B684" s="352" t="s">
        <v>193</v>
      </c>
      <c r="C684" s="352" t="s">
        <v>68</v>
      </c>
      <c r="D684" s="352" t="s">
        <v>298</v>
      </c>
      <c r="E684" s="352" t="s">
        <v>314</v>
      </c>
      <c r="F684" s="352" t="s">
        <v>85</v>
      </c>
      <c r="G684" s="352" t="s">
        <v>89</v>
      </c>
      <c r="H684" s="353" cm="1">
        <f t="array" ref="H684">_xlfn.XLOOKUP(D684&amp;E684&amp;G684,'3.6 Trat. yo disp. de residuos'!$B$7:$B$78&amp;'3.6 Trat. yo disp. de residuos'!$C$7:$C$78&amp;'3.6 Trat. yo disp. de residuos'!$E$7:$E$78,'3.6 Trat. yo disp. de residuos'!$F$7:$F$78,"-")</f>
        <v>4.6856799999999996</v>
      </c>
      <c r="I684" s="352" t="str" cm="1">
        <f t="array" ref="I684">_xlfn.XLOOKUP(D684&amp;E684&amp;G684,'3.6 Trat. yo disp. de residuos'!$B$7:$B$78&amp;'3.6 Trat. yo disp. de residuos'!$C$7:$C$78&amp;'3.6 Trat. yo disp. de residuos'!$E$7:$E$78,'3.6 Trat. yo disp. de residuos'!$G$7:$G$78,"-")</f>
        <v>kgCO2e/toneladas</v>
      </c>
      <c r="J684" s="352" t="str" cm="1">
        <f t="array" ref="J684">_xlfn.XLOOKUP(D684&amp;E684&amp;G684,'3.6 Trat. yo disp. de residuos'!$B$7:$B$78&amp;'3.6 Trat. yo disp. de residuos'!$C$7:$C$78&amp;'3.6 Trat. yo disp. de residuos'!$E$7:$E$78,'3.6 Trat. yo disp. de residuos'!$H$7:$H$78,"-")</f>
        <v>DEFRA 2025, Waste disposal</v>
      </c>
      <c r="K684" s="352" t="s">
        <v>85</v>
      </c>
      <c r="L684" s="356" t="s">
        <v>85</v>
      </c>
    </row>
    <row r="685" spans="2:12" ht="28.8">
      <c r="B685" s="352" t="s">
        <v>193</v>
      </c>
      <c r="C685" s="352" t="s">
        <v>68</v>
      </c>
      <c r="D685" s="352" t="s">
        <v>298</v>
      </c>
      <c r="E685" s="352" t="s">
        <v>314</v>
      </c>
      <c r="F685" s="352" t="s">
        <v>85</v>
      </c>
      <c r="G685" s="352" t="s">
        <v>90</v>
      </c>
      <c r="H685" s="357" cm="1">
        <f t="array" ref="H685">_xlfn.XLOOKUP(D685&amp;E685&amp;G685,'3.6 Trat. yo disp. de residuos'!$B$7:$B$78&amp;'3.6 Trat. yo disp. de residuos'!$C$7:$C$78&amp;'3.6 Trat. yo disp. de residuos'!$E$7:$E$78,'3.6 Trat. yo disp. de residuos'!$F$7:$F$78,"-")</f>
        <v>4.6856799999999994E-3</v>
      </c>
      <c r="I685" s="352" t="str" cm="1">
        <f t="array" ref="I685">_xlfn.XLOOKUP(D685&amp;E685&amp;G685,'3.6 Trat. yo disp. de residuos'!$B$7:$B$78&amp;'3.6 Trat. yo disp. de residuos'!$C$7:$C$78&amp;'3.6 Trat. yo disp. de residuos'!$E$7:$E$78,'3.6 Trat. yo disp. de residuos'!$G$7:$G$78,"-")</f>
        <v>kgCO2e/kilogramos</v>
      </c>
      <c r="J685" s="352" t="str" cm="1">
        <f t="array" ref="J685">_xlfn.XLOOKUP(D685&amp;E685&amp;G685,'3.6 Trat. yo disp. de residuos'!$B$7:$B$78&amp;'3.6 Trat. yo disp. de residuos'!$C$7:$C$78&amp;'3.6 Trat. yo disp. de residuos'!$E$7:$E$78,'3.6 Trat. yo disp. de residuos'!$H$7:$H$78,"-")</f>
        <v>DEFRA 2025, Waste disposal</v>
      </c>
      <c r="K685" s="352" t="s">
        <v>85</v>
      </c>
      <c r="L685" s="356" t="s">
        <v>85</v>
      </c>
    </row>
    <row r="686" spans="2:12" ht="28.8">
      <c r="B686" s="352" t="s">
        <v>193</v>
      </c>
      <c r="C686" s="352" t="s">
        <v>68</v>
      </c>
      <c r="D686" s="352" t="s">
        <v>298</v>
      </c>
      <c r="E686" s="352" t="s">
        <v>314</v>
      </c>
      <c r="F686" s="352" t="s">
        <v>85</v>
      </c>
      <c r="G686" s="352" t="s">
        <v>91</v>
      </c>
      <c r="H686" s="364" cm="1">
        <f t="array" ref="H686">_xlfn.XLOOKUP(D686&amp;E686&amp;G686,'3.6 Trat. yo disp. de residuos'!$B$7:$B$78&amp;'3.6 Trat. yo disp. de residuos'!$C$7:$C$78&amp;'3.6 Trat. yo disp. de residuos'!$E$7:$E$78,'3.6 Trat. yo disp. de residuos'!$F$7:$F$78,"-")</f>
        <v>4.6856799999999993E-6</v>
      </c>
      <c r="I686" s="352" t="str" cm="1">
        <f t="array" ref="I686">_xlfn.XLOOKUP(D686&amp;E686&amp;G686,'3.6 Trat. yo disp. de residuos'!$B$7:$B$78&amp;'3.6 Trat. yo disp. de residuos'!$C$7:$C$78&amp;'3.6 Trat. yo disp. de residuos'!$E$7:$E$78,'3.6 Trat. yo disp. de residuos'!$G$7:$G$78,"-")</f>
        <v>kgCO2e/gramos</v>
      </c>
      <c r="J686" s="352" t="str" cm="1">
        <f t="array" ref="J686">_xlfn.XLOOKUP(D686&amp;E686&amp;G686,'3.6 Trat. yo disp. de residuos'!$B$7:$B$78&amp;'3.6 Trat. yo disp. de residuos'!$C$7:$C$78&amp;'3.6 Trat. yo disp. de residuos'!$E$7:$E$78,'3.6 Trat. yo disp. de residuos'!$H$7:$H$78,"-")</f>
        <v>DEFRA 2025, Waste disposal</v>
      </c>
      <c r="K686" s="352" t="s">
        <v>85</v>
      </c>
      <c r="L686" s="356" t="s">
        <v>85</v>
      </c>
    </row>
    <row r="687" spans="2:12" ht="28.8">
      <c r="B687" s="352" t="s">
        <v>193</v>
      </c>
      <c r="C687" s="352" t="s">
        <v>68</v>
      </c>
      <c r="D687" s="352" t="s">
        <v>298</v>
      </c>
      <c r="E687" s="352" t="s">
        <v>315</v>
      </c>
      <c r="F687" s="352" t="s">
        <v>85</v>
      </c>
      <c r="G687" s="352" t="s">
        <v>89</v>
      </c>
      <c r="H687" s="353" cm="1">
        <f t="array" ref="H687">_xlfn.XLOOKUP(D687&amp;E687&amp;G687,'3.6 Trat. yo disp. de residuos'!$B$7:$B$78&amp;'3.6 Trat. yo disp. de residuos'!$C$7:$C$78&amp;'3.6 Trat. yo disp. de residuos'!$E$7:$E$78,'3.6 Trat. yo disp. de residuos'!$F$7:$F$78,"-")</f>
        <v>4.6856799999999996</v>
      </c>
      <c r="I687" s="352" t="str" cm="1">
        <f t="array" ref="I687">_xlfn.XLOOKUP(D687&amp;E687&amp;G687,'3.6 Trat. yo disp. de residuos'!$B$7:$B$78&amp;'3.6 Trat. yo disp. de residuos'!$C$7:$C$78&amp;'3.6 Trat. yo disp. de residuos'!$E$7:$E$78,'3.6 Trat. yo disp. de residuos'!$G$7:$G$78,"-")</f>
        <v>kgCO2e/toneladas</v>
      </c>
      <c r="J687" s="352" t="str" cm="1">
        <f t="array" ref="J687">_xlfn.XLOOKUP(D687&amp;E687&amp;G687,'3.6 Trat. yo disp. de residuos'!$B$7:$B$78&amp;'3.6 Trat. yo disp. de residuos'!$C$7:$C$78&amp;'3.6 Trat. yo disp. de residuos'!$E$7:$E$78,'3.6 Trat. yo disp. de residuos'!$H$7:$H$78,"-")</f>
        <v>DEFRA 2025, Waste disposal</v>
      </c>
      <c r="K687" s="352" t="s">
        <v>85</v>
      </c>
      <c r="L687" s="356" t="s">
        <v>85</v>
      </c>
    </row>
    <row r="688" spans="2:12" ht="28.8">
      <c r="B688" s="352" t="s">
        <v>193</v>
      </c>
      <c r="C688" s="352" t="s">
        <v>68</v>
      </c>
      <c r="D688" s="352" t="s">
        <v>298</v>
      </c>
      <c r="E688" s="352" t="s">
        <v>315</v>
      </c>
      <c r="F688" s="352" t="s">
        <v>85</v>
      </c>
      <c r="G688" s="352" t="s">
        <v>90</v>
      </c>
      <c r="H688" s="357" cm="1">
        <f t="array" ref="H688">_xlfn.XLOOKUP(D688&amp;E688&amp;G688,'3.6 Trat. yo disp. de residuos'!$B$7:$B$78&amp;'3.6 Trat. yo disp. de residuos'!$C$7:$C$78&amp;'3.6 Trat. yo disp. de residuos'!$E$7:$E$78,'3.6 Trat. yo disp. de residuos'!$F$7:$F$78,"-")</f>
        <v>4.6856799999999994E-3</v>
      </c>
      <c r="I688" s="352" t="str" cm="1">
        <f t="array" ref="I688">_xlfn.XLOOKUP(D688&amp;E688&amp;G688,'3.6 Trat. yo disp. de residuos'!$B$7:$B$78&amp;'3.6 Trat. yo disp. de residuos'!$C$7:$C$78&amp;'3.6 Trat. yo disp. de residuos'!$E$7:$E$78,'3.6 Trat. yo disp. de residuos'!$G$7:$G$78,"-")</f>
        <v>kgCO2e/kilogramos</v>
      </c>
      <c r="J688" s="352" t="str" cm="1">
        <f t="array" ref="J688">_xlfn.XLOOKUP(D688&amp;E688&amp;G688,'3.6 Trat. yo disp. de residuos'!$B$7:$B$78&amp;'3.6 Trat. yo disp. de residuos'!$C$7:$C$78&amp;'3.6 Trat. yo disp. de residuos'!$E$7:$E$78,'3.6 Trat. yo disp. de residuos'!$H$7:$H$78,"-")</f>
        <v>DEFRA 2025, Waste disposal</v>
      </c>
      <c r="K688" s="352" t="s">
        <v>85</v>
      </c>
      <c r="L688" s="356" t="s">
        <v>85</v>
      </c>
    </row>
    <row r="689" spans="2:12" ht="28.8">
      <c r="B689" s="352" t="s">
        <v>193</v>
      </c>
      <c r="C689" s="352" t="s">
        <v>68</v>
      </c>
      <c r="D689" s="352" t="s">
        <v>298</v>
      </c>
      <c r="E689" s="352" t="s">
        <v>315</v>
      </c>
      <c r="F689" s="352" t="s">
        <v>85</v>
      </c>
      <c r="G689" s="352" t="s">
        <v>91</v>
      </c>
      <c r="H689" s="364" cm="1">
        <f t="array" ref="H689">_xlfn.XLOOKUP(D689&amp;E689&amp;G689,'3.6 Trat. yo disp. de residuos'!$B$7:$B$78&amp;'3.6 Trat. yo disp. de residuos'!$C$7:$C$78&amp;'3.6 Trat. yo disp. de residuos'!$E$7:$E$78,'3.6 Trat. yo disp. de residuos'!$F$7:$F$78,"-")</f>
        <v>4.6856799999999993E-6</v>
      </c>
      <c r="I689" s="352" t="str" cm="1">
        <f t="array" ref="I689">_xlfn.XLOOKUP(D689&amp;E689&amp;G689,'3.6 Trat. yo disp. de residuos'!$B$7:$B$78&amp;'3.6 Trat. yo disp. de residuos'!$C$7:$C$78&amp;'3.6 Trat. yo disp. de residuos'!$E$7:$E$78,'3.6 Trat. yo disp. de residuos'!$G$7:$G$78,"-")</f>
        <v>kgCO2e/gramos</v>
      </c>
      <c r="J689" s="352" t="str" cm="1">
        <f t="array" ref="J689">_xlfn.XLOOKUP(D689&amp;E689&amp;G689,'3.6 Trat. yo disp. de residuos'!$B$7:$B$78&amp;'3.6 Trat. yo disp. de residuos'!$C$7:$C$78&amp;'3.6 Trat. yo disp. de residuos'!$E$7:$E$78,'3.6 Trat. yo disp. de residuos'!$H$7:$H$78,"-")</f>
        <v>DEFRA 2025, Waste disposal</v>
      </c>
      <c r="K689" s="352" t="s">
        <v>85</v>
      </c>
      <c r="L689" s="356" t="s">
        <v>85</v>
      </c>
    </row>
    <row r="690" spans="2:12" ht="28.8">
      <c r="B690" s="352" t="s">
        <v>193</v>
      </c>
      <c r="C690" s="352" t="s">
        <v>68</v>
      </c>
      <c r="D690" s="352" t="s">
        <v>316</v>
      </c>
      <c r="E690" s="352" t="s">
        <v>317</v>
      </c>
      <c r="F690" s="352" t="s">
        <v>85</v>
      </c>
      <c r="G690" s="352" t="s">
        <v>89</v>
      </c>
      <c r="H690" s="353" cm="1">
        <f t="array" ref="H690">_xlfn.XLOOKUP(D690&amp;E690&amp;G690,'3.6 Trat. yo disp. de residuos'!$B$7:$B$78&amp;'3.6 Trat. yo disp. de residuos'!$C$7:$C$78&amp;'3.6 Trat. yo disp. de residuos'!$E$7:$E$78,'3.6 Trat. yo disp. de residuos'!$F$7:$F$78,"-")</f>
        <v>8.9831099999999999</v>
      </c>
      <c r="I690" s="352" t="str" cm="1">
        <f t="array" ref="I690">_xlfn.XLOOKUP(D690&amp;E690&amp;G690,'3.6 Trat. yo disp. de residuos'!$B$7:$B$78&amp;'3.6 Trat. yo disp. de residuos'!$C$7:$C$78&amp;'3.6 Trat. yo disp. de residuos'!$E$7:$E$78,'3.6 Trat. yo disp. de residuos'!$G$7:$G$78,"-")</f>
        <v>kgCO2e/toneladas</v>
      </c>
      <c r="J690" s="352" t="str" cm="1">
        <f t="array" ref="J690">_xlfn.XLOOKUP(D690&amp;E690&amp;G690,'3.6 Trat. yo disp. de residuos'!$B$7:$B$78&amp;'3.6 Trat. yo disp. de residuos'!$C$7:$C$78&amp;'3.6 Trat. yo disp. de residuos'!$E$7:$E$78,'3.6 Trat. yo disp. de residuos'!$H$7:$H$78,"-")</f>
        <v>DEFRA 2025, Waste disposal</v>
      </c>
      <c r="K690" s="352" t="s">
        <v>85</v>
      </c>
      <c r="L690" s="356" t="s">
        <v>85</v>
      </c>
    </row>
    <row r="691" spans="2:12" ht="28.8">
      <c r="B691" s="352" t="s">
        <v>193</v>
      </c>
      <c r="C691" s="352" t="s">
        <v>68</v>
      </c>
      <c r="D691" s="352" t="s">
        <v>316</v>
      </c>
      <c r="E691" s="352" t="s">
        <v>317</v>
      </c>
      <c r="F691" s="352" t="s">
        <v>85</v>
      </c>
      <c r="G691" s="352" t="s">
        <v>90</v>
      </c>
      <c r="H691" s="357" cm="1">
        <f t="array" ref="H691">_xlfn.XLOOKUP(D691&amp;E691&amp;G691,'3.6 Trat. yo disp. de residuos'!$B$7:$B$78&amp;'3.6 Trat. yo disp. de residuos'!$C$7:$C$78&amp;'3.6 Trat. yo disp. de residuos'!$E$7:$E$78,'3.6 Trat. yo disp. de residuos'!$F$7:$F$78,"-")</f>
        <v>8.9831100000000007E-3</v>
      </c>
      <c r="I691" s="352" t="str" cm="1">
        <f t="array" ref="I691">_xlfn.XLOOKUP(D691&amp;E691&amp;G691,'3.6 Trat. yo disp. de residuos'!$B$7:$B$78&amp;'3.6 Trat. yo disp. de residuos'!$C$7:$C$78&amp;'3.6 Trat. yo disp. de residuos'!$E$7:$E$78,'3.6 Trat. yo disp. de residuos'!$G$7:$G$78,"-")</f>
        <v>kgCO2e/kilogramos</v>
      </c>
      <c r="J691" s="352" t="str" cm="1">
        <f t="array" ref="J691">_xlfn.XLOOKUP(D691&amp;E691&amp;G691,'3.6 Trat. yo disp. de residuos'!$B$7:$B$78&amp;'3.6 Trat. yo disp. de residuos'!$C$7:$C$78&amp;'3.6 Trat. yo disp. de residuos'!$E$7:$E$78,'3.6 Trat. yo disp. de residuos'!$H$7:$H$78,"-")</f>
        <v>DEFRA 2025, Waste disposal</v>
      </c>
      <c r="K691" s="352" t="s">
        <v>85</v>
      </c>
      <c r="L691" s="356" t="s">
        <v>85</v>
      </c>
    </row>
    <row r="692" spans="2:12" ht="28.8">
      <c r="B692" s="352" t="s">
        <v>193</v>
      </c>
      <c r="C692" s="352" t="s">
        <v>68</v>
      </c>
      <c r="D692" s="352" t="s">
        <v>316</v>
      </c>
      <c r="E692" s="352" t="s">
        <v>317</v>
      </c>
      <c r="F692" s="352" t="s">
        <v>85</v>
      </c>
      <c r="G692" s="352" t="s">
        <v>91</v>
      </c>
      <c r="H692" s="364" cm="1">
        <f t="array" ref="H692">_xlfn.XLOOKUP(D692&amp;E692&amp;G692,'3.6 Trat. yo disp. de residuos'!$B$7:$B$78&amp;'3.6 Trat. yo disp. de residuos'!$C$7:$C$78&amp;'3.6 Trat. yo disp. de residuos'!$E$7:$E$78,'3.6 Trat. yo disp. de residuos'!$F$7:$F$78,"-")</f>
        <v>8.9831099999999994E-6</v>
      </c>
      <c r="I692" s="352" t="str" cm="1">
        <f t="array" ref="I692">_xlfn.XLOOKUP(D692&amp;E692&amp;G692,'3.6 Trat. yo disp. de residuos'!$B$7:$B$78&amp;'3.6 Trat. yo disp. de residuos'!$C$7:$C$78&amp;'3.6 Trat. yo disp. de residuos'!$E$7:$E$78,'3.6 Trat. yo disp. de residuos'!$G$7:$G$78,"-")</f>
        <v>kgCO2e/gramos</v>
      </c>
      <c r="J692" s="352" t="str" cm="1">
        <f t="array" ref="J692">_xlfn.XLOOKUP(D692&amp;E692&amp;G692,'3.6 Trat. yo disp. de residuos'!$B$7:$B$78&amp;'3.6 Trat. yo disp. de residuos'!$C$7:$C$78&amp;'3.6 Trat. yo disp. de residuos'!$E$7:$E$78,'3.6 Trat. yo disp. de residuos'!$H$7:$H$78,"-")</f>
        <v>DEFRA 2025, Waste disposal</v>
      </c>
      <c r="K692" s="352" t="s">
        <v>85</v>
      </c>
      <c r="L692" s="356" t="s">
        <v>85</v>
      </c>
    </row>
    <row r="693" spans="2:12" ht="28.8">
      <c r="B693" s="352" t="s">
        <v>193</v>
      </c>
      <c r="C693" s="352" t="s">
        <v>68</v>
      </c>
      <c r="D693" s="352" t="s">
        <v>318</v>
      </c>
      <c r="E693" s="352" t="s">
        <v>319</v>
      </c>
      <c r="F693" s="352" t="s">
        <v>85</v>
      </c>
      <c r="G693" s="352" t="s">
        <v>89</v>
      </c>
      <c r="H693" s="353" cm="1">
        <f t="array" ref="H693">_xlfn.XLOOKUP(D693&amp;E693&amp;G693,'3.6 Trat. yo disp. de residuos'!$B$7:$B$78&amp;'3.6 Trat. yo disp. de residuos'!$C$7:$C$78&amp;'3.6 Trat. yo disp. de residuos'!$E$7:$E$78,'3.6 Trat. yo disp. de residuos'!$F$7:$F$78,"-")</f>
        <v>520.53269999999998</v>
      </c>
      <c r="I693" s="352" t="str" cm="1">
        <f t="array" ref="I693">_xlfn.XLOOKUP(D693&amp;E693&amp;G693,'3.6 Trat. yo disp. de residuos'!$B$7:$B$78&amp;'3.6 Trat. yo disp. de residuos'!$C$7:$C$78&amp;'3.6 Trat. yo disp. de residuos'!$E$7:$E$78,'3.6 Trat. yo disp. de residuos'!$G$7:$G$78,"-")</f>
        <v>kgCO2e/toneladas</v>
      </c>
      <c r="J693" s="352" t="str" cm="1">
        <f t="array" ref="J693">_xlfn.XLOOKUP(D693&amp;E693&amp;G693,'3.6 Trat. yo disp. de residuos'!$B$7:$B$78&amp;'3.6 Trat. yo disp. de residuos'!$C$7:$C$78&amp;'3.6 Trat. yo disp. de residuos'!$E$7:$E$78,'3.6 Trat. yo disp. de residuos'!$H$7:$H$78,"-")</f>
        <v>DEFRA 2025, Waste disposal</v>
      </c>
      <c r="K693" s="352" t="s">
        <v>85</v>
      </c>
      <c r="L693" s="356" t="s">
        <v>85</v>
      </c>
    </row>
    <row r="694" spans="2:12" ht="28.8">
      <c r="B694" s="352" t="s">
        <v>193</v>
      </c>
      <c r="C694" s="352" t="s">
        <v>68</v>
      </c>
      <c r="D694" s="352" t="s">
        <v>318</v>
      </c>
      <c r="E694" s="352" t="s">
        <v>319</v>
      </c>
      <c r="F694" s="352" t="s">
        <v>85</v>
      </c>
      <c r="G694" s="352" t="s">
        <v>90</v>
      </c>
      <c r="H694" s="353" cm="1">
        <f t="array" ref="H694">_xlfn.XLOOKUP(D694&amp;E694&amp;G694,'3.6 Trat. yo disp. de residuos'!$B$7:$B$78&amp;'3.6 Trat. yo disp. de residuos'!$C$7:$C$78&amp;'3.6 Trat. yo disp. de residuos'!$E$7:$E$78,'3.6 Trat. yo disp. de residuos'!$F$7:$F$78,"-")</f>
        <v>0.52053269999999996</v>
      </c>
      <c r="I694" s="352" t="str" cm="1">
        <f t="array" ref="I694">_xlfn.XLOOKUP(D694&amp;E694&amp;G694,'3.6 Trat. yo disp. de residuos'!$B$7:$B$78&amp;'3.6 Trat. yo disp. de residuos'!$C$7:$C$78&amp;'3.6 Trat. yo disp. de residuos'!$E$7:$E$78,'3.6 Trat. yo disp. de residuos'!$G$7:$G$78,"-")</f>
        <v>kgCO2e/kilogramos</v>
      </c>
      <c r="J694" s="352" t="str" cm="1">
        <f t="array" ref="J694">_xlfn.XLOOKUP(D694&amp;E694&amp;G694,'3.6 Trat. yo disp. de residuos'!$B$7:$B$78&amp;'3.6 Trat. yo disp. de residuos'!$C$7:$C$78&amp;'3.6 Trat. yo disp. de residuos'!$E$7:$E$78,'3.6 Trat. yo disp. de residuos'!$H$7:$H$78,"-")</f>
        <v>DEFRA 2025, Waste disposal</v>
      </c>
      <c r="K694" s="352" t="s">
        <v>85</v>
      </c>
      <c r="L694" s="356" t="s">
        <v>85</v>
      </c>
    </row>
    <row r="695" spans="2:12" ht="28.8">
      <c r="B695" s="352" t="s">
        <v>193</v>
      </c>
      <c r="C695" s="352" t="s">
        <v>68</v>
      </c>
      <c r="D695" s="352" t="s">
        <v>318</v>
      </c>
      <c r="E695" s="352" t="s">
        <v>319</v>
      </c>
      <c r="F695" s="352" t="s">
        <v>85</v>
      </c>
      <c r="G695" s="352" t="s">
        <v>91</v>
      </c>
      <c r="H695" s="364" cm="1">
        <f t="array" ref="H695">_xlfn.XLOOKUP(D695&amp;E695&amp;G695,'3.6 Trat. yo disp. de residuos'!$B$7:$B$78&amp;'3.6 Trat. yo disp. de residuos'!$C$7:$C$78&amp;'3.6 Trat. yo disp. de residuos'!$E$7:$E$78,'3.6 Trat. yo disp. de residuos'!$F$7:$F$78,"-")</f>
        <v>5.205327E-4</v>
      </c>
      <c r="I695" s="352" t="str" cm="1">
        <f t="array" ref="I695">_xlfn.XLOOKUP(D695&amp;E695&amp;G695,'3.6 Trat. yo disp. de residuos'!$B$7:$B$78&amp;'3.6 Trat. yo disp. de residuos'!$C$7:$C$78&amp;'3.6 Trat. yo disp. de residuos'!$E$7:$E$78,'3.6 Trat. yo disp. de residuos'!$G$7:$G$78,"-")</f>
        <v>kgCO2e/gramos</v>
      </c>
      <c r="J695" s="352" t="str" cm="1">
        <f t="array" ref="J695">_xlfn.XLOOKUP(D695&amp;E695&amp;G695,'3.6 Trat. yo disp. de residuos'!$B$7:$B$78&amp;'3.6 Trat. yo disp. de residuos'!$C$7:$C$78&amp;'3.6 Trat. yo disp. de residuos'!$E$7:$E$78,'3.6 Trat. yo disp. de residuos'!$H$7:$H$78,"-")</f>
        <v>DEFRA 2025, Waste disposal</v>
      </c>
      <c r="K695" s="352" t="s">
        <v>85</v>
      </c>
      <c r="L695" s="356" t="s">
        <v>85</v>
      </c>
    </row>
    <row r="696" spans="2:12" ht="28.8">
      <c r="B696" s="352" t="s">
        <v>193</v>
      </c>
      <c r="C696" s="352" t="s">
        <v>68</v>
      </c>
      <c r="D696" s="352" t="s">
        <v>318</v>
      </c>
      <c r="E696" s="352" t="s">
        <v>320</v>
      </c>
      <c r="F696" s="352" t="s">
        <v>85</v>
      </c>
      <c r="G696" s="352" t="s">
        <v>89</v>
      </c>
      <c r="H696" s="353" cm="1">
        <f t="array" ref="H696">_xlfn.XLOOKUP(D696&amp;E696&amp;G696,'3.6 Trat. yo disp. de residuos'!$B$7:$B$78&amp;'3.6 Trat. yo disp. de residuos'!$C$7:$C$78&amp;'3.6 Trat. yo disp. de residuos'!$E$7:$E$78,'3.6 Trat. yo disp. de residuos'!$F$7:$F$78,"-")</f>
        <v>497.24243999999999</v>
      </c>
      <c r="I696" s="352" t="str" cm="1">
        <f t="array" ref="I696">_xlfn.XLOOKUP(D696&amp;E696&amp;G696,'3.6 Trat. yo disp. de residuos'!$B$7:$B$78&amp;'3.6 Trat. yo disp. de residuos'!$C$7:$C$78&amp;'3.6 Trat. yo disp. de residuos'!$E$7:$E$78,'3.6 Trat. yo disp. de residuos'!$G$7:$G$78,"-")</f>
        <v>kgCO2e/toneladas</v>
      </c>
      <c r="J696" s="352" t="str" cm="1">
        <f t="array" ref="J696">_xlfn.XLOOKUP(D696&amp;E696&amp;G696,'3.6 Trat. yo disp. de residuos'!$B$7:$B$78&amp;'3.6 Trat. yo disp. de residuos'!$C$7:$C$78&amp;'3.6 Trat. yo disp. de residuos'!$E$7:$E$78,'3.6 Trat. yo disp. de residuos'!$H$7:$H$78,"-")</f>
        <v>DEFRA 2025, Waste disposal</v>
      </c>
      <c r="K696" s="352" t="s">
        <v>85</v>
      </c>
      <c r="L696" s="356" t="s">
        <v>85</v>
      </c>
    </row>
    <row r="697" spans="2:12" ht="28.8">
      <c r="B697" s="352" t="s">
        <v>193</v>
      </c>
      <c r="C697" s="352" t="s">
        <v>68</v>
      </c>
      <c r="D697" s="352" t="s">
        <v>318</v>
      </c>
      <c r="E697" s="352" t="s">
        <v>320</v>
      </c>
      <c r="F697" s="352" t="s">
        <v>85</v>
      </c>
      <c r="G697" s="352" t="s">
        <v>90</v>
      </c>
      <c r="H697" s="359" cm="1">
        <f t="array" ref="H697">_xlfn.XLOOKUP(D697&amp;E697&amp;G697,'3.6 Trat. yo disp. de residuos'!$B$7:$B$78&amp;'3.6 Trat. yo disp. de residuos'!$C$7:$C$78&amp;'3.6 Trat. yo disp. de residuos'!$E$7:$E$78,'3.6 Trat. yo disp. de residuos'!$F$7:$F$78,"-")</f>
        <v>0.49724244000000001</v>
      </c>
      <c r="I697" s="352" t="str" cm="1">
        <f t="array" ref="I697">_xlfn.XLOOKUP(D697&amp;E697&amp;G697,'3.6 Trat. yo disp. de residuos'!$B$7:$B$78&amp;'3.6 Trat. yo disp. de residuos'!$C$7:$C$78&amp;'3.6 Trat. yo disp. de residuos'!$E$7:$E$78,'3.6 Trat. yo disp. de residuos'!$G$7:$G$78,"-")</f>
        <v>kgCO2e/kilogramos</v>
      </c>
      <c r="J697" s="352" t="str" cm="1">
        <f t="array" ref="J697">_xlfn.XLOOKUP(D697&amp;E697&amp;G697,'3.6 Trat. yo disp. de residuos'!$B$7:$B$78&amp;'3.6 Trat. yo disp. de residuos'!$C$7:$C$78&amp;'3.6 Trat. yo disp. de residuos'!$E$7:$E$78,'3.6 Trat. yo disp. de residuos'!$H$7:$H$78,"-")</f>
        <v>DEFRA 2025, Waste disposal</v>
      </c>
      <c r="K697" s="352" t="s">
        <v>85</v>
      </c>
      <c r="L697" s="356" t="s">
        <v>85</v>
      </c>
    </row>
    <row r="698" spans="2:12" ht="28.8">
      <c r="B698" s="352" t="s">
        <v>193</v>
      </c>
      <c r="C698" s="352" t="s">
        <v>68</v>
      </c>
      <c r="D698" s="352" t="s">
        <v>318</v>
      </c>
      <c r="E698" s="352" t="s">
        <v>320</v>
      </c>
      <c r="F698" s="352" t="s">
        <v>85</v>
      </c>
      <c r="G698" s="352" t="s">
        <v>91</v>
      </c>
      <c r="H698" s="364" cm="1">
        <f t="array" ref="H698">_xlfn.XLOOKUP(D698&amp;E698&amp;G698,'3.6 Trat. yo disp. de residuos'!$B$7:$B$78&amp;'3.6 Trat. yo disp. de residuos'!$C$7:$C$78&amp;'3.6 Trat. yo disp. de residuos'!$E$7:$E$78,'3.6 Trat. yo disp. de residuos'!$F$7:$F$78,"-")</f>
        <v>4.9724244000000004E-4</v>
      </c>
      <c r="I698" s="352" t="str" cm="1">
        <f t="array" ref="I698">_xlfn.XLOOKUP(D698&amp;E698&amp;G698,'3.6 Trat. yo disp. de residuos'!$B$7:$B$78&amp;'3.6 Trat. yo disp. de residuos'!$C$7:$C$78&amp;'3.6 Trat. yo disp. de residuos'!$E$7:$E$78,'3.6 Trat. yo disp. de residuos'!$G$7:$G$78,"-")</f>
        <v>kgCO2e/gramos</v>
      </c>
      <c r="J698" s="352" t="str" cm="1">
        <f t="array" ref="J698">_xlfn.XLOOKUP(D698&amp;E698&amp;G698,'3.6 Trat. yo disp. de residuos'!$B$7:$B$78&amp;'3.6 Trat. yo disp. de residuos'!$C$7:$C$78&amp;'3.6 Trat. yo disp. de residuos'!$E$7:$E$78,'3.6 Trat. yo disp. de residuos'!$H$7:$H$78,"-")</f>
        <v>DEFRA 2025, Waste disposal</v>
      </c>
      <c r="K698" s="352" t="s">
        <v>85</v>
      </c>
      <c r="L698" s="356" t="s">
        <v>85</v>
      </c>
    </row>
    <row r="699" spans="2:12" ht="28.8">
      <c r="B699" s="352" t="s">
        <v>193</v>
      </c>
      <c r="C699" s="352" t="s">
        <v>68</v>
      </c>
      <c r="D699" s="352" t="s">
        <v>321</v>
      </c>
      <c r="E699" s="352" t="s">
        <v>319</v>
      </c>
      <c r="F699" s="352" t="s">
        <v>85</v>
      </c>
      <c r="G699" s="352" t="s">
        <v>89</v>
      </c>
      <c r="H699" s="353" cm="1">
        <f t="array" ref="H699">_xlfn.XLOOKUP(D699&amp;E699&amp;G699,'3.6 Trat. yo disp. de residuos'!$B$7:$B$78&amp;'3.6 Trat. yo disp. de residuos'!$C$7:$C$78&amp;'3.6 Trat. yo disp. de residuos'!$E$7:$E$78,'3.6 Trat. yo disp. de residuos'!$F$7:$F$78,"-")</f>
        <v>520.53269999999998</v>
      </c>
      <c r="I699" s="352" t="str" cm="1">
        <f t="array" ref="I699">_xlfn.XLOOKUP(D699&amp;E699&amp;G699,'3.6 Trat. yo disp. de residuos'!$B$7:$B$78&amp;'3.6 Trat. yo disp. de residuos'!$C$7:$C$78&amp;'3.6 Trat. yo disp. de residuos'!$E$7:$E$78,'3.6 Trat. yo disp. de residuos'!$G$7:$G$78,"-")</f>
        <v>kgCO2e/toneladas</v>
      </c>
      <c r="J699" s="352" t="str" cm="1">
        <f t="array" ref="J699">_xlfn.XLOOKUP(D699&amp;E699&amp;G699,'3.6 Trat. yo disp. de residuos'!$B$7:$B$78&amp;'3.6 Trat. yo disp. de residuos'!$C$7:$C$78&amp;'3.6 Trat. yo disp. de residuos'!$E$7:$E$78,'3.6 Trat. yo disp. de residuos'!$H$7:$H$78,"-")</f>
        <v>DEFRA 2025, Waste disposal</v>
      </c>
      <c r="K699" s="352" t="s">
        <v>85</v>
      </c>
      <c r="L699" s="356" t="s">
        <v>85</v>
      </c>
    </row>
    <row r="700" spans="2:12" ht="28.8">
      <c r="B700" s="352" t="s">
        <v>193</v>
      </c>
      <c r="C700" s="352" t="s">
        <v>68</v>
      </c>
      <c r="D700" s="352" t="s">
        <v>321</v>
      </c>
      <c r="E700" s="352" t="s">
        <v>319</v>
      </c>
      <c r="F700" s="352" t="s">
        <v>85</v>
      </c>
      <c r="G700" s="352" t="s">
        <v>90</v>
      </c>
      <c r="H700" s="353" cm="1">
        <f t="array" ref="H700">_xlfn.XLOOKUP(D700&amp;E700&amp;G700,'3.6 Trat. yo disp. de residuos'!$B$7:$B$78&amp;'3.6 Trat. yo disp. de residuos'!$C$7:$C$78&amp;'3.6 Trat. yo disp. de residuos'!$E$7:$E$78,'3.6 Trat. yo disp. de residuos'!$F$7:$F$78,"-")</f>
        <v>0.52053269999999996</v>
      </c>
      <c r="I700" s="352" t="str" cm="1">
        <f t="array" ref="I700">_xlfn.XLOOKUP(D700&amp;E700&amp;G700,'3.6 Trat. yo disp. de residuos'!$B$7:$B$78&amp;'3.6 Trat. yo disp. de residuos'!$C$7:$C$78&amp;'3.6 Trat. yo disp. de residuos'!$E$7:$E$78,'3.6 Trat. yo disp. de residuos'!$G$7:$G$78,"-")</f>
        <v>kgCO2e/kilogramos</v>
      </c>
      <c r="J700" s="352" t="str" cm="1">
        <f t="array" ref="J700">_xlfn.XLOOKUP(D700&amp;E700&amp;G700,'3.6 Trat. yo disp. de residuos'!$B$7:$B$78&amp;'3.6 Trat. yo disp. de residuos'!$C$7:$C$78&amp;'3.6 Trat. yo disp. de residuos'!$E$7:$E$78,'3.6 Trat. yo disp. de residuos'!$H$7:$H$78,"-")</f>
        <v>DEFRA 2025, Waste disposal</v>
      </c>
      <c r="K700" s="352" t="s">
        <v>85</v>
      </c>
      <c r="L700" s="356" t="s">
        <v>85</v>
      </c>
    </row>
    <row r="701" spans="2:12" ht="28.8">
      <c r="B701" s="352" t="s">
        <v>193</v>
      </c>
      <c r="C701" s="352" t="s">
        <v>68</v>
      </c>
      <c r="D701" s="352" t="s">
        <v>321</v>
      </c>
      <c r="E701" s="352" t="s">
        <v>319</v>
      </c>
      <c r="F701" s="352" t="s">
        <v>85</v>
      </c>
      <c r="G701" s="352" t="s">
        <v>91</v>
      </c>
      <c r="H701" s="364" cm="1">
        <f t="array" ref="H701">_xlfn.XLOOKUP(D701&amp;E701&amp;G701,'3.6 Trat. yo disp. de residuos'!$B$7:$B$78&amp;'3.6 Trat. yo disp. de residuos'!$C$7:$C$78&amp;'3.6 Trat. yo disp. de residuos'!$E$7:$E$78,'3.6 Trat. yo disp. de residuos'!$F$7:$F$78,"-")</f>
        <v>5.205327E-4</v>
      </c>
      <c r="I701" s="352" t="str" cm="1">
        <f t="array" ref="I701">_xlfn.XLOOKUP(D701&amp;E701&amp;G701,'3.6 Trat. yo disp. de residuos'!$B$7:$B$78&amp;'3.6 Trat. yo disp. de residuos'!$C$7:$C$78&amp;'3.6 Trat. yo disp. de residuos'!$E$7:$E$78,'3.6 Trat. yo disp. de residuos'!$G$7:$G$78,"-")</f>
        <v>kgCO2e/gramos</v>
      </c>
      <c r="J701" s="352" t="str" cm="1">
        <f t="array" ref="J701">_xlfn.XLOOKUP(D701&amp;E701&amp;G701,'3.6 Trat. yo disp. de residuos'!$B$7:$B$78&amp;'3.6 Trat. yo disp. de residuos'!$C$7:$C$78&amp;'3.6 Trat. yo disp. de residuos'!$E$7:$E$78,'3.6 Trat. yo disp. de residuos'!$H$7:$H$78,"-")</f>
        <v>DEFRA 2025, Waste disposal</v>
      </c>
      <c r="K701" s="352" t="s">
        <v>85</v>
      </c>
      <c r="L701" s="356" t="s">
        <v>85</v>
      </c>
    </row>
    <row r="702" spans="2:12" ht="28.8">
      <c r="B702" s="352" t="s">
        <v>193</v>
      </c>
      <c r="C702" s="352" t="s">
        <v>68</v>
      </c>
      <c r="D702" s="352" t="s">
        <v>321</v>
      </c>
      <c r="E702" s="352" t="s">
        <v>320</v>
      </c>
      <c r="F702" s="352" t="s">
        <v>85</v>
      </c>
      <c r="G702" s="352" t="s">
        <v>89</v>
      </c>
      <c r="H702" s="353" cm="1">
        <f t="array" ref="H702">_xlfn.XLOOKUP(D702&amp;E702&amp;G702,'3.6 Trat. yo disp. de residuos'!$B$7:$B$78&amp;'3.6 Trat. yo disp. de residuos'!$C$7:$C$78&amp;'3.6 Trat. yo disp. de residuos'!$E$7:$E$78,'3.6 Trat. yo disp. de residuos'!$F$7:$F$78,"-")</f>
        <v>497.24243999999999</v>
      </c>
      <c r="I702" s="352" t="str" cm="1">
        <f t="array" ref="I702">_xlfn.XLOOKUP(D702&amp;E702&amp;G702,'3.6 Trat. yo disp. de residuos'!$B$7:$B$78&amp;'3.6 Trat. yo disp. de residuos'!$C$7:$C$78&amp;'3.6 Trat. yo disp. de residuos'!$E$7:$E$78,'3.6 Trat. yo disp. de residuos'!$G$7:$G$78,"-")</f>
        <v>kgCO2e/toneladas</v>
      </c>
      <c r="J702" s="352" t="str" cm="1">
        <f t="array" ref="J702">_xlfn.XLOOKUP(D702&amp;E702&amp;G702,'3.6 Trat. yo disp. de residuos'!$B$7:$B$78&amp;'3.6 Trat. yo disp. de residuos'!$C$7:$C$78&amp;'3.6 Trat. yo disp. de residuos'!$E$7:$E$78,'3.6 Trat. yo disp. de residuos'!$H$7:$H$78,"-")</f>
        <v>DEFRA 2025, Waste disposal</v>
      </c>
      <c r="K702" s="352" t="s">
        <v>85</v>
      </c>
      <c r="L702" s="356" t="s">
        <v>85</v>
      </c>
    </row>
    <row r="703" spans="2:12" ht="28.8">
      <c r="B703" s="352" t="s">
        <v>193</v>
      </c>
      <c r="C703" s="352" t="s">
        <v>68</v>
      </c>
      <c r="D703" s="352" t="s">
        <v>321</v>
      </c>
      <c r="E703" s="352" t="s">
        <v>320</v>
      </c>
      <c r="F703" s="352" t="s">
        <v>85</v>
      </c>
      <c r="G703" s="352" t="s">
        <v>90</v>
      </c>
      <c r="H703" s="359" cm="1">
        <f t="array" ref="H703">_xlfn.XLOOKUP(D703&amp;E703&amp;G703,'3.6 Trat. yo disp. de residuos'!$B$7:$B$78&amp;'3.6 Trat. yo disp. de residuos'!$C$7:$C$78&amp;'3.6 Trat. yo disp. de residuos'!$E$7:$E$78,'3.6 Trat. yo disp. de residuos'!$F$7:$F$78,"-")</f>
        <v>0.49724244000000001</v>
      </c>
      <c r="I703" s="352" t="str" cm="1">
        <f t="array" ref="I703">_xlfn.XLOOKUP(D703&amp;E703&amp;G703,'3.6 Trat. yo disp. de residuos'!$B$7:$B$78&amp;'3.6 Trat. yo disp. de residuos'!$C$7:$C$78&amp;'3.6 Trat. yo disp. de residuos'!$E$7:$E$78,'3.6 Trat. yo disp. de residuos'!$G$7:$G$78,"-")</f>
        <v>kgCO2e/kilogramos</v>
      </c>
      <c r="J703" s="352" t="str" cm="1">
        <f t="array" ref="J703">_xlfn.XLOOKUP(D703&amp;E703&amp;G703,'3.6 Trat. yo disp. de residuos'!$B$7:$B$78&amp;'3.6 Trat. yo disp. de residuos'!$C$7:$C$78&amp;'3.6 Trat. yo disp. de residuos'!$E$7:$E$78,'3.6 Trat. yo disp. de residuos'!$H$7:$H$78,"-")</f>
        <v>DEFRA 2025, Waste disposal</v>
      </c>
      <c r="K703" s="352" t="s">
        <v>85</v>
      </c>
      <c r="L703" s="356" t="s">
        <v>85</v>
      </c>
    </row>
    <row r="704" spans="2:12" ht="28.8">
      <c r="B704" s="352" t="s">
        <v>193</v>
      </c>
      <c r="C704" s="352" t="s">
        <v>68</v>
      </c>
      <c r="D704" s="352" t="s">
        <v>321</v>
      </c>
      <c r="E704" s="352" t="s">
        <v>320</v>
      </c>
      <c r="F704" s="352" t="s">
        <v>85</v>
      </c>
      <c r="G704" s="352" t="s">
        <v>91</v>
      </c>
      <c r="H704" s="364" cm="1">
        <f t="array" ref="H704">_xlfn.XLOOKUP(D704&amp;E704&amp;G704,'3.6 Trat. yo disp. de residuos'!$B$7:$B$78&amp;'3.6 Trat. yo disp. de residuos'!$C$7:$C$78&amp;'3.6 Trat. yo disp. de residuos'!$E$7:$E$78,'3.6 Trat. yo disp. de residuos'!$F$7:$F$78,"-")</f>
        <v>4.9724244000000004E-4</v>
      </c>
      <c r="I704" s="352" t="str" cm="1">
        <f t="array" ref="I704">_xlfn.XLOOKUP(D704&amp;E704&amp;G704,'3.6 Trat. yo disp. de residuos'!$B$7:$B$78&amp;'3.6 Trat. yo disp. de residuos'!$C$7:$C$78&amp;'3.6 Trat. yo disp. de residuos'!$E$7:$E$78,'3.6 Trat. yo disp. de residuos'!$G$7:$G$78,"-")</f>
        <v>kgCO2e/gramos</v>
      </c>
      <c r="J704" s="352" t="str" cm="1">
        <f t="array" ref="J704">_xlfn.XLOOKUP(D704&amp;E704&amp;G704,'3.6 Trat. yo disp. de residuos'!$B$7:$B$78&amp;'3.6 Trat. yo disp. de residuos'!$C$7:$C$78&amp;'3.6 Trat. yo disp. de residuos'!$E$7:$E$78,'3.6 Trat. yo disp. de residuos'!$H$7:$H$78,"-")</f>
        <v>DEFRA 2025, Waste disposal</v>
      </c>
      <c r="K704" s="352" t="s">
        <v>85</v>
      </c>
      <c r="L704" s="356" t="s">
        <v>85</v>
      </c>
    </row>
  </sheetData>
  <sheetProtection autoFilter="0"/>
  <autoFilter ref="B8:L704" xr:uid="{5861B430-36FD-481E-B0B0-BE1E0AD92DD2}"/>
  <conditionalFormatting sqref="B9:J429 K11:L429 B430:L704">
    <cfRule type="cellIs" dxfId="41" priority="5" operator="equal">
      <formula>"Usuario ingresa FE propio"</formula>
    </cfRule>
    <cfRule type="cellIs" dxfId="40" priority="6" operator="equal">
      <formula>"Dudas por resolver"</formula>
    </cfRule>
    <cfRule type="cellIs" dxfId="39" priority="7" operator="equal">
      <formula>"Pendiente"</formula>
    </cfRule>
    <cfRule type="cellIs" dxfId="38" priority="8" operator="equal">
      <formula>"Listo"</formula>
    </cfRule>
  </conditionalFormatting>
  <conditionalFormatting sqref="H9:L9">
    <cfRule type="cellIs" dxfId="37" priority="37" operator="equal">
      <formula>"Usuario ingresa FE propio"</formula>
    </cfRule>
    <cfRule type="cellIs" dxfId="36" priority="38" operator="equal">
      <formula>"Dudas por resolver"</formula>
    </cfRule>
    <cfRule type="cellIs" dxfId="35" priority="39" operator="equal">
      <formula>"Pendiente"</formula>
    </cfRule>
    <cfRule type="cellIs" dxfId="34" priority="40" operator="equal">
      <formula>"Listo"</formula>
    </cfRule>
  </conditionalFormatting>
  <conditionalFormatting sqref="H11:L11 H13:L13 H15:L15 H17:L17 H19:L19 H21:L21 H24:L24 H26:L26 H28:L28 H30:L31 H33:L33 H35:L35 H37:L37 H39:L39 H41:L41 H43:L43 H45:L45 H48:L48 H50:L50 H52:L52 H54:L54 H56:L56 H58:L58 H60:L60 H62:L62 H64:L64 H66:L66 H68:L68 H70:L70 H72:L72 H74:L74 H76:L76 H78:L78 H80:L80 H82:L82 H84:L84 H86:L86 H88:L88 H90:L90 H92:L92 H94:L94 H96:L96 H98:L98 H100:L100 H102:L102 H104:L104 H106:L106 H108:L108 H110:L110 H112:L112 H114:L114 H116:L116 H118:L118 H120:L120 H122:L122 H124:L124 H126:L126 H128:L128 H130:L130 H132:L132 H134:L134 H136:L136 H138:L138 H140:L140 H142:L142 H144:L144 H146:L146 H148:L148 H149:J288 H150:L150 H152:L152 H154:L154 H156:L156 H158:L158 H160:L160 H162:L162 H164:L164 H166:L166 H168:L168 H170:L170 H172:L172 H174:L174 H176:L176 H178:L178 H180:L180 H182:L182 H184:L184 H186:L189 H191:L191 H193:L193 H195:L195 H197:L197 H199:L199 H201:L201 H203:L203 H205:L205 H207:L207 H209:L209 H211:L211 H213:L213 H215:L215 H217:L217 H219:L222 H224:L224 H226:L226 H228:L228 H230:L230 H232:L232 H234:L234 H236:L236 H238:L238 H240:L240 H242:L242 H244:L244 H246:L246 H248:L248 H250:L250 H252:L255 H257:L257 H259:L259 H261:L261 H263:L263 H265:L265 H267:L267 H269:L269 H271:L271 H273:L273 H275:L275 H277:L277 H279:L279 H281:L281 H283:L283 H285:L288 H430:L430 H432:L432 H434:L435 H437:L437 H439:L439 H441:L441 H443:L443 H445:L445 H447:L447 H449:L449 H451:L451 H453:L453 H455:L455 H457:L457 H459:L459 H461:L461 H463:L463 H465:L465 H467:L467 H469:L469 H471:L471 H473:L475 H477:L477 H479:L479 H481:L481 H483:L483 H485:L485 H487:L487 H489:L489 H491:L491 H493:L493 H495:L495 H497:L497 H499:L499 H501:L501 H503:L503 H505:L505 H507:L507 H509:L509 H511:L511 H513:L513 H515:L515 H517:L517 H519:L519 H521:L521 H523:L523 H525:L525 H527:L527 H529:L529 H531:L531 H533:L533 H535:L535 H537:L537 H539:L539 H541:L541 H543:L543 H545:L545 H547:L547 H549:L549 H551:L551 H553:L553 H555:L555 H557:L557 H559:L559 H561:L561 H563:L563 H565:L565 H567:L567 H569:L569 H571:L571 H573:L573 H575:L575 H577:L577 H579:L579 H581:L582 H584:L584 H586:L586 H588:L588 H591:L591 H593:L593 H595:L595 H597:L597 H599:L599 H601:L601 H603:L603 H605:L605 H607:L607 H609:L609 H611:L611 H613:L613 H615:L615 H617:L617 H619:L619 H621:L621 H623:L623 H625:L625 H627:L627 H629:L629 G631:L631 H633:L633 H635:L635 H637:L637 H639:L639 H641:L641 H643:L643 H645:L645 H647:L647 H649:L649 H651:L651 H653:L653 H655:L655 H657:L657 H659:L659 H661:L661 H663:L663 H665:L665 H667:L667 H669:L669 H671:L671 H673:L673 H675:L675 H677:L677 H679:L679 H681:L681 H683:L683 H685:L685 H687:L687 H689:L689 H691:L691 H693:L693 H695:L695 H697:L697 H699:L699 H701:L701 H703:L703">
    <cfRule type="cellIs" dxfId="33" priority="97" operator="equal">
      <formula>"Usuario ingresa FE propio"</formula>
    </cfRule>
    <cfRule type="cellIs" dxfId="32" priority="98" operator="equal">
      <formula>"Dudas por resolver"</formula>
    </cfRule>
    <cfRule type="cellIs" dxfId="31" priority="99" operator="equal">
      <formula>"Pendiente"</formula>
    </cfRule>
    <cfRule type="cellIs" dxfId="30" priority="100" operator="equal">
      <formula>"Listo"</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A1E34-A882-4351-A158-06E3E6EEA239}">
  <sheetPr>
    <tabColor theme="7"/>
  </sheetPr>
  <dimension ref="B8:E20"/>
  <sheetViews>
    <sheetView showGridLines="0" workbookViewId="0">
      <selection activeCell="A7" sqref="A7"/>
    </sheetView>
  </sheetViews>
  <sheetFormatPr baseColWidth="10" defaultRowHeight="14.4"/>
  <cols>
    <col min="3" max="3" width="31.6640625" customWidth="1"/>
    <col min="4" max="4" width="35.44140625" customWidth="1"/>
    <col min="5" max="5" width="53.44140625" customWidth="1"/>
  </cols>
  <sheetData>
    <row r="8" spans="2:5">
      <c r="B8" s="347" t="s">
        <v>2174</v>
      </c>
      <c r="C8" s="347" t="s">
        <v>2176</v>
      </c>
      <c r="D8" s="347" t="s">
        <v>73</v>
      </c>
      <c r="E8" s="347" t="s">
        <v>2175</v>
      </c>
    </row>
    <row r="9" spans="2:5" ht="43.2">
      <c r="B9" s="363">
        <v>1</v>
      </c>
      <c r="C9" s="352" t="s">
        <v>37</v>
      </c>
      <c r="D9" s="371" t="s">
        <v>2182</v>
      </c>
      <c r="E9" s="374" t="s">
        <v>2183</v>
      </c>
    </row>
    <row r="10" spans="2:5" ht="28.8">
      <c r="B10" s="363">
        <v>1</v>
      </c>
      <c r="C10" s="352" t="s">
        <v>37</v>
      </c>
      <c r="D10" s="371" t="s">
        <v>2184</v>
      </c>
      <c r="E10" s="374" t="s">
        <v>2186</v>
      </c>
    </row>
    <row r="11" spans="2:5" ht="43.2">
      <c r="B11" s="363">
        <v>1</v>
      </c>
      <c r="C11" s="352" t="s">
        <v>2185</v>
      </c>
      <c r="D11" s="371" t="s">
        <v>2182</v>
      </c>
      <c r="E11" s="374" t="s">
        <v>2183</v>
      </c>
    </row>
    <row r="12" spans="2:5" ht="28.8">
      <c r="B12" s="363">
        <v>1</v>
      </c>
      <c r="C12" s="352" t="s">
        <v>2185</v>
      </c>
      <c r="D12" s="371" t="s">
        <v>2184</v>
      </c>
      <c r="E12" s="374" t="s">
        <v>2186</v>
      </c>
    </row>
    <row r="13" spans="2:5" ht="28.8">
      <c r="B13" s="363">
        <v>1</v>
      </c>
      <c r="C13" s="352" t="s">
        <v>2193</v>
      </c>
      <c r="D13" s="376" t="s">
        <v>85</v>
      </c>
      <c r="E13" s="376" t="s">
        <v>2194</v>
      </c>
    </row>
    <row r="14" spans="2:5">
      <c r="B14" s="363">
        <v>1</v>
      </c>
      <c r="C14" s="352" t="s">
        <v>45</v>
      </c>
      <c r="D14" s="538" t="s">
        <v>85</v>
      </c>
      <c r="E14" s="538" t="s">
        <v>2223</v>
      </c>
    </row>
    <row r="15" spans="2:5">
      <c r="B15" s="363">
        <v>1</v>
      </c>
      <c r="C15" s="539" t="s">
        <v>56</v>
      </c>
      <c r="D15" s="538" t="s">
        <v>85</v>
      </c>
      <c r="E15" s="538" t="s">
        <v>2223</v>
      </c>
    </row>
    <row r="16" spans="2:5">
      <c r="B16" s="363">
        <v>1</v>
      </c>
      <c r="C16" s="539" t="s">
        <v>61</v>
      </c>
      <c r="D16" s="538" t="s">
        <v>85</v>
      </c>
      <c r="E16" s="538" t="s">
        <v>2223</v>
      </c>
    </row>
    <row r="17" spans="2:5">
      <c r="B17" s="363">
        <v>1</v>
      </c>
      <c r="C17" s="539" t="s">
        <v>64</v>
      </c>
      <c r="D17" s="538" t="s">
        <v>85</v>
      </c>
      <c r="E17" s="538" t="s">
        <v>2223</v>
      </c>
    </row>
    <row r="18" spans="2:5">
      <c r="B18" s="363">
        <v>1</v>
      </c>
      <c r="C18" s="539" t="s">
        <v>2224</v>
      </c>
      <c r="D18" s="538" t="s">
        <v>85</v>
      </c>
      <c r="E18" s="538" t="s">
        <v>2223</v>
      </c>
    </row>
    <row r="19" spans="2:5" ht="39.75" customHeight="1">
      <c r="B19" s="363">
        <v>2</v>
      </c>
      <c r="C19" s="539" t="s">
        <v>37</v>
      </c>
      <c r="D19" s="538" t="s">
        <v>2240</v>
      </c>
      <c r="E19" s="538" t="s">
        <v>2241</v>
      </c>
    </row>
    <row r="20" spans="2:5" ht="28.8">
      <c r="B20" s="363">
        <v>2</v>
      </c>
      <c r="C20" s="539" t="s">
        <v>56</v>
      </c>
      <c r="D20" s="538" t="s">
        <v>2268</v>
      </c>
      <c r="E20" s="538" t="s">
        <v>2269</v>
      </c>
    </row>
  </sheetData>
  <conditionalFormatting sqref="B9:E20">
    <cfRule type="cellIs" dxfId="29" priority="1" operator="equal">
      <formula>"Usuario ingresa FE propio"</formula>
    </cfRule>
    <cfRule type="cellIs" dxfId="28" priority="2" operator="equal">
      <formula>"Dudas por resolver"</formula>
    </cfRule>
    <cfRule type="cellIs" dxfId="27" priority="3" operator="equal">
      <formula>"Pendiente"</formula>
    </cfRule>
    <cfRule type="cellIs" dxfId="26" priority="4" operator="equal">
      <formula>"Listo"</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AF50"/>
  <sheetViews>
    <sheetView showGridLines="0" workbookViewId="0"/>
  </sheetViews>
  <sheetFormatPr baseColWidth="10" defaultColWidth="11.44140625" defaultRowHeight="14.4"/>
  <cols>
    <col min="1" max="1" width="19.6640625" customWidth="1"/>
    <col min="2" max="2" width="29.109375" bestFit="1" customWidth="1"/>
    <col min="3" max="3" width="33.109375" customWidth="1"/>
    <col min="4" max="4" width="29.6640625" customWidth="1"/>
    <col min="5" max="5" width="34.33203125" bestFit="1" customWidth="1"/>
    <col min="6" max="7" width="17.88671875" customWidth="1"/>
    <col min="8" max="8" width="11.88671875" bestFit="1" customWidth="1"/>
    <col min="10" max="11" width="11.44140625" customWidth="1"/>
    <col min="16" max="16" width="15.44140625" customWidth="1"/>
    <col min="24" max="24" width="14.109375" bestFit="1" customWidth="1"/>
    <col min="25" max="25" width="15" customWidth="1"/>
    <col min="26" max="27" width="15.44140625" customWidth="1"/>
    <col min="28" max="28" width="29.6640625" customWidth="1"/>
    <col min="29" max="29" width="26.33203125" customWidth="1"/>
    <col min="30" max="30" width="34" bestFit="1" customWidth="1"/>
    <col min="31" max="31" width="13.6640625" bestFit="1" customWidth="1"/>
    <col min="32" max="32" width="38.88671875" customWidth="1"/>
  </cols>
  <sheetData>
    <row r="1" spans="1:32">
      <c r="A1" s="543" t="s">
        <v>2226</v>
      </c>
    </row>
    <row r="2" spans="1:32">
      <c r="A2" s="543" t="s">
        <v>2227</v>
      </c>
      <c r="B2" s="56" t="s">
        <v>322</v>
      </c>
      <c r="C2" s="56" t="s">
        <v>323</v>
      </c>
      <c r="D2" s="56" t="s">
        <v>324</v>
      </c>
      <c r="E2" s="56" t="s">
        <v>325</v>
      </c>
    </row>
    <row r="3" spans="1:32">
      <c r="B3" s="57" t="s">
        <v>326</v>
      </c>
      <c r="C3" s="58">
        <f>'1.4 AR5 CH8  T8.A.1'!H4</f>
        <v>1</v>
      </c>
      <c r="D3" s="59" t="s">
        <v>85</v>
      </c>
      <c r="E3" s="59" t="s">
        <v>327</v>
      </c>
    </row>
    <row r="4" spans="1:32">
      <c r="B4" s="57" t="s">
        <v>139</v>
      </c>
      <c r="C4" s="58">
        <f>'1.4 AR5 CH8  T8.A.1'!H5</f>
        <v>28</v>
      </c>
      <c r="D4" s="59" t="s">
        <v>85</v>
      </c>
      <c r="E4" s="59" t="s">
        <v>327</v>
      </c>
    </row>
    <row r="5" spans="1:32">
      <c r="B5" s="57" t="s">
        <v>328</v>
      </c>
      <c r="C5" s="58">
        <f>'1.4 AR5 CH8  T8.A.1'!H7</f>
        <v>265</v>
      </c>
      <c r="D5" s="59" t="s">
        <v>85</v>
      </c>
      <c r="E5" s="59" t="s">
        <v>327</v>
      </c>
    </row>
    <row r="6" spans="1:32">
      <c r="B6" s="60" t="s">
        <v>329</v>
      </c>
      <c r="C6" s="58">
        <v>4.1867999999999999</v>
      </c>
      <c r="D6" s="259" t="s">
        <v>330</v>
      </c>
      <c r="E6" s="152" t="s">
        <v>331</v>
      </c>
    </row>
    <row r="7" spans="1:32">
      <c r="B7" s="63" t="s">
        <v>332</v>
      </c>
      <c r="C7" s="64">
        <v>1000000000</v>
      </c>
      <c r="D7" s="259" t="s">
        <v>330</v>
      </c>
      <c r="E7" s="259"/>
    </row>
    <row r="8" spans="1:32">
      <c r="B8" s="61" t="s">
        <v>333</v>
      </c>
      <c r="C8" s="62">
        <v>0.95</v>
      </c>
      <c r="D8" s="59" t="s">
        <v>85</v>
      </c>
      <c r="E8" s="59" t="s">
        <v>334</v>
      </c>
    </row>
    <row r="9" spans="1:32">
      <c r="B9" s="61" t="s">
        <v>335</v>
      </c>
      <c r="C9" s="62">
        <v>0.9</v>
      </c>
      <c r="D9" s="59" t="s">
        <v>85</v>
      </c>
      <c r="E9" s="59" t="s">
        <v>336</v>
      </c>
    </row>
    <row r="11" spans="1:32">
      <c r="B11" s="1" t="s">
        <v>337</v>
      </c>
      <c r="X11" s="252"/>
      <c r="Y11" s="252"/>
      <c r="Z11" s="252"/>
    </row>
    <row r="12" spans="1:32">
      <c r="B12" s="1" t="s">
        <v>82</v>
      </c>
      <c r="X12" s="251"/>
      <c r="Y12" s="251"/>
      <c r="Z12" s="251"/>
    </row>
    <row r="13" spans="1:32">
      <c r="B13" s="1" t="s">
        <v>338</v>
      </c>
    </row>
    <row r="14" spans="1:32">
      <c r="H14" s="89"/>
      <c r="I14" s="89"/>
      <c r="J14" s="89"/>
      <c r="T14" s="547" t="s">
        <v>339</v>
      </c>
      <c r="U14" s="547"/>
      <c r="V14" s="547"/>
      <c r="W14" s="547"/>
      <c r="X14" s="547" t="s">
        <v>340</v>
      </c>
      <c r="Y14" s="547"/>
      <c r="Z14" s="547"/>
      <c r="AA14" s="547"/>
      <c r="AB14" s="547"/>
      <c r="AC14" s="547"/>
    </row>
    <row r="15" spans="1:32" ht="57.6">
      <c r="B15" s="66" t="s">
        <v>341</v>
      </c>
      <c r="C15" s="66" t="s">
        <v>342</v>
      </c>
      <c r="D15" s="66" t="s">
        <v>343</v>
      </c>
      <c r="E15" s="66" t="s">
        <v>344</v>
      </c>
      <c r="F15" s="66" t="s">
        <v>76</v>
      </c>
      <c r="G15" s="93" t="s">
        <v>345</v>
      </c>
      <c r="H15" s="69" t="s">
        <v>346</v>
      </c>
      <c r="I15" s="69" t="s">
        <v>347</v>
      </c>
      <c r="J15" s="69" t="s">
        <v>348</v>
      </c>
      <c r="K15" s="70" t="s">
        <v>349</v>
      </c>
      <c r="L15" s="70" t="s">
        <v>324</v>
      </c>
      <c r="M15" s="70" t="s">
        <v>350</v>
      </c>
      <c r="N15" s="70" t="s">
        <v>351</v>
      </c>
      <c r="O15" s="70" t="s">
        <v>352</v>
      </c>
      <c r="P15" s="70" t="s">
        <v>353</v>
      </c>
      <c r="Q15" s="66" t="s">
        <v>354</v>
      </c>
      <c r="R15" s="66" t="s">
        <v>355</v>
      </c>
      <c r="S15" s="66" t="s">
        <v>324</v>
      </c>
      <c r="T15" s="66" t="s">
        <v>356</v>
      </c>
      <c r="U15" s="66" t="s">
        <v>357</v>
      </c>
      <c r="V15" s="66" t="s">
        <v>358</v>
      </c>
      <c r="W15" s="66" t="s">
        <v>324</v>
      </c>
      <c r="X15" s="66" t="s">
        <v>356</v>
      </c>
      <c r="Y15" s="66" t="s">
        <v>357</v>
      </c>
      <c r="Z15" s="66" t="s">
        <v>358</v>
      </c>
      <c r="AA15" s="66" t="s">
        <v>324</v>
      </c>
      <c r="AB15" s="66" t="s">
        <v>359</v>
      </c>
      <c r="AC15" s="66" t="s">
        <v>324</v>
      </c>
      <c r="AD15" s="69" t="s">
        <v>79</v>
      </c>
      <c r="AE15" s="70" t="s">
        <v>80</v>
      </c>
      <c r="AF15" s="94" t="s">
        <v>360</v>
      </c>
    </row>
    <row r="16" spans="1:32">
      <c r="B16" s="67" t="s">
        <v>84</v>
      </c>
      <c r="C16" s="67" t="s">
        <v>84</v>
      </c>
      <c r="D16" s="67" t="s">
        <v>84</v>
      </c>
      <c r="E16" s="67" t="s">
        <v>361</v>
      </c>
      <c r="F16" s="91" t="s">
        <v>86</v>
      </c>
      <c r="G16" s="74" t="s">
        <v>362</v>
      </c>
      <c r="H16" s="190">
        <f>'1.1 V2 CH2 T2.4'!$F$18</f>
        <v>73300</v>
      </c>
      <c r="I16" s="191">
        <f>'1.1 V2 CH2 T2.4'!$I$18</f>
        <v>10</v>
      </c>
      <c r="J16" s="191">
        <f>'1.1 V2 CH2 T2.4'!$L$18</f>
        <v>0.6</v>
      </c>
      <c r="K16" s="185">
        <f>'1.1 y 1.2CUADROA1 - BNE 2024'!$C$14</f>
        <v>0.7</v>
      </c>
      <c r="L16" s="104" t="s">
        <v>363</v>
      </c>
      <c r="M16" s="97">
        <f>'1.1 y 1.2CUADROA1 - BNE 2024'!D$14</f>
        <v>11500</v>
      </c>
      <c r="N16" s="97" t="str">
        <f>'1.1 y 1.2CUADROA1 - BNE 2024'!E$14</f>
        <v>kCal/kg</v>
      </c>
      <c r="O16" s="97">
        <f t="shared" ref="O16:O26" si="0">IF(G16="Gaseoso", M16*$C$9, M16*$C$8)</f>
        <v>10925</v>
      </c>
      <c r="P16" s="104" t="str">
        <f t="shared" ref="P16:P26" si="1">N16</f>
        <v>kCal/kg</v>
      </c>
      <c r="Q16" s="104" t="s">
        <v>364</v>
      </c>
      <c r="R16" s="98">
        <f t="shared" ref="R16:R48" si="2">O16*$C$6/$C$7*IF(Q16="Sí",K16*1000,1)</f>
        <v>3.2018552999999998E-2</v>
      </c>
      <c r="S16" s="98" t="str">
        <f>IF(Q16="Sí","TJ/m3", IF(N16="kcal/m3", "TJ/m3","TJ/kg"))</f>
        <v>TJ/m3</v>
      </c>
      <c r="T16" s="98">
        <f>H16*$R16</f>
        <v>2346.9599349</v>
      </c>
      <c r="U16" s="98">
        <f t="shared" ref="U16:U26" si="3">I16*$R16</f>
        <v>0.32018553</v>
      </c>
      <c r="V16" s="98">
        <f t="shared" ref="V16:V26" si="4">J16*$R16</f>
        <v>1.92111318E-2</v>
      </c>
      <c r="W16" s="98" t="str">
        <f t="shared" ref="W16:W26" si="5">IF(S16="TJ/m3", "kg GEI/m3", "kg GEI/kg")</f>
        <v>kg GEI/m3</v>
      </c>
      <c r="X16" s="98">
        <f t="shared" ref="X16:X26" si="6">$C$3*T16</f>
        <v>2346.9599349</v>
      </c>
      <c r="Y16" s="99">
        <f t="shared" ref="Y16:Y26" si="7">U16*$C$4</f>
        <v>8.9651948400000006</v>
      </c>
      <c r="Z16" s="99">
        <f t="shared" ref="Z16:Z26" si="8">V16*$C$5</f>
        <v>5.0909499269999996</v>
      </c>
      <c r="AA16" s="100" t="str">
        <f t="shared" ref="AA16:AA26" si="9">IF(S16="TJ/m3", "kg CO2e/m3", "kg CO2e/kg")</f>
        <v>kg CO2e/m3</v>
      </c>
      <c r="AB16" s="98">
        <f>SUM(X16:Z16)*IF(AND(F16="gramos",S16="TJ/m3")=TRUE(),1/(K16*1000000),
IF(AND(F16="gramos",S16="TJ/kg")=TRUE(),1/(1000),
IF(AND(F16="kilogramos",S16="TJ/m3")=TRUE(),1/(K16*1000),
IF(AND(F16="toneladas",S16="TJ/m3")=TRUE(),1/K16,
IF(AND(F16="toneladas",S16="TJ/kg")=TRUE(),1000,
IF(AND(S16="TJ/m3",F16="litros")=TRUE(),1/1000,
IF(AND(S16="TJ/kg",F16="litros")=TRUE(),K16/1000,1)))))))</f>
        <v>2361.0160796670002</v>
      </c>
      <c r="AC16" s="250" t="str">
        <f>"kgCO2e/"&amp;F16</f>
        <v>kgCO2e/metros cúbicos</v>
      </c>
      <c r="AD16" s="248" t="s">
        <v>365</v>
      </c>
      <c r="AE16" s="248" t="s">
        <v>2221</v>
      </c>
      <c r="AF16" s="248" t="s">
        <v>85</v>
      </c>
    </row>
    <row r="17" spans="2:32">
      <c r="B17" s="67" t="s">
        <v>84</v>
      </c>
      <c r="C17" s="67" t="s">
        <v>84</v>
      </c>
      <c r="D17" s="67" t="s">
        <v>84</v>
      </c>
      <c r="E17" s="67" t="s">
        <v>361</v>
      </c>
      <c r="F17" s="91" t="s">
        <v>87</v>
      </c>
      <c r="G17" s="74" t="s">
        <v>362</v>
      </c>
      <c r="H17" s="190">
        <f>'1.1 V2 CH2 T2.4'!$F$18</f>
        <v>73300</v>
      </c>
      <c r="I17" s="191">
        <f>'1.1 V2 CH2 T2.4'!$I$18</f>
        <v>10</v>
      </c>
      <c r="J17" s="191">
        <f>'1.1 V2 CH2 T2.4'!$L$18</f>
        <v>0.6</v>
      </c>
      <c r="K17" s="185">
        <f>'1.1 y 1.2CUADROA1 - BNE 2024'!$C$14</f>
        <v>0.7</v>
      </c>
      <c r="L17" s="104" t="s">
        <v>363</v>
      </c>
      <c r="M17" s="97">
        <f>'1.1 y 1.2CUADROA1 - BNE 2024'!D$14</f>
        <v>11500</v>
      </c>
      <c r="N17" s="97" t="str">
        <f>'1.1 y 1.2CUADROA1 - BNE 2024'!E$14</f>
        <v>kCal/kg</v>
      </c>
      <c r="O17" s="97">
        <f t="shared" si="0"/>
        <v>10925</v>
      </c>
      <c r="P17" s="104" t="str">
        <f t="shared" si="1"/>
        <v>kCal/kg</v>
      </c>
      <c r="Q17" s="104" t="s">
        <v>364</v>
      </c>
      <c r="R17" s="98">
        <f t="shared" si="2"/>
        <v>3.2018552999999998E-2</v>
      </c>
      <c r="S17" s="98" t="str">
        <f t="shared" ref="S17:S26" si="10">IF(Q17="Sí","TJ/m3", IF(N17="kcal/m3", "TJ/m3","TJ/kg"))</f>
        <v>TJ/m3</v>
      </c>
      <c r="T17" s="98">
        <f>H17*$R17</f>
        <v>2346.9599349</v>
      </c>
      <c r="U17" s="98">
        <f t="shared" si="3"/>
        <v>0.32018553</v>
      </c>
      <c r="V17" s="98">
        <f t="shared" si="4"/>
        <v>1.92111318E-2</v>
      </c>
      <c r="W17" s="98" t="str">
        <f t="shared" si="5"/>
        <v>kg GEI/m3</v>
      </c>
      <c r="X17" s="99">
        <f t="shared" si="6"/>
        <v>2346.9599349</v>
      </c>
      <c r="Y17" s="99">
        <f t="shared" si="7"/>
        <v>8.9651948400000006</v>
      </c>
      <c r="Z17" s="99">
        <f t="shared" si="8"/>
        <v>5.0909499269999996</v>
      </c>
      <c r="AA17" s="100" t="str">
        <f t="shared" si="9"/>
        <v>kg CO2e/m3</v>
      </c>
      <c r="AB17" s="98">
        <f t="shared" ref="AB17:AB48" si="11">SUM(X17:Z17)*IF(AND(F17="gramos",S17="TJ/m3")=TRUE(),1/(K17*1000000),
IF(AND(F17="gramos",S17="TJ/kg")=TRUE(),1/(1000),
IF(AND(F17="kilogramos",S17="TJ/m3")=TRUE(),1/(K17*1000),
IF(AND(F17="toneladas",S17="TJ/m3")=TRUE(),1/K17,
IF(AND(F17="toneladas",S17="TJ/kg")=TRUE(),1000,
IF(AND(S17="TJ/m3",F17="litros")=TRUE(),1/1000,
IF(AND(S17="TJ/kg",F17="litros")=TRUE(),K17/1000,1)))))))</f>
        <v>2.3610160796670003</v>
      </c>
      <c r="AC17" s="250" t="str">
        <f>"kgCO2e/"&amp;F17</f>
        <v>kgCO2e/litros</v>
      </c>
      <c r="AD17" s="67" t="s">
        <v>365</v>
      </c>
      <c r="AE17" s="248" t="s">
        <v>2221</v>
      </c>
      <c r="AF17" s="248" t="s">
        <v>85</v>
      </c>
    </row>
    <row r="18" spans="2:32">
      <c r="B18" s="67" t="s">
        <v>88</v>
      </c>
      <c r="C18" s="67" t="s">
        <v>366</v>
      </c>
      <c r="D18" s="67" t="s">
        <v>367</v>
      </c>
      <c r="E18" s="67" t="s">
        <v>368</v>
      </c>
      <c r="F18" s="91" t="s">
        <v>89</v>
      </c>
      <c r="G18" s="74" t="s">
        <v>369</v>
      </c>
      <c r="H18" s="190">
        <f>'1.1 V2 CH2 T2.4'!$F$29</f>
        <v>94600</v>
      </c>
      <c r="I18" s="191">
        <f>'1.1 V2 CH2 T2.4'!$I$29</f>
        <v>10</v>
      </c>
      <c r="J18" s="191">
        <f>'1.1 V2 CH2 T2.4'!$L$29</f>
        <v>1.5</v>
      </c>
      <c r="K18" s="104"/>
      <c r="L18" s="104"/>
      <c r="M18" s="97">
        <f>'1.1 y 1.2CUADROA1 - BNE 2024'!D$26</f>
        <v>7000</v>
      </c>
      <c r="N18" s="97" t="str">
        <f>'1.1 y 1.2CUADROA1 - BNE 2024'!E$23</f>
        <v>kCal/kg</v>
      </c>
      <c r="O18" s="97">
        <f t="shared" si="0"/>
        <v>6650</v>
      </c>
      <c r="P18" s="104" t="str">
        <f t="shared" si="1"/>
        <v>kCal/kg</v>
      </c>
      <c r="Q18" s="104" t="s">
        <v>370</v>
      </c>
      <c r="R18" s="98">
        <f t="shared" si="2"/>
        <v>2.7842219999999997E-5</v>
      </c>
      <c r="S18" s="98" t="str">
        <f t="shared" si="10"/>
        <v>TJ/kg</v>
      </c>
      <c r="T18" s="98">
        <f t="shared" ref="T18:T26" si="12">H18*$R18</f>
        <v>2.6338740119999997</v>
      </c>
      <c r="U18" s="98">
        <f t="shared" si="3"/>
        <v>2.7842219999999997E-4</v>
      </c>
      <c r="V18" s="98">
        <f t="shared" si="4"/>
        <v>4.1763329999999996E-5</v>
      </c>
      <c r="W18" s="98" t="str">
        <f t="shared" si="5"/>
        <v>kg GEI/kg</v>
      </c>
      <c r="X18" s="99">
        <f t="shared" si="6"/>
        <v>2.6338740119999997</v>
      </c>
      <c r="Y18" s="99">
        <f t="shared" si="7"/>
        <v>7.795821599999999E-3</v>
      </c>
      <c r="Z18" s="99">
        <f t="shared" si="8"/>
        <v>1.1067282449999999E-2</v>
      </c>
      <c r="AA18" s="100" t="str">
        <f t="shared" si="9"/>
        <v>kg CO2e/kg</v>
      </c>
      <c r="AB18" s="253">
        <f t="shared" si="11"/>
        <v>2652.7371160499997</v>
      </c>
      <c r="AC18" s="250" t="str">
        <f t="shared" ref="AC18:AC48" si="13">"kgCO2e/"&amp;F18</f>
        <v>kgCO2e/toneladas</v>
      </c>
      <c r="AD18" s="67" t="s">
        <v>365</v>
      </c>
      <c r="AE18" s="248" t="s">
        <v>2221</v>
      </c>
      <c r="AF18" s="248" t="s">
        <v>85</v>
      </c>
    </row>
    <row r="19" spans="2:32">
      <c r="B19" s="67" t="s">
        <v>88</v>
      </c>
      <c r="C19" s="67" t="s">
        <v>366</v>
      </c>
      <c r="D19" s="67" t="s">
        <v>367</v>
      </c>
      <c r="E19" s="67" t="s">
        <v>368</v>
      </c>
      <c r="F19" s="91" t="s">
        <v>90</v>
      </c>
      <c r="G19" s="74" t="s">
        <v>369</v>
      </c>
      <c r="H19" s="190">
        <f>'1.1 V2 CH2 T2.4'!$F$29</f>
        <v>94600</v>
      </c>
      <c r="I19" s="191">
        <f>'1.1 V2 CH2 T2.4'!$I$29</f>
        <v>10</v>
      </c>
      <c r="J19" s="191">
        <f>'1.1 V2 CH2 T2.4'!$L$29</f>
        <v>1.5</v>
      </c>
      <c r="K19" s="104"/>
      <c r="L19" s="104"/>
      <c r="M19" s="97">
        <f>'1.1 y 1.2CUADROA1 - BNE 2024'!D$26</f>
        <v>7000</v>
      </c>
      <c r="N19" s="97" t="str">
        <f>'1.1 y 1.2CUADROA1 - BNE 2024'!E$23</f>
        <v>kCal/kg</v>
      </c>
      <c r="O19" s="97">
        <f t="shared" si="0"/>
        <v>6650</v>
      </c>
      <c r="P19" s="104" t="str">
        <f t="shared" si="1"/>
        <v>kCal/kg</v>
      </c>
      <c r="Q19" s="104" t="s">
        <v>370</v>
      </c>
      <c r="R19" s="98">
        <f t="shared" si="2"/>
        <v>2.7842219999999997E-5</v>
      </c>
      <c r="S19" s="98" t="str">
        <f t="shared" si="10"/>
        <v>TJ/kg</v>
      </c>
      <c r="T19" s="98">
        <f t="shared" si="12"/>
        <v>2.6338740119999997</v>
      </c>
      <c r="U19" s="98">
        <f t="shared" si="3"/>
        <v>2.7842219999999997E-4</v>
      </c>
      <c r="V19" s="98">
        <f t="shared" si="4"/>
        <v>4.1763329999999996E-5</v>
      </c>
      <c r="W19" s="98" t="str">
        <f t="shared" si="5"/>
        <v>kg GEI/kg</v>
      </c>
      <c r="X19" s="99">
        <f t="shared" si="6"/>
        <v>2.6338740119999997</v>
      </c>
      <c r="Y19" s="99">
        <f t="shared" si="7"/>
        <v>7.795821599999999E-3</v>
      </c>
      <c r="Z19" s="99">
        <f t="shared" si="8"/>
        <v>1.1067282449999999E-2</v>
      </c>
      <c r="AA19" s="100" t="str">
        <f t="shared" si="9"/>
        <v>kg CO2e/kg</v>
      </c>
      <c r="AB19" s="99">
        <f t="shared" si="11"/>
        <v>2.6527371160499995</v>
      </c>
      <c r="AC19" s="250" t="str">
        <f t="shared" si="13"/>
        <v>kgCO2e/kilogramos</v>
      </c>
      <c r="AD19" s="67" t="s">
        <v>365</v>
      </c>
      <c r="AE19" s="248" t="s">
        <v>2221</v>
      </c>
      <c r="AF19" s="248" t="s">
        <v>85</v>
      </c>
    </row>
    <row r="20" spans="2:32">
      <c r="B20" s="67" t="s">
        <v>88</v>
      </c>
      <c r="C20" s="67" t="s">
        <v>366</v>
      </c>
      <c r="D20" s="67" t="s">
        <v>367</v>
      </c>
      <c r="E20" s="67" t="s">
        <v>368</v>
      </c>
      <c r="F20" s="91" t="s">
        <v>91</v>
      </c>
      <c r="G20" s="74" t="s">
        <v>369</v>
      </c>
      <c r="H20" s="190">
        <f>'1.1 V2 CH2 T2.4'!$F$29</f>
        <v>94600</v>
      </c>
      <c r="I20" s="191">
        <f>'1.1 V2 CH2 T2.4'!$I$29</f>
        <v>10</v>
      </c>
      <c r="J20" s="191">
        <f>'1.1 V2 CH2 T2.4'!$L$29</f>
        <v>1.5</v>
      </c>
      <c r="K20" s="104"/>
      <c r="L20" s="104"/>
      <c r="M20" s="97">
        <f>'1.1 y 1.2CUADROA1 - BNE 2024'!D$26</f>
        <v>7000</v>
      </c>
      <c r="N20" s="97" t="str">
        <f>'1.1 y 1.2CUADROA1 - BNE 2024'!E$23</f>
        <v>kCal/kg</v>
      </c>
      <c r="O20" s="97">
        <f t="shared" si="0"/>
        <v>6650</v>
      </c>
      <c r="P20" s="104" t="str">
        <f t="shared" si="1"/>
        <v>kCal/kg</v>
      </c>
      <c r="Q20" s="104" t="s">
        <v>370</v>
      </c>
      <c r="R20" s="98">
        <f t="shared" si="2"/>
        <v>2.7842219999999997E-5</v>
      </c>
      <c r="S20" s="98" t="str">
        <f t="shared" si="10"/>
        <v>TJ/kg</v>
      </c>
      <c r="T20" s="98">
        <f t="shared" si="12"/>
        <v>2.6338740119999997</v>
      </c>
      <c r="U20" s="98">
        <f t="shared" si="3"/>
        <v>2.7842219999999997E-4</v>
      </c>
      <c r="V20" s="98">
        <f t="shared" si="4"/>
        <v>4.1763329999999996E-5</v>
      </c>
      <c r="W20" s="98" t="str">
        <f t="shared" si="5"/>
        <v>kg GEI/kg</v>
      </c>
      <c r="X20" s="99">
        <f t="shared" si="6"/>
        <v>2.6338740119999997</v>
      </c>
      <c r="Y20" s="99">
        <f t="shared" si="7"/>
        <v>7.795821599999999E-3</v>
      </c>
      <c r="Z20" s="99">
        <f t="shared" si="8"/>
        <v>1.1067282449999999E-2</v>
      </c>
      <c r="AA20" s="100" t="str">
        <f t="shared" si="9"/>
        <v>kg CO2e/kg</v>
      </c>
      <c r="AB20" s="118">
        <f t="shared" si="11"/>
        <v>2.6527371160499995E-3</v>
      </c>
      <c r="AC20" s="250" t="str">
        <f t="shared" si="13"/>
        <v>kgCO2e/gramos</v>
      </c>
      <c r="AD20" s="67" t="s">
        <v>365</v>
      </c>
      <c r="AE20" s="248" t="s">
        <v>2221</v>
      </c>
      <c r="AF20" s="248" t="s">
        <v>85</v>
      </c>
    </row>
    <row r="21" spans="2:32">
      <c r="B21" s="67" t="s">
        <v>92</v>
      </c>
      <c r="C21" s="67" t="s">
        <v>366</v>
      </c>
      <c r="D21" s="67" t="s">
        <v>371</v>
      </c>
      <c r="E21" s="67" t="s">
        <v>372</v>
      </c>
      <c r="F21" s="91" t="s">
        <v>89</v>
      </c>
      <c r="G21" s="74" t="s">
        <v>369</v>
      </c>
      <c r="H21" s="190">
        <f>'1.1 V2 CH2 T2.4'!$F$30</f>
        <v>94600</v>
      </c>
      <c r="I21" s="191">
        <f>'1.1 V2 CH2 T2.4'!$I$30</f>
        <v>10</v>
      </c>
      <c r="J21" s="191">
        <f>'1.1 V2 CH2 T2.4'!$L$30</f>
        <v>1.5</v>
      </c>
      <c r="K21" s="104"/>
      <c r="L21" s="104"/>
      <c r="M21" s="97">
        <f>'1.1 y 1.2CUADROA1 - BNE 2024'!D$26</f>
        <v>7000</v>
      </c>
      <c r="N21" s="97" t="str">
        <f>'1.1 y 1.2CUADROA1 - BNE 2024'!E$23</f>
        <v>kCal/kg</v>
      </c>
      <c r="O21" s="97">
        <f t="shared" si="0"/>
        <v>6650</v>
      </c>
      <c r="P21" s="104" t="str">
        <f t="shared" si="1"/>
        <v>kCal/kg</v>
      </c>
      <c r="Q21" s="104" t="s">
        <v>370</v>
      </c>
      <c r="R21" s="98">
        <f t="shared" si="2"/>
        <v>2.7842219999999997E-5</v>
      </c>
      <c r="S21" s="98" t="str">
        <f t="shared" si="10"/>
        <v>TJ/kg</v>
      </c>
      <c r="T21" s="98">
        <f t="shared" si="12"/>
        <v>2.6338740119999997</v>
      </c>
      <c r="U21" s="98">
        <f t="shared" si="3"/>
        <v>2.7842219999999997E-4</v>
      </c>
      <c r="V21" s="98">
        <f t="shared" si="4"/>
        <v>4.1763329999999996E-5</v>
      </c>
      <c r="W21" s="98" t="str">
        <f t="shared" si="5"/>
        <v>kg GEI/kg</v>
      </c>
      <c r="X21" s="99">
        <f t="shared" si="6"/>
        <v>2.6338740119999997</v>
      </c>
      <c r="Y21" s="99">
        <f t="shared" si="7"/>
        <v>7.795821599999999E-3</v>
      </c>
      <c r="Z21" s="99">
        <f t="shared" si="8"/>
        <v>1.1067282449999999E-2</v>
      </c>
      <c r="AA21" s="100" t="str">
        <f t="shared" si="9"/>
        <v>kg CO2e/kg</v>
      </c>
      <c r="AB21" s="98">
        <f t="shared" si="11"/>
        <v>2652.7371160499997</v>
      </c>
      <c r="AC21" s="250" t="str">
        <f t="shared" si="13"/>
        <v>kgCO2e/toneladas</v>
      </c>
      <c r="AD21" s="67" t="s">
        <v>365</v>
      </c>
      <c r="AE21" s="248" t="s">
        <v>2221</v>
      </c>
      <c r="AF21" s="248" t="s">
        <v>85</v>
      </c>
    </row>
    <row r="22" spans="2:32">
      <c r="B22" s="67" t="s">
        <v>92</v>
      </c>
      <c r="C22" s="67" t="s">
        <v>366</v>
      </c>
      <c r="D22" s="67" t="s">
        <v>371</v>
      </c>
      <c r="E22" s="67" t="s">
        <v>372</v>
      </c>
      <c r="F22" s="91" t="s">
        <v>90</v>
      </c>
      <c r="G22" s="74" t="s">
        <v>369</v>
      </c>
      <c r="H22" s="190">
        <f>'1.1 V2 CH2 T2.4'!$F$30</f>
        <v>94600</v>
      </c>
      <c r="I22" s="191">
        <f>'1.1 V2 CH2 T2.4'!$I$30</f>
        <v>10</v>
      </c>
      <c r="J22" s="191">
        <f>'1.1 V2 CH2 T2.4'!$L$30</f>
        <v>1.5</v>
      </c>
      <c r="K22" s="104"/>
      <c r="L22" s="104"/>
      <c r="M22" s="97">
        <f>'1.1 y 1.2CUADROA1 - BNE 2024'!D$26</f>
        <v>7000</v>
      </c>
      <c r="N22" s="97" t="str">
        <f>'1.1 y 1.2CUADROA1 - BNE 2024'!E$23</f>
        <v>kCal/kg</v>
      </c>
      <c r="O22" s="97">
        <f t="shared" si="0"/>
        <v>6650</v>
      </c>
      <c r="P22" s="104" t="str">
        <f t="shared" si="1"/>
        <v>kCal/kg</v>
      </c>
      <c r="Q22" s="104" t="s">
        <v>370</v>
      </c>
      <c r="R22" s="98">
        <f t="shared" si="2"/>
        <v>2.7842219999999997E-5</v>
      </c>
      <c r="S22" s="98" t="str">
        <f t="shared" si="10"/>
        <v>TJ/kg</v>
      </c>
      <c r="T22" s="98">
        <f t="shared" si="12"/>
        <v>2.6338740119999997</v>
      </c>
      <c r="U22" s="98">
        <f t="shared" si="3"/>
        <v>2.7842219999999997E-4</v>
      </c>
      <c r="V22" s="98">
        <f t="shared" si="4"/>
        <v>4.1763329999999996E-5</v>
      </c>
      <c r="W22" s="98" t="str">
        <f t="shared" si="5"/>
        <v>kg GEI/kg</v>
      </c>
      <c r="X22" s="99">
        <f t="shared" si="6"/>
        <v>2.6338740119999997</v>
      </c>
      <c r="Y22" s="99">
        <f t="shared" si="7"/>
        <v>7.795821599999999E-3</v>
      </c>
      <c r="Z22" s="99">
        <f t="shared" si="8"/>
        <v>1.1067282449999999E-2</v>
      </c>
      <c r="AA22" s="100" t="str">
        <f t="shared" si="9"/>
        <v>kg CO2e/kg</v>
      </c>
      <c r="AB22" s="176">
        <f t="shared" si="11"/>
        <v>2.6527371160499995</v>
      </c>
      <c r="AC22" s="250" t="str">
        <f t="shared" si="13"/>
        <v>kgCO2e/kilogramos</v>
      </c>
      <c r="AD22" s="67" t="s">
        <v>365</v>
      </c>
      <c r="AE22" s="248" t="s">
        <v>2221</v>
      </c>
      <c r="AF22" s="248" t="s">
        <v>85</v>
      </c>
    </row>
    <row r="23" spans="2:32">
      <c r="B23" s="67" t="s">
        <v>92</v>
      </c>
      <c r="C23" s="67" t="s">
        <v>366</v>
      </c>
      <c r="D23" s="67" t="s">
        <v>371</v>
      </c>
      <c r="E23" s="67" t="s">
        <v>372</v>
      </c>
      <c r="F23" s="91" t="s">
        <v>91</v>
      </c>
      <c r="G23" s="74" t="s">
        <v>369</v>
      </c>
      <c r="H23" s="190">
        <f>'1.1 V2 CH2 T2.4'!$F$30</f>
        <v>94600</v>
      </c>
      <c r="I23" s="191">
        <f>'1.1 V2 CH2 T2.4'!$I$30</f>
        <v>10</v>
      </c>
      <c r="J23" s="191">
        <f>'1.1 V2 CH2 T2.4'!$L$30</f>
        <v>1.5</v>
      </c>
      <c r="K23" s="104"/>
      <c r="L23" s="104"/>
      <c r="M23" s="97">
        <f>'1.1 y 1.2CUADROA1 - BNE 2024'!D$26</f>
        <v>7000</v>
      </c>
      <c r="N23" s="97" t="str">
        <f>'1.1 y 1.2CUADROA1 - BNE 2024'!E$23</f>
        <v>kCal/kg</v>
      </c>
      <c r="O23" s="97">
        <f t="shared" si="0"/>
        <v>6650</v>
      </c>
      <c r="P23" s="104" t="str">
        <f t="shared" si="1"/>
        <v>kCal/kg</v>
      </c>
      <c r="Q23" s="104" t="s">
        <v>370</v>
      </c>
      <c r="R23" s="98">
        <f t="shared" si="2"/>
        <v>2.7842219999999997E-5</v>
      </c>
      <c r="S23" s="98" t="str">
        <f t="shared" si="10"/>
        <v>TJ/kg</v>
      </c>
      <c r="T23" s="98">
        <f t="shared" si="12"/>
        <v>2.6338740119999997</v>
      </c>
      <c r="U23" s="98">
        <f t="shared" si="3"/>
        <v>2.7842219999999997E-4</v>
      </c>
      <c r="V23" s="98">
        <f t="shared" si="4"/>
        <v>4.1763329999999996E-5</v>
      </c>
      <c r="W23" s="98" t="str">
        <f t="shared" si="5"/>
        <v>kg GEI/kg</v>
      </c>
      <c r="X23" s="99">
        <f t="shared" si="6"/>
        <v>2.6338740119999997</v>
      </c>
      <c r="Y23" s="99">
        <f t="shared" si="7"/>
        <v>7.795821599999999E-3</v>
      </c>
      <c r="Z23" s="99">
        <f t="shared" si="8"/>
        <v>1.1067282449999999E-2</v>
      </c>
      <c r="AA23" s="100" t="str">
        <f t="shared" si="9"/>
        <v>kg CO2e/kg</v>
      </c>
      <c r="AB23" s="118">
        <f t="shared" si="11"/>
        <v>2.6527371160499995E-3</v>
      </c>
      <c r="AC23" s="250" t="str">
        <f t="shared" si="13"/>
        <v>kgCO2e/gramos</v>
      </c>
      <c r="AD23" s="67" t="s">
        <v>365</v>
      </c>
      <c r="AE23" s="248" t="s">
        <v>2221</v>
      </c>
      <c r="AF23" s="248" t="s">
        <v>85</v>
      </c>
    </row>
    <row r="24" spans="2:32">
      <c r="B24" s="67" t="s">
        <v>93</v>
      </c>
      <c r="C24" s="67" t="s">
        <v>373</v>
      </c>
      <c r="D24" s="67" t="s">
        <v>374</v>
      </c>
      <c r="E24" s="67" t="s">
        <v>375</v>
      </c>
      <c r="F24" s="91" t="s">
        <v>86</v>
      </c>
      <c r="G24" s="74" t="s">
        <v>362</v>
      </c>
      <c r="H24" s="190">
        <f>'1.1 V2 CH2 T2.4'!$F$8</f>
        <v>69300</v>
      </c>
      <c r="I24" s="191">
        <f>'1.1 V2 CH2 T2.4'!$I$8</f>
        <v>10</v>
      </c>
      <c r="J24" s="191">
        <f>'1.1 V2 CH2 T2.4'!$L$8</f>
        <v>0.6</v>
      </c>
      <c r="K24" s="185">
        <f>'1.1 y 1.2CUADROA1 - BNE 2024'!$C$16</f>
        <v>0.73</v>
      </c>
      <c r="L24" s="104" t="s">
        <v>363</v>
      </c>
      <c r="M24" s="97">
        <f>'1.1 y 1.2CUADROA1 - BNE 2024'!D$16</f>
        <v>11200</v>
      </c>
      <c r="N24" s="97" t="str">
        <f>'1.1 y 1.2CUADROA1 - BNE 2024'!E$16</f>
        <v>kCal/kg</v>
      </c>
      <c r="O24" s="97">
        <f t="shared" si="0"/>
        <v>10640</v>
      </c>
      <c r="P24" s="104" t="str">
        <f t="shared" si="1"/>
        <v>kCal/kg</v>
      </c>
      <c r="Q24" s="104" t="s">
        <v>364</v>
      </c>
      <c r="R24" s="98">
        <f t="shared" si="2"/>
        <v>3.2519712959999995E-2</v>
      </c>
      <c r="S24" s="98" t="str">
        <f t="shared" si="10"/>
        <v>TJ/m3</v>
      </c>
      <c r="T24" s="98">
        <f t="shared" si="12"/>
        <v>2253.6161081279997</v>
      </c>
      <c r="U24" s="98">
        <f t="shared" si="3"/>
        <v>0.32519712959999997</v>
      </c>
      <c r="V24" s="98">
        <f t="shared" si="4"/>
        <v>1.9511827775999996E-2</v>
      </c>
      <c r="W24" s="98" t="str">
        <f t="shared" si="5"/>
        <v>kg GEI/m3</v>
      </c>
      <c r="X24" s="98">
        <f t="shared" si="6"/>
        <v>2253.6161081279997</v>
      </c>
      <c r="Y24" s="99">
        <f t="shared" si="7"/>
        <v>9.1055196287999998</v>
      </c>
      <c r="Z24" s="99">
        <f t="shared" si="8"/>
        <v>5.1706343606399985</v>
      </c>
      <c r="AA24" s="100" t="str">
        <f t="shared" si="9"/>
        <v>kg CO2e/m3</v>
      </c>
      <c r="AB24" s="98">
        <f t="shared" si="11"/>
        <v>2267.8922621174397</v>
      </c>
      <c r="AC24" s="250" t="str">
        <f t="shared" si="13"/>
        <v>kgCO2e/metros cúbicos</v>
      </c>
      <c r="AD24" s="67" t="s">
        <v>365</v>
      </c>
      <c r="AE24" s="248" t="s">
        <v>2221</v>
      </c>
      <c r="AF24" s="248" t="s">
        <v>85</v>
      </c>
    </row>
    <row r="25" spans="2:32">
      <c r="B25" s="67" t="s">
        <v>93</v>
      </c>
      <c r="C25" s="67" t="s">
        <v>373</v>
      </c>
      <c r="D25" s="67" t="s">
        <v>374</v>
      </c>
      <c r="E25" s="67" t="s">
        <v>375</v>
      </c>
      <c r="F25" s="91" t="s">
        <v>87</v>
      </c>
      <c r="G25" s="74" t="s">
        <v>362</v>
      </c>
      <c r="H25" s="190">
        <f>'1.1 V2 CH2 T2.4'!$F$8</f>
        <v>69300</v>
      </c>
      <c r="I25" s="191">
        <f>'1.1 V2 CH2 T2.4'!$I$8</f>
        <v>10</v>
      </c>
      <c r="J25" s="191">
        <f>'1.1 V2 CH2 T2.4'!$L$8</f>
        <v>0.6</v>
      </c>
      <c r="K25" s="185">
        <f>'1.1 y 1.2CUADROA1 - BNE 2024'!$C$16</f>
        <v>0.73</v>
      </c>
      <c r="L25" s="104" t="s">
        <v>363</v>
      </c>
      <c r="M25" s="97">
        <f>'1.1 y 1.2CUADROA1 - BNE 2024'!D$16</f>
        <v>11200</v>
      </c>
      <c r="N25" s="97" t="str">
        <f>'1.1 y 1.2CUADROA1 - BNE 2024'!E$16</f>
        <v>kCal/kg</v>
      </c>
      <c r="O25" s="97">
        <f t="shared" si="0"/>
        <v>10640</v>
      </c>
      <c r="P25" s="104" t="str">
        <f t="shared" si="1"/>
        <v>kCal/kg</v>
      </c>
      <c r="Q25" s="104" t="s">
        <v>364</v>
      </c>
      <c r="R25" s="98">
        <f t="shared" si="2"/>
        <v>3.2519712959999995E-2</v>
      </c>
      <c r="S25" s="98" t="str">
        <f t="shared" si="10"/>
        <v>TJ/m3</v>
      </c>
      <c r="T25" s="98">
        <f t="shared" si="12"/>
        <v>2253.6161081279997</v>
      </c>
      <c r="U25" s="98">
        <f t="shared" si="3"/>
        <v>0.32519712959999997</v>
      </c>
      <c r="V25" s="98">
        <f t="shared" si="4"/>
        <v>1.9511827775999996E-2</v>
      </c>
      <c r="W25" s="98" t="str">
        <f t="shared" si="5"/>
        <v>kg GEI/m3</v>
      </c>
      <c r="X25" s="98">
        <f t="shared" si="6"/>
        <v>2253.6161081279997</v>
      </c>
      <c r="Y25" s="99">
        <f t="shared" si="7"/>
        <v>9.1055196287999998</v>
      </c>
      <c r="Z25" s="99">
        <f t="shared" si="8"/>
        <v>5.1706343606399985</v>
      </c>
      <c r="AA25" s="100" t="str">
        <f t="shared" si="9"/>
        <v>kg CO2e/m3</v>
      </c>
      <c r="AB25" s="98">
        <f t="shared" si="11"/>
        <v>2.2678922621174396</v>
      </c>
      <c r="AC25" s="250" t="str">
        <f t="shared" si="13"/>
        <v>kgCO2e/litros</v>
      </c>
      <c r="AD25" s="67" t="s">
        <v>365</v>
      </c>
      <c r="AE25" s="248" t="s">
        <v>2221</v>
      </c>
      <c r="AF25" s="248" t="s">
        <v>85</v>
      </c>
    </row>
    <row r="26" spans="2:32">
      <c r="B26" s="67" t="s">
        <v>94</v>
      </c>
      <c r="C26" s="67" t="s">
        <v>85</v>
      </c>
      <c r="D26" s="67" t="s">
        <v>94</v>
      </c>
      <c r="E26" s="67" t="s">
        <v>376</v>
      </c>
      <c r="F26" s="91" t="s">
        <v>89</v>
      </c>
      <c r="G26" s="74" t="s">
        <v>377</v>
      </c>
      <c r="H26" s="190">
        <f>'1.1 V2 CH2 T2.4'!$F$41</f>
        <v>260000</v>
      </c>
      <c r="I26" s="191">
        <f>'1.1 V2 CH2 T2.4'!$I$41</f>
        <v>5</v>
      </c>
      <c r="J26" s="191">
        <f>'1.1 V2 CH2 T2.4'!$L$41</f>
        <v>0.1</v>
      </c>
      <c r="K26" s="104"/>
      <c r="L26" s="104"/>
      <c r="M26" s="103">
        <f>2.47*1000/C$6</f>
        <v>589.94936466991498</v>
      </c>
      <c r="N26" s="103" t="s">
        <v>378</v>
      </c>
      <c r="O26" s="97">
        <f t="shared" si="0"/>
        <v>530.95442820292351</v>
      </c>
      <c r="P26" s="104" t="str">
        <f t="shared" si="1"/>
        <v>kcal/kg</v>
      </c>
      <c r="Q26" s="104" t="s">
        <v>370</v>
      </c>
      <c r="R26" s="98">
        <f t="shared" si="2"/>
        <v>2.2230000000000001E-6</v>
      </c>
      <c r="S26" s="98" t="str">
        <f t="shared" si="10"/>
        <v>TJ/kg</v>
      </c>
      <c r="T26" s="98">
        <f t="shared" si="12"/>
        <v>0.57798000000000005</v>
      </c>
      <c r="U26" s="98">
        <f t="shared" si="3"/>
        <v>1.1115000000000001E-5</v>
      </c>
      <c r="V26" s="98">
        <f t="shared" si="4"/>
        <v>2.2230000000000003E-7</v>
      </c>
      <c r="W26" s="98" t="str">
        <f t="shared" si="5"/>
        <v>kg GEI/kg</v>
      </c>
      <c r="X26" s="99">
        <f t="shared" si="6"/>
        <v>0.57798000000000005</v>
      </c>
      <c r="Y26" s="99">
        <f t="shared" si="7"/>
        <v>3.1122000000000002E-4</v>
      </c>
      <c r="Z26" s="99">
        <f t="shared" si="8"/>
        <v>5.8909500000000009E-5</v>
      </c>
      <c r="AA26" s="100" t="str">
        <f t="shared" si="9"/>
        <v>kg CO2e/kg</v>
      </c>
      <c r="AB26" s="98">
        <f t="shared" si="11"/>
        <v>578.35012949999998</v>
      </c>
      <c r="AC26" s="250" t="str">
        <f t="shared" si="13"/>
        <v>kgCO2e/toneladas</v>
      </c>
      <c r="AD26" s="67" t="s">
        <v>365</v>
      </c>
      <c r="AE26" s="248" t="s">
        <v>2221</v>
      </c>
      <c r="AF26" s="248" t="s">
        <v>379</v>
      </c>
    </row>
    <row r="27" spans="2:32">
      <c r="B27" s="67" t="s">
        <v>94</v>
      </c>
      <c r="C27" s="67" t="s">
        <v>85</v>
      </c>
      <c r="D27" s="67" t="s">
        <v>94</v>
      </c>
      <c r="E27" s="67" t="s">
        <v>376</v>
      </c>
      <c r="F27" s="91" t="s">
        <v>90</v>
      </c>
      <c r="G27" s="74" t="s">
        <v>377</v>
      </c>
      <c r="H27" s="190">
        <f>'1.1 V2 CH2 T2.4'!$F$41</f>
        <v>260000</v>
      </c>
      <c r="I27" s="191">
        <f>'1.1 V2 CH2 T2.4'!$I$41</f>
        <v>5</v>
      </c>
      <c r="J27" s="191">
        <f>'1.1 V2 CH2 T2.4'!$L$41</f>
        <v>0.1</v>
      </c>
      <c r="K27" s="104"/>
      <c r="L27" s="104"/>
      <c r="M27" s="103">
        <f t="shared" ref="M27:M28" si="14">2.47*1000/C$6</f>
        <v>589.94936466991498</v>
      </c>
      <c r="N27" s="103" t="s">
        <v>378</v>
      </c>
      <c r="O27" s="97">
        <f t="shared" ref="O27:O28" si="15">IF(G27="Gaseoso", M27*$C$9, M27*$C$8)</f>
        <v>530.95442820292351</v>
      </c>
      <c r="P27" s="104" t="str">
        <f t="shared" ref="P27:P28" si="16">N27</f>
        <v>kcal/kg</v>
      </c>
      <c r="Q27" s="104" t="s">
        <v>370</v>
      </c>
      <c r="R27" s="98">
        <f t="shared" si="2"/>
        <v>2.2230000000000001E-6</v>
      </c>
      <c r="S27" s="98" t="str">
        <f t="shared" ref="S27:S28" si="17">IF(Q27="Sí","TJ/m3", IF(N27="kcal/m3", "TJ/m3","TJ/kg"))</f>
        <v>TJ/kg</v>
      </c>
      <c r="T27" s="98">
        <f t="shared" ref="T27:T28" si="18">H27*$R27</f>
        <v>0.57798000000000005</v>
      </c>
      <c r="U27" s="98">
        <f t="shared" ref="U27:U28" si="19">I27*$R27</f>
        <v>1.1115000000000001E-5</v>
      </c>
      <c r="V27" s="98">
        <f t="shared" ref="V27:V28" si="20">J27*$R27</f>
        <v>2.2230000000000003E-7</v>
      </c>
      <c r="W27" s="98" t="str">
        <f t="shared" ref="W27:W28" si="21">IF(S27="TJ/m3", "kg GEI/m3", "kg GEI/kg")</f>
        <v>kg GEI/kg</v>
      </c>
      <c r="X27" s="99">
        <f t="shared" ref="X27:X28" si="22">$C$3*T27</f>
        <v>0.57798000000000005</v>
      </c>
      <c r="Y27" s="118">
        <f t="shared" ref="Y27:Y28" si="23">U27*$C$4</f>
        <v>3.1122000000000002E-4</v>
      </c>
      <c r="Z27" s="118">
        <f t="shared" ref="Z27:Z28" si="24">V27*$C$5</f>
        <v>5.8909500000000009E-5</v>
      </c>
      <c r="AA27" s="100" t="str">
        <f t="shared" ref="AA27:AA28" si="25">IF(S27="TJ/m3", "kg CO2e/m3", "kg CO2e/kg")</f>
        <v>kg CO2e/kg</v>
      </c>
      <c r="AB27" s="99">
        <f t="shared" si="11"/>
        <v>0.57835012949999998</v>
      </c>
      <c r="AC27" s="250" t="str">
        <f t="shared" si="13"/>
        <v>kgCO2e/kilogramos</v>
      </c>
      <c r="AD27" s="67" t="s">
        <v>365</v>
      </c>
      <c r="AE27" s="248" t="s">
        <v>2221</v>
      </c>
      <c r="AF27" s="67" t="s">
        <v>379</v>
      </c>
    </row>
    <row r="28" spans="2:32">
      <c r="B28" s="67" t="s">
        <v>94</v>
      </c>
      <c r="C28" s="67" t="s">
        <v>85</v>
      </c>
      <c r="D28" s="67" t="s">
        <v>94</v>
      </c>
      <c r="E28" s="67" t="s">
        <v>376</v>
      </c>
      <c r="F28" s="91" t="s">
        <v>91</v>
      </c>
      <c r="G28" s="74" t="s">
        <v>377</v>
      </c>
      <c r="H28" s="190">
        <f>'1.1 V2 CH2 T2.4'!$F$41</f>
        <v>260000</v>
      </c>
      <c r="I28" s="191">
        <f>'1.1 V2 CH2 T2.4'!$I$41</f>
        <v>5</v>
      </c>
      <c r="J28" s="191">
        <f>'1.1 V2 CH2 T2.4'!$L$41</f>
        <v>0.1</v>
      </c>
      <c r="K28" s="104"/>
      <c r="L28" s="104"/>
      <c r="M28" s="103">
        <f t="shared" si="14"/>
        <v>589.94936466991498</v>
      </c>
      <c r="N28" s="103" t="s">
        <v>378</v>
      </c>
      <c r="O28" s="97">
        <f t="shared" si="15"/>
        <v>530.95442820292351</v>
      </c>
      <c r="P28" s="104" t="str">
        <f t="shared" si="16"/>
        <v>kcal/kg</v>
      </c>
      <c r="Q28" s="104" t="s">
        <v>370</v>
      </c>
      <c r="R28" s="98">
        <f t="shared" si="2"/>
        <v>2.2230000000000001E-6</v>
      </c>
      <c r="S28" s="98" t="str">
        <f t="shared" si="17"/>
        <v>TJ/kg</v>
      </c>
      <c r="T28" s="98">
        <f t="shared" si="18"/>
        <v>0.57798000000000005</v>
      </c>
      <c r="U28" s="98">
        <f t="shared" si="19"/>
        <v>1.1115000000000001E-5</v>
      </c>
      <c r="V28" s="98">
        <f t="shared" si="20"/>
        <v>2.2230000000000003E-7</v>
      </c>
      <c r="W28" s="98" t="str">
        <f t="shared" si="21"/>
        <v>kg GEI/kg</v>
      </c>
      <c r="X28" s="99">
        <f t="shared" si="22"/>
        <v>0.57798000000000005</v>
      </c>
      <c r="Y28" s="99">
        <f t="shared" si="23"/>
        <v>3.1122000000000002E-4</v>
      </c>
      <c r="Z28" s="99">
        <f t="shared" si="24"/>
        <v>5.8909500000000009E-5</v>
      </c>
      <c r="AA28" s="100" t="str">
        <f t="shared" si="25"/>
        <v>kg CO2e/kg</v>
      </c>
      <c r="AB28" s="157">
        <f t="shared" si="11"/>
        <v>5.7835012949999996E-4</v>
      </c>
      <c r="AC28" s="250" t="str">
        <f t="shared" si="13"/>
        <v>kgCO2e/gramos</v>
      </c>
      <c r="AD28" s="67" t="s">
        <v>365</v>
      </c>
      <c r="AE28" s="248" t="s">
        <v>2221</v>
      </c>
      <c r="AF28" s="67" t="s">
        <v>379</v>
      </c>
    </row>
    <row r="29" spans="2:32">
      <c r="B29" s="67" t="s">
        <v>95</v>
      </c>
      <c r="C29" s="67" t="s">
        <v>380</v>
      </c>
      <c r="D29" s="67" t="s">
        <v>98</v>
      </c>
      <c r="E29" s="67" t="s">
        <v>381</v>
      </c>
      <c r="F29" s="91" t="s">
        <v>86</v>
      </c>
      <c r="G29" s="74" t="s">
        <v>377</v>
      </c>
      <c r="H29" s="190">
        <f>'1.1 V2 CH2 T2.4'!$F$43</f>
        <v>56100</v>
      </c>
      <c r="I29" s="191">
        <f>'1.1 V2 CH2 T2.4'!$I$43</f>
        <v>5</v>
      </c>
      <c r="J29" s="191">
        <f>'1.1 V2 CH2 T2.4'!$L$43</f>
        <v>0.1</v>
      </c>
      <c r="K29" s="104"/>
      <c r="L29" s="104"/>
      <c r="M29" s="97">
        <f>'1.1 y 1.2CUADROA1 - BNE 2024'!D$21</f>
        <v>9341</v>
      </c>
      <c r="N29" s="104" t="str">
        <f>'1.1 y 1.2CUADROA1 - BNE 2024'!E$21</f>
        <v>kCal/m3</v>
      </c>
      <c r="O29" s="97">
        <f>IF(G29="Gaseoso", M29*$C$9, M29*$C$8)</f>
        <v>8406.9</v>
      </c>
      <c r="P29" s="104" t="str">
        <f>N29</f>
        <v>kCal/m3</v>
      </c>
      <c r="Q29" s="104" t="s">
        <v>370</v>
      </c>
      <c r="R29" s="98">
        <f t="shared" si="2"/>
        <v>3.5198008920000004E-5</v>
      </c>
      <c r="S29" s="98" t="str">
        <f>IF(Q29="Sí","TJ/m3", IF(N29="kcal/m3", "TJ/m3","TJ/kg"))</f>
        <v>TJ/m3</v>
      </c>
      <c r="T29" s="98">
        <f>H29*$R29</f>
        <v>1.9746083004120003</v>
      </c>
      <c r="U29" s="98">
        <f t="shared" ref="U29:V29" si="26">I29*$R29</f>
        <v>1.7599004460000002E-4</v>
      </c>
      <c r="V29" s="98">
        <f t="shared" si="26"/>
        <v>3.5198008920000004E-6</v>
      </c>
      <c r="W29" s="98" t="str">
        <f>IF(S29="TJ/m3", "kg GEI/m3", "kg GEI/kg")</f>
        <v>kg GEI/m3</v>
      </c>
      <c r="X29" s="99">
        <f>$C$3*T29</f>
        <v>1.9746083004120003</v>
      </c>
      <c r="Y29" s="99">
        <f>U29*$C$4</f>
        <v>4.9277212488000009E-3</v>
      </c>
      <c r="Z29" s="99">
        <f>V29*$C$5</f>
        <v>9.3274723638000015E-4</v>
      </c>
      <c r="AA29" s="100" t="str">
        <f t="shared" ref="AA29:AA34" si="27">IF(S29="TJ/m3", "kg CO2e/m3", "kg CO2e/kg")</f>
        <v>kg CO2e/m3</v>
      </c>
      <c r="AB29" s="98">
        <f t="shared" si="11"/>
        <v>1.9804687688971803</v>
      </c>
      <c r="AC29" s="250" t="str">
        <f t="shared" si="13"/>
        <v>kgCO2e/metros cúbicos</v>
      </c>
      <c r="AD29" s="67" t="s">
        <v>365</v>
      </c>
      <c r="AE29" s="248" t="s">
        <v>2221</v>
      </c>
      <c r="AF29" s="248" t="s">
        <v>85</v>
      </c>
    </row>
    <row r="30" spans="2:32">
      <c r="B30" s="262" t="s">
        <v>95</v>
      </c>
      <c r="C30" s="95" t="s">
        <v>380</v>
      </c>
      <c r="D30" s="95" t="s">
        <v>98</v>
      </c>
      <c r="E30" s="95" t="s">
        <v>381</v>
      </c>
      <c r="F30" s="178" t="s">
        <v>89</v>
      </c>
      <c r="G30" s="80" t="s">
        <v>377</v>
      </c>
      <c r="H30" s="192">
        <f>'1.1 V2 CH2 T2.4'!$F$43</f>
        <v>56100</v>
      </c>
      <c r="I30" s="193">
        <f>'1.1 V2 CH2 T2.4'!$I$43</f>
        <v>5</v>
      </c>
      <c r="J30" s="193">
        <f>'1.1 V2 CH2 T2.4'!$L$43</f>
        <v>0.1</v>
      </c>
      <c r="K30" s="179">
        <f>0.802/1000</f>
        <v>8.0200000000000009E-4</v>
      </c>
      <c r="L30" s="183" t="s">
        <v>363</v>
      </c>
      <c r="M30" s="132">
        <f>'1.1 y 1.2CUADROA1 - BNE 2024'!D$21</f>
        <v>9341</v>
      </c>
      <c r="N30" s="184" t="str">
        <f>'1.1 y 1.2CUADROA1 - BNE 2024'!E$21</f>
        <v>kCal/m3</v>
      </c>
      <c r="O30" s="132">
        <f>IF(G30="Gaseoso", M30*$C$9, M30*$C$8)</f>
        <v>8406.9</v>
      </c>
      <c r="P30" s="104" t="str">
        <f t="shared" ref="P30:P32" si="28">N30</f>
        <v>kCal/m3</v>
      </c>
      <c r="Q30" s="249" t="s">
        <v>370</v>
      </c>
      <c r="R30" s="98">
        <f t="shared" si="2"/>
        <v>3.5198008920000004E-5</v>
      </c>
      <c r="S30" s="98" t="str">
        <f>IF(Q30="Sí","TJ/m3", IF(N30="kcal/m3", "TJ/m3","TJ/kg"))</f>
        <v>TJ/m3</v>
      </c>
      <c r="T30" s="98">
        <f>H30*$R30</f>
        <v>1.9746083004120003</v>
      </c>
      <c r="U30" s="98">
        <f t="shared" ref="U30:U32" si="29">I30*$R30</f>
        <v>1.7599004460000002E-4</v>
      </c>
      <c r="V30" s="98">
        <f t="shared" ref="V30:V32" si="30">J30*$R30</f>
        <v>3.5198008920000004E-6</v>
      </c>
      <c r="W30" s="98" t="str">
        <f t="shared" ref="W30:W32" si="31">IF(S30="TJ/m3", "kg GEI/m3", "kg GEI/kg")</f>
        <v>kg GEI/m3</v>
      </c>
      <c r="X30" s="99">
        <f>$C$3*T30</f>
        <v>1.9746083004120003</v>
      </c>
      <c r="Y30" s="99">
        <f t="shared" ref="Y30:Y32" si="32">U30*$C$4</f>
        <v>4.9277212488000009E-3</v>
      </c>
      <c r="Z30" s="99">
        <f t="shared" ref="Z30:Z32" si="33">V30*$C$5</f>
        <v>9.3274723638000015E-4</v>
      </c>
      <c r="AA30" s="100" t="str">
        <f t="shared" si="27"/>
        <v>kg CO2e/m3</v>
      </c>
      <c r="AB30" s="98">
        <f>SUM(X30:Z30)*IF(AND(F30="gramos",S30="TJ/m3")=TRUE(),1/(K30*1000000),
IF(AND(F30="gramos",S30="TJ/kg")=TRUE(),1/(1000),
IF(AND(F30="kilogramos",S30="TJ/m3")=TRUE(),1/(K30*1000),
IF(AND(F30="toneladas",S30="TJ/m3")=TRUE(),1/K30,
IF(AND(F30="toneladas",S30="TJ/kg")=TRUE(),1000,
IF(AND(S30="TJ/m3",F30="litros")=TRUE(),1/1000,
IF(AND(S30="TJ/kg",F30="litros")=TRUE(),K30/1000,1)))))))</f>
        <v>2469.4124300463591</v>
      </c>
      <c r="AC30" s="250" t="str">
        <f t="shared" si="13"/>
        <v>kgCO2e/toneladas</v>
      </c>
      <c r="AD30" s="67" t="s">
        <v>365</v>
      </c>
      <c r="AE30" s="248" t="s">
        <v>2221</v>
      </c>
      <c r="AF30" s="248" t="s">
        <v>2220</v>
      </c>
    </row>
    <row r="31" spans="2:32">
      <c r="B31" s="67" t="s">
        <v>95</v>
      </c>
      <c r="C31" s="67" t="s">
        <v>380</v>
      </c>
      <c r="D31" s="67" t="s">
        <v>98</v>
      </c>
      <c r="E31" s="67" t="s">
        <v>381</v>
      </c>
      <c r="F31" s="67" t="s">
        <v>90</v>
      </c>
      <c r="G31" s="67" t="s">
        <v>377</v>
      </c>
      <c r="H31" s="186">
        <f>'1.1 V2 CH2 T2.4'!$F$43</f>
        <v>56100</v>
      </c>
      <c r="I31" s="191">
        <f>'1.1 V2 CH2 T2.4'!$I$43</f>
        <v>5</v>
      </c>
      <c r="J31" s="191">
        <f>'1.1 V2 CH2 T2.4'!$L$43</f>
        <v>0.1</v>
      </c>
      <c r="K31" s="179">
        <f>0.802/1000</f>
        <v>8.0200000000000009E-4</v>
      </c>
      <c r="L31" s="103" t="s">
        <v>363</v>
      </c>
      <c r="M31" s="97">
        <f>'1.1 y 1.2CUADROA1 - BNE 2024'!D$21</f>
        <v>9341</v>
      </c>
      <c r="N31" s="104" t="str">
        <f>'1.1 y 1.2CUADROA1 - BNE 2024'!E$21</f>
        <v>kCal/m3</v>
      </c>
      <c r="O31" s="97">
        <f t="shared" ref="O31:O32" si="34">IF(G31="Gaseoso", M31*$C$9, M31*$C$8)</f>
        <v>8406.9</v>
      </c>
      <c r="P31" s="104" t="str">
        <f t="shared" si="28"/>
        <v>kCal/m3</v>
      </c>
      <c r="Q31" s="249" t="s">
        <v>370</v>
      </c>
      <c r="R31" s="98">
        <f t="shared" si="2"/>
        <v>3.5198008920000004E-5</v>
      </c>
      <c r="S31" s="98" t="str">
        <f>IF(Q31="Sí","TJ/m3", IF(N31="kcal/m3", "TJ/m3","TJ/kg"))</f>
        <v>TJ/m3</v>
      </c>
      <c r="T31" s="98">
        <f t="shared" ref="T31:T32" si="35">H31*$R31</f>
        <v>1.9746083004120003</v>
      </c>
      <c r="U31" s="98">
        <f t="shared" si="29"/>
        <v>1.7599004460000002E-4</v>
      </c>
      <c r="V31" s="98">
        <f t="shared" si="30"/>
        <v>3.5198008920000004E-6</v>
      </c>
      <c r="W31" s="98" t="str">
        <f t="shared" si="31"/>
        <v>kg GEI/m3</v>
      </c>
      <c r="X31" s="99">
        <f t="shared" ref="X31:X32" si="36">$C$3*T31</f>
        <v>1.9746083004120003</v>
      </c>
      <c r="Y31" s="99">
        <f t="shared" si="32"/>
        <v>4.9277212488000009E-3</v>
      </c>
      <c r="Z31" s="99">
        <f t="shared" si="33"/>
        <v>9.3274723638000015E-4</v>
      </c>
      <c r="AA31" s="100" t="str">
        <f t="shared" si="27"/>
        <v>kg CO2e/m3</v>
      </c>
      <c r="AB31" s="99">
        <f>SUM(X31:Z31)*IF(AND(F31="gramos",S31="TJ/m3")=TRUE(),1/(K31*1000000),
IF(AND(F31="gramos",S31="TJ/kg")=TRUE(),1/(1000),
IF(AND(F31="kilogramos",S31="TJ/m3")=TRUE(),1/(K31*1000),
IF(AND(F31="toneladas",S31="TJ/m3")=TRUE(),1/K31,
IF(AND(F31="toneladas",S31="TJ/kg")=TRUE(),1000,
IF(AND(S31="TJ/m3",F31="litros")=TRUE(),1/1000,
IF(AND(S31="TJ/kg",F31="litros")=TRUE(),K31/1000,1)))))))</f>
        <v>2.4694124300463591</v>
      </c>
      <c r="AC31" s="250" t="str">
        <f t="shared" si="13"/>
        <v>kgCO2e/kilogramos</v>
      </c>
      <c r="AD31" s="67" t="s">
        <v>365</v>
      </c>
      <c r="AE31" s="248" t="s">
        <v>2221</v>
      </c>
      <c r="AF31" s="248" t="s">
        <v>2220</v>
      </c>
    </row>
    <row r="32" spans="2:32">
      <c r="B32" s="67" t="s">
        <v>95</v>
      </c>
      <c r="C32" s="67" t="s">
        <v>380</v>
      </c>
      <c r="D32" s="67" t="s">
        <v>98</v>
      </c>
      <c r="E32" s="67" t="s">
        <v>381</v>
      </c>
      <c r="F32" s="67" t="s">
        <v>91</v>
      </c>
      <c r="G32" s="67" t="s">
        <v>377</v>
      </c>
      <c r="H32" s="186">
        <f>'1.1 V2 CH2 T2.4'!$F$43</f>
        <v>56100</v>
      </c>
      <c r="I32" s="191">
        <f>'1.1 V2 CH2 T2.4'!$I$43</f>
        <v>5</v>
      </c>
      <c r="J32" s="191">
        <f>'1.1 V2 CH2 T2.4'!$L$43</f>
        <v>0.1</v>
      </c>
      <c r="K32" s="179">
        <f>0.802/1000</f>
        <v>8.0200000000000009E-4</v>
      </c>
      <c r="L32" s="103" t="s">
        <v>363</v>
      </c>
      <c r="M32" s="97">
        <f>'1.1 y 1.2CUADROA1 - BNE 2024'!D$21</f>
        <v>9341</v>
      </c>
      <c r="N32" s="104" t="str">
        <f>'1.1 y 1.2CUADROA1 - BNE 2024'!E$21</f>
        <v>kCal/m3</v>
      </c>
      <c r="O32" s="97">
        <f t="shared" si="34"/>
        <v>8406.9</v>
      </c>
      <c r="P32" s="104" t="str">
        <f t="shared" si="28"/>
        <v>kCal/m3</v>
      </c>
      <c r="Q32" s="249" t="s">
        <v>370</v>
      </c>
      <c r="R32" s="98">
        <f t="shared" si="2"/>
        <v>3.5198008920000004E-5</v>
      </c>
      <c r="S32" s="98" t="str">
        <f t="shared" ref="S32" si="37">IF(Q32="Sí","TJ/m3", IF(N32="kcal/m3", "TJ/m3","TJ/kg"))</f>
        <v>TJ/m3</v>
      </c>
      <c r="T32" s="98">
        <f t="shared" si="35"/>
        <v>1.9746083004120003</v>
      </c>
      <c r="U32" s="98">
        <f t="shared" si="29"/>
        <v>1.7599004460000002E-4</v>
      </c>
      <c r="V32" s="98">
        <f t="shared" si="30"/>
        <v>3.5198008920000004E-6</v>
      </c>
      <c r="W32" s="98" t="str">
        <f t="shared" si="31"/>
        <v>kg GEI/m3</v>
      </c>
      <c r="X32" s="99">
        <f t="shared" si="36"/>
        <v>1.9746083004120003</v>
      </c>
      <c r="Y32" s="99">
        <f t="shared" si="32"/>
        <v>4.9277212488000009E-3</v>
      </c>
      <c r="Z32" s="99">
        <f t="shared" si="33"/>
        <v>9.3274723638000015E-4</v>
      </c>
      <c r="AA32" s="100" t="str">
        <f t="shared" si="27"/>
        <v>kg CO2e/m3</v>
      </c>
      <c r="AB32" s="118">
        <f t="shared" si="11"/>
        <v>2.469412430046359E-3</v>
      </c>
      <c r="AC32" s="250" t="str">
        <f t="shared" si="13"/>
        <v>kgCO2e/gramos</v>
      </c>
      <c r="AD32" s="67" t="s">
        <v>365</v>
      </c>
      <c r="AE32" s="248" t="s">
        <v>2221</v>
      </c>
      <c r="AF32" s="248" t="s">
        <v>2220</v>
      </c>
    </row>
    <row r="33" spans="2:32">
      <c r="B33" s="67" t="s">
        <v>96</v>
      </c>
      <c r="C33" s="67" t="s">
        <v>382</v>
      </c>
      <c r="D33" s="67" t="s">
        <v>96</v>
      </c>
      <c r="E33" s="67" t="s">
        <v>383</v>
      </c>
      <c r="F33" s="67" t="s">
        <v>86</v>
      </c>
      <c r="G33" s="248" t="s">
        <v>362</v>
      </c>
      <c r="H33" s="186">
        <f>'1.1 V2 CH2 T2.4'!$F$23</f>
        <v>57600</v>
      </c>
      <c r="I33" s="191">
        <f>'1.1 V2 CH2 T2.4'!$I$23</f>
        <v>5</v>
      </c>
      <c r="J33" s="191">
        <f>'1.1 V2 CH2 T2.4'!$L$23</f>
        <v>0.1</v>
      </c>
      <c r="K33" s="198"/>
      <c r="L33" s="104"/>
      <c r="M33" s="97">
        <f>'1.1 y 1.2CUADROA1 - BNE 2024'!D$30</f>
        <v>4260</v>
      </c>
      <c r="N33" s="97" t="str">
        <f>'1.1 y 1.2CUADROA1 - BNE 2024'!E$30</f>
        <v>kCal/m3</v>
      </c>
      <c r="O33" s="97">
        <f t="shared" ref="O33:O48" si="38">IF(G33="Gaseoso", M33*$C$9, M33*$C$8)</f>
        <v>4047</v>
      </c>
      <c r="P33" s="104" t="str">
        <f>N33</f>
        <v>kCal/m3</v>
      </c>
      <c r="Q33" s="104" t="s">
        <v>370</v>
      </c>
      <c r="R33" s="98">
        <f t="shared" si="2"/>
        <v>1.6943979599999998E-5</v>
      </c>
      <c r="S33" s="98" t="str">
        <f>IF(Q33="Sí","TJ/m3", IF(N33="kcal/m3", "TJ/m3","TJ/kg"))</f>
        <v>TJ/m3</v>
      </c>
      <c r="T33" s="98">
        <f t="shared" ref="T33:T48" si="39">H33*$R33</f>
        <v>0.97597322495999983</v>
      </c>
      <c r="U33" s="98">
        <f t="shared" ref="U33:U48" si="40">I33*$R33</f>
        <v>8.4719897999999989E-5</v>
      </c>
      <c r="V33" s="98">
        <f t="shared" ref="V33:V48" si="41">J33*$R33</f>
        <v>1.6943979599999998E-6</v>
      </c>
      <c r="W33" s="98" t="str">
        <f t="shared" ref="W33:W48" si="42">IF(S33="TJ/m3", "kg GEI/m3", "kg GEI/kg")</f>
        <v>kg GEI/m3</v>
      </c>
      <c r="X33" s="98">
        <f t="shared" ref="X33:X48" si="43">$C$3*T33</f>
        <v>0.97597322495999983</v>
      </c>
      <c r="Y33" s="99">
        <f t="shared" ref="Y33:Y48" si="44">U33*$C$4</f>
        <v>2.3721571439999996E-3</v>
      </c>
      <c r="Z33" s="99">
        <f t="shared" ref="Z33:Z48" si="45">V33*$C$5</f>
        <v>4.4901545939999996E-4</v>
      </c>
      <c r="AA33" s="100" t="str">
        <f t="shared" si="27"/>
        <v>kg CO2e/m3</v>
      </c>
      <c r="AB33" s="99">
        <f>SUM(X33:Z33)*IF(AND(F33="gramos",S33="TJ/m3")=TRUE(),1/(K33*1000000),
IF(AND(F33="gramos",S33="TJ/kg")=TRUE(),1/(1000),
IF(AND(F33="kilogramos",S33="TJ/m3")=TRUE(),1/(K33*1000),
IF(AND(F33="toneladas",S33="TJ/m3")=TRUE(),1/K33,
IF(AND(F33="toneladas",S33="TJ/kg")=TRUE(),1000,
IF(AND(S33="TJ/m3",F33="litros")=TRUE(),1/1000,
IF(AND(S33="TJ/kg",F33="litros")=TRUE(),K33/1000,1)))))))</f>
        <v>0.97879439756339981</v>
      </c>
      <c r="AC33" s="250" t="str">
        <f>"kgCO2e/"&amp;F33</f>
        <v>kgCO2e/metros cúbicos</v>
      </c>
      <c r="AD33" s="67" t="s">
        <v>365</v>
      </c>
      <c r="AE33" s="248" t="s">
        <v>2221</v>
      </c>
      <c r="AF33" s="248" t="s">
        <v>85</v>
      </c>
    </row>
    <row r="34" spans="2:32">
      <c r="B34" s="67" t="s">
        <v>96</v>
      </c>
      <c r="C34" s="67" t="s">
        <v>382</v>
      </c>
      <c r="D34" s="67" t="s">
        <v>96</v>
      </c>
      <c r="E34" s="67" t="s">
        <v>383</v>
      </c>
      <c r="F34" s="67" t="s">
        <v>87</v>
      </c>
      <c r="G34" s="248" t="s">
        <v>362</v>
      </c>
      <c r="H34" s="186">
        <f>'1.1 V2 CH2 T2.4'!$F$23</f>
        <v>57600</v>
      </c>
      <c r="I34" s="191">
        <f>'1.1 V2 CH2 T2.4'!$I$23</f>
        <v>5</v>
      </c>
      <c r="J34" s="191">
        <f>'1.1 V2 CH2 T2.4'!$L$23</f>
        <v>0.1</v>
      </c>
      <c r="K34" s="198"/>
      <c r="L34" s="104"/>
      <c r="M34" s="97">
        <f>'1.1 y 1.2CUADROA1 - BNE 2024'!D$30</f>
        <v>4260</v>
      </c>
      <c r="N34" s="97" t="str">
        <f>'1.1 y 1.2CUADROA1 - BNE 2024'!E$30</f>
        <v>kCal/m3</v>
      </c>
      <c r="O34" s="97">
        <f t="shared" si="38"/>
        <v>4047</v>
      </c>
      <c r="P34" s="104" t="str">
        <f>N34</f>
        <v>kCal/m3</v>
      </c>
      <c r="Q34" s="104" t="s">
        <v>370</v>
      </c>
      <c r="R34" s="98">
        <f t="shared" si="2"/>
        <v>1.6943979599999998E-5</v>
      </c>
      <c r="S34" s="98" t="str">
        <f>IF(Q34="Sí","TJ/m3", IF(N34="kcal/m3", "TJ/m3","TJ/kg"))</f>
        <v>TJ/m3</v>
      </c>
      <c r="T34" s="98">
        <f t="shared" si="39"/>
        <v>0.97597322495999983</v>
      </c>
      <c r="U34" s="98">
        <f t="shared" si="40"/>
        <v>8.4719897999999989E-5</v>
      </c>
      <c r="V34" s="98">
        <f t="shared" si="41"/>
        <v>1.6943979599999998E-6</v>
      </c>
      <c r="W34" s="98" t="str">
        <f t="shared" si="42"/>
        <v>kg GEI/m3</v>
      </c>
      <c r="X34" s="98">
        <f t="shared" si="43"/>
        <v>0.97597322495999983</v>
      </c>
      <c r="Y34" s="99">
        <f t="shared" si="44"/>
        <v>2.3721571439999996E-3</v>
      </c>
      <c r="Z34" s="99">
        <f t="shared" si="45"/>
        <v>4.4901545939999996E-4</v>
      </c>
      <c r="AA34" s="100" t="str">
        <f t="shared" si="27"/>
        <v>kg CO2e/m3</v>
      </c>
      <c r="AB34" s="157">
        <f>SUM(X34:Z34)*IF(AND(F34="gramos",S34="TJ/m3")=TRUE(),1/(K34*1000000),
IF(AND(F34="gramos",S34="TJ/kg")=TRUE(),1/(1000),
IF(AND(F34="kilogramos",S34="TJ/m3")=TRUE(),1/(K34*1000),
IF(AND(F34="toneladas",S34="TJ/m3")=TRUE(),1/K34,
IF(AND(F34="toneladas",S34="TJ/kg")=TRUE(),1000,
IF(AND(S34="TJ/m3",F34="litros")=TRUE(),1/1000,
IF(AND(S34="TJ/kg",F34="litros")=TRUE(),K34/1000,1)))))))</f>
        <v>9.787943975633998E-4</v>
      </c>
      <c r="AC34" s="250" t="str">
        <f>"kgCO2e/"&amp;F34</f>
        <v>kgCO2e/litros</v>
      </c>
      <c r="AD34" s="67" t="s">
        <v>365</v>
      </c>
      <c r="AE34" s="248" t="s">
        <v>2221</v>
      </c>
      <c r="AF34" s="248" t="s">
        <v>85</v>
      </c>
    </row>
    <row r="35" spans="2:32">
      <c r="B35" s="67" t="s">
        <v>97</v>
      </c>
      <c r="C35" s="67" t="s">
        <v>384</v>
      </c>
      <c r="D35" s="67" t="s">
        <v>385</v>
      </c>
      <c r="E35" s="67" t="s">
        <v>386</v>
      </c>
      <c r="F35" s="67" t="s">
        <v>86</v>
      </c>
      <c r="G35" s="248" t="s">
        <v>362</v>
      </c>
      <c r="H35" s="186">
        <f>'1.1 V2 CH2 T2.4'!$F$16</f>
        <v>63100</v>
      </c>
      <c r="I35" s="191">
        <f>'1.1 V2 CH2 T2.4'!$I$16</f>
        <v>5</v>
      </c>
      <c r="J35" s="191">
        <f>'1.1 V2 CH2 T2.4'!$L$16</f>
        <v>0.1</v>
      </c>
      <c r="K35" s="198">
        <f>'1.1 y 1.2CUADROA1 - BNE 2024'!$C$15</f>
        <v>0.55000000000000004</v>
      </c>
      <c r="L35" s="104" t="s">
        <v>363</v>
      </c>
      <c r="M35" s="97">
        <f>'1.1 y 1.2CUADROA1 - BNE 2024'!D$15</f>
        <v>12100</v>
      </c>
      <c r="N35" s="97" t="str">
        <f>'1.1 y 1.2CUADROA1 - BNE 2024'!E$15</f>
        <v>kCal/kg</v>
      </c>
      <c r="O35" s="97">
        <f>IF(G35="Gaseoso", M35*$C$9, M35*$C$8)</f>
        <v>11495</v>
      </c>
      <c r="P35" s="104" t="str">
        <f t="shared" ref="P35:P48" si="46">N35</f>
        <v>kCal/kg</v>
      </c>
      <c r="Q35" s="104" t="s">
        <v>364</v>
      </c>
      <c r="R35" s="98">
        <f t="shared" si="2"/>
        <v>2.6469996299999996E-2</v>
      </c>
      <c r="S35" s="98" t="str">
        <f t="shared" ref="S35:S48" si="47">IF(Q35="Sí","TJ/m3", IF(N35="kcal/m3", "TJ/m3","TJ/kg"))</f>
        <v>TJ/m3</v>
      </c>
      <c r="T35" s="98">
        <f t="shared" si="39"/>
        <v>1670.2567665299998</v>
      </c>
      <c r="U35" s="98">
        <f t="shared" si="40"/>
        <v>0.13234998149999999</v>
      </c>
      <c r="V35" s="98">
        <f t="shared" si="41"/>
        <v>2.6469996299999998E-3</v>
      </c>
      <c r="W35" s="98" t="str">
        <f t="shared" si="42"/>
        <v>kg GEI/m3</v>
      </c>
      <c r="X35" s="98">
        <f t="shared" si="43"/>
        <v>1670.2567665299998</v>
      </c>
      <c r="Y35" s="99">
        <f t="shared" si="44"/>
        <v>3.7057994819999998</v>
      </c>
      <c r="Z35" s="99">
        <f t="shared" si="45"/>
        <v>0.70145490194999993</v>
      </c>
      <c r="AA35" s="100" t="str">
        <f t="shared" ref="AA35:AA48" si="48">IF(S35="TJ/m3", "kg CO2e/m3", "kg CO2e/kg")</f>
        <v>kg CO2e/m3</v>
      </c>
      <c r="AB35" s="98">
        <f t="shared" si="11"/>
        <v>1674.6640209139498</v>
      </c>
      <c r="AC35" s="250" t="str">
        <f t="shared" si="13"/>
        <v>kgCO2e/metros cúbicos</v>
      </c>
      <c r="AD35" s="67" t="s">
        <v>365</v>
      </c>
      <c r="AE35" s="248" t="s">
        <v>2221</v>
      </c>
      <c r="AF35" s="248" t="s">
        <v>85</v>
      </c>
    </row>
    <row r="36" spans="2:32">
      <c r="B36" s="67" t="s">
        <v>97</v>
      </c>
      <c r="C36" s="67" t="s">
        <v>384</v>
      </c>
      <c r="D36" s="67" t="s">
        <v>385</v>
      </c>
      <c r="E36" s="67" t="s">
        <v>386</v>
      </c>
      <c r="F36" s="67" t="s">
        <v>87</v>
      </c>
      <c r="G36" s="248" t="s">
        <v>362</v>
      </c>
      <c r="H36" s="186">
        <f>'1.1 V2 CH2 T2.4'!$F$16</f>
        <v>63100</v>
      </c>
      <c r="I36" s="191">
        <f>'1.1 V2 CH2 T2.4'!$I$16</f>
        <v>5</v>
      </c>
      <c r="J36" s="191">
        <f>'1.1 V2 CH2 T2.4'!$L$16</f>
        <v>0.1</v>
      </c>
      <c r="K36" s="104">
        <f>'1.1 y 1.2CUADROA1 - BNE 2024'!$C$15</f>
        <v>0.55000000000000004</v>
      </c>
      <c r="L36" s="104" t="s">
        <v>363</v>
      </c>
      <c r="M36" s="97">
        <f>'1.1 y 1.2CUADROA1 - BNE 2024'!D$15</f>
        <v>12100</v>
      </c>
      <c r="N36" s="97" t="str">
        <f>'1.1 y 1.2CUADROA1 - BNE 2024'!E$15</f>
        <v>kCal/kg</v>
      </c>
      <c r="O36" s="97">
        <f t="shared" si="38"/>
        <v>11495</v>
      </c>
      <c r="P36" s="104" t="str">
        <f t="shared" si="46"/>
        <v>kCal/kg</v>
      </c>
      <c r="Q36" s="104" t="s">
        <v>364</v>
      </c>
      <c r="R36" s="98">
        <f t="shared" si="2"/>
        <v>2.6469996299999996E-2</v>
      </c>
      <c r="S36" s="98" t="str">
        <f t="shared" si="47"/>
        <v>TJ/m3</v>
      </c>
      <c r="T36" s="98">
        <f t="shared" si="39"/>
        <v>1670.2567665299998</v>
      </c>
      <c r="U36" s="98">
        <f t="shared" si="40"/>
        <v>0.13234998149999999</v>
      </c>
      <c r="V36" s="98">
        <f t="shared" si="41"/>
        <v>2.6469996299999998E-3</v>
      </c>
      <c r="W36" s="98" t="str">
        <f t="shared" si="42"/>
        <v>kg GEI/m3</v>
      </c>
      <c r="X36" s="98">
        <f t="shared" si="43"/>
        <v>1670.2567665299998</v>
      </c>
      <c r="Y36" s="99">
        <f t="shared" si="44"/>
        <v>3.7057994819999998</v>
      </c>
      <c r="Z36" s="99">
        <f t="shared" si="45"/>
        <v>0.70145490194999993</v>
      </c>
      <c r="AA36" s="100" t="str">
        <f t="shared" si="48"/>
        <v>kg CO2e/m3</v>
      </c>
      <c r="AB36" s="98">
        <f t="shared" si="11"/>
        <v>1.6746640209139498</v>
      </c>
      <c r="AC36" s="250" t="str">
        <f t="shared" si="13"/>
        <v>kgCO2e/litros</v>
      </c>
      <c r="AD36" s="67" t="s">
        <v>365</v>
      </c>
      <c r="AE36" s="248" t="s">
        <v>2221</v>
      </c>
      <c r="AF36" s="248" t="s">
        <v>85</v>
      </c>
    </row>
    <row r="37" spans="2:32">
      <c r="B37" s="180" t="s">
        <v>98</v>
      </c>
      <c r="C37" s="180" t="s">
        <v>380</v>
      </c>
      <c r="D37" s="180" t="s">
        <v>98</v>
      </c>
      <c r="E37" s="180" t="s">
        <v>381</v>
      </c>
      <c r="F37" s="181" t="s">
        <v>86</v>
      </c>
      <c r="G37" s="182" t="s">
        <v>377</v>
      </c>
      <c r="H37" s="194">
        <f>'1.1 V2 CH2 T2.4'!$F$43</f>
        <v>56100</v>
      </c>
      <c r="I37" s="195">
        <f>'1.1 V2 CH2 T2.4'!$I$43</f>
        <v>5</v>
      </c>
      <c r="J37" s="195">
        <f>'1.1 V2 CH2 T2.4'!$L$43</f>
        <v>0.1</v>
      </c>
      <c r="K37" s="179">
        <f>0.802/1000</f>
        <v>8.0200000000000009E-4</v>
      </c>
      <c r="L37" s="103" t="s">
        <v>363</v>
      </c>
      <c r="M37" s="97">
        <f>'1.1 y 1.2CUADROA1 - BNE 2024'!D$21</f>
        <v>9341</v>
      </c>
      <c r="N37" s="97" t="str">
        <f>'1.1 y 1.2CUADROA1 - BNE 2024'!E$21</f>
        <v>kCal/m3</v>
      </c>
      <c r="O37" s="97">
        <f t="shared" si="38"/>
        <v>8406.9</v>
      </c>
      <c r="P37" s="104" t="str">
        <f t="shared" si="46"/>
        <v>kCal/m3</v>
      </c>
      <c r="Q37" s="104" t="s">
        <v>370</v>
      </c>
      <c r="R37" s="98">
        <f t="shared" si="2"/>
        <v>3.5198008920000004E-5</v>
      </c>
      <c r="S37" s="98" t="str">
        <f t="shared" si="47"/>
        <v>TJ/m3</v>
      </c>
      <c r="T37" s="98">
        <f>H37*$R37</f>
        <v>1.9746083004120003</v>
      </c>
      <c r="U37" s="98">
        <f t="shared" si="40"/>
        <v>1.7599004460000002E-4</v>
      </c>
      <c r="V37" s="98">
        <f t="shared" si="41"/>
        <v>3.5198008920000004E-6</v>
      </c>
      <c r="W37" s="98" t="str">
        <f t="shared" si="42"/>
        <v>kg GEI/m3</v>
      </c>
      <c r="X37" s="99">
        <f t="shared" si="43"/>
        <v>1.9746083004120003</v>
      </c>
      <c r="Y37" s="99">
        <f t="shared" si="44"/>
        <v>4.9277212488000009E-3</v>
      </c>
      <c r="Z37" s="176">
        <f t="shared" si="45"/>
        <v>9.3274723638000015E-4</v>
      </c>
      <c r="AA37" s="100" t="str">
        <f t="shared" si="48"/>
        <v>kg CO2e/m3</v>
      </c>
      <c r="AB37" s="98">
        <f t="shared" si="11"/>
        <v>1.9804687688971803</v>
      </c>
      <c r="AC37" s="250" t="str">
        <f t="shared" si="13"/>
        <v>kgCO2e/metros cúbicos</v>
      </c>
      <c r="AD37" s="67" t="s">
        <v>365</v>
      </c>
      <c r="AE37" s="248" t="s">
        <v>2221</v>
      </c>
      <c r="AF37" s="248" t="s">
        <v>2220</v>
      </c>
    </row>
    <row r="38" spans="2:32">
      <c r="B38" s="67" t="s">
        <v>99</v>
      </c>
      <c r="C38" s="67" t="s">
        <v>99</v>
      </c>
      <c r="D38" s="67" t="s">
        <v>387</v>
      </c>
      <c r="E38" s="67" t="s">
        <v>388</v>
      </c>
      <c r="F38" s="91" t="s">
        <v>86</v>
      </c>
      <c r="G38" s="74" t="s">
        <v>362</v>
      </c>
      <c r="H38" s="196">
        <f>'1.1 V2 CH2 T2.4'!$F$12</f>
        <v>71900</v>
      </c>
      <c r="I38" s="197">
        <f>'1.1 V2 CH2 T2.4'!$I$12</f>
        <v>10</v>
      </c>
      <c r="J38" s="197">
        <f>'1.1 V2 CH2 T2.4'!$L$12</f>
        <v>0.6</v>
      </c>
      <c r="K38" s="104">
        <f>'1.1 y 1.2CUADROA1 - BNE 2024'!$C$19</f>
        <v>0.81</v>
      </c>
      <c r="L38" s="104" t="s">
        <v>363</v>
      </c>
      <c r="M38" s="97">
        <f>'1.1 y 1.2CUADROA1 - BNE 2024'!D$19</f>
        <v>11100</v>
      </c>
      <c r="N38" s="97" t="str">
        <f>'1.1 y 1.2CUADROA1 - BNE 2024'!E$19</f>
        <v>kCal/kg</v>
      </c>
      <c r="O38" s="97">
        <f t="shared" si="38"/>
        <v>10545</v>
      </c>
      <c r="P38" s="104" t="str">
        <f t="shared" si="46"/>
        <v>kCal/kg</v>
      </c>
      <c r="Q38" s="104" t="s">
        <v>364</v>
      </c>
      <c r="R38" s="98">
        <f t="shared" si="2"/>
        <v>3.5761342859999996E-2</v>
      </c>
      <c r="S38" s="98" t="str">
        <f t="shared" si="47"/>
        <v>TJ/m3</v>
      </c>
      <c r="T38" s="98">
        <f t="shared" si="39"/>
        <v>2571.2405516339995</v>
      </c>
      <c r="U38" s="98">
        <f t="shared" si="40"/>
        <v>0.35761342859999995</v>
      </c>
      <c r="V38" s="98">
        <f t="shared" si="41"/>
        <v>2.1456805715999998E-2</v>
      </c>
      <c r="W38" s="98" t="str">
        <f t="shared" si="42"/>
        <v>kg GEI/m3</v>
      </c>
      <c r="X38" s="98">
        <f t="shared" si="43"/>
        <v>2571.2405516339995</v>
      </c>
      <c r="Y38" s="99">
        <f t="shared" si="44"/>
        <v>10.013176000799998</v>
      </c>
      <c r="Z38" s="99">
        <f t="shared" si="45"/>
        <v>5.6860535147399993</v>
      </c>
      <c r="AA38" s="100" t="str">
        <f t="shared" si="48"/>
        <v>kg CO2e/m3</v>
      </c>
      <c r="AB38" s="98">
        <f t="shared" si="11"/>
        <v>2586.9397811495392</v>
      </c>
      <c r="AC38" s="250" t="str">
        <f t="shared" si="13"/>
        <v>kgCO2e/metros cúbicos</v>
      </c>
      <c r="AD38" s="67" t="s">
        <v>365</v>
      </c>
      <c r="AE38" s="248" t="s">
        <v>2221</v>
      </c>
      <c r="AF38" s="248" t="s">
        <v>85</v>
      </c>
    </row>
    <row r="39" spans="2:32">
      <c r="B39" s="67" t="s">
        <v>99</v>
      </c>
      <c r="C39" s="67" t="s">
        <v>99</v>
      </c>
      <c r="D39" s="67" t="s">
        <v>387</v>
      </c>
      <c r="E39" s="67" t="s">
        <v>388</v>
      </c>
      <c r="F39" s="91" t="s">
        <v>87</v>
      </c>
      <c r="G39" s="74" t="s">
        <v>362</v>
      </c>
      <c r="H39" s="196">
        <f>'1.1 V2 CH2 T2.4'!$F$12</f>
        <v>71900</v>
      </c>
      <c r="I39" s="197">
        <f>'1.1 V2 CH2 T2.4'!$I$12</f>
        <v>10</v>
      </c>
      <c r="J39" s="197">
        <f>'1.1 V2 CH2 T2.4'!$L$12</f>
        <v>0.6</v>
      </c>
      <c r="K39" s="104">
        <f>'1.1 y 1.2CUADROA1 - BNE 2024'!$C$19</f>
        <v>0.81</v>
      </c>
      <c r="L39" s="104" t="s">
        <v>363</v>
      </c>
      <c r="M39" s="97">
        <f>'1.1 y 1.2CUADROA1 - BNE 2024'!D$19</f>
        <v>11100</v>
      </c>
      <c r="N39" s="97" t="str">
        <f>'1.1 y 1.2CUADROA1 - BNE 2024'!E$19</f>
        <v>kCal/kg</v>
      </c>
      <c r="O39" s="97">
        <f t="shared" si="38"/>
        <v>10545</v>
      </c>
      <c r="P39" s="104" t="str">
        <f t="shared" si="46"/>
        <v>kCal/kg</v>
      </c>
      <c r="Q39" s="249" t="s">
        <v>364</v>
      </c>
      <c r="R39" s="98">
        <f t="shared" si="2"/>
        <v>3.5761342859999996E-2</v>
      </c>
      <c r="S39" s="98" t="str">
        <f t="shared" si="47"/>
        <v>TJ/m3</v>
      </c>
      <c r="T39" s="98">
        <f t="shared" si="39"/>
        <v>2571.2405516339995</v>
      </c>
      <c r="U39" s="98">
        <f t="shared" si="40"/>
        <v>0.35761342859999995</v>
      </c>
      <c r="V39" s="98">
        <f t="shared" si="41"/>
        <v>2.1456805715999998E-2</v>
      </c>
      <c r="W39" s="98" t="str">
        <f t="shared" si="42"/>
        <v>kg GEI/m3</v>
      </c>
      <c r="X39" s="98">
        <f t="shared" si="43"/>
        <v>2571.2405516339995</v>
      </c>
      <c r="Y39" s="99">
        <f t="shared" si="44"/>
        <v>10.013176000799998</v>
      </c>
      <c r="Z39" s="99">
        <f t="shared" si="45"/>
        <v>5.6860535147399993</v>
      </c>
      <c r="AA39" s="100" t="str">
        <f t="shared" si="48"/>
        <v>kg CO2e/m3</v>
      </c>
      <c r="AB39" s="98">
        <f t="shared" si="11"/>
        <v>2.5869397811495394</v>
      </c>
      <c r="AC39" s="250" t="str">
        <f t="shared" si="13"/>
        <v>kgCO2e/litros</v>
      </c>
      <c r="AD39" s="67" t="s">
        <v>365</v>
      </c>
      <c r="AE39" s="248" t="s">
        <v>2221</v>
      </c>
      <c r="AF39" s="248" t="s">
        <v>85</v>
      </c>
    </row>
    <row r="40" spans="2:32">
      <c r="B40" s="67" t="s">
        <v>100</v>
      </c>
      <c r="C40" s="67" t="s">
        <v>389</v>
      </c>
      <c r="D40" s="67" t="s">
        <v>390</v>
      </c>
      <c r="E40" s="67" t="s">
        <v>391</v>
      </c>
      <c r="F40" s="91" t="s">
        <v>89</v>
      </c>
      <c r="G40" s="74" t="s">
        <v>369</v>
      </c>
      <c r="H40" s="196">
        <f>'1.1 V2 CH2 T2.4'!$F$21</f>
        <v>97500</v>
      </c>
      <c r="I40" s="197">
        <f>'1.1 V2 CH2 T2.4'!$I$21</f>
        <v>10</v>
      </c>
      <c r="J40" s="197">
        <f>'1.1 V2 CH2 T2.4'!$L$21</f>
        <v>0.6</v>
      </c>
      <c r="K40" s="104"/>
      <c r="L40" s="104"/>
      <c r="M40" s="97">
        <f>'1.1 y 1.2CUADROA1 - BNE 2024'!D$28</f>
        <v>8100</v>
      </c>
      <c r="N40" s="97" t="str">
        <f>'1.1 y 1.2CUADROA1 - BNE 2024'!E$25</f>
        <v>kCal/kg</v>
      </c>
      <c r="O40" s="97">
        <f t="shared" si="38"/>
        <v>7695</v>
      </c>
      <c r="P40" s="104" t="str">
        <f t="shared" si="46"/>
        <v>kCal/kg</v>
      </c>
      <c r="Q40" s="104" t="s">
        <v>370</v>
      </c>
      <c r="R40" s="98">
        <f t="shared" si="2"/>
        <v>3.2217425999999999E-5</v>
      </c>
      <c r="S40" s="98" t="str">
        <f t="shared" si="47"/>
        <v>TJ/kg</v>
      </c>
      <c r="T40" s="98">
        <f t="shared" si="39"/>
        <v>3.1411990350000001</v>
      </c>
      <c r="U40" s="98">
        <f t="shared" si="40"/>
        <v>3.2217425999999999E-4</v>
      </c>
      <c r="V40" s="98">
        <f t="shared" si="41"/>
        <v>1.9330455599999997E-5</v>
      </c>
      <c r="W40" s="98" t="str">
        <f t="shared" si="42"/>
        <v>kg GEI/kg</v>
      </c>
      <c r="X40" s="99">
        <f t="shared" si="43"/>
        <v>3.1411990350000001</v>
      </c>
      <c r="Y40" s="99">
        <f t="shared" si="44"/>
        <v>9.0208792799999996E-3</v>
      </c>
      <c r="Z40" s="176">
        <f t="shared" si="45"/>
        <v>5.1225707339999996E-3</v>
      </c>
      <c r="AA40" s="100" t="str">
        <f t="shared" si="48"/>
        <v>kg CO2e/kg</v>
      </c>
      <c r="AB40" s="98">
        <f t="shared" si="11"/>
        <v>3155.342485014</v>
      </c>
      <c r="AC40" s="250" t="str">
        <f t="shared" si="13"/>
        <v>kgCO2e/toneladas</v>
      </c>
      <c r="AD40" s="67" t="s">
        <v>365</v>
      </c>
      <c r="AE40" s="248" t="s">
        <v>2221</v>
      </c>
      <c r="AF40" s="248" t="s">
        <v>85</v>
      </c>
    </row>
    <row r="41" spans="2:32">
      <c r="B41" s="67" t="s">
        <v>100</v>
      </c>
      <c r="C41" s="67" t="s">
        <v>389</v>
      </c>
      <c r="D41" s="67" t="s">
        <v>390</v>
      </c>
      <c r="E41" s="67" t="s">
        <v>391</v>
      </c>
      <c r="F41" s="91" t="s">
        <v>90</v>
      </c>
      <c r="G41" s="74" t="s">
        <v>369</v>
      </c>
      <c r="H41" s="196">
        <f>'1.1 V2 CH2 T2.4'!$F$21</f>
        <v>97500</v>
      </c>
      <c r="I41" s="197">
        <f>'1.1 V2 CH2 T2.4'!$I$21</f>
        <v>10</v>
      </c>
      <c r="J41" s="197">
        <f>'1.1 V2 CH2 T2.4'!$L$21</f>
        <v>0.6</v>
      </c>
      <c r="K41" s="104"/>
      <c r="L41" s="104"/>
      <c r="M41" s="97">
        <f>'1.1 y 1.2CUADROA1 - BNE 2024'!D$28</f>
        <v>8100</v>
      </c>
      <c r="N41" s="97" t="str">
        <f>'1.1 y 1.2CUADROA1 - BNE 2024'!E$25</f>
        <v>kCal/kg</v>
      </c>
      <c r="O41" s="97">
        <f t="shared" si="38"/>
        <v>7695</v>
      </c>
      <c r="P41" s="104" t="str">
        <f t="shared" si="46"/>
        <v>kCal/kg</v>
      </c>
      <c r="Q41" s="104" t="s">
        <v>370</v>
      </c>
      <c r="R41" s="98">
        <f t="shared" si="2"/>
        <v>3.2217425999999999E-5</v>
      </c>
      <c r="S41" s="98" t="str">
        <f t="shared" si="47"/>
        <v>TJ/kg</v>
      </c>
      <c r="T41" s="98">
        <f t="shared" si="39"/>
        <v>3.1411990350000001</v>
      </c>
      <c r="U41" s="98">
        <f t="shared" si="40"/>
        <v>3.2217425999999999E-4</v>
      </c>
      <c r="V41" s="98">
        <f t="shared" si="41"/>
        <v>1.9330455599999997E-5</v>
      </c>
      <c r="W41" s="98" t="str">
        <f t="shared" si="42"/>
        <v>kg GEI/kg</v>
      </c>
      <c r="X41" s="99">
        <f t="shared" si="43"/>
        <v>3.1411990350000001</v>
      </c>
      <c r="Y41" s="99">
        <f t="shared" si="44"/>
        <v>9.0208792799999996E-3</v>
      </c>
      <c r="Z41" s="176">
        <f t="shared" si="45"/>
        <v>5.1225707339999996E-3</v>
      </c>
      <c r="AA41" s="100" t="str">
        <f t="shared" si="48"/>
        <v>kg CO2e/kg</v>
      </c>
      <c r="AB41" s="176">
        <f t="shared" si="11"/>
        <v>3.1553424850140002</v>
      </c>
      <c r="AC41" s="250" t="str">
        <f t="shared" si="13"/>
        <v>kgCO2e/kilogramos</v>
      </c>
      <c r="AD41" s="67" t="s">
        <v>365</v>
      </c>
      <c r="AE41" s="248" t="s">
        <v>2221</v>
      </c>
      <c r="AF41" s="319" t="s">
        <v>85</v>
      </c>
    </row>
    <row r="42" spans="2:32">
      <c r="B42" s="67" t="s">
        <v>100</v>
      </c>
      <c r="C42" s="67" t="s">
        <v>389</v>
      </c>
      <c r="D42" s="67" t="s">
        <v>390</v>
      </c>
      <c r="E42" s="67" t="s">
        <v>391</v>
      </c>
      <c r="F42" s="91" t="s">
        <v>91</v>
      </c>
      <c r="G42" s="74" t="s">
        <v>369</v>
      </c>
      <c r="H42" s="196">
        <f>'1.1 V2 CH2 T2.4'!$F$21</f>
        <v>97500</v>
      </c>
      <c r="I42" s="197">
        <f>'1.1 V2 CH2 T2.4'!$I$21</f>
        <v>10</v>
      </c>
      <c r="J42" s="197">
        <f>'1.1 V2 CH2 T2.4'!$L$21</f>
        <v>0.6</v>
      </c>
      <c r="K42" s="104"/>
      <c r="L42" s="104"/>
      <c r="M42" s="97">
        <f>'1.1 y 1.2CUADROA1 - BNE 2024'!D$28</f>
        <v>8100</v>
      </c>
      <c r="N42" s="97" t="str">
        <f>'1.1 y 1.2CUADROA1 - BNE 2024'!E$25</f>
        <v>kCal/kg</v>
      </c>
      <c r="O42" s="97">
        <f t="shared" si="38"/>
        <v>7695</v>
      </c>
      <c r="P42" s="104" t="str">
        <f t="shared" si="46"/>
        <v>kCal/kg</v>
      </c>
      <c r="Q42" s="104" t="s">
        <v>370</v>
      </c>
      <c r="R42" s="98">
        <f t="shared" si="2"/>
        <v>3.2217425999999999E-5</v>
      </c>
      <c r="S42" s="98" t="str">
        <f t="shared" si="47"/>
        <v>TJ/kg</v>
      </c>
      <c r="T42" s="98">
        <f t="shared" si="39"/>
        <v>3.1411990350000001</v>
      </c>
      <c r="U42" s="98">
        <f t="shared" si="40"/>
        <v>3.2217425999999999E-4</v>
      </c>
      <c r="V42" s="98">
        <f t="shared" si="41"/>
        <v>1.9330455599999997E-5</v>
      </c>
      <c r="W42" s="98" t="str">
        <f t="shared" si="42"/>
        <v>kg GEI/kg</v>
      </c>
      <c r="X42" s="99">
        <f t="shared" si="43"/>
        <v>3.1411990350000001</v>
      </c>
      <c r="Y42" s="99">
        <f t="shared" si="44"/>
        <v>9.0208792799999996E-3</v>
      </c>
      <c r="Z42" s="176">
        <f t="shared" si="45"/>
        <v>5.1225707339999996E-3</v>
      </c>
      <c r="AA42" s="100" t="str">
        <f t="shared" si="48"/>
        <v>kg CO2e/kg</v>
      </c>
      <c r="AB42" s="157">
        <f t="shared" si="11"/>
        <v>3.1553424850140001E-3</v>
      </c>
      <c r="AC42" s="250" t="str">
        <f t="shared" si="13"/>
        <v>kgCO2e/gramos</v>
      </c>
      <c r="AD42" s="67" t="s">
        <v>365</v>
      </c>
      <c r="AE42" s="248" t="s">
        <v>2221</v>
      </c>
      <c r="AF42" s="248" t="s">
        <v>85</v>
      </c>
    </row>
    <row r="43" spans="2:32">
      <c r="B43" s="67" t="s">
        <v>101</v>
      </c>
      <c r="C43" s="67" t="s">
        <v>392</v>
      </c>
      <c r="D43" s="67" t="s">
        <v>393</v>
      </c>
      <c r="E43" s="67" t="s">
        <v>393</v>
      </c>
      <c r="F43" s="91" t="s">
        <v>86</v>
      </c>
      <c r="G43" s="74" t="s">
        <v>362</v>
      </c>
      <c r="H43" s="196">
        <f>'1.1 V2 CH2 T2.4'!$F$14</f>
        <v>74100</v>
      </c>
      <c r="I43" s="197">
        <f>'1.1 V2 CH2 T2.4'!$I$14</f>
        <v>10</v>
      </c>
      <c r="J43" s="197">
        <f>'1.1 V2 CH2 T2.4'!$L$14</f>
        <v>0.6</v>
      </c>
      <c r="K43" s="104">
        <f>'1.1 y 1.2CUADROA1 - BNE 2024'!$C$20</f>
        <v>0.84</v>
      </c>
      <c r="L43" s="104" t="s">
        <v>363</v>
      </c>
      <c r="M43" s="97">
        <f>'1.1 y 1.2CUADROA1 - BNE 2024'!D$20</f>
        <v>10900</v>
      </c>
      <c r="N43" s="97" t="str">
        <f>'1.1 y 1.2CUADROA1 - BNE 2024'!E$20</f>
        <v>kCal/kg</v>
      </c>
      <c r="O43" s="97">
        <f>IF(G43="Gaseoso", M43*$C$9, M43*$C$8)</f>
        <v>10355</v>
      </c>
      <c r="P43" s="104" t="str">
        <f t="shared" si="46"/>
        <v>kCal/kg</v>
      </c>
      <c r="Q43" s="104" t="s">
        <v>364</v>
      </c>
      <c r="R43" s="98">
        <f t="shared" si="2"/>
        <v>3.6417623759999997E-2</v>
      </c>
      <c r="S43" s="98" t="str">
        <f>IF(Q43="Sí","TJ/m3", IF(N43="kcal/m3", "TJ/m3","TJ/kg"))</f>
        <v>TJ/m3</v>
      </c>
      <c r="T43" s="98">
        <f>H43*$R43</f>
        <v>2698.5459206159999</v>
      </c>
      <c r="U43" s="98">
        <f>I43*$R43</f>
        <v>0.36417623759999995</v>
      </c>
      <c r="V43" s="98">
        <f t="shared" si="41"/>
        <v>2.1850574255999997E-2</v>
      </c>
      <c r="W43" s="98" t="str">
        <f>IF(S43="TJ/m3", "kg GEI/m3", "kg GEI/kg")</f>
        <v>kg GEI/m3</v>
      </c>
      <c r="X43" s="98">
        <f>$C$3*T43</f>
        <v>2698.5459206159999</v>
      </c>
      <c r="Y43" s="99">
        <f>U43*$C$4</f>
        <v>10.1969346528</v>
      </c>
      <c r="Z43" s="99">
        <f t="shared" si="45"/>
        <v>5.790402177839999</v>
      </c>
      <c r="AA43" s="100" t="str">
        <f>IF(S43="TJ/m3", "kg CO2e/m3", "kg CO2e/kg")</f>
        <v>kg CO2e/m3</v>
      </c>
      <c r="AB43" s="98">
        <f t="shared" si="11"/>
        <v>2714.5332574466397</v>
      </c>
      <c r="AC43" s="250" t="str">
        <f t="shared" si="13"/>
        <v>kgCO2e/metros cúbicos</v>
      </c>
      <c r="AD43" s="67" t="s">
        <v>365</v>
      </c>
      <c r="AE43" s="248" t="s">
        <v>2221</v>
      </c>
      <c r="AF43" s="248" t="s">
        <v>85</v>
      </c>
    </row>
    <row r="44" spans="2:32">
      <c r="B44" s="67" t="s">
        <v>101</v>
      </c>
      <c r="C44" s="67" t="s">
        <v>392</v>
      </c>
      <c r="D44" s="67" t="s">
        <v>393</v>
      </c>
      <c r="E44" s="67" t="s">
        <v>393</v>
      </c>
      <c r="F44" s="91" t="s">
        <v>87</v>
      </c>
      <c r="G44" s="74" t="s">
        <v>362</v>
      </c>
      <c r="H44" s="196">
        <f>'1.1 V2 CH2 T2.4'!$F$14</f>
        <v>74100</v>
      </c>
      <c r="I44" s="197">
        <f>'1.1 V2 CH2 T2.4'!$I$14</f>
        <v>10</v>
      </c>
      <c r="J44" s="197">
        <f>'1.1 V2 CH2 T2.4'!$L$14</f>
        <v>0.6</v>
      </c>
      <c r="K44" s="104">
        <f>'1.1 y 1.2CUADROA1 - BNE 2024'!$C$20</f>
        <v>0.84</v>
      </c>
      <c r="L44" s="104" t="s">
        <v>363</v>
      </c>
      <c r="M44" s="97">
        <f>'1.1 y 1.2CUADROA1 - BNE 2024'!D$20</f>
        <v>10900</v>
      </c>
      <c r="N44" s="97" t="str">
        <f>'1.1 y 1.2CUADROA1 - BNE 2024'!E$20</f>
        <v>kCal/kg</v>
      </c>
      <c r="O44" s="97">
        <f t="shared" si="38"/>
        <v>10355</v>
      </c>
      <c r="P44" s="104" t="str">
        <f t="shared" si="46"/>
        <v>kCal/kg</v>
      </c>
      <c r="Q44" s="104" t="s">
        <v>364</v>
      </c>
      <c r="R44" s="98">
        <f t="shared" si="2"/>
        <v>3.6417623759999997E-2</v>
      </c>
      <c r="S44" s="98" t="str">
        <f>IF(Q44="Sí","TJ/m3", IF(N44="kcal/m3", "TJ/m3","TJ/kg"))</f>
        <v>TJ/m3</v>
      </c>
      <c r="T44" s="98">
        <f>H44*$R44</f>
        <v>2698.5459206159999</v>
      </c>
      <c r="U44" s="98">
        <f>I44*$R44</f>
        <v>0.36417623759999995</v>
      </c>
      <c r="V44" s="98">
        <f>J44*$R44</f>
        <v>2.1850574255999997E-2</v>
      </c>
      <c r="W44" s="98" t="str">
        <f>IF(S44="TJ/m3", "kg GEI/m3", "kg GEI/kg")</f>
        <v>kg GEI/m3</v>
      </c>
      <c r="X44" s="98">
        <f>$C$3*T44</f>
        <v>2698.5459206159999</v>
      </c>
      <c r="Y44" s="99">
        <f>U44*$C$4</f>
        <v>10.1969346528</v>
      </c>
      <c r="Z44" s="99">
        <f>V44*$C$5</f>
        <v>5.790402177839999</v>
      </c>
      <c r="AA44" s="100" t="str">
        <f>IF(S44="TJ/m3", "kg CO2e/m3", "kg CO2e/kg")</f>
        <v>kg CO2e/m3</v>
      </c>
      <c r="AB44" s="98">
        <f t="shared" si="11"/>
        <v>2.7145332574466399</v>
      </c>
      <c r="AC44" s="250" t="str">
        <f t="shared" si="13"/>
        <v>kgCO2e/litros</v>
      </c>
      <c r="AD44" s="67" t="s">
        <v>365</v>
      </c>
      <c r="AE44" s="248" t="s">
        <v>2221</v>
      </c>
      <c r="AF44" s="248" t="s">
        <v>85</v>
      </c>
    </row>
    <row r="45" spans="2:32">
      <c r="B45" s="67" t="s">
        <v>102</v>
      </c>
      <c r="C45" s="67" t="s">
        <v>394</v>
      </c>
      <c r="D45" s="67" t="s">
        <v>395</v>
      </c>
      <c r="E45" s="67" t="s">
        <v>396</v>
      </c>
      <c r="F45" s="91" t="s">
        <v>86</v>
      </c>
      <c r="G45" s="74" t="s">
        <v>362</v>
      </c>
      <c r="H45" s="196">
        <f>'1.1 V2 CH2 T2.4'!$F$15</f>
        <v>77400</v>
      </c>
      <c r="I45" s="197">
        <f>'1.1 V2 CH2 T2.4'!$I$15</f>
        <v>10</v>
      </c>
      <c r="J45" s="197">
        <f>'1.1 V2 CH2 T2.4'!$L$15</f>
        <v>0.6</v>
      </c>
      <c r="K45" s="104">
        <f>'1.1 y 1.2CUADROA1 - BNE 2024'!$C$11</f>
        <v>0.92700000000000005</v>
      </c>
      <c r="L45" s="104" t="s">
        <v>363</v>
      </c>
      <c r="M45" s="97">
        <f>'1.1 y 1.2CUADROA1 - BNE 2024'!D$11</f>
        <v>10500</v>
      </c>
      <c r="N45" s="97" t="str">
        <f>'1.1 y 1.2CUADROA1 - BNE 2024'!E$11</f>
        <v>kCal/kg</v>
      </c>
      <c r="O45" s="97">
        <f t="shared" si="38"/>
        <v>9975</v>
      </c>
      <c r="P45" s="104" t="str">
        <f t="shared" si="46"/>
        <v>kCal/kg</v>
      </c>
      <c r="Q45" s="104" t="s">
        <v>364</v>
      </c>
      <c r="R45" s="98">
        <f t="shared" si="2"/>
        <v>3.8714606910000005E-2</v>
      </c>
      <c r="S45" s="98" t="str">
        <f t="shared" si="47"/>
        <v>TJ/m3</v>
      </c>
      <c r="T45" s="98">
        <f t="shared" si="39"/>
        <v>2996.5105748340002</v>
      </c>
      <c r="U45" s="98">
        <f t="shared" si="40"/>
        <v>0.38714606910000005</v>
      </c>
      <c r="V45" s="98">
        <f t="shared" si="41"/>
        <v>2.3228764146000003E-2</v>
      </c>
      <c r="W45" s="98" t="str">
        <f t="shared" si="42"/>
        <v>kg GEI/m3</v>
      </c>
      <c r="X45" s="98">
        <f t="shared" si="43"/>
        <v>2996.5105748340002</v>
      </c>
      <c r="Y45" s="99">
        <f t="shared" si="44"/>
        <v>10.840089934800002</v>
      </c>
      <c r="Z45" s="99">
        <f t="shared" si="45"/>
        <v>6.1556224986900006</v>
      </c>
      <c r="AA45" s="100" t="str">
        <f t="shared" si="48"/>
        <v>kg CO2e/m3</v>
      </c>
      <c r="AB45" s="98">
        <f t="shared" si="11"/>
        <v>3013.5062872674898</v>
      </c>
      <c r="AC45" s="250" t="str">
        <f t="shared" si="13"/>
        <v>kgCO2e/metros cúbicos</v>
      </c>
      <c r="AD45" s="67" t="s">
        <v>365</v>
      </c>
      <c r="AE45" s="248" t="s">
        <v>2221</v>
      </c>
      <c r="AF45" s="248" t="s">
        <v>85</v>
      </c>
    </row>
    <row r="46" spans="2:32">
      <c r="B46" s="67" t="s">
        <v>102</v>
      </c>
      <c r="C46" s="67" t="s">
        <v>394</v>
      </c>
      <c r="D46" s="67" t="s">
        <v>395</v>
      </c>
      <c r="E46" s="67" t="s">
        <v>396</v>
      </c>
      <c r="F46" s="91" t="s">
        <v>87</v>
      </c>
      <c r="G46" s="74" t="s">
        <v>362</v>
      </c>
      <c r="H46" s="196">
        <f>'1.1 V2 CH2 T2.4'!$F$15</f>
        <v>77400</v>
      </c>
      <c r="I46" s="197">
        <f>'1.1 V2 CH2 T2.4'!$I$15</f>
        <v>10</v>
      </c>
      <c r="J46" s="197">
        <f>'1.1 V2 CH2 T2.4'!$L$15</f>
        <v>0.6</v>
      </c>
      <c r="K46" s="104">
        <f>'1.1 y 1.2CUADROA1 - BNE 2024'!$C$11</f>
        <v>0.92700000000000005</v>
      </c>
      <c r="L46" s="104" t="s">
        <v>363</v>
      </c>
      <c r="M46" s="97">
        <f>'1.1 y 1.2CUADROA1 - BNE 2024'!D$11</f>
        <v>10500</v>
      </c>
      <c r="N46" s="97" t="str">
        <f>'1.1 y 1.2CUADROA1 - BNE 2024'!E$11</f>
        <v>kCal/kg</v>
      </c>
      <c r="O46" s="97">
        <f t="shared" si="38"/>
        <v>9975</v>
      </c>
      <c r="P46" s="104" t="str">
        <f t="shared" si="46"/>
        <v>kCal/kg</v>
      </c>
      <c r="Q46" s="249" t="s">
        <v>364</v>
      </c>
      <c r="R46" s="98">
        <f t="shared" si="2"/>
        <v>3.8714606910000005E-2</v>
      </c>
      <c r="S46" s="98" t="str">
        <f t="shared" si="47"/>
        <v>TJ/m3</v>
      </c>
      <c r="T46" s="98">
        <f t="shared" si="39"/>
        <v>2996.5105748340002</v>
      </c>
      <c r="U46" s="98">
        <f t="shared" si="40"/>
        <v>0.38714606910000005</v>
      </c>
      <c r="V46" s="98">
        <f t="shared" si="41"/>
        <v>2.3228764146000003E-2</v>
      </c>
      <c r="W46" s="98" t="str">
        <f t="shared" si="42"/>
        <v>kg GEI/m3</v>
      </c>
      <c r="X46" s="98">
        <f t="shared" si="43"/>
        <v>2996.5105748340002</v>
      </c>
      <c r="Y46" s="99">
        <f t="shared" si="44"/>
        <v>10.840089934800002</v>
      </c>
      <c r="Z46" s="99">
        <f t="shared" si="45"/>
        <v>6.1556224986900006</v>
      </c>
      <c r="AA46" s="100" t="str">
        <f t="shared" si="48"/>
        <v>kg CO2e/m3</v>
      </c>
      <c r="AB46" s="98">
        <f t="shared" si="11"/>
        <v>3.0135062872674898</v>
      </c>
      <c r="AC46" s="250" t="str">
        <f t="shared" si="13"/>
        <v>kgCO2e/litros</v>
      </c>
      <c r="AD46" s="67" t="s">
        <v>365</v>
      </c>
      <c r="AE46" s="248" t="s">
        <v>2221</v>
      </c>
      <c r="AF46" s="248" t="s">
        <v>85</v>
      </c>
    </row>
    <row r="47" spans="2:32">
      <c r="B47" s="67" t="s">
        <v>103</v>
      </c>
      <c r="C47" s="67" t="s">
        <v>397</v>
      </c>
      <c r="D47" s="67" t="s">
        <v>395</v>
      </c>
      <c r="E47" s="67" t="s">
        <v>396</v>
      </c>
      <c r="F47" s="91" t="s">
        <v>86</v>
      </c>
      <c r="G47" s="74" t="s">
        <v>362</v>
      </c>
      <c r="H47" s="196">
        <f>'1.1 V2 CH2 T2.4'!$F$15</f>
        <v>77400</v>
      </c>
      <c r="I47" s="197">
        <f>'1.1 V2 CH2 T2.4'!$I$15</f>
        <v>10</v>
      </c>
      <c r="J47" s="197">
        <f>'1.1 V2 CH2 T2.4'!$L$15</f>
        <v>0.6</v>
      </c>
      <c r="K47" s="104">
        <f>'1.1 y 1.2CUADROA1 - BNE 2024'!$C$13</f>
        <v>0.94499999999999995</v>
      </c>
      <c r="L47" s="104" t="s">
        <v>363</v>
      </c>
      <c r="M47" s="97">
        <f>'1.1 y 1.2CUADROA1 - BNE 2024'!D$13</f>
        <v>10500</v>
      </c>
      <c r="N47" s="97" t="str">
        <f>'1.1 y 1.2CUADROA1 - BNE 2024'!E$13</f>
        <v>kCal/kg</v>
      </c>
      <c r="O47" s="97">
        <f t="shared" si="38"/>
        <v>9975</v>
      </c>
      <c r="P47" s="104" t="str">
        <f t="shared" si="46"/>
        <v>kCal/kg</v>
      </c>
      <c r="Q47" s="104" t="s">
        <v>364</v>
      </c>
      <c r="R47" s="98">
        <f t="shared" si="2"/>
        <v>3.946634685E-2</v>
      </c>
      <c r="S47" s="98" t="str">
        <f t="shared" si="47"/>
        <v>TJ/m3</v>
      </c>
      <c r="T47" s="98">
        <f t="shared" si="39"/>
        <v>3054.69524619</v>
      </c>
      <c r="U47" s="98">
        <f t="shared" si="40"/>
        <v>0.3946634685</v>
      </c>
      <c r="V47" s="98">
        <f t="shared" si="41"/>
        <v>2.3679808109999999E-2</v>
      </c>
      <c r="W47" s="98" t="str">
        <f t="shared" si="42"/>
        <v>kg GEI/m3</v>
      </c>
      <c r="X47" s="99">
        <f t="shared" si="43"/>
        <v>3054.69524619</v>
      </c>
      <c r="Y47" s="99">
        <f t="shared" si="44"/>
        <v>11.050577118</v>
      </c>
      <c r="Z47" s="99">
        <f t="shared" si="45"/>
        <v>6.2751491491499998</v>
      </c>
      <c r="AA47" s="100" t="str">
        <f t="shared" si="48"/>
        <v>kg CO2e/m3</v>
      </c>
      <c r="AB47" s="98">
        <f t="shared" si="11"/>
        <v>3072.02097245715</v>
      </c>
      <c r="AC47" s="250" t="str">
        <f t="shared" si="13"/>
        <v>kgCO2e/metros cúbicos</v>
      </c>
      <c r="AD47" s="67" t="s">
        <v>365</v>
      </c>
      <c r="AE47" s="248" t="s">
        <v>2221</v>
      </c>
      <c r="AF47" s="248" t="s">
        <v>85</v>
      </c>
    </row>
    <row r="48" spans="2:32">
      <c r="B48" s="67" t="s">
        <v>103</v>
      </c>
      <c r="C48" s="67" t="s">
        <v>397</v>
      </c>
      <c r="D48" s="67" t="s">
        <v>395</v>
      </c>
      <c r="E48" s="67" t="s">
        <v>396</v>
      </c>
      <c r="F48" s="91" t="s">
        <v>87</v>
      </c>
      <c r="G48" s="74" t="s">
        <v>362</v>
      </c>
      <c r="H48" s="196">
        <f>'1.1 V2 CH2 T2.4'!$F$15</f>
        <v>77400</v>
      </c>
      <c r="I48" s="197">
        <f>'1.1 V2 CH2 T2.4'!$I$15</f>
        <v>10</v>
      </c>
      <c r="J48" s="197">
        <f>'1.1 V2 CH2 T2.4'!$L$15</f>
        <v>0.6</v>
      </c>
      <c r="K48" s="104">
        <f>'1.1 y 1.2CUADROA1 - BNE 2024'!$C$13</f>
        <v>0.94499999999999995</v>
      </c>
      <c r="L48" s="104" t="s">
        <v>363</v>
      </c>
      <c r="M48" s="97">
        <f>'1.1 y 1.2CUADROA1 - BNE 2024'!D$13</f>
        <v>10500</v>
      </c>
      <c r="N48" s="97" t="str">
        <f>'1.1 y 1.2CUADROA1 - BNE 2024'!E$13</f>
        <v>kCal/kg</v>
      </c>
      <c r="O48" s="97">
        <f t="shared" si="38"/>
        <v>9975</v>
      </c>
      <c r="P48" s="104" t="str">
        <f t="shared" si="46"/>
        <v>kCal/kg</v>
      </c>
      <c r="Q48" s="104" t="s">
        <v>364</v>
      </c>
      <c r="R48" s="98">
        <f t="shared" si="2"/>
        <v>3.946634685E-2</v>
      </c>
      <c r="S48" s="98" t="str">
        <f t="shared" si="47"/>
        <v>TJ/m3</v>
      </c>
      <c r="T48" s="98">
        <f t="shared" si="39"/>
        <v>3054.69524619</v>
      </c>
      <c r="U48" s="98">
        <f t="shared" si="40"/>
        <v>0.3946634685</v>
      </c>
      <c r="V48" s="98">
        <f t="shared" si="41"/>
        <v>2.3679808109999999E-2</v>
      </c>
      <c r="W48" s="98" t="str">
        <f t="shared" si="42"/>
        <v>kg GEI/m3</v>
      </c>
      <c r="X48" s="99">
        <f t="shared" si="43"/>
        <v>3054.69524619</v>
      </c>
      <c r="Y48" s="99">
        <f t="shared" si="44"/>
        <v>11.050577118</v>
      </c>
      <c r="Z48" s="99">
        <f t="shared" si="45"/>
        <v>6.2751491491499998</v>
      </c>
      <c r="AA48" s="100" t="str">
        <f t="shared" si="48"/>
        <v>kg CO2e/m3</v>
      </c>
      <c r="AB48" s="98">
        <f t="shared" si="11"/>
        <v>3.0720209724571501</v>
      </c>
      <c r="AC48" s="250" t="str">
        <f t="shared" si="13"/>
        <v>kgCO2e/litros</v>
      </c>
      <c r="AD48" s="67" t="s">
        <v>365</v>
      </c>
      <c r="AE48" s="248" t="s">
        <v>2221</v>
      </c>
      <c r="AF48" s="248" t="s">
        <v>85</v>
      </c>
    </row>
    <row r="49" spans="8:29">
      <c r="H49" s="120"/>
      <c r="I49" s="121"/>
      <c r="J49" s="121"/>
      <c r="M49" s="122"/>
      <c r="O49" s="123"/>
      <c r="R49" s="124"/>
      <c r="S49" s="124"/>
      <c r="T49" s="124"/>
      <c r="U49" s="124"/>
      <c r="V49" s="124"/>
      <c r="W49" s="124"/>
      <c r="X49" s="125"/>
      <c r="Y49" s="125"/>
      <c r="Z49" s="125"/>
      <c r="AA49" s="126"/>
      <c r="AB49" s="127"/>
      <c r="AC49" s="126"/>
    </row>
    <row r="50" spans="8:29">
      <c r="H50" s="120"/>
      <c r="I50" s="121"/>
      <c r="J50" s="121"/>
      <c r="M50" s="122"/>
      <c r="O50" s="123"/>
      <c r="R50" s="124"/>
      <c r="S50" s="124"/>
      <c r="T50" s="124"/>
      <c r="U50" s="124"/>
      <c r="V50" s="124"/>
      <c r="W50" s="124"/>
      <c r="X50" s="125"/>
      <c r="Y50" s="125"/>
      <c r="Z50" s="125"/>
      <c r="AA50" s="126"/>
      <c r="AB50" s="127"/>
      <c r="AC50" s="126"/>
    </row>
  </sheetData>
  <sheetProtection autoFilter="0"/>
  <autoFilter ref="B15:AF48" xr:uid="{00000000-0009-0000-0000-000002000000}"/>
  <mergeCells count="2">
    <mergeCell ref="T14:W14"/>
    <mergeCell ref="X14:AC14"/>
  </mergeCells>
  <phoneticPr fontId="46" type="noConversion"/>
  <hyperlinks>
    <hyperlink ref="A1" location="INICIO!A1" display="Volver al inicio" xr:uid="{4BF8D153-E80B-40E0-AFB4-975A51A61618}"/>
    <hyperlink ref="A2" location="RESUMEN!A1" display="RESUMEN" xr:uid="{6F872D2B-2EFA-4987-9D82-747428D9779D}"/>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K57"/>
  <sheetViews>
    <sheetView workbookViewId="0">
      <selection sqref="A1:K1"/>
    </sheetView>
  </sheetViews>
  <sheetFormatPr baseColWidth="10" defaultColWidth="9.109375" defaultRowHeight="14.4"/>
  <cols>
    <col min="1" max="1" width="22.6640625" style="73" customWidth="1"/>
    <col min="2" max="2" width="28.33203125" customWidth="1"/>
    <col min="3" max="5" width="11.88671875" bestFit="1" customWidth="1"/>
  </cols>
  <sheetData>
    <row r="1" spans="1:11" ht="49.5" customHeight="1">
      <c r="A1" s="548" t="s">
        <v>398</v>
      </c>
      <c r="B1" s="548"/>
      <c r="C1" s="548"/>
      <c r="D1" s="548"/>
      <c r="E1" s="548"/>
      <c r="F1" s="548"/>
      <c r="G1" s="548"/>
      <c r="H1" s="548"/>
      <c r="I1" s="548"/>
      <c r="J1" s="548"/>
      <c r="K1" s="548"/>
    </row>
    <row r="2" spans="1:11">
      <c r="A2" s="549" t="s">
        <v>399</v>
      </c>
      <c r="B2" s="549"/>
      <c r="C2" s="549" t="s">
        <v>356</v>
      </c>
      <c r="D2" s="549"/>
      <c r="E2" s="549"/>
      <c r="F2" s="549"/>
      <c r="G2" s="549"/>
      <c r="H2" s="549"/>
      <c r="I2" s="549"/>
      <c r="J2" s="549"/>
      <c r="K2" s="549"/>
    </row>
    <row r="3" spans="1:11">
      <c r="A3" s="549"/>
      <c r="B3" s="549"/>
      <c r="C3" s="87" t="s">
        <v>400</v>
      </c>
      <c r="D3" s="74" t="s">
        <v>401</v>
      </c>
      <c r="E3" s="74" t="s">
        <v>402</v>
      </c>
      <c r="F3" s="88" t="s">
        <v>400</v>
      </c>
      <c r="G3" s="74" t="s">
        <v>401</v>
      </c>
      <c r="H3" s="74" t="s">
        <v>402</v>
      </c>
      <c r="I3" s="87" t="s">
        <v>400</v>
      </c>
      <c r="J3" s="74" t="s">
        <v>401</v>
      </c>
      <c r="K3" s="74" t="s">
        <v>402</v>
      </c>
    </row>
    <row r="4" spans="1:11">
      <c r="A4" s="550" t="s">
        <v>403</v>
      </c>
      <c r="B4" s="550"/>
      <c r="C4" s="84">
        <v>73300</v>
      </c>
      <c r="D4" s="82">
        <v>71000</v>
      </c>
      <c r="E4" s="82">
        <v>75500</v>
      </c>
      <c r="F4" s="87">
        <v>3</v>
      </c>
      <c r="G4" s="74">
        <v>1</v>
      </c>
      <c r="H4" s="74">
        <v>10</v>
      </c>
      <c r="I4" s="87">
        <v>0.6</v>
      </c>
      <c r="J4" s="74">
        <v>0.2</v>
      </c>
      <c r="K4" s="74">
        <v>2</v>
      </c>
    </row>
    <row r="5" spans="1:11">
      <c r="A5" s="550" t="s">
        <v>404</v>
      </c>
      <c r="B5" s="550"/>
      <c r="C5" s="84">
        <v>77000</v>
      </c>
      <c r="D5" s="82">
        <v>69300</v>
      </c>
      <c r="E5" s="82">
        <v>85400</v>
      </c>
      <c r="F5" s="87">
        <v>3</v>
      </c>
      <c r="G5" s="74">
        <v>1</v>
      </c>
      <c r="H5" s="74">
        <v>10</v>
      </c>
      <c r="I5" s="87">
        <v>0.6</v>
      </c>
      <c r="J5" s="74">
        <v>0.2</v>
      </c>
      <c r="K5" s="74">
        <v>2</v>
      </c>
    </row>
    <row r="6" spans="1:11">
      <c r="A6" s="550" t="s">
        <v>405</v>
      </c>
      <c r="B6" s="550"/>
      <c r="C6" s="84">
        <v>64200</v>
      </c>
      <c r="D6" s="82">
        <v>58300</v>
      </c>
      <c r="E6" s="82">
        <v>70400</v>
      </c>
      <c r="F6" s="87">
        <v>3</v>
      </c>
      <c r="G6" s="74">
        <v>1</v>
      </c>
      <c r="H6" s="74">
        <v>10</v>
      </c>
      <c r="I6" s="87">
        <v>0.6</v>
      </c>
      <c r="J6" s="74">
        <v>0.2</v>
      </c>
      <c r="K6" s="74">
        <v>2</v>
      </c>
    </row>
    <row r="7" spans="1:11">
      <c r="A7" s="551" t="s">
        <v>93</v>
      </c>
      <c r="B7" s="74" t="s">
        <v>374</v>
      </c>
      <c r="C7" s="84">
        <v>69300</v>
      </c>
      <c r="D7" s="82">
        <v>67500</v>
      </c>
      <c r="E7" s="82">
        <v>73000</v>
      </c>
      <c r="F7" s="87">
        <v>3</v>
      </c>
      <c r="G7" s="74">
        <v>1</v>
      </c>
      <c r="H7" s="74">
        <v>10</v>
      </c>
      <c r="I7" s="87">
        <v>0.6</v>
      </c>
      <c r="J7" s="74">
        <v>0.2</v>
      </c>
      <c r="K7" s="74">
        <v>2</v>
      </c>
    </row>
    <row r="8" spans="1:11">
      <c r="A8" s="551"/>
      <c r="B8" s="74" t="s">
        <v>406</v>
      </c>
      <c r="C8" s="84">
        <v>70000</v>
      </c>
      <c r="D8" s="82">
        <v>67500</v>
      </c>
      <c r="E8" s="82">
        <v>73000</v>
      </c>
      <c r="F8" s="87">
        <v>3</v>
      </c>
      <c r="G8" s="74">
        <v>1</v>
      </c>
      <c r="H8" s="74">
        <v>10</v>
      </c>
      <c r="I8" s="87">
        <v>0.6</v>
      </c>
      <c r="J8" s="74">
        <v>0.2</v>
      </c>
      <c r="K8" s="74">
        <v>2</v>
      </c>
    </row>
    <row r="9" spans="1:11">
      <c r="A9" s="551"/>
      <c r="B9" s="74" t="s">
        <v>407</v>
      </c>
      <c r="C9" s="84">
        <v>70000</v>
      </c>
      <c r="D9" s="82">
        <v>67500</v>
      </c>
      <c r="E9" s="82">
        <v>73000</v>
      </c>
      <c r="F9" s="87">
        <v>3</v>
      </c>
      <c r="G9" s="74">
        <v>1</v>
      </c>
      <c r="H9" s="74">
        <v>10</v>
      </c>
      <c r="I9" s="87">
        <v>0.6</v>
      </c>
      <c r="J9" s="74">
        <v>0.2</v>
      </c>
      <c r="K9" s="74">
        <v>2</v>
      </c>
    </row>
    <row r="10" spans="1:11">
      <c r="A10" s="550" t="s">
        <v>408</v>
      </c>
      <c r="B10" s="550"/>
      <c r="C10" s="84">
        <v>71500</v>
      </c>
      <c r="D10" s="82">
        <v>69700</v>
      </c>
      <c r="E10" s="82">
        <v>74400</v>
      </c>
      <c r="F10" s="87">
        <v>3</v>
      </c>
      <c r="G10" s="74">
        <v>1</v>
      </c>
      <c r="H10" s="74">
        <v>10</v>
      </c>
      <c r="I10" s="87">
        <v>0.6</v>
      </c>
      <c r="J10" s="74">
        <v>0.2</v>
      </c>
      <c r="K10" s="74">
        <v>2</v>
      </c>
    </row>
    <row r="11" spans="1:11">
      <c r="A11" s="550" t="s">
        <v>387</v>
      </c>
      <c r="B11" s="550"/>
      <c r="C11" s="84">
        <v>71900</v>
      </c>
      <c r="D11" s="82">
        <v>70800</v>
      </c>
      <c r="E11" s="82">
        <v>73700</v>
      </c>
      <c r="F11" s="87">
        <v>3</v>
      </c>
      <c r="G11" s="74">
        <v>1</v>
      </c>
      <c r="H11" s="74">
        <v>10</v>
      </c>
      <c r="I11" s="87">
        <v>0.6</v>
      </c>
      <c r="J11" s="74">
        <v>0.2</v>
      </c>
      <c r="K11" s="74">
        <v>2</v>
      </c>
    </row>
    <row r="12" spans="1:11">
      <c r="A12" s="550" t="s">
        <v>409</v>
      </c>
      <c r="B12" s="550"/>
      <c r="C12" s="84">
        <v>73300</v>
      </c>
      <c r="D12" s="82">
        <v>67800</v>
      </c>
      <c r="E12" s="82">
        <v>79200</v>
      </c>
      <c r="F12" s="87">
        <v>3</v>
      </c>
      <c r="G12" s="74">
        <v>1</v>
      </c>
      <c r="H12" s="74">
        <v>10</v>
      </c>
      <c r="I12" s="87">
        <v>0.6</v>
      </c>
      <c r="J12" s="74">
        <v>0.2</v>
      </c>
      <c r="K12" s="74">
        <v>2</v>
      </c>
    </row>
    <row r="13" spans="1:11">
      <c r="A13" s="550" t="s">
        <v>393</v>
      </c>
      <c r="B13" s="550"/>
      <c r="C13" s="84">
        <v>74100</v>
      </c>
      <c r="D13" s="82">
        <v>72600</v>
      </c>
      <c r="E13" s="82">
        <v>74800</v>
      </c>
      <c r="F13" s="87">
        <v>3</v>
      </c>
      <c r="G13" s="74">
        <v>1</v>
      </c>
      <c r="H13" s="74">
        <v>10</v>
      </c>
      <c r="I13" s="87">
        <v>0.6</v>
      </c>
      <c r="J13" s="74">
        <v>0.2</v>
      </c>
      <c r="K13" s="74">
        <v>2</v>
      </c>
    </row>
    <row r="14" spans="1:11">
      <c r="A14" s="550" t="s">
        <v>395</v>
      </c>
      <c r="B14" s="550"/>
      <c r="C14" s="84">
        <v>77400</v>
      </c>
      <c r="D14" s="82">
        <v>75500</v>
      </c>
      <c r="E14" s="82">
        <v>78800</v>
      </c>
      <c r="F14" s="87">
        <v>3</v>
      </c>
      <c r="G14" s="74">
        <v>1</v>
      </c>
      <c r="H14" s="74">
        <v>10</v>
      </c>
      <c r="I14" s="87">
        <v>0.6</v>
      </c>
      <c r="J14" s="74">
        <v>0.2</v>
      </c>
      <c r="K14" s="74">
        <v>2</v>
      </c>
    </row>
    <row r="15" spans="1:11">
      <c r="A15" s="550" t="s">
        <v>410</v>
      </c>
      <c r="B15" s="550"/>
      <c r="C15" s="84">
        <v>63100</v>
      </c>
      <c r="D15" s="82">
        <v>61600</v>
      </c>
      <c r="E15" s="82">
        <v>65600</v>
      </c>
      <c r="F15" s="87">
        <v>1</v>
      </c>
      <c r="G15" s="74">
        <v>0.3</v>
      </c>
      <c r="H15" s="74">
        <v>3</v>
      </c>
      <c r="I15" s="87">
        <v>0.1</v>
      </c>
      <c r="J15" s="74">
        <v>0.03</v>
      </c>
      <c r="K15" s="74">
        <v>0.3</v>
      </c>
    </row>
    <row r="16" spans="1:11">
      <c r="A16" s="550" t="s">
        <v>411</v>
      </c>
      <c r="B16" s="550"/>
      <c r="C16" s="84">
        <v>61600</v>
      </c>
      <c r="D16" s="82">
        <v>56500</v>
      </c>
      <c r="E16" s="82">
        <v>68600</v>
      </c>
      <c r="F16" s="87">
        <v>1</v>
      </c>
      <c r="G16" s="74">
        <v>0.3</v>
      </c>
      <c r="H16" s="74">
        <v>3</v>
      </c>
      <c r="I16" s="87">
        <v>0.1</v>
      </c>
      <c r="J16" s="74">
        <v>0.03</v>
      </c>
      <c r="K16" s="74">
        <v>0.3</v>
      </c>
    </row>
    <row r="17" spans="1:11">
      <c r="A17" s="550" t="s">
        <v>84</v>
      </c>
      <c r="B17" s="550"/>
      <c r="C17" s="84">
        <v>73300</v>
      </c>
      <c r="D17" s="82">
        <v>69300</v>
      </c>
      <c r="E17" s="82">
        <v>76300</v>
      </c>
      <c r="F17" s="87">
        <v>3</v>
      </c>
      <c r="G17" s="74">
        <v>1</v>
      </c>
      <c r="H17" s="74">
        <v>10</v>
      </c>
      <c r="I17" s="87">
        <v>0.6</v>
      </c>
      <c r="J17" s="74">
        <v>0.2</v>
      </c>
      <c r="K17" s="74">
        <v>2</v>
      </c>
    </row>
    <row r="18" spans="1:11">
      <c r="A18" s="550" t="s">
        <v>412</v>
      </c>
      <c r="B18" s="550"/>
      <c r="C18" s="84">
        <v>80700</v>
      </c>
      <c r="D18" s="82">
        <v>73000</v>
      </c>
      <c r="E18" s="82">
        <v>89900</v>
      </c>
      <c r="F18" s="87">
        <v>3</v>
      </c>
      <c r="G18" s="74">
        <v>1</v>
      </c>
      <c r="H18" s="74">
        <v>10</v>
      </c>
      <c r="I18" s="87">
        <v>0.6</v>
      </c>
      <c r="J18" s="74">
        <v>0.2</v>
      </c>
      <c r="K18" s="74">
        <v>2</v>
      </c>
    </row>
    <row r="19" spans="1:11">
      <c r="A19" s="550" t="s">
        <v>221</v>
      </c>
      <c r="B19" s="550"/>
      <c r="C19" s="84">
        <v>73300</v>
      </c>
      <c r="D19" s="82">
        <v>71900</v>
      </c>
      <c r="E19" s="82">
        <v>75200</v>
      </c>
      <c r="F19" s="87">
        <v>3</v>
      </c>
      <c r="G19" s="74">
        <v>1</v>
      </c>
      <c r="H19" s="74">
        <v>10</v>
      </c>
      <c r="I19" s="87">
        <v>0.6</v>
      </c>
      <c r="J19" s="74">
        <v>0.2</v>
      </c>
      <c r="K19" s="74">
        <v>2</v>
      </c>
    </row>
    <row r="20" spans="1:11">
      <c r="A20" s="550" t="s">
        <v>390</v>
      </c>
      <c r="B20" s="550"/>
      <c r="C20" s="84">
        <v>97500</v>
      </c>
      <c r="D20" s="82">
        <v>82900</v>
      </c>
      <c r="E20" s="82">
        <v>115000</v>
      </c>
      <c r="F20" s="87">
        <v>3</v>
      </c>
      <c r="G20" s="74">
        <v>1</v>
      </c>
      <c r="H20" s="74">
        <v>10</v>
      </c>
      <c r="I20" s="87">
        <v>0.6</v>
      </c>
      <c r="J20" s="74">
        <v>0.2</v>
      </c>
      <c r="K20" s="74">
        <v>2</v>
      </c>
    </row>
    <row r="21" spans="1:11">
      <c r="A21" s="550" t="s">
        <v>413</v>
      </c>
      <c r="B21" s="550"/>
      <c r="C21" s="84">
        <v>73300</v>
      </c>
      <c r="D21" s="82">
        <v>68900</v>
      </c>
      <c r="E21" s="82">
        <v>76600</v>
      </c>
      <c r="F21" s="87">
        <v>3</v>
      </c>
      <c r="G21" s="74">
        <v>1</v>
      </c>
      <c r="H21" s="74">
        <v>10</v>
      </c>
      <c r="I21" s="87">
        <v>0.6</v>
      </c>
      <c r="J21" s="74">
        <v>0.2</v>
      </c>
      <c r="K21" s="74">
        <v>2</v>
      </c>
    </row>
    <row r="22" spans="1:11">
      <c r="A22" s="551" t="s">
        <v>414</v>
      </c>
      <c r="B22" s="75" t="s">
        <v>96</v>
      </c>
      <c r="C22" s="84">
        <v>57600</v>
      </c>
      <c r="D22" s="82">
        <v>48200</v>
      </c>
      <c r="E22" s="82">
        <v>69000</v>
      </c>
      <c r="F22" s="87">
        <v>1</v>
      </c>
      <c r="G22" s="74">
        <v>0.3</v>
      </c>
      <c r="H22" s="74">
        <v>3</v>
      </c>
      <c r="I22" s="87">
        <v>0.1</v>
      </c>
      <c r="J22" s="74">
        <v>0.03</v>
      </c>
      <c r="K22" s="74">
        <v>0.3</v>
      </c>
    </row>
    <row r="23" spans="1:11">
      <c r="A23" s="551"/>
      <c r="B23" s="75" t="s">
        <v>415</v>
      </c>
      <c r="C23" s="84">
        <v>73300</v>
      </c>
      <c r="D23" s="82">
        <v>72200</v>
      </c>
      <c r="E23" s="82">
        <v>74400</v>
      </c>
      <c r="F23" s="87">
        <v>3</v>
      </c>
      <c r="G23" s="74">
        <v>1</v>
      </c>
      <c r="H23" s="74">
        <v>10</v>
      </c>
      <c r="I23" s="87">
        <v>0.6</v>
      </c>
      <c r="J23" s="74">
        <v>0.2</v>
      </c>
      <c r="K23" s="74">
        <v>2</v>
      </c>
    </row>
    <row r="24" spans="1:11">
      <c r="A24" s="551"/>
      <c r="B24" s="75" t="s">
        <v>416</v>
      </c>
      <c r="C24" s="84">
        <v>73300</v>
      </c>
      <c r="D24" s="82">
        <v>72200</v>
      </c>
      <c r="E24" s="82">
        <v>74400</v>
      </c>
      <c r="F24" s="87">
        <v>3</v>
      </c>
      <c r="G24" s="74">
        <v>1</v>
      </c>
      <c r="H24" s="74">
        <v>10</v>
      </c>
      <c r="I24" s="87">
        <v>0.6</v>
      </c>
      <c r="J24" s="74">
        <v>0.2</v>
      </c>
      <c r="K24" s="74">
        <v>2</v>
      </c>
    </row>
    <row r="25" spans="1:11">
      <c r="A25" s="551"/>
      <c r="B25" s="75" t="s">
        <v>417</v>
      </c>
      <c r="C25" s="84">
        <v>73300</v>
      </c>
      <c r="D25" s="82">
        <v>72200</v>
      </c>
      <c r="E25" s="82">
        <v>74400</v>
      </c>
      <c r="F25" s="87">
        <v>3</v>
      </c>
      <c r="G25" s="74">
        <v>1</v>
      </c>
      <c r="H25" s="74">
        <v>10</v>
      </c>
      <c r="I25" s="87">
        <v>0.6</v>
      </c>
      <c r="J25" s="74">
        <v>0.2</v>
      </c>
      <c r="K25" s="74">
        <v>2</v>
      </c>
    </row>
    <row r="26" spans="1:11">
      <c r="A26" s="550" t="s">
        <v>418</v>
      </c>
      <c r="B26" s="550"/>
      <c r="C26" s="84">
        <v>98300</v>
      </c>
      <c r="D26" s="82">
        <v>94600</v>
      </c>
      <c r="E26" s="82">
        <v>101000</v>
      </c>
      <c r="F26" s="87">
        <v>1</v>
      </c>
      <c r="G26" s="74">
        <v>0.3</v>
      </c>
      <c r="H26" s="74">
        <v>3</v>
      </c>
      <c r="I26" s="87">
        <v>1.5</v>
      </c>
      <c r="J26" s="74">
        <v>0.5</v>
      </c>
      <c r="K26" s="74">
        <v>5</v>
      </c>
    </row>
    <row r="27" spans="1:11">
      <c r="A27" s="550" t="s">
        <v>367</v>
      </c>
      <c r="B27" s="550"/>
      <c r="C27" s="84">
        <v>94600</v>
      </c>
      <c r="D27" s="82">
        <v>87300</v>
      </c>
      <c r="E27" s="82">
        <v>101000</v>
      </c>
      <c r="F27" s="87">
        <v>1</v>
      </c>
      <c r="G27" s="74">
        <v>0.3</v>
      </c>
      <c r="H27" s="74">
        <v>3</v>
      </c>
      <c r="I27" s="87">
        <v>1.5</v>
      </c>
      <c r="J27" s="74">
        <v>0.5</v>
      </c>
      <c r="K27" s="74">
        <v>5</v>
      </c>
    </row>
    <row r="28" spans="1:11">
      <c r="A28" s="550" t="s">
        <v>371</v>
      </c>
      <c r="B28" s="550"/>
      <c r="C28" s="84">
        <v>94600</v>
      </c>
      <c r="D28" s="82">
        <v>89500</v>
      </c>
      <c r="E28" s="82">
        <v>99700</v>
      </c>
      <c r="F28" s="87">
        <v>1</v>
      </c>
      <c r="G28" s="74">
        <v>0.3</v>
      </c>
      <c r="H28" s="74">
        <v>3</v>
      </c>
      <c r="I28" s="87">
        <v>1.5</v>
      </c>
      <c r="J28" s="74">
        <v>0.5</v>
      </c>
      <c r="K28" s="74">
        <v>5</v>
      </c>
    </row>
    <row r="29" spans="1:11">
      <c r="A29" s="550" t="s">
        <v>419</v>
      </c>
      <c r="B29" s="550"/>
      <c r="C29" s="84">
        <v>96100</v>
      </c>
      <c r="D29" s="82">
        <v>92800</v>
      </c>
      <c r="E29" s="82">
        <v>100000</v>
      </c>
      <c r="F29" s="87">
        <v>1</v>
      </c>
      <c r="G29" s="74">
        <v>0.3</v>
      </c>
      <c r="H29" s="74">
        <v>3</v>
      </c>
      <c r="I29" s="87">
        <v>1.5</v>
      </c>
      <c r="J29" s="74">
        <v>0.5</v>
      </c>
      <c r="K29" s="74">
        <v>5</v>
      </c>
    </row>
    <row r="30" spans="1:11">
      <c r="A30" s="550" t="s">
        <v>420</v>
      </c>
      <c r="B30" s="550"/>
      <c r="C30" s="84">
        <v>101000</v>
      </c>
      <c r="D30" s="82">
        <v>90900</v>
      </c>
      <c r="E30" s="82">
        <v>115000</v>
      </c>
      <c r="F30" s="87">
        <v>1</v>
      </c>
      <c r="G30" s="74">
        <v>0.3</v>
      </c>
      <c r="H30" s="74">
        <v>3</v>
      </c>
      <c r="I30" s="87">
        <v>1.5</v>
      </c>
      <c r="J30" s="74">
        <v>0.5</v>
      </c>
      <c r="K30" s="74">
        <v>5</v>
      </c>
    </row>
    <row r="31" spans="1:11">
      <c r="A31" s="550" t="s">
        <v>421</v>
      </c>
      <c r="B31" s="550"/>
      <c r="C31" s="84">
        <v>107000</v>
      </c>
      <c r="D31" s="82">
        <v>90200</v>
      </c>
      <c r="E31" s="82">
        <v>125000</v>
      </c>
      <c r="F31" s="87">
        <v>1</v>
      </c>
      <c r="G31" s="74">
        <v>0.3</v>
      </c>
      <c r="H31" s="74">
        <v>3</v>
      </c>
      <c r="I31" s="87">
        <v>1.5</v>
      </c>
      <c r="J31" s="74">
        <v>0.5</v>
      </c>
      <c r="K31" s="74">
        <v>5</v>
      </c>
    </row>
    <row r="32" spans="1:11">
      <c r="A32" s="550" t="s">
        <v>422</v>
      </c>
      <c r="B32" s="550"/>
      <c r="C32" s="84">
        <v>97500</v>
      </c>
      <c r="D32" s="82">
        <v>87300</v>
      </c>
      <c r="E32" s="82">
        <v>109000</v>
      </c>
      <c r="F32" s="87">
        <v>1</v>
      </c>
      <c r="G32" s="74">
        <v>0.3</v>
      </c>
      <c r="H32" s="74">
        <v>3</v>
      </c>
      <c r="I32" s="87">
        <v>1.5</v>
      </c>
      <c r="J32" s="74">
        <v>0.5</v>
      </c>
      <c r="K32" s="74">
        <v>5</v>
      </c>
    </row>
    <row r="33" spans="1:11">
      <c r="A33" s="550" t="s">
        <v>423</v>
      </c>
      <c r="B33" s="550"/>
      <c r="C33" s="84">
        <v>97500</v>
      </c>
      <c r="D33" s="82">
        <v>87300</v>
      </c>
      <c r="E33" s="82">
        <v>109000</v>
      </c>
      <c r="F33" s="87">
        <v>1</v>
      </c>
      <c r="G33" s="74">
        <v>0.3</v>
      </c>
      <c r="H33" s="74">
        <v>3</v>
      </c>
      <c r="I33" s="87">
        <v>1.5</v>
      </c>
      <c r="J33" s="74">
        <v>0.5</v>
      </c>
      <c r="K33" s="74">
        <v>5</v>
      </c>
    </row>
    <row r="34" spans="1:11">
      <c r="A34" s="551" t="s">
        <v>424</v>
      </c>
      <c r="B34" s="75" t="s">
        <v>425</v>
      </c>
      <c r="C34" s="84">
        <v>107000</v>
      </c>
      <c r="D34" s="82">
        <v>95700</v>
      </c>
      <c r="E34" s="82">
        <v>119000</v>
      </c>
      <c r="F34" s="87">
        <v>1</v>
      </c>
      <c r="G34" s="74">
        <v>0.3</v>
      </c>
      <c r="H34" s="74">
        <v>3</v>
      </c>
      <c r="I34" s="87">
        <v>1.5</v>
      </c>
      <c r="J34" s="74">
        <v>0.5</v>
      </c>
      <c r="K34" s="74">
        <v>5</v>
      </c>
    </row>
    <row r="35" spans="1:11">
      <c r="A35" s="551"/>
      <c r="B35" s="75" t="s">
        <v>426</v>
      </c>
      <c r="C35" s="84">
        <v>107000</v>
      </c>
      <c r="D35" s="82">
        <v>95700</v>
      </c>
      <c r="E35" s="82">
        <v>119000</v>
      </c>
      <c r="F35" s="87">
        <v>1</v>
      </c>
      <c r="G35" s="74">
        <v>0.3</v>
      </c>
      <c r="H35" s="74">
        <v>3</v>
      </c>
      <c r="I35" s="87">
        <v>0.1</v>
      </c>
      <c r="J35" s="74">
        <v>0.03</v>
      </c>
      <c r="K35" s="74">
        <v>0.3</v>
      </c>
    </row>
    <row r="36" spans="1:11">
      <c r="A36" s="550" t="s">
        <v>427</v>
      </c>
      <c r="B36" s="550"/>
      <c r="C36" s="84">
        <v>80700</v>
      </c>
      <c r="D36" s="82">
        <v>68200</v>
      </c>
      <c r="E36" s="82">
        <v>95300</v>
      </c>
      <c r="F36" s="87">
        <v>1</v>
      </c>
      <c r="G36" s="74">
        <v>0.3</v>
      </c>
      <c r="H36" s="74">
        <v>3</v>
      </c>
      <c r="I36" s="87">
        <v>1.5</v>
      </c>
      <c r="J36" s="74">
        <v>0.5</v>
      </c>
      <c r="K36" s="74">
        <v>5</v>
      </c>
    </row>
    <row r="37" spans="1:11">
      <c r="A37" s="551" t="s">
        <v>428</v>
      </c>
      <c r="B37" s="75" t="s">
        <v>429</v>
      </c>
      <c r="C37" s="84">
        <v>44400</v>
      </c>
      <c r="D37" s="82">
        <v>37300</v>
      </c>
      <c r="E37" s="82">
        <v>54100</v>
      </c>
      <c r="F37" s="87">
        <v>1</v>
      </c>
      <c r="G37" s="74">
        <v>0.3</v>
      </c>
      <c r="H37" s="74">
        <v>3</v>
      </c>
      <c r="I37" s="87">
        <v>0.1</v>
      </c>
      <c r="J37" s="74">
        <v>0.03</v>
      </c>
      <c r="K37" s="74">
        <v>0.3</v>
      </c>
    </row>
    <row r="38" spans="1:11">
      <c r="A38" s="551"/>
      <c r="B38" s="75" t="s">
        <v>430</v>
      </c>
      <c r="C38" s="84">
        <v>44400</v>
      </c>
      <c r="D38" s="82">
        <v>37300</v>
      </c>
      <c r="E38" s="82">
        <v>54100</v>
      </c>
      <c r="F38" s="87">
        <v>1</v>
      </c>
      <c r="G38" s="74">
        <v>0.3</v>
      </c>
      <c r="H38" s="74">
        <v>3</v>
      </c>
      <c r="I38" s="87">
        <v>0.1</v>
      </c>
      <c r="J38" s="74">
        <v>0.03</v>
      </c>
      <c r="K38" s="74">
        <v>0.3</v>
      </c>
    </row>
    <row r="39" spans="1:11">
      <c r="A39" s="551"/>
      <c r="B39" s="75" t="s">
        <v>94</v>
      </c>
      <c r="C39" s="84">
        <v>260000</v>
      </c>
      <c r="D39" s="82">
        <v>219000</v>
      </c>
      <c r="E39" s="82">
        <v>308000</v>
      </c>
      <c r="F39" s="87">
        <v>1</v>
      </c>
      <c r="G39" s="74">
        <v>0.3</v>
      </c>
      <c r="H39" s="74">
        <v>3</v>
      </c>
      <c r="I39" s="87">
        <v>0.1</v>
      </c>
      <c r="J39" s="74">
        <v>0.03</v>
      </c>
      <c r="K39" s="74">
        <v>0.3</v>
      </c>
    </row>
    <row r="40" spans="1:11">
      <c r="A40" s="551"/>
      <c r="B40" s="75" t="s">
        <v>431</v>
      </c>
      <c r="C40" s="84">
        <v>182000</v>
      </c>
      <c r="D40" s="82">
        <v>145000</v>
      </c>
      <c r="E40" s="82">
        <v>202000</v>
      </c>
      <c r="F40" s="87">
        <v>1</v>
      </c>
      <c r="G40" s="74">
        <v>0.3</v>
      </c>
      <c r="H40" s="74">
        <v>3</v>
      </c>
      <c r="I40" s="87">
        <v>0.1</v>
      </c>
      <c r="J40" s="74">
        <v>0.03</v>
      </c>
      <c r="K40" s="74">
        <v>0.3</v>
      </c>
    </row>
    <row r="41" spans="1:11">
      <c r="A41" s="550" t="s">
        <v>98</v>
      </c>
      <c r="B41" s="550"/>
      <c r="C41" s="84">
        <v>56100</v>
      </c>
      <c r="D41" s="82">
        <v>54300</v>
      </c>
      <c r="E41" s="82">
        <v>58300</v>
      </c>
      <c r="F41" s="87">
        <v>1</v>
      </c>
      <c r="G41" s="74">
        <v>0.3</v>
      </c>
      <c r="H41" s="74">
        <v>3</v>
      </c>
      <c r="I41" s="87">
        <v>0.1</v>
      </c>
      <c r="J41" s="74">
        <v>0.03</v>
      </c>
      <c r="K41" s="74">
        <v>0.3</v>
      </c>
    </row>
    <row r="42" spans="1:11">
      <c r="A42" s="550" t="s">
        <v>432</v>
      </c>
      <c r="B42" s="550"/>
      <c r="C42" s="84">
        <v>91700</v>
      </c>
      <c r="D42" s="82">
        <v>73300</v>
      </c>
      <c r="E42" s="82">
        <v>121000</v>
      </c>
      <c r="F42" s="87">
        <v>30</v>
      </c>
      <c r="G42" s="74">
        <v>10</v>
      </c>
      <c r="H42" s="74">
        <v>100</v>
      </c>
      <c r="I42" s="87">
        <v>4</v>
      </c>
      <c r="J42" s="74">
        <v>1.5</v>
      </c>
      <c r="K42" s="74">
        <v>15</v>
      </c>
    </row>
    <row r="43" spans="1:11">
      <c r="A43" s="550" t="s">
        <v>433</v>
      </c>
      <c r="B43" s="550"/>
      <c r="C43" s="84">
        <v>143000</v>
      </c>
      <c r="D43" s="82">
        <v>110000</v>
      </c>
      <c r="E43" s="82">
        <v>183000</v>
      </c>
      <c r="F43" s="87">
        <v>30</v>
      </c>
      <c r="G43" s="74">
        <v>10</v>
      </c>
      <c r="H43" s="74">
        <v>100</v>
      </c>
      <c r="I43" s="87">
        <v>4</v>
      </c>
      <c r="J43" s="74">
        <v>1.5</v>
      </c>
      <c r="K43" s="74">
        <v>15</v>
      </c>
    </row>
    <row r="44" spans="1:11">
      <c r="A44" s="550" t="s">
        <v>434</v>
      </c>
      <c r="B44" s="550"/>
      <c r="C44" s="84">
        <v>73300</v>
      </c>
      <c r="D44" s="82">
        <v>72200</v>
      </c>
      <c r="E44" s="82">
        <v>74400</v>
      </c>
      <c r="F44" s="87">
        <v>30</v>
      </c>
      <c r="G44" s="74">
        <v>10</v>
      </c>
      <c r="H44" s="74">
        <v>100</v>
      </c>
      <c r="I44" s="87">
        <v>4</v>
      </c>
      <c r="J44" s="74">
        <v>1.5</v>
      </c>
      <c r="K44" s="74">
        <v>15</v>
      </c>
    </row>
    <row r="45" spans="1:11">
      <c r="A45" s="550" t="s">
        <v>435</v>
      </c>
      <c r="B45" s="550"/>
      <c r="C45" s="84">
        <v>106000</v>
      </c>
      <c r="D45" s="82">
        <v>100000</v>
      </c>
      <c r="E45" s="82">
        <v>108000</v>
      </c>
      <c r="F45" s="87">
        <v>1</v>
      </c>
      <c r="G45" s="74">
        <v>0.3</v>
      </c>
      <c r="H45" s="74">
        <v>3</v>
      </c>
      <c r="I45" s="87">
        <v>1.5</v>
      </c>
      <c r="J45" s="74">
        <v>0.5</v>
      </c>
      <c r="K45" s="74">
        <v>5</v>
      </c>
    </row>
    <row r="46" spans="1:11">
      <c r="A46" s="552" t="s">
        <v>436</v>
      </c>
      <c r="B46" s="75" t="s">
        <v>437</v>
      </c>
      <c r="C46" s="84">
        <v>112000</v>
      </c>
      <c r="D46" s="82">
        <v>95000</v>
      </c>
      <c r="E46" s="82">
        <v>132000</v>
      </c>
      <c r="F46" s="87">
        <v>30</v>
      </c>
      <c r="G46" s="74">
        <v>10</v>
      </c>
      <c r="H46" s="74">
        <v>100</v>
      </c>
      <c r="I46" s="87">
        <v>4</v>
      </c>
      <c r="J46" s="74">
        <v>1.5</v>
      </c>
      <c r="K46" s="74">
        <v>15</v>
      </c>
    </row>
    <row r="47" spans="1:11">
      <c r="A47" s="552"/>
      <c r="B47" s="75" t="s">
        <v>438</v>
      </c>
      <c r="C47" s="84">
        <v>95300</v>
      </c>
      <c r="D47" s="82">
        <v>80700</v>
      </c>
      <c r="E47" s="82">
        <v>110000</v>
      </c>
      <c r="F47" s="87">
        <v>3</v>
      </c>
      <c r="G47" s="74">
        <v>1</v>
      </c>
      <c r="H47" s="74">
        <v>18</v>
      </c>
      <c r="I47" s="87">
        <v>2</v>
      </c>
      <c r="J47" s="74">
        <v>1</v>
      </c>
      <c r="K47" s="74">
        <v>21</v>
      </c>
    </row>
    <row r="48" spans="1:11">
      <c r="A48" s="552"/>
      <c r="B48" s="75" t="s">
        <v>439</v>
      </c>
      <c r="C48" s="84">
        <v>100000</v>
      </c>
      <c r="D48" s="82">
        <v>84700</v>
      </c>
      <c r="E48" s="82">
        <v>117000</v>
      </c>
      <c r="F48" s="87">
        <v>30</v>
      </c>
      <c r="G48" s="74">
        <v>10</v>
      </c>
      <c r="H48" s="74">
        <v>100</v>
      </c>
      <c r="I48" s="87">
        <v>4</v>
      </c>
      <c r="J48" s="74">
        <v>1.5</v>
      </c>
      <c r="K48" s="74">
        <v>15</v>
      </c>
    </row>
    <row r="49" spans="1:11">
      <c r="A49" s="552"/>
      <c r="B49" s="75" t="s">
        <v>440</v>
      </c>
      <c r="C49" s="84">
        <v>112000</v>
      </c>
      <c r="D49" s="82">
        <v>95000</v>
      </c>
      <c r="E49" s="82">
        <v>132000</v>
      </c>
      <c r="F49" s="87">
        <v>200</v>
      </c>
      <c r="G49" s="74">
        <v>70</v>
      </c>
      <c r="H49" s="74">
        <v>600</v>
      </c>
      <c r="I49" s="87">
        <v>4</v>
      </c>
      <c r="J49" s="74">
        <v>1.5</v>
      </c>
      <c r="K49" s="74">
        <v>15</v>
      </c>
    </row>
    <row r="50" spans="1:11">
      <c r="A50" s="552" t="s">
        <v>441</v>
      </c>
      <c r="B50" s="75" t="s">
        <v>442</v>
      </c>
      <c r="C50" s="84">
        <v>70800</v>
      </c>
      <c r="D50" s="82">
        <v>59800</v>
      </c>
      <c r="E50" s="82">
        <v>84300</v>
      </c>
      <c r="F50" s="87">
        <v>3</v>
      </c>
      <c r="G50" s="74">
        <v>1</v>
      </c>
      <c r="H50" s="74">
        <v>10</v>
      </c>
      <c r="I50" s="87">
        <v>0.6</v>
      </c>
      <c r="J50" s="74">
        <v>0.2</v>
      </c>
      <c r="K50" s="74">
        <v>2</v>
      </c>
    </row>
    <row r="51" spans="1:11">
      <c r="A51" s="552"/>
      <c r="B51" s="75" t="s">
        <v>443</v>
      </c>
      <c r="C51" s="84">
        <v>70800</v>
      </c>
      <c r="D51" s="82">
        <v>59800</v>
      </c>
      <c r="E51" s="82">
        <v>84300</v>
      </c>
      <c r="F51" s="87">
        <v>3</v>
      </c>
      <c r="G51" s="74">
        <v>1</v>
      </c>
      <c r="H51" s="74">
        <v>10</v>
      </c>
      <c r="I51" s="87">
        <v>0.6</v>
      </c>
      <c r="J51" s="74">
        <v>0.2</v>
      </c>
      <c r="K51" s="74">
        <v>2</v>
      </c>
    </row>
    <row r="52" spans="1:11">
      <c r="A52" s="552"/>
      <c r="B52" s="75" t="s">
        <v>444</v>
      </c>
      <c r="C52" s="84">
        <v>79600</v>
      </c>
      <c r="D52" s="82">
        <v>67100</v>
      </c>
      <c r="E52" s="82">
        <v>95300</v>
      </c>
      <c r="F52" s="87">
        <v>3</v>
      </c>
      <c r="G52" s="74">
        <v>1</v>
      </c>
      <c r="H52" s="74">
        <v>10</v>
      </c>
      <c r="I52" s="87">
        <v>0.6</v>
      </c>
      <c r="J52" s="74">
        <v>0.2</v>
      </c>
      <c r="K52" s="74">
        <v>2</v>
      </c>
    </row>
    <row r="53" spans="1:11">
      <c r="A53" s="552" t="s">
        <v>445</v>
      </c>
      <c r="B53" s="75" t="s">
        <v>446</v>
      </c>
      <c r="C53" s="84">
        <v>54600</v>
      </c>
      <c r="D53" s="82">
        <v>46200</v>
      </c>
      <c r="E53" s="82">
        <v>66000</v>
      </c>
      <c r="F53" s="87">
        <v>1</v>
      </c>
      <c r="G53" s="74">
        <v>0.3</v>
      </c>
      <c r="H53" s="74">
        <v>3</v>
      </c>
      <c r="I53" s="87">
        <v>0.1</v>
      </c>
      <c r="J53" s="74">
        <v>0.03</v>
      </c>
      <c r="K53" s="74">
        <v>0.3</v>
      </c>
    </row>
    <row r="54" spans="1:11">
      <c r="A54" s="552"/>
      <c r="B54" s="75" t="s">
        <v>447</v>
      </c>
      <c r="C54" s="84">
        <v>54600</v>
      </c>
      <c r="D54" s="82">
        <v>46200</v>
      </c>
      <c r="E54" s="82">
        <v>66000</v>
      </c>
      <c r="F54" s="87">
        <v>1</v>
      </c>
      <c r="G54" s="74">
        <v>0.3</v>
      </c>
      <c r="H54" s="74">
        <v>3</v>
      </c>
      <c r="I54" s="87">
        <v>0.1</v>
      </c>
      <c r="J54" s="74">
        <v>0.03</v>
      </c>
      <c r="K54" s="74">
        <v>0.3</v>
      </c>
    </row>
    <row r="55" spans="1:11">
      <c r="A55" s="552"/>
      <c r="B55" s="75" t="s">
        <v>448</v>
      </c>
      <c r="C55" s="84">
        <v>54600</v>
      </c>
      <c r="D55" s="82">
        <v>46200</v>
      </c>
      <c r="E55" s="82">
        <v>66000</v>
      </c>
      <c r="F55" s="87">
        <v>1</v>
      </c>
      <c r="G55" s="74">
        <v>0.3</v>
      </c>
      <c r="H55" s="74">
        <v>3</v>
      </c>
      <c r="I55" s="87">
        <v>0.1</v>
      </c>
      <c r="J55" s="74">
        <v>0.03</v>
      </c>
      <c r="K55" s="74">
        <v>0.3</v>
      </c>
    </row>
    <row r="56" spans="1:11" ht="28.8">
      <c r="A56" s="76" t="s">
        <v>449</v>
      </c>
      <c r="B56" s="75" t="s">
        <v>450</v>
      </c>
      <c r="C56" s="84">
        <v>100000</v>
      </c>
      <c r="D56" s="82">
        <v>84700</v>
      </c>
      <c r="E56" s="82">
        <v>117000</v>
      </c>
      <c r="F56" s="87">
        <v>30</v>
      </c>
      <c r="G56" s="74">
        <v>10</v>
      </c>
      <c r="H56" s="74">
        <v>100</v>
      </c>
      <c r="I56" s="87">
        <v>4</v>
      </c>
      <c r="J56" s="74">
        <v>1.5</v>
      </c>
      <c r="K56" s="74">
        <v>15</v>
      </c>
    </row>
    <row r="57" spans="1:11" ht="69" customHeight="1">
      <c r="A57" s="548" t="s">
        <v>451</v>
      </c>
      <c r="B57" s="548"/>
      <c r="C57" s="548"/>
      <c r="D57" s="548"/>
      <c r="E57" s="548"/>
      <c r="F57" s="548"/>
      <c r="G57" s="548"/>
      <c r="H57" s="548"/>
      <c r="I57" s="548"/>
      <c r="J57" s="548"/>
      <c r="K57" s="548"/>
    </row>
  </sheetData>
  <mergeCells count="42">
    <mergeCell ref="A28:B28"/>
    <mergeCell ref="A29:B29"/>
    <mergeCell ref="A43:B43"/>
    <mergeCell ref="A44:B44"/>
    <mergeCell ref="A45:B45"/>
    <mergeCell ref="A31:B31"/>
    <mergeCell ref="A32:B32"/>
    <mergeCell ref="A33:B33"/>
    <mergeCell ref="A36:B36"/>
    <mergeCell ref="A41:B41"/>
    <mergeCell ref="A42:B42"/>
    <mergeCell ref="A19:B19"/>
    <mergeCell ref="A20:B20"/>
    <mergeCell ref="A21:B21"/>
    <mergeCell ref="A26:B26"/>
    <mergeCell ref="A27:B27"/>
    <mergeCell ref="A4:B4"/>
    <mergeCell ref="A5:B5"/>
    <mergeCell ref="A6:B6"/>
    <mergeCell ref="A10:B10"/>
    <mergeCell ref="A11:B11"/>
    <mergeCell ref="A12:B12"/>
    <mergeCell ref="A7:A9"/>
    <mergeCell ref="A22:A25"/>
    <mergeCell ref="A34:A35"/>
    <mergeCell ref="A57:K57"/>
    <mergeCell ref="A46:A49"/>
    <mergeCell ref="A50:A52"/>
    <mergeCell ref="A53:A55"/>
    <mergeCell ref="A37:A40"/>
    <mergeCell ref="A13:B13"/>
    <mergeCell ref="A14:B14"/>
    <mergeCell ref="A30:B30"/>
    <mergeCell ref="A15:B15"/>
    <mergeCell ref="A16:B16"/>
    <mergeCell ref="A17:B17"/>
    <mergeCell ref="A18:B18"/>
    <mergeCell ref="A1:K1"/>
    <mergeCell ref="A2:B3"/>
    <mergeCell ref="C2:E2"/>
    <mergeCell ref="F2:H2"/>
    <mergeCell ref="I2:K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79998168889431442"/>
  </sheetPr>
  <dimension ref="A1:K57"/>
  <sheetViews>
    <sheetView workbookViewId="0">
      <selection sqref="A1:K1"/>
    </sheetView>
  </sheetViews>
  <sheetFormatPr baseColWidth="10" defaultColWidth="9.109375" defaultRowHeight="14.4"/>
  <cols>
    <col min="1" max="1" width="21" customWidth="1"/>
    <col min="2" max="2" width="23.5546875" customWidth="1"/>
    <col min="3" max="5" width="11.88671875" bestFit="1" customWidth="1"/>
  </cols>
  <sheetData>
    <row r="1" spans="1:11" ht="48.75" customHeight="1">
      <c r="A1" s="548" t="s">
        <v>452</v>
      </c>
      <c r="B1" s="548"/>
      <c r="C1" s="548"/>
      <c r="D1" s="548"/>
      <c r="E1" s="548"/>
      <c r="F1" s="548"/>
      <c r="G1" s="548"/>
      <c r="H1" s="548"/>
      <c r="I1" s="548"/>
      <c r="J1" s="548"/>
      <c r="K1" s="548"/>
    </row>
    <row r="2" spans="1:11">
      <c r="A2" s="549" t="s">
        <v>399</v>
      </c>
      <c r="B2" s="549"/>
      <c r="C2" s="549" t="s">
        <v>356</v>
      </c>
      <c r="D2" s="549"/>
      <c r="E2" s="549"/>
      <c r="F2" s="549"/>
      <c r="G2" s="549"/>
      <c r="H2" s="549"/>
      <c r="I2" s="549"/>
      <c r="J2" s="549"/>
      <c r="K2" s="549"/>
    </row>
    <row r="3" spans="1:11">
      <c r="A3" s="549"/>
      <c r="B3" s="549"/>
      <c r="C3" s="83" t="s">
        <v>400</v>
      </c>
      <c r="D3" s="80" t="s">
        <v>401</v>
      </c>
      <c r="E3" s="80" t="s">
        <v>402</v>
      </c>
      <c r="F3" s="85" t="s">
        <v>400</v>
      </c>
      <c r="G3" s="80" t="s">
        <v>401</v>
      </c>
      <c r="H3" s="80" t="s">
        <v>402</v>
      </c>
      <c r="I3" s="83" t="s">
        <v>400</v>
      </c>
      <c r="J3" s="80" t="s">
        <v>401</v>
      </c>
      <c r="K3" s="80" t="s">
        <v>402</v>
      </c>
    </row>
    <row r="4" spans="1:11">
      <c r="A4" s="550" t="s">
        <v>403</v>
      </c>
      <c r="B4" s="553"/>
      <c r="C4" s="84">
        <v>73300</v>
      </c>
      <c r="D4" s="82">
        <v>71100</v>
      </c>
      <c r="E4" s="82">
        <v>75500</v>
      </c>
      <c r="F4" s="86">
        <v>3</v>
      </c>
      <c r="G4" s="81">
        <v>1</v>
      </c>
      <c r="H4" s="81">
        <v>10</v>
      </c>
      <c r="I4" s="86">
        <v>0.6</v>
      </c>
      <c r="J4" s="81">
        <v>0.2</v>
      </c>
      <c r="K4" s="81">
        <v>2</v>
      </c>
    </row>
    <row r="5" spans="1:11">
      <c r="A5" s="550" t="s">
        <v>404</v>
      </c>
      <c r="B5" s="553"/>
      <c r="C5" s="84">
        <v>77000</v>
      </c>
      <c r="D5" s="82">
        <v>69300</v>
      </c>
      <c r="E5" s="82">
        <v>85400</v>
      </c>
      <c r="F5" s="86">
        <v>3</v>
      </c>
      <c r="G5" s="81">
        <v>1</v>
      </c>
      <c r="H5" s="81">
        <v>10</v>
      </c>
      <c r="I5" s="86">
        <v>0.6</v>
      </c>
      <c r="J5" s="81">
        <v>0.2</v>
      </c>
      <c r="K5" s="81">
        <v>2</v>
      </c>
    </row>
    <row r="6" spans="1:11">
      <c r="A6" s="550" t="s">
        <v>405</v>
      </c>
      <c r="B6" s="553"/>
      <c r="C6" s="84">
        <v>64200</v>
      </c>
      <c r="D6" s="82">
        <v>58300</v>
      </c>
      <c r="E6" s="82">
        <v>70400</v>
      </c>
      <c r="F6" s="86">
        <v>3</v>
      </c>
      <c r="G6" s="81">
        <v>1</v>
      </c>
      <c r="H6" s="81">
        <v>10</v>
      </c>
      <c r="I6" s="86">
        <v>0.6</v>
      </c>
      <c r="J6" s="81">
        <v>0.2</v>
      </c>
      <c r="K6" s="81">
        <v>2</v>
      </c>
    </row>
    <row r="7" spans="1:11">
      <c r="A7" s="551" t="s">
        <v>93</v>
      </c>
      <c r="B7" s="88" t="s">
        <v>374</v>
      </c>
      <c r="C7" s="84">
        <v>69300</v>
      </c>
      <c r="D7" s="82">
        <v>67500</v>
      </c>
      <c r="E7" s="82">
        <v>73000</v>
      </c>
      <c r="F7" s="86">
        <v>3</v>
      </c>
      <c r="G7" s="81">
        <v>1</v>
      </c>
      <c r="H7" s="81">
        <v>10</v>
      </c>
      <c r="I7" s="86">
        <v>0.6</v>
      </c>
      <c r="J7" s="81">
        <v>0.2</v>
      </c>
      <c r="K7" s="81">
        <v>2</v>
      </c>
    </row>
    <row r="8" spans="1:11">
      <c r="A8" s="551"/>
      <c r="B8" s="77" t="s">
        <v>406</v>
      </c>
      <c r="C8" s="84">
        <v>70000</v>
      </c>
      <c r="D8" s="82">
        <v>67500</v>
      </c>
      <c r="E8" s="82">
        <v>73000</v>
      </c>
      <c r="F8" s="86">
        <v>3</v>
      </c>
      <c r="G8" s="81">
        <v>1</v>
      </c>
      <c r="H8" s="81">
        <v>10</v>
      </c>
      <c r="I8" s="86">
        <v>0.6</v>
      </c>
      <c r="J8" s="81">
        <v>0.2</v>
      </c>
      <c r="K8" s="81">
        <v>2</v>
      </c>
    </row>
    <row r="9" spans="1:11">
      <c r="A9" s="551"/>
      <c r="B9" s="77" t="s">
        <v>407</v>
      </c>
      <c r="C9" s="84">
        <v>70000</v>
      </c>
      <c r="D9" s="82">
        <v>67500</v>
      </c>
      <c r="E9" s="82">
        <v>73000</v>
      </c>
      <c r="F9" s="86">
        <v>3</v>
      </c>
      <c r="G9" s="81">
        <v>1</v>
      </c>
      <c r="H9" s="81">
        <v>10</v>
      </c>
      <c r="I9" s="86">
        <v>0.6</v>
      </c>
      <c r="J9" s="81">
        <v>0.2</v>
      </c>
      <c r="K9" s="81">
        <v>2</v>
      </c>
    </row>
    <row r="10" spans="1:11">
      <c r="A10" s="550" t="s">
        <v>408</v>
      </c>
      <c r="B10" s="553"/>
      <c r="C10" s="84">
        <v>71500</v>
      </c>
      <c r="D10" s="82">
        <v>69700</v>
      </c>
      <c r="E10" s="82">
        <v>74400</v>
      </c>
      <c r="F10" s="86">
        <v>3</v>
      </c>
      <c r="G10" s="81">
        <v>1</v>
      </c>
      <c r="H10" s="81">
        <v>10</v>
      </c>
      <c r="I10" s="86">
        <v>0.6</v>
      </c>
      <c r="J10" s="81">
        <v>0.2</v>
      </c>
      <c r="K10" s="81">
        <v>2</v>
      </c>
    </row>
    <row r="11" spans="1:11">
      <c r="A11" s="554" t="s">
        <v>387</v>
      </c>
      <c r="B11" s="555"/>
      <c r="C11" s="84">
        <v>71900</v>
      </c>
      <c r="D11" s="82">
        <v>70800</v>
      </c>
      <c r="E11" s="82">
        <v>73700</v>
      </c>
      <c r="F11" s="86">
        <v>3</v>
      </c>
      <c r="G11" s="81">
        <v>1</v>
      </c>
      <c r="H11" s="81">
        <v>10</v>
      </c>
      <c r="I11" s="86">
        <v>0.6</v>
      </c>
      <c r="J11" s="81">
        <v>0.2</v>
      </c>
      <c r="K11" s="81">
        <v>2</v>
      </c>
    </row>
    <row r="12" spans="1:11">
      <c r="A12" s="550" t="s">
        <v>409</v>
      </c>
      <c r="B12" s="553"/>
      <c r="C12" s="84">
        <v>73300</v>
      </c>
      <c r="D12" s="82">
        <v>67800</v>
      </c>
      <c r="E12" s="82">
        <v>79200</v>
      </c>
      <c r="F12" s="86">
        <v>3</v>
      </c>
      <c r="G12" s="81">
        <v>1</v>
      </c>
      <c r="H12" s="81">
        <v>10</v>
      </c>
      <c r="I12" s="86">
        <v>0.6</v>
      </c>
      <c r="J12" s="81">
        <v>0.2</v>
      </c>
      <c r="K12" s="81">
        <v>2</v>
      </c>
    </row>
    <row r="13" spans="1:11">
      <c r="A13" s="554" t="s">
        <v>393</v>
      </c>
      <c r="B13" s="555"/>
      <c r="C13" s="84">
        <v>74100</v>
      </c>
      <c r="D13" s="82">
        <v>72600</v>
      </c>
      <c r="E13" s="82">
        <v>74800</v>
      </c>
      <c r="F13" s="86">
        <v>3</v>
      </c>
      <c r="G13" s="81">
        <v>1</v>
      </c>
      <c r="H13" s="81">
        <v>10</v>
      </c>
      <c r="I13" s="86">
        <v>0.6</v>
      </c>
      <c r="J13" s="81">
        <v>0.2</v>
      </c>
      <c r="K13" s="81">
        <v>2</v>
      </c>
    </row>
    <row r="14" spans="1:11">
      <c r="A14" s="554" t="s">
        <v>395</v>
      </c>
      <c r="B14" s="555"/>
      <c r="C14" s="84">
        <v>77400</v>
      </c>
      <c r="D14" s="82">
        <v>75500</v>
      </c>
      <c r="E14" s="82">
        <v>78800</v>
      </c>
      <c r="F14" s="86">
        <v>3</v>
      </c>
      <c r="G14" s="81">
        <v>1</v>
      </c>
      <c r="H14" s="81">
        <v>10</v>
      </c>
      <c r="I14" s="86">
        <v>0.6</v>
      </c>
      <c r="J14" s="81">
        <v>0.2</v>
      </c>
      <c r="K14" s="81">
        <v>2</v>
      </c>
    </row>
    <row r="15" spans="1:11">
      <c r="A15" s="554" t="s">
        <v>410</v>
      </c>
      <c r="B15" s="555"/>
      <c r="C15" s="84">
        <v>63100</v>
      </c>
      <c r="D15" s="82">
        <v>61600</v>
      </c>
      <c r="E15" s="82">
        <v>65600</v>
      </c>
      <c r="F15" s="86">
        <v>1</v>
      </c>
      <c r="G15" s="81">
        <v>0.3</v>
      </c>
      <c r="H15" s="81">
        <v>3</v>
      </c>
      <c r="I15" s="86">
        <v>0.1</v>
      </c>
      <c r="J15" s="81">
        <v>0.03</v>
      </c>
      <c r="K15" s="81">
        <v>0.3</v>
      </c>
    </row>
    <row r="16" spans="1:11">
      <c r="A16" s="550" t="s">
        <v>411</v>
      </c>
      <c r="B16" s="553"/>
      <c r="C16" s="84">
        <v>61600</v>
      </c>
      <c r="D16" s="82">
        <v>56500</v>
      </c>
      <c r="E16" s="82">
        <v>68600</v>
      </c>
      <c r="F16" s="86">
        <v>1</v>
      </c>
      <c r="G16" s="81">
        <v>0.3</v>
      </c>
      <c r="H16" s="81">
        <v>3</v>
      </c>
      <c r="I16" s="86">
        <v>0.1</v>
      </c>
      <c r="J16" s="81">
        <v>0.03</v>
      </c>
      <c r="K16" s="81">
        <v>0.3</v>
      </c>
    </row>
    <row r="17" spans="1:11">
      <c r="A17" s="554" t="s">
        <v>84</v>
      </c>
      <c r="B17" s="555"/>
      <c r="C17" s="84">
        <v>73300</v>
      </c>
      <c r="D17" s="82">
        <v>69300</v>
      </c>
      <c r="E17" s="82">
        <v>76300</v>
      </c>
      <c r="F17" s="86">
        <v>3</v>
      </c>
      <c r="G17" s="81">
        <v>1</v>
      </c>
      <c r="H17" s="81">
        <v>10</v>
      </c>
      <c r="I17" s="86">
        <v>0.6</v>
      </c>
      <c r="J17" s="81">
        <v>0.2</v>
      </c>
      <c r="K17" s="81">
        <v>2</v>
      </c>
    </row>
    <row r="18" spans="1:11">
      <c r="A18" s="550" t="s">
        <v>412</v>
      </c>
      <c r="B18" s="553"/>
      <c r="C18" s="84">
        <v>80700</v>
      </c>
      <c r="D18" s="82">
        <v>73000</v>
      </c>
      <c r="E18" s="82">
        <v>89900</v>
      </c>
      <c r="F18" s="86">
        <v>3</v>
      </c>
      <c r="G18" s="81">
        <v>1</v>
      </c>
      <c r="H18" s="81">
        <v>10</v>
      </c>
      <c r="I18" s="86">
        <v>0.6</v>
      </c>
      <c r="J18" s="81">
        <v>0.2</v>
      </c>
      <c r="K18" s="81">
        <v>2</v>
      </c>
    </row>
    <row r="19" spans="1:11">
      <c r="A19" s="550" t="s">
        <v>221</v>
      </c>
      <c r="B19" s="553"/>
      <c r="C19" s="84">
        <v>73300</v>
      </c>
      <c r="D19" s="82">
        <v>71900</v>
      </c>
      <c r="E19" s="82">
        <v>75200</v>
      </c>
      <c r="F19" s="86">
        <v>3</v>
      </c>
      <c r="G19" s="81">
        <v>1</v>
      </c>
      <c r="H19" s="81">
        <v>10</v>
      </c>
      <c r="I19" s="86">
        <v>0.6</v>
      </c>
      <c r="J19" s="81">
        <v>0.2</v>
      </c>
      <c r="K19" s="81">
        <v>2</v>
      </c>
    </row>
    <row r="20" spans="1:11">
      <c r="A20" s="554" t="s">
        <v>390</v>
      </c>
      <c r="B20" s="555"/>
      <c r="C20" s="84">
        <v>97500</v>
      </c>
      <c r="D20" s="82">
        <v>82900</v>
      </c>
      <c r="E20" s="82">
        <v>115000</v>
      </c>
      <c r="F20" s="86">
        <v>3</v>
      </c>
      <c r="G20" s="81">
        <v>1</v>
      </c>
      <c r="H20" s="81">
        <v>10</v>
      </c>
      <c r="I20" s="86">
        <v>0.6</v>
      </c>
      <c r="J20" s="81">
        <v>0.2</v>
      </c>
      <c r="K20" s="81">
        <v>2</v>
      </c>
    </row>
    <row r="21" spans="1:11">
      <c r="A21" s="550" t="s">
        <v>413</v>
      </c>
      <c r="B21" s="553"/>
      <c r="C21" s="84">
        <v>73300</v>
      </c>
      <c r="D21" s="82">
        <v>68900</v>
      </c>
      <c r="E21" s="82">
        <v>76600</v>
      </c>
      <c r="F21" s="86">
        <v>3</v>
      </c>
      <c r="G21" s="81">
        <v>1</v>
      </c>
      <c r="H21" s="81">
        <v>10</v>
      </c>
      <c r="I21" s="86">
        <v>0.6</v>
      </c>
      <c r="J21" s="81">
        <v>0.2</v>
      </c>
      <c r="K21" s="81">
        <v>2</v>
      </c>
    </row>
    <row r="22" spans="1:11">
      <c r="A22" s="551" t="s">
        <v>414</v>
      </c>
      <c r="B22" s="96" t="s">
        <v>96</v>
      </c>
      <c r="C22" s="84">
        <v>57600</v>
      </c>
      <c r="D22" s="82">
        <v>48200</v>
      </c>
      <c r="E22" s="82">
        <v>69000</v>
      </c>
      <c r="F22" s="86">
        <v>1</v>
      </c>
      <c r="G22" s="81">
        <v>0.3</v>
      </c>
      <c r="H22" s="81">
        <v>3</v>
      </c>
      <c r="I22" s="86">
        <v>0.1</v>
      </c>
      <c r="J22" s="81">
        <v>0.03</v>
      </c>
      <c r="K22" s="81">
        <v>0.3</v>
      </c>
    </row>
    <row r="23" spans="1:11">
      <c r="A23" s="551"/>
      <c r="B23" s="78" t="s">
        <v>415</v>
      </c>
      <c r="C23" s="84">
        <v>73300</v>
      </c>
      <c r="D23" s="82">
        <v>72200</v>
      </c>
      <c r="E23" s="82">
        <v>74400</v>
      </c>
      <c r="F23" s="86">
        <v>3</v>
      </c>
      <c r="G23" s="81">
        <v>1</v>
      </c>
      <c r="H23" s="81">
        <v>10</v>
      </c>
      <c r="I23" s="86">
        <v>0.6</v>
      </c>
      <c r="J23" s="81">
        <v>0.2</v>
      </c>
      <c r="K23" s="81">
        <v>2</v>
      </c>
    </row>
    <row r="24" spans="1:11">
      <c r="A24" s="551"/>
      <c r="B24" s="78" t="s">
        <v>416</v>
      </c>
      <c r="C24" s="84">
        <v>73300</v>
      </c>
      <c r="D24" s="82">
        <v>72200</v>
      </c>
      <c r="E24" s="82">
        <v>74400</v>
      </c>
      <c r="F24" s="86">
        <v>3</v>
      </c>
      <c r="G24" s="81">
        <v>1</v>
      </c>
      <c r="H24" s="81">
        <v>10</v>
      </c>
      <c r="I24" s="86">
        <v>0.6</v>
      </c>
      <c r="J24" s="81">
        <v>0.2</v>
      </c>
      <c r="K24" s="81">
        <v>2</v>
      </c>
    </row>
    <row r="25" spans="1:11" ht="28.8">
      <c r="A25" s="551"/>
      <c r="B25" s="79" t="s">
        <v>417</v>
      </c>
      <c r="C25" s="84">
        <v>73300</v>
      </c>
      <c r="D25" s="82">
        <v>72200</v>
      </c>
      <c r="E25" s="82">
        <v>74400</v>
      </c>
      <c r="F25" s="86">
        <v>3</v>
      </c>
      <c r="G25" s="81">
        <v>1</v>
      </c>
      <c r="H25" s="81">
        <v>10</v>
      </c>
      <c r="I25" s="86">
        <v>0.6</v>
      </c>
      <c r="J25" s="81">
        <v>0.2</v>
      </c>
      <c r="K25" s="81">
        <v>2</v>
      </c>
    </row>
    <row r="26" spans="1:11">
      <c r="A26" s="550" t="s">
        <v>418</v>
      </c>
      <c r="B26" s="553"/>
      <c r="C26" s="84">
        <v>98300</v>
      </c>
      <c r="D26" s="82">
        <v>94600</v>
      </c>
      <c r="E26" s="82">
        <v>101000</v>
      </c>
      <c r="F26" s="86">
        <v>10</v>
      </c>
      <c r="G26" s="81">
        <v>3</v>
      </c>
      <c r="H26" s="81">
        <v>30</v>
      </c>
      <c r="I26" s="86">
        <v>1.5</v>
      </c>
      <c r="J26" s="81">
        <v>0.5</v>
      </c>
      <c r="K26" s="81">
        <v>5</v>
      </c>
    </row>
    <row r="27" spans="1:11">
      <c r="A27" s="554" t="s">
        <v>367</v>
      </c>
      <c r="B27" s="555"/>
      <c r="C27" s="84">
        <v>94600</v>
      </c>
      <c r="D27" s="82">
        <v>87300</v>
      </c>
      <c r="E27" s="82">
        <v>101000</v>
      </c>
      <c r="F27" s="86">
        <v>10</v>
      </c>
      <c r="G27" s="81">
        <v>3</v>
      </c>
      <c r="H27" s="81">
        <v>30</v>
      </c>
      <c r="I27" s="86">
        <v>1.5</v>
      </c>
      <c r="J27" s="81">
        <v>0.5</v>
      </c>
      <c r="K27" s="81">
        <v>5</v>
      </c>
    </row>
    <row r="28" spans="1:11">
      <c r="A28" s="554" t="s">
        <v>371</v>
      </c>
      <c r="B28" s="555"/>
      <c r="C28" s="84">
        <v>94600</v>
      </c>
      <c r="D28" s="82">
        <v>89500</v>
      </c>
      <c r="E28" s="82">
        <v>99700</v>
      </c>
      <c r="F28" s="86">
        <v>10</v>
      </c>
      <c r="G28" s="81">
        <v>3</v>
      </c>
      <c r="H28" s="81">
        <v>30</v>
      </c>
      <c r="I28" s="86">
        <v>1.5</v>
      </c>
      <c r="J28" s="81">
        <v>0.5</v>
      </c>
      <c r="K28" s="81">
        <v>5</v>
      </c>
    </row>
    <row r="29" spans="1:11">
      <c r="A29" s="550" t="s">
        <v>419</v>
      </c>
      <c r="B29" s="553"/>
      <c r="C29" s="84">
        <v>96100</v>
      </c>
      <c r="D29" s="82">
        <v>92800</v>
      </c>
      <c r="E29" s="82">
        <v>100000</v>
      </c>
      <c r="F29" s="86">
        <v>10</v>
      </c>
      <c r="G29" s="81">
        <v>3</v>
      </c>
      <c r="H29" s="81">
        <v>30</v>
      </c>
      <c r="I29" s="86">
        <v>1.5</v>
      </c>
      <c r="J29" s="81">
        <v>0.5</v>
      </c>
      <c r="K29" s="81">
        <v>5</v>
      </c>
    </row>
    <row r="30" spans="1:11">
      <c r="A30" s="550" t="s">
        <v>420</v>
      </c>
      <c r="B30" s="553"/>
      <c r="C30" s="84">
        <v>101000</v>
      </c>
      <c r="D30" s="82">
        <v>90900</v>
      </c>
      <c r="E30" s="82">
        <v>115000</v>
      </c>
      <c r="F30" s="86">
        <v>10</v>
      </c>
      <c r="G30" s="81">
        <v>3</v>
      </c>
      <c r="H30" s="81">
        <v>30</v>
      </c>
      <c r="I30" s="86">
        <v>1.5</v>
      </c>
      <c r="J30" s="81">
        <v>0.5</v>
      </c>
      <c r="K30" s="81">
        <v>5</v>
      </c>
    </row>
    <row r="31" spans="1:11">
      <c r="A31" s="550" t="s">
        <v>421</v>
      </c>
      <c r="B31" s="553"/>
      <c r="C31" s="84">
        <v>107000</v>
      </c>
      <c r="D31" s="82">
        <v>90200</v>
      </c>
      <c r="E31" s="82">
        <v>125000</v>
      </c>
      <c r="F31" s="86">
        <v>10</v>
      </c>
      <c r="G31" s="81">
        <v>3</v>
      </c>
      <c r="H31" s="81">
        <v>30</v>
      </c>
      <c r="I31" s="86">
        <v>1.5</v>
      </c>
      <c r="J31" s="81">
        <v>0.5</v>
      </c>
      <c r="K31" s="81">
        <v>5</v>
      </c>
    </row>
    <row r="32" spans="1:11">
      <c r="A32" s="550" t="s">
        <v>422</v>
      </c>
      <c r="B32" s="553"/>
      <c r="C32" s="84">
        <v>97500</v>
      </c>
      <c r="D32" s="82">
        <v>87300</v>
      </c>
      <c r="E32" s="82">
        <v>109000</v>
      </c>
      <c r="F32" s="86">
        <v>10</v>
      </c>
      <c r="G32" s="81">
        <v>3</v>
      </c>
      <c r="H32" s="81">
        <v>30</v>
      </c>
      <c r="I32" s="86">
        <v>1.5</v>
      </c>
      <c r="J32" s="81">
        <v>0.5</v>
      </c>
      <c r="K32" s="81">
        <v>5</v>
      </c>
    </row>
    <row r="33" spans="1:11">
      <c r="A33" s="550" t="s">
        <v>423</v>
      </c>
      <c r="B33" s="553"/>
      <c r="C33" s="84">
        <v>97500</v>
      </c>
      <c r="D33" s="82">
        <v>87300</v>
      </c>
      <c r="E33" s="82">
        <v>109000</v>
      </c>
      <c r="F33" s="86">
        <v>10</v>
      </c>
      <c r="G33" s="81">
        <v>3</v>
      </c>
      <c r="H33" s="81">
        <v>30</v>
      </c>
      <c r="I33" s="86">
        <v>1.5</v>
      </c>
      <c r="J33" s="81">
        <v>0.5</v>
      </c>
      <c r="K33" s="81">
        <v>5</v>
      </c>
    </row>
    <row r="34" spans="1:11" ht="28.8">
      <c r="A34" s="551" t="s">
        <v>424</v>
      </c>
      <c r="B34" s="79" t="s">
        <v>425</v>
      </c>
      <c r="C34" s="84">
        <v>107000</v>
      </c>
      <c r="D34" s="82">
        <v>95700</v>
      </c>
      <c r="E34" s="82">
        <v>119000</v>
      </c>
      <c r="F34" s="86">
        <v>10</v>
      </c>
      <c r="G34" s="81">
        <v>3</v>
      </c>
      <c r="H34" s="81">
        <v>30</v>
      </c>
      <c r="I34" s="86">
        <v>1.5</v>
      </c>
      <c r="J34" s="81">
        <v>0.5</v>
      </c>
      <c r="K34" s="81">
        <v>5</v>
      </c>
    </row>
    <row r="35" spans="1:11">
      <c r="A35" s="551"/>
      <c r="B35" s="78" t="s">
        <v>426</v>
      </c>
      <c r="C35" s="84">
        <v>107000</v>
      </c>
      <c r="D35" s="82">
        <v>95700</v>
      </c>
      <c r="E35" s="82">
        <v>119000</v>
      </c>
      <c r="F35" s="86">
        <v>1</v>
      </c>
      <c r="G35" s="81">
        <v>0.3</v>
      </c>
      <c r="H35" s="81">
        <v>3</v>
      </c>
      <c r="I35" s="86">
        <v>0.1</v>
      </c>
      <c r="J35" s="81">
        <v>0.03</v>
      </c>
      <c r="K35" s="81">
        <v>0.3</v>
      </c>
    </row>
    <row r="36" spans="1:11">
      <c r="A36" s="550" t="s">
        <v>427</v>
      </c>
      <c r="B36" s="553"/>
      <c r="C36" s="84">
        <v>80700</v>
      </c>
      <c r="D36" s="82">
        <v>68200</v>
      </c>
      <c r="E36" s="82">
        <v>95300</v>
      </c>
      <c r="F36" s="86">
        <v>10</v>
      </c>
      <c r="G36" s="81">
        <v>3</v>
      </c>
      <c r="H36" s="81">
        <v>30</v>
      </c>
      <c r="I36" s="86">
        <v>1.5</v>
      </c>
      <c r="J36" s="81">
        <v>0.5</v>
      </c>
      <c r="K36" s="81">
        <v>5</v>
      </c>
    </row>
    <row r="37" spans="1:11">
      <c r="A37" s="551" t="s">
        <v>428</v>
      </c>
      <c r="B37" s="78" t="s">
        <v>429</v>
      </c>
      <c r="C37" s="84">
        <v>44400</v>
      </c>
      <c r="D37" s="82">
        <v>37300</v>
      </c>
      <c r="E37" s="82">
        <v>54100</v>
      </c>
      <c r="F37" s="86">
        <v>1</v>
      </c>
      <c r="G37" s="81">
        <v>0.3</v>
      </c>
      <c r="H37" s="81">
        <v>3</v>
      </c>
      <c r="I37" s="86">
        <v>0.1</v>
      </c>
      <c r="J37" s="81">
        <v>0.03</v>
      </c>
      <c r="K37" s="81">
        <v>0.3</v>
      </c>
    </row>
    <row r="38" spans="1:11">
      <c r="A38" s="551"/>
      <c r="B38" s="78" t="s">
        <v>430</v>
      </c>
      <c r="C38" s="84">
        <v>44400</v>
      </c>
      <c r="D38" s="82">
        <v>37300</v>
      </c>
      <c r="E38" s="82">
        <v>54100</v>
      </c>
      <c r="F38" s="86">
        <v>1</v>
      </c>
      <c r="G38" s="81">
        <v>0.3</v>
      </c>
      <c r="H38" s="81">
        <v>3</v>
      </c>
      <c r="I38" s="86">
        <v>0.1</v>
      </c>
      <c r="J38" s="81">
        <v>0.03</v>
      </c>
      <c r="K38" s="81">
        <v>0.3</v>
      </c>
    </row>
    <row r="39" spans="1:11">
      <c r="A39" s="551"/>
      <c r="B39" s="96" t="s">
        <v>94</v>
      </c>
      <c r="C39" s="84">
        <v>260000</v>
      </c>
      <c r="D39" s="82">
        <v>219000</v>
      </c>
      <c r="E39" s="82">
        <v>308000</v>
      </c>
      <c r="F39" s="86">
        <v>1</v>
      </c>
      <c r="G39" s="81">
        <v>0.3</v>
      </c>
      <c r="H39" s="81">
        <v>3</v>
      </c>
      <c r="I39" s="86">
        <v>0.1</v>
      </c>
      <c r="J39" s="81">
        <v>0.03</v>
      </c>
      <c r="K39" s="81">
        <v>0.3</v>
      </c>
    </row>
    <row r="40" spans="1:11" ht="28.8">
      <c r="A40" s="551"/>
      <c r="B40" s="79" t="s">
        <v>431</v>
      </c>
      <c r="C40" s="84">
        <v>182000</v>
      </c>
      <c r="D40" s="82">
        <v>145000</v>
      </c>
      <c r="E40" s="82">
        <v>202000</v>
      </c>
      <c r="F40" s="86">
        <v>1</v>
      </c>
      <c r="G40" s="81">
        <v>0.3</v>
      </c>
      <c r="H40" s="81">
        <v>3</v>
      </c>
      <c r="I40" s="86">
        <v>0.1</v>
      </c>
      <c r="J40" s="81">
        <v>0.03</v>
      </c>
      <c r="K40" s="81">
        <v>0.3</v>
      </c>
    </row>
    <row r="41" spans="1:11">
      <c r="A41" s="554" t="s">
        <v>98</v>
      </c>
      <c r="B41" s="555"/>
      <c r="C41" s="84">
        <v>56100</v>
      </c>
      <c r="D41" s="82">
        <v>54300</v>
      </c>
      <c r="E41" s="82">
        <v>58300</v>
      </c>
      <c r="F41" s="86">
        <v>1</v>
      </c>
      <c r="G41" s="81">
        <v>0.3</v>
      </c>
      <c r="H41" s="81">
        <v>3</v>
      </c>
      <c r="I41" s="86">
        <v>0.1</v>
      </c>
      <c r="J41" s="81">
        <v>0.03</v>
      </c>
      <c r="K41" s="81">
        <v>0.3</v>
      </c>
    </row>
    <row r="42" spans="1:11">
      <c r="A42" s="550" t="s">
        <v>432</v>
      </c>
      <c r="B42" s="553"/>
      <c r="C42" s="84">
        <v>91700</v>
      </c>
      <c r="D42" s="82">
        <v>73300</v>
      </c>
      <c r="E42" s="82">
        <v>121000</v>
      </c>
      <c r="F42" s="86">
        <v>30</v>
      </c>
      <c r="G42" s="81">
        <v>10</v>
      </c>
      <c r="H42" s="81">
        <v>100</v>
      </c>
      <c r="I42" s="86">
        <v>4</v>
      </c>
      <c r="J42" s="81">
        <v>1.5</v>
      </c>
      <c r="K42" s="81">
        <v>15</v>
      </c>
    </row>
    <row r="43" spans="1:11">
      <c r="A43" s="550" t="s">
        <v>433</v>
      </c>
      <c r="B43" s="553"/>
      <c r="C43" s="84">
        <v>143000</v>
      </c>
      <c r="D43" s="82">
        <v>110000</v>
      </c>
      <c r="E43" s="82">
        <v>183000</v>
      </c>
      <c r="F43" s="86">
        <v>30</v>
      </c>
      <c r="G43" s="81">
        <v>10</v>
      </c>
      <c r="H43" s="81">
        <v>100</v>
      </c>
      <c r="I43" s="86">
        <v>4</v>
      </c>
      <c r="J43" s="81">
        <v>1.5</v>
      </c>
      <c r="K43" s="81">
        <v>15</v>
      </c>
    </row>
    <row r="44" spans="1:11">
      <c r="A44" s="550" t="s">
        <v>434</v>
      </c>
      <c r="B44" s="553"/>
      <c r="C44" s="84">
        <v>73300</v>
      </c>
      <c r="D44" s="82">
        <v>72200</v>
      </c>
      <c r="E44" s="82">
        <v>74400</v>
      </c>
      <c r="F44" s="86">
        <v>30</v>
      </c>
      <c r="G44" s="81">
        <v>10</v>
      </c>
      <c r="H44" s="81">
        <v>100</v>
      </c>
      <c r="I44" s="86">
        <v>4</v>
      </c>
      <c r="J44" s="81">
        <v>1.5</v>
      </c>
      <c r="K44" s="81">
        <v>15</v>
      </c>
    </row>
    <row r="45" spans="1:11">
      <c r="A45" s="550" t="s">
        <v>435</v>
      </c>
      <c r="B45" s="553"/>
      <c r="C45" s="84">
        <v>106000</v>
      </c>
      <c r="D45" s="82">
        <v>100000</v>
      </c>
      <c r="E45" s="82">
        <v>108000</v>
      </c>
      <c r="F45" s="86">
        <v>2</v>
      </c>
      <c r="G45" s="81">
        <v>0.6</v>
      </c>
      <c r="H45" s="81">
        <v>6</v>
      </c>
      <c r="I45" s="86">
        <v>1.5</v>
      </c>
      <c r="J45" s="81">
        <v>0.5</v>
      </c>
      <c r="K45" s="81">
        <v>5</v>
      </c>
    </row>
    <row r="46" spans="1:11" ht="28.8">
      <c r="A46" s="552" t="s">
        <v>436</v>
      </c>
      <c r="B46" s="79" t="s">
        <v>437</v>
      </c>
      <c r="C46" s="84">
        <v>112000</v>
      </c>
      <c r="D46" s="82">
        <v>95000</v>
      </c>
      <c r="E46" s="82">
        <v>132000</v>
      </c>
      <c r="F46" s="86">
        <v>30</v>
      </c>
      <c r="G46" s="81">
        <v>10</v>
      </c>
      <c r="H46" s="81">
        <v>100</v>
      </c>
      <c r="I46" s="86">
        <v>4</v>
      </c>
      <c r="J46" s="81">
        <v>1.5</v>
      </c>
      <c r="K46" s="81">
        <v>15</v>
      </c>
    </row>
    <row r="47" spans="1:11" ht="28.8">
      <c r="A47" s="552"/>
      <c r="B47" s="79" t="s">
        <v>438</v>
      </c>
      <c r="C47" s="84">
        <v>95300</v>
      </c>
      <c r="D47" s="82">
        <v>80700</v>
      </c>
      <c r="E47" s="82">
        <v>110000</v>
      </c>
      <c r="F47" s="86">
        <v>3</v>
      </c>
      <c r="G47" s="81">
        <v>1</v>
      </c>
      <c r="H47" s="81">
        <v>18</v>
      </c>
      <c r="I47" s="86">
        <v>2</v>
      </c>
      <c r="J47" s="81">
        <v>1</v>
      </c>
      <c r="K47" s="81">
        <v>21</v>
      </c>
    </row>
    <row r="48" spans="1:11" ht="28.8">
      <c r="A48" s="552"/>
      <c r="B48" s="79" t="s">
        <v>439</v>
      </c>
      <c r="C48" s="84">
        <v>100000</v>
      </c>
      <c r="D48" s="82">
        <v>84700</v>
      </c>
      <c r="E48" s="82">
        <v>117000</v>
      </c>
      <c r="F48" s="86">
        <v>30</v>
      </c>
      <c r="G48" s="81">
        <v>10</v>
      </c>
      <c r="H48" s="81">
        <v>100</v>
      </c>
      <c r="I48" s="86">
        <v>4</v>
      </c>
      <c r="J48" s="81">
        <v>1.5</v>
      </c>
      <c r="K48" s="81">
        <v>15</v>
      </c>
    </row>
    <row r="49" spans="1:11">
      <c r="A49" s="552"/>
      <c r="B49" s="78" t="s">
        <v>440</v>
      </c>
      <c r="C49" s="84">
        <v>112000</v>
      </c>
      <c r="D49" s="82">
        <v>95000</v>
      </c>
      <c r="E49" s="82">
        <v>132000</v>
      </c>
      <c r="F49" s="86">
        <v>200</v>
      </c>
      <c r="G49" s="81">
        <v>70</v>
      </c>
      <c r="H49" s="81">
        <v>600</v>
      </c>
      <c r="I49" s="86">
        <v>4</v>
      </c>
      <c r="J49" s="81">
        <v>1.5</v>
      </c>
      <c r="K49" s="81">
        <v>15</v>
      </c>
    </row>
    <row r="50" spans="1:11">
      <c r="A50" s="552" t="s">
        <v>441</v>
      </c>
      <c r="B50" s="78" t="s">
        <v>442</v>
      </c>
      <c r="C50" s="84">
        <v>70800</v>
      </c>
      <c r="D50" s="82">
        <v>59800</v>
      </c>
      <c r="E50" s="82">
        <v>84300</v>
      </c>
      <c r="F50" s="86">
        <v>3</v>
      </c>
      <c r="G50" s="81">
        <v>1</v>
      </c>
      <c r="H50" s="81">
        <v>10</v>
      </c>
      <c r="I50" s="86">
        <v>0.6</v>
      </c>
      <c r="J50" s="81">
        <v>0.2</v>
      </c>
      <c r="K50" s="81">
        <v>2</v>
      </c>
    </row>
    <row r="51" spans="1:11">
      <c r="A51" s="552"/>
      <c r="B51" s="78" t="s">
        <v>443</v>
      </c>
      <c r="C51" s="84">
        <v>70800</v>
      </c>
      <c r="D51" s="82">
        <v>59800</v>
      </c>
      <c r="E51" s="82">
        <v>84300</v>
      </c>
      <c r="F51" s="86">
        <v>3</v>
      </c>
      <c r="G51" s="81">
        <v>1</v>
      </c>
      <c r="H51" s="81">
        <v>10</v>
      </c>
      <c r="I51" s="86">
        <v>0.6</v>
      </c>
      <c r="J51" s="81">
        <v>0.2</v>
      </c>
      <c r="K51" s="81">
        <v>2</v>
      </c>
    </row>
    <row r="52" spans="1:11" ht="28.8">
      <c r="A52" s="552"/>
      <c r="B52" s="79" t="s">
        <v>444</v>
      </c>
      <c r="C52" s="84">
        <v>79600</v>
      </c>
      <c r="D52" s="82">
        <v>67100</v>
      </c>
      <c r="E52" s="82">
        <v>95300</v>
      </c>
      <c r="F52" s="86">
        <v>3</v>
      </c>
      <c r="G52" s="81">
        <v>1</v>
      </c>
      <c r="H52" s="81">
        <v>10</v>
      </c>
      <c r="I52" s="86">
        <v>0.6</v>
      </c>
      <c r="J52" s="81">
        <v>0.2</v>
      </c>
      <c r="K52" s="81">
        <v>2</v>
      </c>
    </row>
    <row r="53" spans="1:11">
      <c r="A53" s="552" t="s">
        <v>445</v>
      </c>
      <c r="B53" s="78" t="s">
        <v>446</v>
      </c>
      <c r="C53" s="84">
        <v>54600</v>
      </c>
      <c r="D53" s="82">
        <v>46200</v>
      </c>
      <c r="E53" s="82">
        <v>66000</v>
      </c>
      <c r="F53" s="86">
        <v>1</v>
      </c>
      <c r="G53" s="81">
        <v>0.3</v>
      </c>
      <c r="H53" s="81">
        <v>3</v>
      </c>
      <c r="I53" s="86">
        <v>0.1</v>
      </c>
      <c r="J53" s="81">
        <v>0.03</v>
      </c>
      <c r="K53" s="81">
        <v>0.3</v>
      </c>
    </row>
    <row r="54" spans="1:11" ht="28.8">
      <c r="A54" s="552"/>
      <c r="B54" s="79" t="s">
        <v>447</v>
      </c>
      <c r="C54" s="84">
        <v>54600</v>
      </c>
      <c r="D54" s="82">
        <v>46200</v>
      </c>
      <c r="E54" s="82">
        <v>66000</v>
      </c>
      <c r="F54" s="86">
        <v>1</v>
      </c>
      <c r="G54" s="81">
        <v>0.3</v>
      </c>
      <c r="H54" s="81">
        <v>3</v>
      </c>
      <c r="I54" s="86">
        <v>0.1</v>
      </c>
      <c r="J54" s="81">
        <v>0.03</v>
      </c>
      <c r="K54" s="81">
        <v>0.3</v>
      </c>
    </row>
    <row r="55" spans="1:11">
      <c r="A55" s="552"/>
      <c r="B55" s="78" t="s">
        <v>448</v>
      </c>
      <c r="C55" s="84">
        <v>54600</v>
      </c>
      <c r="D55" s="82">
        <v>46200</v>
      </c>
      <c r="E55" s="82">
        <v>66000</v>
      </c>
      <c r="F55" s="86">
        <v>1</v>
      </c>
      <c r="G55" s="81">
        <v>0.3</v>
      </c>
      <c r="H55" s="81">
        <v>3</v>
      </c>
      <c r="I55" s="86">
        <v>0.1</v>
      </c>
      <c r="J55" s="81">
        <v>0.03</v>
      </c>
      <c r="K55" s="81">
        <v>0.3</v>
      </c>
    </row>
    <row r="56" spans="1:11" ht="43.2">
      <c r="A56" s="76" t="s">
        <v>449</v>
      </c>
      <c r="B56" s="79" t="s">
        <v>450</v>
      </c>
      <c r="C56" s="84">
        <v>100000</v>
      </c>
      <c r="D56" s="82">
        <v>84700</v>
      </c>
      <c r="E56" s="82">
        <v>117000</v>
      </c>
      <c r="F56" s="86">
        <v>30</v>
      </c>
      <c r="G56" s="81">
        <v>10</v>
      </c>
      <c r="H56" s="81">
        <v>100</v>
      </c>
      <c r="I56" s="86">
        <v>4</v>
      </c>
      <c r="J56" s="81">
        <v>1.5</v>
      </c>
      <c r="K56" s="81">
        <v>15</v>
      </c>
    </row>
    <row r="57" spans="1:11">
      <c r="A57" s="548"/>
      <c r="B57" s="548"/>
      <c r="C57" s="556"/>
      <c r="D57" s="556"/>
      <c r="E57" s="556"/>
      <c r="F57" s="556"/>
      <c r="G57" s="556"/>
      <c r="H57" s="556"/>
      <c r="I57" s="556"/>
      <c r="J57" s="556"/>
      <c r="K57" s="556"/>
    </row>
  </sheetData>
  <mergeCells count="42">
    <mergeCell ref="A57:K57"/>
    <mergeCell ref="A34:A35"/>
    <mergeCell ref="A36:B36"/>
    <mergeCell ref="A37:A40"/>
    <mergeCell ref="A41:B41"/>
    <mergeCell ref="A42:B42"/>
    <mergeCell ref="A43:B43"/>
    <mergeCell ref="A44:B44"/>
    <mergeCell ref="A45:B45"/>
    <mergeCell ref="A46:A49"/>
    <mergeCell ref="A50:A52"/>
    <mergeCell ref="A53:A55"/>
    <mergeCell ref="A33:B33"/>
    <mergeCell ref="A19:B19"/>
    <mergeCell ref="A20:B20"/>
    <mergeCell ref="A21:B21"/>
    <mergeCell ref="A22:A25"/>
    <mergeCell ref="A26:B26"/>
    <mergeCell ref="A27:B27"/>
    <mergeCell ref="A28:B28"/>
    <mergeCell ref="A29:B29"/>
    <mergeCell ref="A30:B30"/>
    <mergeCell ref="A31:B31"/>
    <mergeCell ref="A32:B32"/>
    <mergeCell ref="A18:B18"/>
    <mergeCell ref="A5:B5"/>
    <mergeCell ref="A6:B6"/>
    <mergeCell ref="A7:A9"/>
    <mergeCell ref="A10:B10"/>
    <mergeCell ref="A11:B11"/>
    <mergeCell ref="A12:B12"/>
    <mergeCell ref="A13:B13"/>
    <mergeCell ref="A14:B14"/>
    <mergeCell ref="A15:B15"/>
    <mergeCell ref="A16:B16"/>
    <mergeCell ref="A17:B17"/>
    <mergeCell ref="A4:B4"/>
    <mergeCell ref="A1:K1"/>
    <mergeCell ref="A2:B3"/>
    <mergeCell ref="C2:E2"/>
    <mergeCell ref="F2:H2"/>
    <mergeCell ref="I2:K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AF24"/>
  <sheetViews>
    <sheetView showGridLines="0" workbookViewId="0"/>
  </sheetViews>
  <sheetFormatPr baseColWidth="10" defaultColWidth="11.44140625" defaultRowHeight="14.4"/>
  <cols>
    <col min="1" max="1" width="18.5546875" customWidth="1"/>
    <col min="2" max="2" width="29.109375" bestFit="1" customWidth="1"/>
    <col min="3" max="3" width="22.5546875" bestFit="1" customWidth="1"/>
    <col min="4" max="4" width="51.44140625" bestFit="1" customWidth="1"/>
    <col min="5" max="5" width="32.5546875" bestFit="1" customWidth="1"/>
    <col min="6" max="7" width="32.5546875" customWidth="1"/>
    <col min="13" max="13" width="20.33203125" customWidth="1"/>
    <col min="14" max="14" width="12.6640625" customWidth="1"/>
    <col min="15" max="15" width="19.88671875" customWidth="1"/>
    <col min="18" max="18" width="8.33203125" customWidth="1"/>
    <col min="19" max="28" width="16.5546875" customWidth="1"/>
    <col min="29" max="29" width="21.5546875" bestFit="1" customWidth="1"/>
    <col min="30" max="30" width="51" bestFit="1" customWidth="1"/>
    <col min="31" max="31" width="35" bestFit="1" customWidth="1"/>
    <col min="32" max="32" width="35.88671875" customWidth="1"/>
  </cols>
  <sheetData>
    <row r="1" spans="1:32">
      <c r="A1" s="543" t="s">
        <v>2226</v>
      </c>
    </row>
    <row r="2" spans="1:32">
      <c r="A2" s="543" t="s">
        <v>2227</v>
      </c>
      <c r="B2" s="56" t="s">
        <v>322</v>
      </c>
      <c r="C2" s="56" t="s">
        <v>323</v>
      </c>
      <c r="D2" s="56" t="s">
        <v>324</v>
      </c>
      <c r="E2" s="56" t="s">
        <v>325</v>
      </c>
    </row>
    <row r="3" spans="1:32">
      <c r="B3" s="57" t="s">
        <v>326</v>
      </c>
      <c r="C3" s="58">
        <f>'1.4 AR5 CH8  T8.A.1'!H4</f>
        <v>1</v>
      </c>
      <c r="D3" s="59" t="s">
        <v>85</v>
      </c>
      <c r="E3" s="59" t="s">
        <v>327</v>
      </c>
    </row>
    <row r="4" spans="1:32">
      <c r="B4" s="57" t="s">
        <v>139</v>
      </c>
      <c r="C4" s="58">
        <f>'1.4 AR5 CH8  T8.A.1'!H5</f>
        <v>28</v>
      </c>
      <c r="D4" s="59" t="s">
        <v>85</v>
      </c>
      <c r="E4" s="59" t="s">
        <v>327</v>
      </c>
    </row>
    <row r="5" spans="1:32">
      <c r="B5" s="57" t="s">
        <v>328</v>
      </c>
      <c r="C5" s="58">
        <f>'1.4 AR5 CH8  T8.A.1'!H7</f>
        <v>265</v>
      </c>
      <c r="D5" s="59" t="s">
        <v>85</v>
      </c>
      <c r="E5" s="59" t="s">
        <v>327</v>
      </c>
    </row>
    <row r="6" spans="1:32">
      <c r="B6" s="60" t="s">
        <v>329</v>
      </c>
      <c r="C6" s="58">
        <v>4.1867999999999999</v>
      </c>
      <c r="D6" s="259" t="s">
        <v>330</v>
      </c>
      <c r="E6" s="152" t="s">
        <v>331</v>
      </c>
    </row>
    <row r="7" spans="1:32">
      <c r="B7" s="63" t="s">
        <v>332</v>
      </c>
      <c r="C7" s="64">
        <v>1000000000</v>
      </c>
      <c r="D7" s="259" t="s">
        <v>330</v>
      </c>
      <c r="E7" s="259"/>
    </row>
    <row r="8" spans="1:32">
      <c r="B8" s="61" t="s">
        <v>333</v>
      </c>
      <c r="C8" s="62">
        <v>0.95</v>
      </c>
      <c r="D8" s="59" t="s">
        <v>85</v>
      </c>
      <c r="E8" s="59" t="s">
        <v>334</v>
      </c>
    </row>
    <row r="9" spans="1:32">
      <c r="B9" s="61" t="s">
        <v>335</v>
      </c>
      <c r="C9" s="62">
        <v>0.9</v>
      </c>
      <c r="D9" s="59" t="s">
        <v>85</v>
      </c>
      <c r="E9" s="59" t="s">
        <v>336</v>
      </c>
    </row>
    <row r="11" spans="1:32">
      <c r="B11" s="1" t="s">
        <v>337</v>
      </c>
      <c r="H11" s="260"/>
    </row>
    <row r="12" spans="1:32">
      <c r="B12" s="1" t="s">
        <v>82</v>
      </c>
      <c r="H12" s="260"/>
    </row>
    <row r="13" spans="1:32">
      <c r="B13" s="1" t="s">
        <v>453</v>
      </c>
      <c r="H13" s="260"/>
    </row>
    <row r="14" spans="1:32">
      <c r="H14" s="89"/>
      <c r="I14" s="89"/>
      <c r="J14" s="89"/>
      <c r="T14" s="547" t="s">
        <v>339</v>
      </c>
      <c r="U14" s="547"/>
      <c r="V14" s="547"/>
      <c r="W14" s="547"/>
      <c r="X14" s="547" t="s">
        <v>340</v>
      </c>
      <c r="Y14" s="547"/>
      <c r="Z14" s="547"/>
      <c r="AA14" s="547"/>
      <c r="AB14" s="547"/>
      <c r="AC14" s="547"/>
    </row>
    <row r="15" spans="1:32" ht="28.8">
      <c r="B15" s="66" t="s">
        <v>341</v>
      </c>
      <c r="C15" s="66" t="s">
        <v>342</v>
      </c>
      <c r="D15" s="66" t="s">
        <v>343</v>
      </c>
      <c r="E15" s="66" t="s">
        <v>344</v>
      </c>
      <c r="F15" s="66" t="s">
        <v>76</v>
      </c>
      <c r="G15" s="66" t="s">
        <v>454</v>
      </c>
      <c r="H15" s="69" t="s">
        <v>346</v>
      </c>
      <c r="I15" s="69" t="s">
        <v>347</v>
      </c>
      <c r="J15" s="69" t="s">
        <v>348</v>
      </c>
      <c r="K15" s="70" t="s">
        <v>349</v>
      </c>
      <c r="L15" s="70" t="s">
        <v>324</v>
      </c>
      <c r="M15" s="70" t="s">
        <v>350</v>
      </c>
      <c r="N15" s="70" t="s">
        <v>351</v>
      </c>
      <c r="O15" s="70" t="s">
        <v>352</v>
      </c>
      <c r="P15" s="70" t="s">
        <v>353</v>
      </c>
      <c r="Q15" s="66" t="s">
        <v>354</v>
      </c>
      <c r="R15" s="66" t="s">
        <v>355</v>
      </c>
      <c r="S15" s="66" t="s">
        <v>324</v>
      </c>
      <c r="T15" s="66" t="s">
        <v>356</v>
      </c>
      <c r="U15" s="66" t="s">
        <v>357</v>
      </c>
      <c r="V15" s="66" t="s">
        <v>358</v>
      </c>
      <c r="W15" s="66" t="s">
        <v>324</v>
      </c>
      <c r="X15" s="93" t="s">
        <v>356</v>
      </c>
      <c r="Y15" s="93" t="s">
        <v>357</v>
      </c>
      <c r="Z15" s="93" t="s">
        <v>358</v>
      </c>
      <c r="AA15" s="93" t="s">
        <v>324</v>
      </c>
      <c r="AB15" s="93" t="s">
        <v>359</v>
      </c>
      <c r="AC15" s="93" t="s">
        <v>324</v>
      </c>
      <c r="AD15" s="92" t="s">
        <v>79</v>
      </c>
      <c r="AE15" s="333" t="s">
        <v>80</v>
      </c>
      <c r="AF15" s="94" t="s">
        <v>360</v>
      </c>
    </row>
    <row r="16" spans="1:32">
      <c r="B16" s="248" t="s">
        <v>105</v>
      </c>
      <c r="C16" s="248" t="s">
        <v>392</v>
      </c>
      <c r="D16" s="67" t="s">
        <v>393</v>
      </c>
      <c r="E16" s="67" t="s">
        <v>393</v>
      </c>
      <c r="F16" s="248" t="s">
        <v>86</v>
      </c>
      <c r="G16" s="248" t="s">
        <v>362</v>
      </c>
      <c r="H16" s="186">
        <f>'1.2 V2 CH3 T3.2.1'!$C$5</f>
        <v>74100</v>
      </c>
      <c r="I16" s="191">
        <f>'1.2 V2 CH3 T3.2.2'!$C$8</f>
        <v>3.9</v>
      </c>
      <c r="J16" s="191">
        <f>'1.2 V2 CH3 T3.2.2'!$F$8</f>
        <v>3.9</v>
      </c>
      <c r="K16" s="185">
        <f>'1.1 y 1.2CUADROA1 - BNE 2024'!$C$20</f>
        <v>0.84</v>
      </c>
      <c r="L16" s="249" t="s">
        <v>363</v>
      </c>
      <c r="M16" s="205">
        <f>'1.1 y 1.2CUADROA1 - BNE 2024'!$D$20</f>
        <v>10900</v>
      </c>
      <c r="N16" s="249" t="s">
        <v>378</v>
      </c>
      <c r="O16" s="97">
        <f t="shared" ref="O16:O23" si="0">IF(G16="Gaseoso", M16*$C$9, M16*$C$8)</f>
        <v>10355</v>
      </c>
      <c r="P16" s="249" t="str">
        <f t="shared" ref="P16:P23" si="1">N16</f>
        <v>kcal/kg</v>
      </c>
      <c r="Q16" s="249" t="s">
        <v>364</v>
      </c>
      <c r="R16" s="112">
        <f t="shared" ref="R16:R24" si="2">O16*$C$6/$C$7*IF(Q16="Sí",K16*1000,1)</f>
        <v>3.6417623759999997E-2</v>
      </c>
      <c r="S16" s="98" t="str">
        <f>IF(Q16="Sí","TJ/m3", IF(N16="kcal/m3", "TJ/m3","TJ/kg"))</f>
        <v>TJ/m3</v>
      </c>
      <c r="T16" s="98">
        <f t="shared" ref="T16:V17" si="3">H16*$R16</f>
        <v>2698.5459206159999</v>
      </c>
      <c r="U16" s="98">
        <f>I16*$R16</f>
        <v>0.14202873266399998</v>
      </c>
      <c r="V16" s="98">
        <f t="shared" si="3"/>
        <v>0.14202873266399998</v>
      </c>
      <c r="W16" s="113" t="str">
        <f>IF(S16="TJ/m3", "kg GEI/m3", "kg GEI/kg")</f>
        <v>kg GEI/m3</v>
      </c>
      <c r="X16" s="111">
        <f>$C$3*T16</f>
        <v>2698.5459206159999</v>
      </c>
      <c r="Y16" s="111">
        <f>$C$4*U16</f>
        <v>3.9768045145919997</v>
      </c>
      <c r="Z16" s="111">
        <f>$C$5*V16</f>
        <v>37.637614155959994</v>
      </c>
      <c r="AA16" s="110" t="str">
        <f>IF(S16="TJ/m3", "kg CO2e/m3", "kg CO2e/kg")</f>
        <v>kg CO2e/m3</v>
      </c>
      <c r="AB16" s="261">
        <f>SUM(X16:Z16)*IF(AND(F16="gramos",S16="TJ/m3")=TRUE(),1/(K16*1000000),
IF(AND(F16="gramos",S16="TJ/kg")=TRUE(),1/(1000),
IF(AND(F16="kilogramos",S16="TJ/m3")=TRUE(),1/(K16*1000),
IF(AND(F16="toneladas",S16="TJ/m3")=TRUE(),1/K16,
IF(AND(F16="toneladas",S16="TJ/kg")=TRUE(),1000,
IF(AND(S16="TJ/m3",F16="litros")=TRUE(),1/1000,
IF(AND(S16="TJ/kg",F16="litros")=TRUE(),K16/1000,1)))))))</f>
        <v>2740.1603392865518</v>
      </c>
      <c r="AC16" s="110" t="str">
        <f>"kgCO2e/"&amp;F16</f>
        <v>kgCO2e/metros cúbicos</v>
      </c>
      <c r="AD16" s="254" t="s">
        <v>455</v>
      </c>
      <c r="AE16" s="537" t="s">
        <v>2221</v>
      </c>
      <c r="AF16" s="248" t="s">
        <v>85</v>
      </c>
    </row>
    <row r="17" spans="2:32">
      <c r="B17" s="248" t="s">
        <v>105</v>
      </c>
      <c r="C17" s="248" t="s">
        <v>392</v>
      </c>
      <c r="D17" s="67" t="s">
        <v>393</v>
      </c>
      <c r="E17" s="67" t="s">
        <v>393</v>
      </c>
      <c r="F17" s="248" t="s">
        <v>87</v>
      </c>
      <c r="G17" s="248" t="s">
        <v>362</v>
      </c>
      <c r="H17" s="186">
        <f>'1.2 V2 CH3 T3.2.1'!$C$5</f>
        <v>74100</v>
      </c>
      <c r="I17" s="191">
        <f>'1.2 V2 CH3 T3.2.2'!$C$8</f>
        <v>3.9</v>
      </c>
      <c r="J17" s="191">
        <f>'1.2 V2 CH3 T3.2.2'!$F$8</f>
        <v>3.9</v>
      </c>
      <c r="K17" s="185">
        <f>'1.1 y 1.2CUADROA1 - BNE 2024'!$C$20</f>
        <v>0.84</v>
      </c>
      <c r="L17" s="249" t="s">
        <v>363</v>
      </c>
      <c r="M17" s="205">
        <f>'1.1 y 1.2CUADROA1 - BNE 2024'!$D$20</f>
        <v>10900</v>
      </c>
      <c r="N17" s="249" t="s">
        <v>378</v>
      </c>
      <c r="O17" s="97">
        <f t="shared" ref="O17" si="4">IF(G17="Gaseoso", M17*$C$9, M17*$C$8)</f>
        <v>10355</v>
      </c>
      <c r="P17" s="249" t="str">
        <f t="shared" ref="P17" si="5">N17</f>
        <v>kcal/kg</v>
      </c>
      <c r="Q17" s="249" t="s">
        <v>364</v>
      </c>
      <c r="R17" s="112">
        <f t="shared" si="2"/>
        <v>3.6417623759999997E-2</v>
      </c>
      <c r="S17" s="98" t="str">
        <f>IF(Q17="Sí","TJ/m3", IF(N17="kcal/m3", "TJ/m3","TJ/kg"))</f>
        <v>TJ/m3</v>
      </c>
      <c r="T17" s="98">
        <f t="shared" si="3"/>
        <v>2698.5459206159999</v>
      </c>
      <c r="U17" s="98">
        <f t="shared" si="3"/>
        <v>0.14202873266399998</v>
      </c>
      <c r="V17" s="98">
        <f t="shared" si="3"/>
        <v>0.14202873266399998</v>
      </c>
      <c r="W17" s="113" t="str">
        <f>IF(S17="TJ/m3", "kg GEI/m3", "kg GEI/kg")</f>
        <v>kg GEI/m3</v>
      </c>
      <c r="X17" s="111">
        <f>$C$3*T17</f>
        <v>2698.5459206159999</v>
      </c>
      <c r="Y17" s="111">
        <f>$C$4*U17</f>
        <v>3.9768045145919997</v>
      </c>
      <c r="Z17" s="111">
        <f>$C$5*V17</f>
        <v>37.637614155959994</v>
      </c>
      <c r="AA17" s="110" t="str">
        <f>IF(S17="TJ/m3", "kg CO2e/m3", "kg CO2e/kg")</f>
        <v>kg CO2e/m3</v>
      </c>
      <c r="AB17" s="261">
        <f t="shared" ref="AB17:AB24" si="6">SUM(X17:Z17)*IF(AND(F17="gramos",S17="TJ/m3")=TRUE(),1/(K17*1000000),
IF(AND(F17="gramos",S17="TJ/kg")=TRUE(),1/(1000),
IF(AND(F17="kilogramos",S17="TJ/m3")=TRUE(),1/(K17*1000),
IF(AND(F17="toneladas",S17="TJ/m3")=TRUE(),1/K17,
IF(AND(F17="toneladas",S17="TJ/kg")=TRUE(),1000,
IF(AND(S17="TJ/m3",F17="litros")=TRUE(),1/1000,
IF(AND(S17="TJ/kg",F17="litros")=TRUE(),K17/1000,1)))))))</f>
        <v>2.7401603392865517</v>
      </c>
      <c r="AC17" s="110" t="str">
        <f t="shared" ref="AC17:AC24" si="7">"kgCO2e/"&amp;F17</f>
        <v>kgCO2e/litros</v>
      </c>
      <c r="AD17" s="74" t="s">
        <v>455</v>
      </c>
      <c r="AE17" s="537" t="s">
        <v>2221</v>
      </c>
      <c r="AF17" s="248" t="s">
        <v>85</v>
      </c>
    </row>
    <row r="18" spans="2:32">
      <c r="B18" s="67" t="s">
        <v>106</v>
      </c>
      <c r="C18" s="67" t="s">
        <v>384</v>
      </c>
      <c r="D18" s="248" t="s">
        <v>385</v>
      </c>
      <c r="E18" s="248" t="s">
        <v>386</v>
      </c>
      <c r="F18" s="248" t="s">
        <v>86</v>
      </c>
      <c r="G18" s="248" t="s">
        <v>362</v>
      </c>
      <c r="H18" s="186">
        <f>'1.2 V2 CH3 T3.2.1'!$C$6</f>
        <v>63100</v>
      </c>
      <c r="I18" s="191">
        <f>'1.2 V2 CH3 T3.2.2'!$C$10</f>
        <v>62</v>
      </c>
      <c r="J18" s="191">
        <f>'1.2 V2 CH3 T3.2.2'!$F$10</f>
        <v>0.2</v>
      </c>
      <c r="K18" s="249">
        <f>'1.1 y 1.2CUADROA1 - BNE 2024'!$C$15</f>
        <v>0.55000000000000004</v>
      </c>
      <c r="L18" s="249" t="s">
        <v>363</v>
      </c>
      <c r="M18" s="205">
        <f>'1.1 y 1.2CUADROA1 - BNE 2024'!$D$15</f>
        <v>12100</v>
      </c>
      <c r="N18" s="249" t="s">
        <v>378</v>
      </c>
      <c r="O18" s="97">
        <f t="shared" si="0"/>
        <v>11495</v>
      </c>
      <c r="P18" s="249" t="str">
        <f t="shared" si="1"/>
        <v>kcal/kg</v>
      </c>
      <c r="Q18" s="249" t="s">
        <v>364</v>
      </c>
      <c r="R18" s="112">
        <f t="shared" si="2"/>
        <v>2.6469996299999996E-2</v>
      </c>
      <c r="S18" s="98" t="str">
        <f t="shared" ref="S18:S23" si="8">IF(Q18="Sí","TJ/m3", IF(N18="kcal/m3", "TJ/m3","TJ/kg"))</f>
        <v>TJ/m3</v>
      </c>
      <c r="T18" s="98">
        <f t="shared" ref="T18:T23" si="9">H18*$R18</f>
        <v>1670.2567665299998</v>
      </c>
      <c r="U18" s="98">
        <f t="shared" ref="U18:U23" si="10">I18*$R18</f>
        <v>1.6411397705999997</v>
      </c>
      <c r="V18" s="98">
        <f t="shared" ref="V18:V23" si="11">J18*$R18</f>
        <v>5.2939992599999996E-3</v>
      </c>
      <c r="W18" s="113" t="str">
        <f t="shared" ref="W18:W23" si="12">IF(S18="TJ/m3", "kg GEI/m3", "kg GEI/kg")</f>
        <v>kg GEI/m3</v>
      </c>
      <c r="X18" s="111">
        <f t="shared" ref="X18:X23" si="13">$C$3*T18</f>
        <v>1670.2567665299998</v>
      </c>
      <c r="Y18" s="111">
        <f t="shared" ref="Y18:Y23" si="14">$C$4*U18</f>
        <v>45.951913576799996</v>
      </c>
      <c r="Z18" s="111">
        <f t="shared" ref="Z18:Z23" si="15">$C$5*V18</f>
        <v>1.4029098038999999</v>
      </c>
      <c r="AA18" s="110" t="str">
        <f t="shared" ref="AA18:AA23" si="16">IF(S18="TJ/m3", "kg CO2e/m3", "kg CO2e/kg")</f>
        <v>kg CO2e/m3</v>
      </c>
      <c r="AB18" s="261">
        <f t="shared" si="6"/>
        <v>1717.6115899106999</v>
      </c>
      <c r="AC18" s="110" t="str">
        <f t="shared" si="7"/>
        <v>kgCO2e/metros cúbicos</v>
      </c>
      <c r="AD18" s="74" t="s">
        <v>455</v>
      </c>
      <c r="AE18" s="537" t="s">
        <v>2221</v>
      </c>
      <c r="AF18" s="248" t="s">
        <v>85</v>
      </c>
    </row>
    <row r="19" spans="2:32">
      <c r="B19" s="67" t="s">
        <v>106</v>
      </c>
      <c r="C19" s="67" t="s">
        <v>384</v>
      </c>
      <c r="D19" s="248" t="s">
        <v>385</v>
      </c>
      <c r="E19" s="248" t="s">
        <v>386</v>
      </c>
      <c r="F19" s="248" t="s">
        <v>87</v>
      </c>
      <c r="G19" s="248" t="s">
        <v>362</v>
      </c>
      <c r="H19" s="186">
        <f>'1.2 V2 CH3 T3.2.1'!$C$6</f>
        <v>63100</v>
      </c>
      <c r="I19" s="191">
        <f>'1.2 V2 CH3 T3.2.2'!$C$10</f>
        <v>62</v>
      </c>
      <c r="J19" s="191">
        <f>'1.2 V2 CH3 T3.2.2'!$F$10</f>
        <v>0.2</v>
      </c>
      <c r="K19" s="249">
        <f>'1.1 y 1.2CUADROA1 - BNE 2024'!$C$15</f>
        <v>0.55000000000000004</v>
      </c>
      <c r="L19" s="249" t="s">
        <v>363</v>
      </c>
      <c r="M19" s="205">
        <f>'1.1 y 1.2CUADROA1 - BNE 2024'!$D$15</f>
        <v>12100</v>
      </c>
      <c r="N19" s="249" t="s">
        <v>378</v>
      </c>
      <c r="O19" s="97">
        <f t="shared" ref="O19" si="17">IF(G19="Gaseoso", M19*$C$9, M19*$C$8)</f>
        <v>11495</v>
      </c>
      <c r="P19" s="249" t="str">
        <f t="shared" ref="P19" si="18">N19</f>
        <v>kcal/kg</v>
      </c>
      <c r="Q19" s="249" t="s">
        <v>364</v>
      </c>
      <c r="R19" s="112">
        <f t="shared" si="2"/>
        <v>2.6469996299999996E-2</v>
      </c>
      <c r="S19" s="98" t="str">
        <f t="shared" ref="S19" si="19">IF(Q19="Sí","TJ/m3", IF(N19="kcal/m3", "TJ/m3","TJ/kg"))</f>
        <v>TJ/m3</v>
      </c>
      <c r="T19" s="98">
        <f t="shared" ref="T19" si="20">H19*$R19</f>
        <v>1670.2567665299998</v>
      </c>
      <c r="U19" s="98">
        <f t="shared" ref="U19" si="21">I19*$R19</f>
        <v>1.6411397705999997</v>
      </c>
      <c r="V19" s="98">
        <f t="shared" ref="V19" si="22">J19*$R19</f>
        <v>5.2939992599999996E-3</v>
      </c>
      <c r="W19" s="113" t="str">
        <f t="shared" ref="W19" si="23">IF(S19="TJ/m3", "kg GEI/m3", "kg GEI/kg")</f>
        <v>kg GEI/m3</v>
      </c>
      <c r="X19" s="111">
        <f t="shared" ref="X19" si="24">$C$3*T19</f>
        <v>1670.2567665299998</v>
      </c>
      <c r="Y19" s="111">
        <f t="shared" ref="Y19" si="25">$C$4*U19</f>
        <v>45.951913576799996</v>
      </c>
      <c r="Z19" s="111">
        <f t="shared" ref="Z19" si="26">$C$5*V19</f>
        <v>1.4029098038999999</v>
      </c>
      <c r="AA19" s="110" t="str">
        <f t="shared" ref="AA19" si="27">IF(S19="TJ/m3", "kg CO2e/m3", "kg CO2e/kg")</f>
        <v>kg CO2e/m3</v>
      </c>
      <c r="AB19" s="261">
        <f t="shared" si="6"/>
        <v>1.7176115899106998</v>
      </c>
      <c r="AC19" s="110" t="str">
        <f t="shared" si="7"/>
        <v>kgCO2e/litros</v>
      </c>
      <c r="AD19" s="74" t="s">
        <v>455</v>
      </c>
      <c r="AE19" s="537" t="s">
        <v>2221</v>
      </c>
      <c r="AF19" s="248" t="s">
        <v>85</v>
      </c>
    </row>
    <row r="20" spans="2:32">
      <c r="B20" s="67" t="s">
        <v>98</v>
      </c>
      <c r="C20" s="67" t="s">
        <v>380</v>
      </c>
      <c r="D20" s="248" t="s">
        <v>98</v>
      </c>
      <c r="E20" s="248" t="s">
        <v>381</v>
      </c>
      <c r="F20" s="248" t="s">
        <v>86</v>
      </c>
      <c r="G20" s="248" t="s">
        <v>377</v>
      </c>
      <c r="H20" s="186">
        <f>'1.2 V2 CH3 T3.2.1'!$C$9</f>
        <v>56100</v>
      </c>
      <c r="I20" s="191">
        <f>'1.2 V2 CH3 T3.2.2'!$C$9</f>
        <v>92</v>
      </c>
      <c r="J20" s="191">
        <f>'1.2 V2 CH3 T3.2.2'!$F$9</f>
        <v>3</v>
      </c>
      <c r="K20" s="104"/>
      <c r="L20" s="249"/>
      <c r="M20" s="205">
        <f>'1.1 y 1.2CUADROA1 - BNE 2024'!$D$21</f>
        <v>9341</v>
      </c>
      <c r="N20" s="249" t="s">
        <v>456</v>
      </c>
      <c r="O20" s="97">
        <f t="shared" si="0"/>
        <v>8406.9</v>
      </c>
      <c r="P20" s="249" t="str">
        <f t="shared" si="1"/>
        <v>kcal/m3</v>
      </c>
      <c r="Q20" s="249" t="s">
        <v>370</v>
      </c>
      <c r="R20" s="112">
        <f t="shared" si="2"/>
        <v>3.5198008920000004E-5</v>
      </c>
      <c r="S20" s="98" t="str">
        <f t="shared" si="8"/>
        <v>TJ/m3</v>
      </c>
      <c r="T20" s="98">
        <f t="shared" si="9"/>
        <v>1.9746083004120003</v>
      </c>
      <c r="U20" s="98">
        <f t="shared" si="10"/>
        <v>3.2382168206400003E-3</v>
      </c>
      <c r="V20" s="98">
        <f t="shared" si="11"/>
        <v>1.0559402676000001E-4</v>
      </c>
      <c r="W20" s="113" t="str">
        <f t="shared" si="12"/>
        <v>kg GEI/m3</v>
      </c>
      <c r="X20" s="255">
        <f t="shared" si="13"/>
        <v>1.9746083004120003</v>
      </c>
      <c r="Y20" s="255">
        <f t="shared" si="14"/>
        <v>9.0670070977920014E-2</v>
      </c>
      <c r="Z20" s="255">
        <f t="shared" si="15"/>
        <v>2.7982417091400001E-2</v>
      </c>
      <c r="AA20" s="110" t="str">
        <f t="shared" si="16"/>
        <v>kg CO2e/m3</v>
      </c>
      <c r="AB20" s="261">
        <f t="shared" si="6"/>
        <v>2.0932607884813201</v>
      </c>
      <c r="AC20" s="110" t="str">
        <f t="shared" si="7"/>
        <v>kgCO2e/metros cúbicos</v>
      </c>
      <c r="AD20" s="74" t="s">
        <v>455</v>
      </c>
      <c r="AE20" s="537" t="s">
        <v>2221</v>
      </c>
      <c r="AF20" s="248" t="s">
        <v>85</v>
      </c>
    </row>
    <row r="21" spans="2:32">
      <c r="B21" s="95" t="s">
        <v>93</v>
      </c>
      <c r="C21" s="262" t="s">
        <v>373</v>
      </c>
      <c r="D21" s="262" t="s">
        <v>374</v>
      </c>
      <c r="E21" s="262" t="s">
        <v>375</v>
      </c>
      <c r="F21" s="262" t="s">
        <v>86</v>
      </c>
      <c r="G21" s="262" t="s">
        <v>362</v>
      </c>
      <c r="H21" s="206">
        <f>'1.2 V2 CH3 T3.2.1'!$C$4</f>
        <v>69300</v>
      </c>
      <c r="I21" s="193">
        <f>'1.2 V2 CH3 T3.2.2'!$C$6</f>
        <v>25</v>
      </c>
      <c r="J21" s="193">
        <f>'1.2 V2 CH3 T3.2.2'!$F$6</f>
        <v>8</v>
      </c>
      <c r="K21" s="263">
        <f>'1.1 y 1.2CUADROA1 - BNE 2024'!$C$16</f>
        <v>0.73</v>
      </c>
      <c r="L21" s="263" t="s">
        <v>363</v>
      </c>
      <c r="M21" s="207">
        <f>'1.1 y 1.2CUADROA1 - BNE 2024'!$D$16</f>
        <v>11200</v>
      </c>
      <c r="N21" s="263" t="s">
        <v>378</v>
      </c>
      <c r="O21" s="132">
        <f t="shared" si="0"/>
        <v>10640</v>
      </c>
      <c r="P21" s="263" t="str">
        <f t="shared" si="1"/>
        <v>kcal/kg</v>
      </c>
      <c r="Q21" s="263" t="s">
        <v>364</v>
      </c>
      <c r="R21" s="112">
        <f t="shared" si="2"/>
        <v>3.2519712959999995E-2</v>
      </c>
      <c r="S21" s="133" t="str">
        <f t="shared" si="8"/>
        <v>TJ/m3</v>
      </c>
      <c r="T21" s="133">
        <f t="shared" si="9"/>
        <v>2253.6161081279997</v>
      </c>
      <c r="U21" s="133">
        <f t="shared" si="10"/>
        <v>0.81299282399999984</v>
      </c>
      <c r="V21" s="133">
        <f t="shared" si="11"/>
        <v>0.26015770367999996</v>
      </c>
      <c r="W21" s="134" t="str">
        <f t="shared" si="12"/>
        <v>kg GEI/m3</v>
      </c>
      <c r="X21" s="135">
        <f t="shared" si="13"/>
        <v>2253.6161081279997</v>
      </c>
      <c r="Y21" s="135">
        <f t="shared" si="14"/>
        <v>22.763799071999994</v>
      </c>
      <c r="Z21" s="135">
        <f t="shared" si="15"/>
        <v>68.941791475199992</v>
      </c>
      <c r="AA21" s="136" t="str">
        <f t="shared" si="16"/>
        <v>kg CO2e/m3</v>
      </c>
      <c r="AB21" s="261">
        <f t="shared" si="6"/>
        <v>2345.3216986751995</v>
      </c>
      <c r="AC21" s="110" t="str">
        <f t="shared" si="7"/>
        <v>kgCO2e/metros cúbicos</v>
      </c>
      <c r="AD21" s="80" t="s">
        <v>455</v>
      </c>
      <c r="AE21" s="537" t="s">
        <v>2221</v>
      </c>
      <c r="AF21" s="248" t="s">
        <v>85</v>
      </c>
    </row>
    <row r="22" spans="2:32">
      <c r="B22" s="95" t="s">
        <v>93</v>
      </c>
      <c r="C22" s="262" t="s">
        <v>373</v>
      </c>
      <c r="D22" s="262" t="s">
        <v>374</v>
      </c>
      <c r="E22" s="262" t="s">
        <v>375</v>
      </c>
      <c r="F22" s="262" t="s">
        <v>87</v>
      </c>
      <c r="G22" s="262" t="s">
        <v>362</v>
      </c>
      <c r="H22" s="206">
        <f>'1.2 V2 CH3 T3.2.1'!$C$4</f>
        <v>69300</v>
      </c>
      <c r="I22" s="193">
        <f>'1.2 V2 CH3 T3.2.2'!$C$6</f>
        <v>25</v>
      </c>
      <c r="J22" s="193">
        <f>'1.2 V2 CH3 T3.2.2'!$F$6</f>
        <v>8</v>
      </c>
      <c r="K22" s="263">
        <f>'1.1 y 1.2CUADROA1 - BNE 2024'!$C$16</f>
        <v>0.73</v>
      </c>
      <c r="L22" s="263" t="s">
        <v>363</v>
      </c>
      <c r="M22" s="207">
        <f>'1.1 y 1.2CUADROA1 - BNE 2024'!$D$16</f>
        <v>11200</v>
      </c>
      <c r="N22" s="263" t="s">
        <v>378</v>
      </c>
      <c r="O22" s="132">
        <f t="shared" ref="O22" si="28">IF(G22="Gaseoso", M22*$C$9, M22*$C$8)</f>
        <v>10640</v>
      </c>
      <c r="P22" s="263" t="str">
        <f t="shared" ref="P22" si="29">N22</f>
        <v>kcal/kg</v>
      </c>
      <c r="Q22" s="263" t="s">
        <v>364</v>
      </c>
      <c r="R22" s="112">
        <f t="shared" si="2"/>
        <v>3.2519712959999995E-2</v>
      </c>
      <c r="S22" s="133" t="str">
        <f t="shared" ref="S22" si="30">IF(Q22="Sí","TJ/m3", IF(N22="kcal/m3", "TJ/m3","TJ/kg"))</f>
        <v>TJ/m3</v>
      </c>
      <c r="T22" s="133">
        <f t="shared" ref="T22" si="31">H22*$R22</f>
        <v>2253.6161081279997</v>
      </c>
      <c r="U22" s="133">
        <f t="shared" ref="U22" si="32">I22*$R22</f>
        <v>0.81299282399999984</v>
      </c>
      <c r="V22" s="133">
        <f t="shared" ref="V22" si="33">J22*$R22</f>
        <v>0.26015770367999996</v>
      </c>
      <c r="W22" s="134" t="str">
        <f t="shared" ref="W22" si="34">IF(S22="TJ/m3", "kg GEI/m3", "kg GEI/kg")</f>
        <v>kg GEI/m3</v>
      </c>
      <c r="X22" s="135">
        <f t="shared" ref="X22" si="35">$C$3*T22</f>
        <v>2253.6161081279997</v>
      </c>
      <c r="Y22" s="135">
        <f t="shared" ref="Y22" si="36">$C$4*U22</f>
        <v>22.763799071999994</v>
      </c>
      <c r="Z22" s="135">
        <f t="shared" ref="Z22" si="37">$C$5*V22</f>
        <v>68.941791475199992</v>
      </c>
      <c r="AA22" s="136" t="str">
        <f t="shared" ref="AA22" si="38">IF(S22="TJ/m3", "kg CO2e/m3", "kg CO2e/kg")</f>
        <v>kg CO2e/m3</v>
      </c>
      <c r="AB22" s="261">
        <f t="shared" si="6"/>
        <v>2.3453216986751997</v>
      </c>
      <c r="AC22" s="110" t="str">
        <f t="shared" si="7"/>
        <v>kgCO2e/litros</v>
      </c>
      <c r="AD22" s="80" t="s">
        <v>455</v>
      </c>
      <c r="AE22" s="537" t="s">
        <v>2221</v>
      </c>
      <c r="AF22" s="248" t="s">
        <v>85</v>
      </c>
    </row>
    <row r="23" spans="2:32">
      <c r="B23" s="74" t="s">
        <v>99</v>
      </c>
      <c r="C23" s="74" t="s">
        <v>99</v>
      </c>
      <c r="D23" s="254" t="s">
        <v>387</v>
      </c>
      <c r="E23" s="254" t="s">
        <v>388</v>
      </c>
      <c r="F23" s="254" t="s">
        <v>86</v>
      </c>
      <c r="G23" s="254" t="s">
        <v>362</v>
      </c>
      <c r="H23" s="208">
        <f>'1.2 V2 CH3 T3.2.1'!$C$7</f>
        <v>71900</v>
      </c>
      <c r="I23" s="131">
        <f>'V2 CH2 T2.3'!F$11</f>
        <v>3</v>
      </c>
      <c r="J23" s="131">
        <f>'V2 CH2 T2.3'!I$11</f>
        <v>0.6</v>
      </c>
      <c r="K23" s="264">
        <f>'1.1 y 1.2CUADROA1 - BNE 2024'!$C$19</f>
        <v>0.81</v>
      </c>
      <c r="L23" s="264" t="s">
        <v>363</v>
      </c>
      <c r="M23" s="209">
        <f>'1.1 y 1.2CUADROA1 - BNE 2024'!$D$19</f>
        <v>11100</v>
      </c>
      <c r="N23" s="264" t="s">
        <v>378</v>
      </c>
      <c r="O23" s="129">
        <f t="shared" si="0"/>
        <v>10545</v>
      </c>
      <c r="P23" s="264" t="str">
        <f t="shared" si="1"/>
        <v>kcal/kg</v>
      </c>
      <c r="Q23" s="264" t="s">
        <v>364</v>
      </c>
      <c r="R23" s="112">
        <f t="shared" si="2"/>
        <v>3.5761342859999996E-2</v>
      </c>
      <c r="S23" s="111" t="str">
        <f t="shared" si="8"/>
        <v>TJ/m3</v>
      </c>
      <c r="T23" s="111">
        <f t="shared" si="9"/>
        <v>2571.2405516339995</v>
      </c>
      <c r="U23" s="111">
        <f t="shared" si="10"/>
        <v>0.10728402858</v>
      </c>
      <c r="V23" s="111">
        <f t="shared" si="11"/>
        <v>2.1456805715999998E-2</v>
      </c>
      <c r="W23" s="130" t="str">
        <f t="shared" si="12"/>
        <v>kg GEI/m3</v>
      </c>
      <c r="X23" s="111">
        <f t="shared" si="13"/>
        <v>2571.2405516339995</v>
      </c>
      <c r="Y23" s="111">
        <f t="shared" si="14"/>
        <v>3.00395280024</v>
      </c>
      <c r="Z23" s="111">
        <f t="shared" si="15"/>
        <v>5.6860535147399993</v>
      </c>
      <c r="AA23" s="110" t="str">
        <f t="shared" si="16"/>
        <v>kg CO2e/m3</v>
      </c>
      <c r="AB23" s="261">
        <f t="shared" si="6"/>
        <v>2579.9305579489792</v>
      </c>
      <c r="AC23" s="110" t="str">
        <f t="shared" si="7"/>
        <v>kgCO2e/metros cúbicos</v>
      </c>
      <c r="AD23" s="74" t="s">
        <v>455</v>
      </c>
      <c r="AE23" s="537" t="s">
        <v>2221</v>
      </c>
      <c r="AF23" s="248" t="s">
        <v>457</v>
      </c>
    </row>
    <row r="24" spans="2:32">
      <c r="B24" s="74" t="s">
        <v>99</v>
      </c>
      <c r="C24" s="74" t="s">
        <v>99</v>
      </c>
      <c r="D24" s="254" t="s">
        <v>387</v>
      </c>
      <c r="E24" s="254" t="s">
        <v>388</v>
      </c>
      <c r="F24" s="254" t="s">
        <v>87</v>
      </c>
      <c r="G24" s="254" t="s">
        <v>362</v>
      </c>
      <c r="H24" s="208">
        <f>'1.2 V2 CH3 T3.2.1'!$C$7</f>
        <v>71900</v>
      </c>
      <c r="I24" s="131">
        <f>'V2 CH2 T2.3'!F$11</f>
        <v>3</v>
      </c>
      <c r="J24" s="131">
        <f>'V2 CH2 T2.3'!I$11</f>
        <v>0.6</v>
      </c>
      <c r="K24" s="264">
        <f>'1.1 y 1.2CUADROA1 - BNE 2024'!$C$19</f>
        <v>0.81</v>
      </c>
      <c r="L24" s="264" t="s">
        <v>363</v>
      </c>
      <c r="M24" s="209">
        <f>'1.1 y 1.2CUADROA1 - BNE 2024'!$D$19</f>
        <v>11100</v>
      </c>
      <c r="N24" s="264" t="s">
        <v>378</v>
      </c>
      <c r="O24" s="129">
        <f t="shared" ref="O24" si="39">IF(G24="Gaseoso", M24*$C$9, M24*$C$8)</f>
        <v>10545</v>
      </c>
      <c r="P24" s="264" t="str">
        <f t="shared" ref="P24" si="40">N24</f>
        <v>kcal/kg</v>
      </c>
      <c r="Q24" s="264" t="s">
        <v>364</v>
      </c>
      <c r="R24" s="112">
        <f t="shared" si="2"/>
        <v>3.5761342859999996E-2</v>
      </c>
      <c r="S24" s="111" t="str">
        <f t="shared" ref="S24" si="41">IF(Q24="Sí","TJ/m3", IF(N24="kcal/m3", "TJ/m3","TJ/kg"))</f>
        <v>TJ/m3</v>
      </c>
      <c r="T24" s="111">
        <f t="shared" ref="T24" si="42">H24*$R24</f>
        <v>2571.2405516339995</v>
      </c>
      <c r="U24" s="111">
        <f t="shared" ref="U24" si="43">I24*$R24</f>
        <v>0.10728402858</v>
      </c>
      <c r="V24" s="111">
        <f t="shared" ref="V24" si="44">J24*$R24</f>
        <v>2.1456805715999998E-2</v>
      </c>
      <c r="W24" s="130" t="str">
        <f t="shared" ref="W24" si="45">IF(S24="TJ/m3", "kg GEI/m3", "kg GEI/kg")</f>
        <v>kg GEI/m3</v>
      </c>
      <c r="X24" s="111">
        <f t="shared" ref="X24" si="46">$C$3*T24</f>
        <v>2571.2405516339995</v>
      </c>
      <c r="Y24" s="111">
        <f t="shared" ref="Y24" si="47">$C$4*U24</f>
        <v>3.00395280024</v>
      </c>
      <c r="Z24" s="111">
        <f t="shared" ref="Z24" si="48">$C$5*V24</f>
        <v>5.6860535147399993</v>
      </c>
      <c r="AA24" s="110" t="str">
        <f t="shared" ref="AA24" si="49">IF(S24="TJ/m3", "kg CO2e/m3", "kg CO2e/kg")</f>
        <v>kg CO2e/m3</v>
      </c>
      <c r="AB24" s="261">
        <f t="shared" si="6"/>
        <v>2.5799305579489791</v>
      </c>
      <c r="AC24" s="110" t="str">
        <f t="shared" si="7"/>
        <v>kgCO2e/litros</v>
      </c>
      <c r="AD24" s="74" t="s">
        <v>455</v>
      </c>
      <c r="AE24" s="537" t="s">
        <v>2221</v>
      </c>
      <c r="AF24" s="248" t="s">
        <v>457</v>
      </c>
    </row>
  </sheetData>
  <sheetProtection autoFilter="0"/>
  <autoFilter ref="B15:AF24" xr:uid="{00000000-0001-0000-0500-000000000000}"/>
  <mergeCells count="2">
    <mergeCell ref="T14:W14"/>
    <mergeCell ref="X14:AC14"/>
  </mergeCells>
  <phoneticPr fontId="46" type="noConversion"/>
  <hyperlinks>
    <hyperlink ref="A1" location="INICIO!A1" display="Volver al inicio" xr:uid="{73636897-854B-4720-BEC8-0370C138E589}"/>
    <hyperlink ref="A2" location="RESUMEN!A1" display="RESUMEN" xr:uid="{5C904D10-79DF-4C46-96AF-CFBE8353AB3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79998168889431442"/>
  </sheetPr>
  <dimension ref="B1:Q59"/>
  <sheetViews>
    <sheetView showGridLines="0" workbookViewId="0"/>
  </sheetViews>
  <sheetFormatPr baseColWidth="10" defaultColWidth="8" defaultRowHeight="13.2"/>
  <cols>
    <col min="1" max="1" width="2.88671875" style="3" customWidth="1"/>
    <col min="2" max="2" width="5.109375" style="3" customWidth="1"/>
    <col min="3" max="3" width="16" style="3" customWidth="1"/>
    <col min="4" max="4" width="12.5546875" style="3" customWidth="1"/>
    <col min="5" max="5" width="14.5546875" style="3" customWidth="1"/>
    <col min="6" max="14" width="11.5546875" style="3" customWidth="1"/>
    <col min="15" max="15" width="8" style="3"/>
    <col min="16" max="16" width="9.109375" style="3" bestFit="1" customWidth="1"/>
    <col min="17" max="16384" width="8" style="3"/>
  </cols>
  <sheetData>
    <row r="1" spans="2:17" ht="9.75" customHeight="1">
      <c r="Q1" s="543"/>
    </row>
    <row r="2" spans="2:17" ht="40.65" customHeight="1">
      <c r="B2" s="557" t="s">
        <v>458</v>
      </c>
      <c r="C2" s="558"/>
      <c r="D2" s="558"/>
      <c r="E2" s="558"/>
      <c r="F2" s="558"/>
      <c r="G2" s="558"/>
      <c r="H2" s="558"/>
      <c r="I2" s="558"/>
      <c r="J2" s="558"/>
      <c r="K2" s="558"/>
      <c r="L2" s="558"/>
      <c r="M2" s="558"/>
      <c r="N2" s="559"/>
      <c r="Q2" s="543"/>
    </row>
    <row r="3" spans="2:17" ht="12.9" customHeight="1">
      <c r="B3" s="560" t="s">
        <v>459</v>
      </c>
      <c r="C3" s="561"/>
      <c r="D3" s="564" t="s">
        <v>460</v>
      </c>
      <c r="E3" s="565"/>
      <c r="F3" s="568" t="s">
        <v>461</v>
      </c>
      <c r="G3" s="569"/>
      <c r="H3" s="570"/>
      <c r="I3" s="568" t="s">
        <v>462</v>
      </c>
      <c r="J3" s="569"/>
      <c r="K3" s="570"/>
      <c r="L3" s="568" t="s">
        <v>463</v>
      </c>
      <c r="M3" s="569"/>
      <c r="N3" s="570"/>
    </row>
    <row r="4" spans="2:17" ht="41.4" customHeight="1">
      <c r="B4" s="562"/>
      <c r="C4" s="563"/>
      <c r="D4" s="566"/>
      <c r="E4" s="567"/>
      <c r="F4" s="4" t="s">
        <v>464</v>
      </c>
      <c r="G4" s="5" t="s">
        <v>465</v>
      </c>
      <c r="H4" s="5" t="s">
        <v>466</v>
      </c>
      <c r="I4" s="6" t="s">
        <v>464</v>
      </c>
      <c r="J4" s="5" t="s">
        <v>465</v>
      </c>
      <c r="K4" s="5" t="s">
        <v>466</v>
      </c>
      <c r="L4" s="6" t="s">
        <v>464</v>
      </c>
      <c r="M4" s="5" t="s">
        <v>465</v>
      </c>
      <c r="N4" s="5" t="s">
        <v>466</v>
      </c>
    </row>
    <row r="5" spans="2:17" ht="13.5" customHeight="1">
      <c r="B5" s="571" t="s">
        <v>403</v>
      </c>
      <c r="C5" s="572"/>
      <c r="D5" s="573" t="s">
        <v>467</v>
      </c>
      <c r="E5" s="574"/>
      <c r="F5" s="9">
        <v>73300</v>
      </c>
      <c r="G5" s="10">
        <v>71100</v>
      </c>
      <c r="H5" s="10">
        <v>75500</v>
      </c>
      <c r="I5" s="11">
        <v>10</v>
      </c>
      <c r="J5" s="12">
        <v>3</v>
      </c>
      <c r="K5" s="12">
        <v>30</v>
      </c>
      <c r="L5" s="13">
        <v>0.6</v>
      </c>
      <c r="M5" s="14">
        <v>0.2</v>
      </c>
      <c r="N5" s="12">
        <v>2</v>
      </c>
    </row>
    <row r="6" spans="2:17" ht="13.65" customHeight="1">
      <c r="B6" s="571" t="s">
        <v>404</v>
      </c>
      <c r="C6" s="572"/>
      <c r="D6" s="573" t="s">
        <v>468</v>
      </c>
      <c r="E6" s="574"/>
      <c r="F6" s="15">
        <v>77000</v>
      </c>
      <c r="G6" s="10">
        <v>69300</v>
      </c>
      <c r="H6" s="10">
        <v>85400</v>
      </c>
      <c r="I6" s="11">
        <v>10</v>
      </c>
      <c r="J6" s="12">
        <v>3</v>
      </c>
      <c r="K6" s="12">
        <v>30</v>
      </c>
      <c r="L6" s="13">
        <v>0.6</v>
      </c>
      <c r="M6" s="14">
        <v>0.2</v>
      </c>
      <c r="N6" s="12">
        <v>2</v>
      </c>
      <c r="P6" s="16"/>
    </row>
    <row r="7" spans="2:17" ht="12.6" customHeight="1">
      <c r="B7" s="571" t="s">
        <v>405</v>
      </c>
      <c r="C7" s="572"/>
      <c r="D7" s="573" t="s">
        <v>469</v>
      </c>
      <c r="E7" s="574"/>
      <c r="F7" s="17">
        <v>64200</v>
      </c>
      <c r="G7" s="10">
        <v>58300</v>
      </c>
      <c r="H7" s="10">
        <v>70400</v>
      </c>
      <c r="I7" s="11">
        <v>10</v>
      </c>
      <c r="J7" s="12">
        <v>3</v>
      </c>
      <c r="K7" s="12">
        <v>30</v>
      </c>
      <c r="L7" s="13">
        <v>0.6</v>
      </c>
      <c r="M7" s="14">
        <v>0.2</v>
      </c>
      <c r="N7" s="12">
        <v>2</v>
      </c>
    </row>
    <row r="8" spans="2:17" ht="27.6" customHeight="1">
      <c r="B8" s="575" t="s">
        <v>93</v>
      </c>
      <c r="C8" s="18" t="s">
        <v>374</v>
      </c>
      <c r="D8" s="578" t="s">
        <v>470</v>
      </c>
      <c r="E8" s="19" t="s">
        <v>471</v>
      </c>
      <c r="F8" s="17">
        <v>69300</v>
      </c>
      <c r="G8" s="10">
        <v>67500</v>
      </c>
      <c r="H8" s="10">
        <v>73000</v>
      </c>
      <c r="I8" s="11">
        <v>10</v>
      </c>
      <c r="J8" s="12">
        <v>3</v>
      </c>
      <c r="K8" s="12">
        <v>30</v>
      </c>
      <c r="L8" s="13">
        <v>0.6</v>
      </c>
      <c r="M8" s="14">
        <v>0.2</v>
      </c>
      <c r="N8" s="12">
        <v>2</v>
      </c>
    </row>
    <row r="9" spans="2:17" ht="27.6" customHeight="1">
      <c r="B9" s="576"/>
      <c r="C9" s="20" t="s">
        <v>406</v>
      </c>
      <c r="D9" s="579"/>
      <c r="E9" s="19" t="s">
        <v>472</v>
      </c>
      <c r="F9" s="17">
        <v>70000</v>
      </c>
      <c r="G9" s="10">
        <v>67500</v>
      </c>
      <c r="H9" s="10">
        <v>73000</v>
      </c>
      <c r="I9" s="11">
        <v>10</v>
      </c>
      <c r="J9" s="12">
        <v>3</v>
      </c>
      <c r="K9" s="12">
        <v>30</v>
      </c>
      <c r="L9" s="13">
        <v>0.6</v>
      </c>
      <c r="M9" s="14">
        <v>0.2</v>
      </c>
      <c r="N9" s="12">
        <v>2</v>
      </c>
    </row>
    <row r="10" spans="2:17" ht="27.6" customHeight="1">
      <c r="B10" s="577"/>
      <c r="C10" s="20" t="s">
        <v>407</v>
      </c>
      <c r="D10" s="580"/>
      <c r="E10" s="19" t="s">
        <v>473</v>
      </c>
      <c r="F10" s="17">
        <v>70000</v>
      </c>
      <c r="G10" s="10">
        <v>67500</v>
      </c>
      <c r="H10" s="10">
        <v>73000</v>
      </c>
      <c r="I10" s="11">
        <v>10</v>
      </c>
      <c r="J10" s="12">
        <v>3</v>
      </c>
      <c r="K10" s="12">
        <v>30</v>
      </c>
      <c r="L10" s="13">
        <v>0.6</v>
      </c>
      <c r="M10" s="14">
        <v>0.2</v>
      </c>
      <c r="N10" s="12">
        <v>2</v>
      </c>
    </row>
    <row r="11" spans="2:17" ht="21.75" customHeight="1">
      <c r="B11" s="571" t="s">
        <v>408</v>
      </c>
      <c r="C11" s="572"/>
      <c r="D11" s="581" t="s">
        <v>474</v>
      </c>
      <c r="E11" s="582"/>
      <c r="F11" s="17">
        <v>71500</v>
      </c>
      <c r="G11" s="10">
        <v>69700</v>
      </c>
      <c r="H11" s="10">
        <v>74400</v>
      </c>
      <c r="I11" s="11">
        <v>10</v>
      </c>
      <c r="J11" s="12">
        <v>3</v>
      </c>
      <c r="K11" s="12">
        <v>30</v>
      </c>
      <c r="L11" s="13">
        <v>0.6</v>
      </c>
      <c r="M11" s="14">
        <v>0.2</v>
      </c>
      <c r="N11" s="12">
        <v>2</v>
      </c>
    </row>
    <row r="12" spans="2:17" ht="12.6" customHeight="1">
      <c r="B12" s="583" t="s">
        <v>387</v>
      </c>
      <c r="C12" s="584"/>
      <c r="D12" s="585" t="s">
        <v>388</v>
      </c>
      <c r="E12" s="586"/>
      <c r="F12" s="9">
        <v>71900</v>
      </c>
      <c r="G12" s="10">
        <v>70800</v>
      </c>
      <c r="H12" s="10">
        <v>73700</v>
      </c>
      <c r="I12" s="11">
        <v>10</v>
      </c>
      <c r="J12" s="12">
        <v>3</v>
      </c>
      <c r="K12" s="12">
        <v>30</v>
      </c>
      <c r="L12" s="13">
        <v>0.6</v>
      </c>
      <c r="M12" s="14">
        <v>0.2</v>
      </c>
      <c r="N12" s="12">
        <v>2</v>
      </c>
    </row>
    <row r="13" spans="2:17" ht="21.75" customHeight="1">
      <c r="B13" s="571" t="s">
        <v>409</v>
      </c>
      <c r="C13" s="572"/>
      <c r="D13" s="581" t="s">
        <v>475</v>
      </c>
      <c r="E13" s="582"/>
      <c r="F13" s="9">
        <v>73300</v>
      </c>
      <c r="G13" s="10">
        <v>67800</v>
      </c>
      <c r="H13" s="10">
        <v>79200</v>
      </c>
      <c r="I13" s="11">
        <v>10</v>
      </c>
      <c r="J13" s="12">
        <v>3</v>
      </c>
      <c r="K13" s="12">
        <v>30</v>
      </c>
      <c r="L13" s="13">
        <v>0.6</v>
      </c>
      <c r="M13" s="14">
        <v>0.2</v>
      </c>
      <c r="N13" s="12">
        <v>2</v>
      </c>
    </row>
    <row r="14" spans="2:17" ht="12.6" customHeight="1">
      <c r="B14" s="583" t="s">
        <v>393</v>
      </c>
      <c r="C14" s="584"/>
      <c r="D14" s="585" t="s">
        <v>476</v>
      </c>
      <c r="E14" s="586"/>
      <c r="F14" s="9">
        <v>74100</v>
      </c>
      <c r="G14" s="10">
        <v>72600</v>
      </c>
      <c r="H14" s="10">
        <v>74800</v>
      </c>
      <c r="I14" s="11">
        <v>10</v>
      </c>
      <c r="J14" s="12">
        <v>3</v>
      </c>
      <c r="K14" s="12">
        <v>30</v>
      </c>
      <c r="L14" s="13">
        <v>0.6</v>
      </c>
      <c r="M14" s="14">
        <v>0.2</v>
      </c>
      <c r="N14" s="12">
        <v>2</v>
      </c>
    </row>
    <row r="15" spans="2:17" ht="12.6" customHeight="1">
      <c r="B15" s="583" t="s">
        <v>395</v>
      </c>
      <c r="C15" s="584"/>
      <c r="D15" s="585" t="s">
        <v>396</v>
      </c>
      <c r="E15" s="586"/>
      <c r="F15" s="9">
        <v>77400</v>
      </c>
      <c r="G15" s="10">
        <v>75500</v>
      </c>
      <c r="H15" s="10">
        <v>78800</v>
      </c>
      <c r="I15" s="11">
        <v>10</v>
      </c>
      <c r="J15" s="12">
        <v>3</v>
      </c>
      <c r="K15" s="12">
        <v>30</v>
      </c>
      <c r="L15" s="13">
        <v>0.6</v>
      </c>
      <c r="M15" s="14">
        <v>0.2</v>
      </c>
      <c r="N15" s="12">
        <v>2</v>
      </c>
    </row>
    <row r="16" spans="2:17" ht="21.75" customHeight="1">
      <c r="B16" s="583" t="s">
        <v>410</v>
      </c>
      <c r="C16" s="584"/>
      <c r="D16" s="581" t="s">
        <v>386</v>
      </c>
      <c r="E16" s="582"/>
      <c r="F16" s="9">
        <v>63100</v>
      </c>
      <c r="G16" s="10">
        <v>61600</v>
      </c>
      <c r="H16" s="10">
        <v>65600</v>
      </c>
      <c r="I16" s="11">
        <v>5</v>
      </c>
      <c r="J16" s="14">
        <v>1.5</v>
      </c>
      <c r="K16" s="12">
        <v>15</v>
      </c>
      <c r="L16" s="13">
        <v>0.1</v>
      </c>
      <c r="M16" s="21">
        <v>0.03</v>
      </c>
      <c r="N16" s="14">
        <v>0.3</v>
      </c>
    </row>
    <row r="17" spans="2:14" ht="12.6" customHeight="1">
      <c r="B17" s="571" t="s">
        <v>411</v>
      </c>
      <c r="C17" s="572"/>
      <c r="D17" s="581" t="s">
        <v>477</v>
      </c>
      <c r="E17" s="582"/>
      <c r="F17" s="9">
        <v>61600</v>
      </c>
      <c r="G17" s="10">
        <v>56500</v>
      </c>
      <c r="H17" s="10">
        <v>68600</v>
      </c>
      <c r="I17" s="11">
        <v>5</v>
      </c>
      <c r="J17" s="14">
        <v>1.5</v>
      </c>
      <c r="K17" s="12">
        <v>15</v>
      </c>
      <c r="L17" s="13">
        <v>0.1</v>
      </c>
      <c r="M17" s="21">
        <v>0.03</v>
      </c>
      <c r="N17" s="14">
        <v>0.3</v>
      </c>
    </row>
    <row r="18" spans="2:14" ht="18" customHeight="1">
      <c r="B18" s="583" t="s">
        <v>84</v>
      </c>
      <c r="C18" s="584"/>
      <c r="D18" s="581" t="s">
        <v>361</v>
      </c>
      <c r="E18" s="582"/>
      <c r="F18" s="9">
        <v>73300</v>
      </c>
      <c r="G18" s="10">
        <v>69300</v>
      </c>
      <c r="H18" s="10">
        <v>76300</v>
      </c>
      <c r="I18" s="11">
        <v>10</v>
      </c>
      <c r="J18" s="12">
        <v>3</v>
      </c>
      <c r="K18" s="12">
        <v>30</v>
      </c>
      <c r="L18" s="13">
        <v>0.6</v>
      </c>
      <c r="M18" s="14">
        <v>0.2</v>
      </c>
      <c r="N18" s="12">
        <v>2</v>
      </c>
    </row>
    <row r="19" spans="2:14" ht="12.6" customHeight="1">
      <c r="B19" s="571" t="s">
        <v>412</v>
      </c>
      <c r="C19" s="572"/>
      <c r="D19" s="581" t="s">
        <v>478</v>
      </c>
      <c r="E19" s="582"/>
      <c r="F19" s="9">
        <v>80700</v>
      </c>
      <c r="G19" s="10">
        <v>73000</v>
      </c>
      <c r="H19" s="10">
        <v>89900</v>
      </c>
      <c r="I19" s="11">
        <v>10</v>
      </c>
      <c r="J19" s="12">
        <v>3</v>
      </c>
      <c r="K19" s="12">
        <v>30</v>
      </c>
      <c r="L19" s="13">
        <v>0.6</v>
      </c>
      <c r="M19" s="14">
        <v>0.2</v>
      </c>
      <c r="N19" s="12">
        <v>2</v>
      </c>
    </row>
    <row r="20" spans="2:14" ht="12.6" customHeight="1">
      <c r="B20" s="571" t="s">
        <v>221</v>
      </c>
      <c r="C20" s="572"/>
      <c r="D20" s="581" t="s">
        <v>479</v>
      </c>
      <c r="E20" s="582"/>
      <c r="F20" s="9">
        <v>73300</v>
      </c>
      <c r="G20" s="10">
        <v>71900</v>
      </c>
      <c r="H20" s="10">
        <v>75200</v>
      </c>
      <c r="I20" s="11">
        <v>10</v>
      </c>
      <c r="J20" s="12">
        <v>3</v>
      </c>
      <c r="K20" s="12">
        <v>30</v>
      </c>
      <c r="L20" s="13">
        <v>0.6</v>
      </c>
      <c r="M20" s="14">
        <v>0.2</v>
      </c>
      <c r="N20" s="12">
        <v>2</v>
      </c>
    </row>
    <row r="21" spans="2:14" ht="12.6" customHeight="1">
      <c r="B21" s="583" t="s">
        <v>390</v>
      </c>
      <c r="C21" s="584"/>
      <c r="D21" s="581" t="s">
        <v>391</v>
      </c>
      <c r="E21" s="582"/>
      <c r="F21" s="17">
        <v>97500</v>
      </c>
      <c r="G21" s="10">
        <v>82900</v>
      </c>
      <c r="H21" s="10">
        <v>115000</v>
      </c>
      <c r="I21" s="11">
        <v>10</v>
      </c>
      <c r="J21" s="12">
        <v>3</v>
      </c>
      <c r="K21" s="12">
        <v>30</v>
      </c>
      <c r="L21" s="13">
        <v>0.6</v>
      </c>
      <c r="M21" s="14">
        <v>0.2</v>
      </c>
      <c r="N21" s="12">
        <v>2</v>
      </c>
    </row>
    <row r="22" spans="2:14" ht="30.9" customHeight="1">
      <c r="B22" s="571" t="s">
        <v>413</v>
      </c>
      <c r="C22" s="572"/>
      <c r="D22" s="581" t="s">
        <v>480</v>
      </c>
      <c r="E22" s="582"/>
      <c r="F22" s="9">
        <v>73300</v>
      </c>
      <c r="G22" s="10">
        <v>68900</v>
      </c>
      <c r="H22" s="10">
        <v>76600</v>
      </c>
      <c r="I22" s="11">
        <v>10</v>
      </c>
      <c r="J22" s="12">
        <v>3</v>
      </c>
      <c r="K22" s="12">
        <v>30</v>
      </c>
      <c r="L22" s="13">
        <v>0.6</v>
      </c>
      <c r="M22" s="14">
        <v>0.2</v>
      </c>
      <c r="N22" s="12">
        <v>2</v>
      </c>
    </row>
    <row r="23" spans="2:14" ht="19.5" customHeight="1">
      <c r="B23" s="575" t="s">
        <v>481</v>
      </c>
      <c r="C23" s="72" t="s">
        <v>96</v>
      </c>
      <c r="D23" s="587" t="s">
        <v>482</v>
      </c>
      <c r="E23" s="22" t="s">
        <v>383</v>
      </c>
      <c r="F23" s="17">
        <v>57600</v>
      </c>
      <c r="G23" s="10">
        <v>48200</v>
      </c>
      <c r="H23" s="10">
        <v>69000</v>
      </c>
      <c r="I23" s="11">
        <v>5</v>
      </c>
      <c r="J23" s="14">
        <v>1.5</v>
      </c>
      <c r="K23" s="12">
        <v>15</v>
      </c>
      <c r="L23" s="13">
        <v>0.1</v>
      </c>
      <c r="M23" s="21">
        <v>0.03</v>
      </c>
      <c r="N23" s="14">
        <v>0.3</v>
      </c>
    </row>
    <row r="24" spans="2:14" ht="19.5" customHeight="1">
      <c r="B24" s="576"/>
      <c r="C24" s="20" t="s">
        <v>415</v>
      </c>
      <c r="D24" s="588"/>
      <c r="E24" s="22" t="s">
        <v>483</v>
      </c>
      <c r="F24" s="9">
        <v>73300</v>
      </c>
      <c r="G24" s="10">
        <v>72200</v>
      </c>
      <c r="H24" s="10">
        <v>74400</v>
      </c>
      <c r="I24" s="11">
        <v>10</v>
      </c>
      <c r="J24" s="12">
        <v>3</v>
      </c>
      <c r="K24" s="12">
        <v>30</v>
      </c>
      <c r="L24" s="13">
        <v>0.6</v>
      </c>
      <c r="M24" s="14">
        <v>0.2</v>
      </c>
      <c r="N24" s="12">
        <v>2</v>
      </c>
    </row>
    <row r="25" spans="2:14" ht="17.850000000000001" customHeight="1">
      <c r="B25" s="576" t="s">
        <v>484</v>
      </c>
      <c r="C25" s="23" t="s">
        <v>485</v>
      </c>
      <c r="D25" s="588"/>
      <c r="E25" s="590" t="s">
        <v>486</v>
      </c>
      <c r="F25" s="594">
        <v>73300</v>
      </c>
      <c r="G25" s="596">
        <v>72200</v>
      </c>
      <c r="H25" s="596">
        <v>74400</v>
      </c>
      <c r="I25" s="604">
        <v>10</v>
      </c>
      <c r="J25" s="602">
        <v>3</v>
      </c>
      <c r="K25" s="602">
        <v>30</v>
      </c>
      <c r="L25" s="598">
        <v>0.6</v>
      </c>
      <c r="M25" s="600">
        <v>0.2</v>
      </c>
      <c r="N25" s="602">
        <v>2</v>
      </c>
    </row>
    <row r="26" spans="2:14" ht="9.75" customHeight="1">
      <c r="B26" s="576"/>
      <c r="C26" s="24" t="s">
        <v>487</v>
      </c>
      <c r="D26" s="588"/>
      <c r="E26" s="591"/>
      <c r="F26" s="595"/>
      <c r="G26" s="597"/>
      <c r="H26" s="597"/>
      <c r="I26" s="605"/>
      <c r="J26" s="603"/>
      <c r="K26" s="603"/>
      <c r="L26" s="599"/>
      <c r="M26" s="601"/>
      <c r="N26" s="603"/>
    </row>
    <row r="27" spans="2:14" ht="27.6" customHeight="1">
      <c r="B27" s="577"/>
      <c r="C27" s="20" t="s">
        <v>417</v>
      </c>
      <c r="D27" s="589"/>
      <c r="E27" s="22" t="s">
        <v>488</v>
      </c>
      <c r="F27" s="9">
        <v>73300</v>
      </c>
      <c r="G27" s="10">
        <v>72200</v>
      </c>
      <c r="H27" s="10">
        <v>74400</v>
      </c>
      <c r="I27" s="11">
        <v>10</v>
      </c>
      <c r="J27" s="12">
        <v>3</v>
      </c>
      <c r="K27" s="12">
        <v>30</v>
      </c>
      <c r="L27" s="13">
        <v>0.6</v>
      </c>
      <c r="M27" s="14">
        <v>0.2</v>
      </c>
      <c r="N27" s="12">
        <v>2</v>
      </c>
    </row>
    <row r="28" spans="2:14" ht="12.6" customHeight="1">
      <c r="B28" s="571" t="s">
        <v>418</v>
      </c>
      <c r="C28" s="572"/>
      <c r="D28" s="592" t="s">
        <v>489</v>
      </c>
      <c r="E28" s="593"/>
      <c r="F28" s="17">
        <v>98300</v>
      </c>
      <c r="G28" s="10">
        <v>94600</v>
      </c>
      <c r="H28" s="10">
        <v>101000</v>
      </c>
      <c r="I28" s="11">
        <v>10</v>
      </c>
      <c r="J28" s="12">
        <v>3</v>
      </c>
      <c r="K28" s="12">
        <v>30</v>
      </c>
      <c r="L28" s="13">
        <v>1.5</v>
      </c>
      <c r="M28" s="14">
        <v>0.5</v>
      </c>
      <c r="N28" s="12">
        <v>5</v>
      </c>
    </row>
    <row r="29" spans="2:14" ht="12.6" customHeight="1">
      <c r="B29" s="583" t="s">
        <v>367</v>
      </c>
      <c r="C29" s="584"/>
      <c r="D29" s="592" t="s">
        <v>368</v>
      </c>
      <c r="E29" s="593"/>
      <c r="F29" s="9">
        <v>94600</v>
      </c>
      <c r="G29" s="10">
        <v>87300</v>
      </c>
      <c r="H29" s="10">
        <v>101000</v>
      </c>
      <c r="I29" s="11">
        <v>10</v>
      </c>
      <c r="J29" s="12">
        <v>3</v>
      </c>
      <c r="K29" s="12">
        <v>30</v>
      </c>
      <c r="L29" s="13">
        <v>1.5</v>
      </c>
      <c r="M29" s="14">
        <v>0.5</v>
      </c>
      <c r="N29" s="12">
        <v>5</v>
      </c>
    </row>
    <row r="30" spans="2:14" ht="19.5" customHeight="1">
      <c r="B30" s="571" t="s">
        <v>371</v>
      </c>
      <c r="C30" s="572"/>
      <c r="D30" s="592" t="s">
        <v>490</v>
      </c>
      <c r="E30" s="593"/>
      <c r="F30" s="9">
        <v>94600</v>
      </c>
      <c r="G30" s="10">
        <v>89500</v>
      </c>
      <c r="H30" s="10">
        <v>99700</v>
      </c>
      <c r="I30" s="11">
        <v>10</v>
      </c>
      <c r="J30" s="12">
        <v>3</v>
      </c>
      <c r="K30" s="12">
        <v>30</v>
      </c>
      <c r="L30" s="13">
        <v>1.5</v>
      </c>
      <c r="M30" s="14">
        <v>0.5</v>
      </c>
      <c r="N30" s="12">
        <v>5</v>
      </c>
    </row>
    <row r="31" spans="2:14" ht="19.5" customHeight="1">
      <c r="B31" s="7" t="s">
        <v>491</v>
      </c>
      <c r="C31" s="8" t="s">
        <v>492</v>
      </c>
      <c r="D31" s="592" t="s">
        <v>493</v>
      </c>
      <c r="E31" s="593"/>
      <c r="F31" s="9">
        <v>96100</v>
      </c>
      <c r="G31" s="10">
        <v>92800</v>
      </c>
      <c r="H31" s="10">
        <v>100000</v>
      </c>
      <c r="I31" s="11">
        <v>10</v>
      </c>
      <c r="J31" s="12">
        <v>3</v>
      </c>
      <c r="K31" s="12">
        <v>30</v>
      </c>
      <c r="L31" s="13">
        <v>1.5</v>
      </c>
      <c r="M31" s="14">
        <v>0.5</v>
      </c>
      <c r="N31" s="12">
        <v>5</v>
      </c>
    </row>
    <row r="32" spans="2:14" ht="12.6" customHeight="1">
      <c r="B32" s="571" t="s">
        <v>420</v>
      </c>
      <c r="C32" s="572"/>
      <c r="D32" s="592" t="s">
        <v>494</v>
      </c>
      <c r="E32" s="593"/>
      <c r="F32" s="9">
        <v>101000</v>
      </c>
      <c r="G32" s="10">
        <v>90900</v>
      </c>
      <c r="H32" s="10">
        <v>115000</v>
      </c>
      <c r="I32" s="11">
        <v>10</v>
      </c>
      <c r="J32" s="12">
        <v>3</v>
      </c>
      <c r="K32" s="12">
        <v>30</v>
      </c>
      <c r="L32" s="13">
        <v>1.5</v>
      </c>
      <c r="M32" s="14">
        <v>0.5</v>
      </c>
      <c r="N32" s="12">
        <v>5</v>
      </c>
    </row>
    <row r="33" spans="2:14" ht="19.5" customHeight="1">
      <c r="B33" s="571" t="s">
        <v>421</v>
      </c>
      <c r="C33" s="572"/>
      <c r="D33" s="592" t="s">
        <v>495</v>
      </c>
      <c r="E33" s="593"/>
      <c r="F33" s="9">
        <v>107000</v>
      </c>
      <c r="G33" s="10">
        <v>90200</v>
      </c>
      <c r="H33" s="10">
        <v>125000</v>
      </c>
      <c r="I33" s="11">
        <v>10</v>
      </c>
      <c r="J33" s="12">
        <v>3</v>
      </c>
      <c r="K33" s="12">
        <v>30</v>
      </c>
      <c r="L33" s="13">
        <v>1.5</v>
      </c>
      <c r="M33" s="14">
        <v>0.5</v>
      </c>
      <c r="N33" s="12">
        <v>5</v>
      </c>
    </row>
    <row r="34" spans="2:14" ht="19.5" customHeight="1">
      <c r="B34" s="7" t="s">
        <v>496</v>
      </c>
      <c r="C34" s="8" t="s">
        <v>497</v>
      </c>
      <c r="D34" s="592" t="s">
        <v>498</v>
      </c>
      <c r="E34" s="593"/>
      <c r="F34" s="17">
        <v>97500</v>
      </c>
      <c r="G34" s="10">
        <v>87300</v>
      </c>
      <c r="H34" s="10">
        <v>109000</v>
      </c>
      <c r="I34" s="25">
        <v>10</v>
      </c>
      <c r="J34" s="12">
        <v>3</v>
      </c>
      <c r="K34" s="12">
        <v>30</v>
      </c>
      <c r="L34" s="25">
        <v>1.5</v>
      </c>
      <c r="M34" s="14">
        <v>0.5</v>
      </c>
      <c r="N34" s="12">
        <v>5</v>
      </c>
    </row>
    <row r="35" spans="2:14" ht="19.5" customHeight="1">
      <c r="B35" s="571" t="s">
        <v>423</v>
      </c>
      <c r="C35" s="572"/>
      <c r="D35" s="592" t="s">
        <v>499</v>
      </c>
      <c r="E35" s="593"/>
      <c r="F35" s="9">
        <v>97500</v>
      </c>
      <c r="G35" s="10">
        <v>87300</v>
      </c>
      <c r="H35" s="10">
        <v>109000</v>
      </c>
      <c r="I35" s="11">
        <v>10</v>
      </c>
      <c r="J35" s="12">
        <v>3</v>
      </c>
      <c r="K35" s="12">
        <v>30</v>
      </c>
      <c r="L35" s="25">
        <v>1.5</v>
      </c>
      <c r="M35" s="14">
        <v>0.5</v>
      </c>
      <c r="N35" s="12">
        <v>5</v>
      </c>
    </row>
    <row r="36" spans="2:14" ht="43.5" customHeight="1">
      <c r="B36" s="608" t="s">
        <v>424</v>
      </c>
      <c r="C36" s="20" t="s">
        <v>425</v>
      </c>
      <c r="D36" s="610" t="s">
        <v>500</v>
      </c>
      <c r="E36" s="22" t="s">
        <v>501</v>
      </c>
      <c r="F36" s="17">
        <v>107000</v>
      </c>
      <c r="G36" s="10">
        <v>95700</v>
      </c>
      <c r="H36" s="10">
        <v>119000</v>
      </c>
      <c r="I36" s="11">
        <v>10</v>
      </c>
      <c r="J36" s="12">
        <v>3</v>
      </c>
      <c r="K36" s="12">
        <v>30</v>
      </c>
      <c r="L36" s="13">
        <v>1.5</v>
      </c>
      <c r="M36" s="14">
        <v>0.5</v>
      </c>
      <c r="N36" s="12">
        <v>4</v>
      </c>
    </row>
    <row r="37" spans="2:14" ht="19.5" customHeight="1">
      <c r="B37" s="609"/>
      <c r="C37" s="20" t="s">
        <v>426</v>
      </c>
      <c r="D37" s="611"/>
      <c r="E37" s="22" t="s">
        <v>502</v>
      </c>
      <c r="F37" s="17">
        <v>107000</v>
      </c>
      <c r="G37" s="10">
        <v>95700</v>
      </c>
      <c r="H37" s="10">
        <v>119000</v>
      </c>
      <c r="I37" s="11">
        <v>5</v>
      </c>
      <c r="J37" s="14">
        <v>1.5</v>
      </c>
      <c r="K37" s="12">
        <v>15</v>
      </c>
      <c r="L37" s="13">
        <v>0.1</v>
      </c>
      <c r="M37" s="21">
        <v>0.03</v>
      </c>
      <c r="N37" s="14">
        <v>0.3</v>
      </c>
    </row>
    <row r="38" spans="2:14" ht="12.6" customHeight="1">
      <c r="B38" s="606" t="s">
        <v>427</v>
      </c>
      <c r="C38" s="607"/>
      <c r="D38" s="573" t="s">
        <v>503</v>
      </c>
      <c r="E38" s="574"/>
      <c r="F38" s="26">
        <v>80700</v>
      </c>
      <c r="G38" s="27">
        <v>68200</v>
      </c>
      <c r="H38" s="27">
        <v>95300</v>
      </c>
      <c r="I38" s="28">
        <v>10</v>
      </c>
      <c r="J38" s="29">
        <v>30</v>
      </c>
      <c r="K38" s="29">
        <v>30</v>
      </c>
      <c r="L38" s="28">
        <v>1.5</v>
      </c>
      <c r="M38" s="30">
        <v>0.5</v>
      </c>
      <c r="N38" s="29">
        <v>5</v>
      </c>
    </row>
    <row r="39" spans="2:14" ht="27.6" customHeight="1">
      <c r="B39" s="612" t="s">
        <v>428</v>
      </c>
      <c r="C39" s="31" t="s">
        <v>429</v>
      </c>
      <c r="D39" s="610" t="s">
        <v>504</v>
      </c>
      <c r="E39" s="22" t="s">
        <v>505</v>
      </c>
      <c r="F39" s="17">
        <v>44400</v>
      </c>
      <c r="G39" s="10">
        <v>37300</v>
      </c>
      <c r="H39" s="10">
        <v>54100</v>
      </c>
      <c r="I39" s="11">
        <v>5</v>
      </c>
      <c r="J39" s="14">
        <v>1.5</v>
      </c>
      <c r="K39" s="12">
        <v>15</v>
      </c>
      <c r="L39" s="13">
        <v>0.1</v>
      </c>
      <c r="M39" s="21">
        <v>0.03</v>
      </c>
      <c r="N39" s="14">
        <v>0.3</v>
      </c>
    </row>
    <row r="40" spans="2:14" ht="27.6" customHeight="1">
      <c r="B40" s="613"/>
      <c r="C40" s="32" t="s">
        <v>430</v>
      </c>
      <c r="D40" s="615"/>
      <c r="E40" s="22" t="s">
        <v>506</v>
      </c>
      <c r="F40" s="17">
        <v>44400</v>
      </c>
      <c r="G40" s="10">
        <v>37300</v>
      </c>
      <c r="H40" s="10">
        <v>54100</v>
      </c>
      <c r="I40" s="11">
        <v>5</v>
      </c>
      <c r="J40" s="14">
        <v>1.5</v>
      </c>
      <c r="K40" s="12">
        <v>15</v>
      </c>
      <c r="L40" s="13">
        <v>0.1</v>
      </c>
      <c r="M40" s="21">
        <v>0.03</v>
      </c>
      <c r="N40" s="14">
        <v>0.3</v>
      </c>
    </row>
    <row r="41" spans="2:14" ht="19.5" customHeight="1">
      <c r="B41" s="613"/>
      <c r="C41" s="31" t="s">
        <v>94</v>
      </c>
      <c r="D41" s="615"/>
      <c r="E41" s="22" t="s">
        <v>376</v>
      </c>
      <c r="F41" s="26">
        <v>260000</v>
      </c>
      <c r="G41" s="27">
        <v>219000</v>
      </c>
      <c r="H41" s="27">
        <v>308000</v>
      </c>
      <c r="I41" s="33">
        <v>5</v>
      </c>
      <c r="J41" s="30">
        <v>1.5</v>
      </c>
      <c r="K41" s="29">
        <v>15</v>
      </c>
      <c r="L41" s="34">
        <v>0.1</v>
      </c>
      <c r="M41" s="35">
        <v>0.03</v>
      </c>
      <c r="N41" s="30">
        <v>0.3</v>
      </c>
    </row>
    <row r="42" spans="2:14" ht="35.4" customHeight="1">
      <c r="B42" s="614"/>
      <c r="C42" s="32" t="s">
        <v>431</v>
      </c>
      <c r="D42" s="611"/>
      <c r="E42" s="22" t="s">
        <v>507</v>
      </c>
      <c r="F42" s="17">
        <v>182000</v>
      </c>
      <c r="G42" s="10">
        <v>145000</v>
      </c>
      <c r="H42" s="10">
        <v>202000</v>
      </c>
      <c r="I42" s="11">
        <v>5</v>
      </c>
      <c r="J42" s="14">
        <v>1.5</v>
      </c>
      <c r="K42" s="12">
        <v>15</v>
      </c>
      <c r="L42" s="13">
        <v>0.1</v>
      </c>
      <c r="M42" s="21">
        <v>0.03</v>
      </c>
      <c r="N42" s="14">
        <v>0.3</v>
      </c>
    </row>
    <row r="43" spans="2:14" ht="12.6" customHeight="1">
      <c r="B43" s="616" t="s">
        <v>98</v>
      </c>
      <c r="C43" s="617"/>
      <c r="D43" s="573" t="s">
        <v>508</v>
      </c>
      <c r="E43" s="574"/>
      <c r="F43" s="36">
        <v>56100</v>
      </c>
      <c r="G43" s="27">
        <v>54300</v>
      </c>
      <c r="H43" s="27">
        <v>58300</v>
      </c>
      <c r="I43" s="33">
        <v>5</v>
      </c>
      <c r="J43" s="30">
        <v>1.5</v>
      </c>
      <c r="K43" s="29">
        <v>15</v>
      </c>
      <c r="L43" s="34">
        <v>0.1</v>
      </c>
      <c r="M43" s="35">
        <v>0.03</v>
      </c>
      <c r="N43" s="30">
        <v>0.3</v>
      </c>
    </row>
    <row r="44" spans="2:14" ht="35.4" customHeight="1">
      <c r="B44" s="606" t="s">
        <v>432</v>
      </c>
      <c r="C44" s="607"/>
      <c r="D44" s="573" t="s">
        <v>509</v>
      </c>
      <c r="E44" s="574"/>
      <c r="F44" s="17">
        <v>91700</v>
      </c>
      <c r="G44" s="10">
        <v>73300</v>
      </c>
      <c r="H44" s="10">
        <v>121000</v>
      </c>
      <c r="I44" s="11">
        <v>300</v>
      </c>
      <c r="J44" s="12">
        <v>100</v>
      </c>
      <c r="K44" s="12">
        <v>900</v>
      </c>
      <c r="L44" s="11">
        <v>4</v>
      </c>
      <c r="M44" s="14">
        <v>1.5</v>
      </c>
      <c r="N44" s="12">
        <v>15</v>
      </c>
    </row>
    <row r="45" spans="2:14" ht="21.75" customHeight="1">
      <c r="B45" s="606" t="s">
        <v>433</v>
      </c>
      <c r="C45" s="607"/>
      <c r="D45" s="573" t="s">
        <v>510</v>
      </c>
      <c r="E45" s="574"/>
      <c r="F45" s="26">
        <v>143000</v>
      </c>
      <c r="G45" s="27">
        <v>110000</v>
      </c>
      <c r="H45" s="27">
        <v>183000</v>
      </c>
      <c r="I45" s="33">
        <v>300</v>
      </c>
      <c r="J45" s="29">
        <v>100</v>
      </c>
      <c r="K45" s="29">
        <v>900</v>
      </c>
      <c r="L45" s="33">
        <v>4</v>
      </c>
      <c r="M45" s="30">
        <v>1.5</v>
      </c>
      <c r="N45" s="29">
        <v>15</v>
      </c>
    </row>
    <row r="46" spans="2:14" ht="12.6" customHeight="1">
      <c r="B46" s="606" t="s">
        <v>434</v>
      </c>
      <c r="C46" s="607"/>
      <c r="D46" s="573" t="s">
        <v>511</v>
      </c>
      <c r="E46" s="574"/>
      <c r="F46" s="26">
        <v>73300</v>
      </c>
      <c r="G46" s="27">
        <v>72200</v>
      </c>
      <c r="H46" s="27">
        <v>74400</v>
      </c>
      <c r="I46" s="33">
        <v>300</v>
      </c>
      <c r="J46" s="29">
        <v>100</v>
      </c>
      <c r="K46" s="29">
        <v>900</v>
      </c>
      <c r="L46" s="33">
        <v>4</v>
      </c>
      <c r="M46" s="30">
        <v>1.5</v>
      </c>
      <c r="N46" s="29">
        <v>15</v>
      </c>
    </row>
    <row r="47" spans="2:14" ht="12.6" customHeight="1">
      <c r="B47" s="606" t="s">
        <v>435</v>
      </c>
      <c r="C47" s="607"/>
      <c r="D47" s="573" t="s">
        <v>512</v>
      </c>
      <c r="E47" s="574"/>
      <c r="F47" s="36">
        <v>106000</v>
      </c>
      <c r="G47" s="27">
        <v>100000</v>
      </c>
      <c r="H47" s="27">
        <v>108000</v>
      </c>
      <c r="I47" s="28">
        <v>10</v>
      </c>
      <c r="J47" s="29">
        <v>3</v>
      </c>
      <c r="K47" s="29">
        <v>30</v>
      </c>
      <c r="L47" s="28">
        <v>1.4</v>
      </c>
      <c r="M47" s="30">
        <v>0.5</v>
      </c>
      <c r="N47" s="29">
        <v>5</v>
      </c>
    </row>
    <row r="48" spans="2:14" ht="27.6" customHeight="1">
      <c r="B48" s="612" t="s">
        <v>436</v>
      </c>
      <c r="C48" s="32" t="s">
        <v>437</v>
      </c>
      <c r="D48" s="610" t="s">
        <v>513</v>
      </c>
      <c r="E48" s="22" t="s">
        <v>514</v>
      </c>
      <c r="F48" s="17">
        <v>112000</v>
      </c>
      <c r="G48" s="10">
        <v>95000</v>
      </c>
      <c r="H48" s="10">
        <v>132000</v>
      </c>
      <c r="I48" s="11">
        <v>300</v>
      </c>
      <c r="J48" s="12">
        <v>100</v>
      </c>
      <c r="K48" s="12">
        <v>900</v>
      </c>
      <c r="L48" s="11">
        <v>4</v>
      </c>
      <c r="M48" s="14">
        <v>1.5</v>
      </c>
      <c r="N48" s="12">
        <v>15</v>
      </c>
    </row>
    <row r="49" spans="2:14" ht="27.6" customHeight="1">
      <c r="B49" s="613"/>
      <c r="C49" s="32" t="s">
        <v>515</v>
      </c>
      <c r="D49" s="615"/>
      <c r="E49" s="22" t="s">
        <v>516</v>
      </c>
      <c r="F49" s="17">
        <v>95300</v>
      </c>
      <c r="G49" s="10">
        <v>80700</v>
      </c>
      <c r="H49" s="10">
        <v>110000</v>
      </c>
      <c r="I49" s="25">
        <v>3</v>
      </c>
      <c r="J49" s="12">
        <v>1</v>
      </c>
      <c r="K49" s="12">
        <v>18</v>
      </c>
      <c r="L49" s="25">
        <v>2</v>
      </c>
      <c r="M49" s="12">
        <v>1</v>
      </c>
      <c r="N49" s="12">
        <v>21</v>
      </c>
    </row>
    <row r="50" spans="2:14" ht="35.4" customHeight="1">
      <c r="B50" s="613"/>
      <c r="C50" s="32" t="s">
        <v>439</v>
      </c>
      <c r="D50" s="615"/>
      <c r="E50" s="22" t="s">
        <v>517</v>
      </c>
      <c r="F50" s="17">
        <v>100000</v>
      </c>
      <c r="G50" s="10">
        <v>84700</v>
      </c>
      <c r="H50" s="10">
        <v>117000</v>
      </c>
      <c r="I50" s="11">
        <v>300</v>
      </c>
      <c r="J50" s="12">
        <v>100</v>
      </c>
      <c r="K50" s="12">
        <v>900</v>
      </c>
      <c r="L50" s="11">
        <v>4</v>
      </c>
      <c r="M50" s="14">
        <v>1.5</v>
      </c>
      <c r="N50" s="12">
        <v>15</v>
      </c>
    </row>
    <row r="51" spans="2:14" ht="19.5" customHeight="1">
      <c r="B51" s="614"/>
      <c r="C51" s="32" t="s">
        <v>440</v>
      </c>
      <c r="D51" s="611"/>
      <c r="E51" s="22" t="s">
        <v>518</v>
      </c>
      <c r="F51" s="26">
        <v>112000</v>
      </c>
      <c r="G51" s="27">
        <v>95000</v>
      </c>
      <c r="H51" s="27">
        <v>132000</v>
      </c>
      <c r="I51" s="33">
        <v>200</v>
      </c>
      <c r="J51" s="29">
        <v>70</v>
      </c>
      <c r="K51" s="29">
        <v>600</v>
      </c>
      <c r="L51" s="33">
        <v>1</v>
      </c>
      <c r="M51" s="30">
        <v>0.3</v>
      </c>
      <c r="N51" s="29">
        <v>3</v>
      </c>
    </row>
    <row r="52" spans="2:14" ht="12.6" customHeight="1">
      <c r="B52" s="612" t="s">
        <v>441</v>
      </c>
      <c r="C52" s="37" t="s">
        <v>442</v>
      </c>
      <c r="D52" s="610" t="s">
        <v>519</v>
      </c>
      <c r="E52" s="22" t="s">
        <v>520</v>
      </c>
      <c r="F52" s="26">
        <v>70800</v>
      </c>
      <c r="G52" s="27">
        <v>59800</v>
      </c>
      <c r="H52" s="27">
        <v>84300</v>
      </c>
      <c r="I52" s="33">
        <v>10</v>
      </c>
      <c r="J52" s="29">
        <v>3</v>
      </c>
      <c r="K52" s="29">
        <v>30</v>
      </c>
      <c r="L52" s="34">
        <v>0.6</v>
      </c>
      <c r="M52" s="30">
        <v>0.2</v>
      </c>
      <c r="N52" s="29">
        <v>2</v>
      </c>
    </row>
    <row r="53" spans="2:14" ht="12.6" customHeight="1">
      <c r="B53" s="613"/>
      <c r="C53" s="37" t="s">
        <v>443</v>
      </c>
      <c r="D53" s="615"/>
      <c r="E53" s="22" t="s">
        <v>521</v>
      </c>
      <c r="F53" s="26">
        <v>70800</v>
      </c>
      <c r="G53" s="27">
        <v>59800</v>
      </c>
      <c r="H53" s="27">
        <v>84300</v>
      </c>
      <c r="I53" s="33">
        <v>10</v>
      </c>
      <c r="J53" s="29">
        <v>3</v>
      </c>
      <c r="K53" s="29">
        <v>30</v>
      </c>
      <c r="L53" s="34">
        <v>0.6</v>
      </c>
      <c r="M53" s="30">
        <v>0.2</v>
      </c>
      <c r="N53" s="29">
        <v>2</v>
      </c>
    </row>
    <row r="54" spans="2:14" ht="39.9" customHeight="1">
      <c r="B54" s="614"/>
      <c r="C54" s="32" t="s">
        <v>444</v>
      </c>
      <c r="D54" s="611"/>
      <c r="E54" s="22" t="s">
        <v>522</v>
      </c>
      <c r="F54" s="17">
        <v>79600</v>
      </c>
      <c r="G54" s="10">
        <v>67100</v>
      </c>
      <c r="H54" s="10">
        <v>95300</v>
      </c>
      <c r="I54" s="11">
        <v>10</v>
      </c>
      <c r="J54" s="12">
        <v>3</v>
      </c>
      <c r="K54" s="12">
        <v>30</v>
      </c>
      <c r="L54" s="13">
        <v>0.6</v>
      </c>
      <c r="M54" s="14">
        <v>0.2</v>
      </c>
      <c r="N54" s="12">
        <v>2</v>
      </c>
    </row>
    <row r="55" spans="2:14" ht="21.75" customHeight="1">
      <c r="B55" s="612" t="s">
        <v>445</v>
      </c>
      <c r="C55" s="32" t="s">
        <v>446</v>
      </c>
      <c r="D55" s="610" t="s">
        <v>523</v>
      </c>
      <c r="E55" s="22" t="s">
        <v>524</v>
      </c>
      <c r="F55" s="26">
        <v>54600</v>
      </c>
      <c r="G55" s="27">
        <v>46200</v>
      </c>
      <c r="H55" s="27">
        <v>66000</v>
      </c>
      <c r="I55" s="33">
        <v>5</v>
      </c>
      <c r="J55" s="30">
        <v>1.5</v>
      </c>
      <c r="K55" s="29">
        <v>15</v>
      </c>
      <c r="L55" s="34">
        <v>0.1</v>
      </c>
      <c r="M55" s="35">
        <v>0.03</v>
      </c>
      <c r="N55" s="30">
        <v>0.3</v>
      </c>
    </row>
    <row r="56" spans="2:14" ht="39.9" customHeight="1">
      <c r="B56" s="613"/>
      <c r="C56" s="32" t="s">
        <v>447</v>
      </c>
      <c r="D56" s="615"/>
      <c r="E56" s="22" t="s">
        <v>525</v>
      </c>
      <c r="F56" s="17">
        <v>54600</v>
      </c>
      <c r="G56" s="10">
        <v>46200</v>
      </c>
      <c r="H56" s="10">
        <v>66000</v>
      </c>
      <c r="I56" s="11">
        <v>5</v>
      </c>
      <c r="J56" s="14">
        <v>1.5</v>
      </c>
      <c r="K56" s="12">
        <v>15</v>
      </c>
      <c r="L56" s="13">
        <v>0.1</v>
      </c>
      <c r="M56" s="21">
        <v>0.03</v>
      </c>
      <c r="N56" s="14">
        <v>0.3</v>
      </c>
    </row>
    <row r="57" spans="2:14" ht="21.75" customHeight="1">
      <c r="B57" s="614"/>
      <c r="C57" s="32" t="s">
        <v>448</v>
      </c>
      <c r="D57" s="611"/>
      <c r="E57" s="22" t="s">
        <v>526</v>
      </c>
      <c r="F57" s="26">
        <v>54600</v>
      </c>
      <c r="G57" s="27">
        <v>46200</v>
      </c>
      <c r="H57" s="27">
        <v>66000</v>
      </c>
      <c r="I57" s="33">
        <v>5</v>
      </c>
      <c r="J57" s="30">
        <v>1.5</v>
      </c>
      <c r="K57" s="29">
        <v>15</v>
      </c>
      <c r="L57" s="34">
        <v>0.1</v>
      </c>
      <c r="M57" s="35">
        <v>0.03</v>
      </c>
      <c r="N57" s="30">
        <v>0.3</v>
      </c>
    </row>
    <row r="58" spans="2:14" ht="51.6" customHeight="1">
      <c r="B58" s="38" t="s">
        <v>527</v>
      </c>
      <c r="C58" s="32" t="s">
        <v>450</v>
      </c>
      <c r="D58" s="39" t="s">
        <v>528</v>
      </c>
      <c r="E58" s="22" t="s">
        <v>529</v>
      </c>
      <c r="F58" s="17">
        <v>100000</v>
      </c>
      <c r="G58" s="10">
        <v>84700</v>
      </c>
      <c r="H58" s="10">
        <v>117000</v>
      </c>
      <c r="I58" s="11">
        <v>300</v>
      </c>
      <c r="J58" s="12">
        <v>100</v>
      </c>
      <c r="K58" s="12">
        <v>900</v>
      </c>
      <c r="L58" s="11">
        <v>4</v>
      </c>
      <c r="M58" s="14">
        <v>1.5</v>
      </c>
      <c r="N58" s="12">
        <v>15</v>
      </c>
    </row>
    <row r="59" spans="2:14" ht="48.75" customHeight="1">
      <c r="B59" s="618" t="s">
        <v>530</v>
      </c>
      <c r="C59" s="619"/>
      <c r="D59" s="619"/>
      <c r="E59" s="619"/>
      <c r="F59" s="619"/>
      <c r="G59" s="619"/>
      <c r="H59" s="619"/>
      <c r="I59" s="619"/>
      <c r="J59" s="619"/>
      <c r="K59" s="619"/>
      <c r="L59" s="619"/>
      <c r="M59" s="619"/>
      <c r="N59" s="620"/>
    </row>
  </sheetData>
  <sheetProtection autoFilter="0"/>
  <mergeCells count="88">
    <mergeCell ref="B59:N59"/>
    <mergeCell ref="B48:B51"/>
    <mergeCell ref="D48:D51"/>
    <mergeCell ref="B52:B54"/>
    <mergeCell ref="D52:D54"/>
    <mergeCell ref="B55:B57"/>
    <mergeCell ref="D55:D57"/>
    <mergeCell ref="B45:C45"/>
    <mergeCell ref="D45:E45"/>
    <mergeCell ref="B46:C46"/>
    <mergeCell ref="D46:E46"/>
    <mergeCell ref="B47:C47"/>
    <mergeCell ref="D47:E47"/>
    <mergeCell ref="B39:B42"/>
    <mergeCell ref="D39:D42"/>
    <mergeCell ref="B43:C43"/>
    <mergeCell ref="D43:E43"/>
    <mergeCell ref="B44:C44"/>
    <mergeCell ref="D44:E44"/>
    <mergeCell ref="B38:C38"/>
    <mergeCell ref="D38:E38"/>
    <mergeCell ref="B30:C30"/>
    <mergeCell ref="D30:E30"/>
    <mergeCell ref="D31:E31"/>
    <mergeCell ref="B32:C32"/>
    <mergeCell ref="D32:E32"/>
    <mergeCell ref="B33:C33"/>
    <mergeCell ref="D33:E33"/>
    <mergeCell ref="D34:E34"/>
    <mergeCell ref="B35:C35"/>
    <mergeCell ref="D35:E35"/>
    <mergeCell ref="B36:B37"/>
    <mergeCell ref="D36:D37"/>
    <mergeCell ref="L25:L26"/>
    <mergeCell ref="M25:M26"/>
    <mergeCell ref="N25:N26"/>
    <mergeCell ref="B28:C28"/>
    <mergeCell ref="D28:E28"/>
    <mergeCell ref="I25:I26"/>
    <mergeCell ref="J25:J26"/>
    <mergeCell ref="K25:K26"/>
    <mergeCell ref="B29:C29"/>
    <mergeCell ref="D29:E29"/>
    <mergeCell ref="F25:F26"/>
    <mergeCell ref="G25:G26"/>
    <mergeCell ref="H25:H26"/>
    <mergeCell ref="B22:C22"/>
    <mergeCell ref="D22:E22"/>
    <mergeCell ref="B23:B24"/>
    <mergeCell ref="D23:D27"/>
    <mergeCell ref="B25:B27"/>
    <mergeCell ref="E25:E26"/>
    <mergeCell ref="B19:C19"/>
    <mergeCell ref="D19:E19"/>
    <mergeCell ref="B20:C20"/>
    <mergeCell ref="D20:E20"/>
    <mergeCell ref="B21:C21"/>
    <mergeCell ref="D21:E21"/>
    <mergeCell ref="B16:C16"/>
    <mergeCell ref="D16:E16"/>
    <mergeCell ref="B17:C17"/>
    <mergeCell ref="D17:E17"/>
    <mergeCell ref="B18:C18"/>
    <mergeCell ref="D18:E18"/>
    <mergeCell ref="B13:C13"/>
    <mergeCell ref="D13:E13"/>
    <mergeCell ref="B14:C14"/>
    <mergeCell ref="D14:E14"/>
    <mergeCell ref="B15:C15"/>
    <mergeCell ref="D15:E15"/>
    <mergeCell ref="B8:B10"/>
    <mergeCell ref="D8:D10"/>
    <mergeCell ref="B11:C11"/>
    <mergeCell ref="D11:E11"/>
    <mergeCell ref="B12:C12"/>
    <mergeCell ref="D12:E12"/>
    <mergeCell ref="B5:C5"/>
    <mergeCell ref="D5:E5"/>
    <mergeCell ref="B6:C6"/>
    <mergeCell ref="D6:E6"/>
    <mergeCell ref="B7:C7"/>
    <mergeCell ref="D7:E7"/>
    <mergeCell ref="B2:N2"/>
    <mergeCell ref="B3:C4"/>
    <mergeCell ref="D3:E4"/>
    <mergeCell ref="F3:H3"/>
    <mergeCell ref="I3:K3"/>
    <mergeCell ref="L3:N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B2:E11"/>
  <sheetViews>
    <sheetView showGridLines="0" workbookViewId="0"/>
  </sheetViews>
  <sheetFormatPr baseColWidth="10" defaultColWidth="9.109375" defaultRowHeight="14.4"/>
  <cols>
    <col min="2" max="2" width="26" customWidth="1"/>
    <col min="3" max="3" width="16.109375" customWidth="1"/>
    <col min="5" max="5" width="25.88671875" customWidth="1"/>
  </cols>
  <sheetData>
    <row r="2" spans="2:5" ht="35.25" customHeight="1">
      <c r="B2" s="621" t="s">
        <v>531</v>
      </c>
      <c r="C2" s="622"/>
      <c r="D2" s="622"/>
      <c r="E2" s="623"/>
    </row>
    <row r="3" spans="2:5" ht="33" customHeight="1">
      <c r="B3" s="105" t="s">
        <v>532</v>
      </c>
      <c r="C3" s="105" t="s">
        <v>533</v>
      </c>
      <c r="D3" s="105" t="s">
        <v>401</v>
      </c>
      <c r="E3" s="105" t="s">
        <v>402</v>
      </c>
    </row>
    <row r="4" spans="2:5">
      <c r="B4" s="74" t="s">
        <v>374</v>
      </c>
      <c r="C4" s="74">
        <v>69300</v>
      </c>
      <c r="D4" s="74">
        <v>67500</v>
      </c>
      <c r="E4" s="74">
        <v>73000</v>
      </c>
    </row>
    <row r="5" spans="2:5">
      <c r="B5" s="74" t="s">
        <v>393</v>
      </c>
      <c r="C5" s="74">
        <v>74100</v>
      </c>
      <c r="D5" s="74">
        <v>72600</v>
      </c>
      <c r="E5" s="74">
        <v>74800</v>
      </c>
    </row>
    <row r="6" spans="2:5">
      <c r="B6" s="74" t="s">
        <v>410</v>
      </c>
      <c r="C6" s="74">
        <v>63100</v>
      </c>
      <c r="D6" s="74">
        <v>61600</v>
      </c>
      <c r="E6" s="74">
        <v>65600</v>
      </c>
    </row>
    <row r="7" spans="2:5">
      <c r="B7" s="74" t="s">
        <v>534</v>
      </c>
      <c r="C7" s="74">
        <v>71900</v>
      </c>
      <c r="D7" s="74">
        <v>70800</v>
      </c>
      <c r="E7" s="74">
        <v>73700</v>
      </c>
    </row>
    <row r="8" spans="2:5">
      <c r="B8" s="74" t="s">
        <v>535</v>
      </c>
      <c r="C8" s="74">
        <v>73300</v>
      </c>
      <c r="D8" s="74">
        <v>71900</v>
      </c>
      <c r="E8" s="74">
        <v>75200</v>
      </c>
    </row>
    <row r="9" spans="2:5">
      <c r="B9" s="74" t="s">
        <v>536</v>
      </c>
      <c r="C9" s="74">
        <v>56100</v>
      </c>
      <c r="D9" s="74">
        <v>54300</v>
      </c>
      <c r="E9" s="74">
        <v>58300</v>
      </c>
    </row>
    <row r="10" spans="2:5">
      <c r="B10" s="74" t="s">
        <v>405</v>
      </c>
      <c r="C10" s="74">
        <v>56100</v>
      </c>
      <c r="D10" s="74">
        <v>54300</v>
      </c>
      <c r="E10" s="74">
        <v>58300</v>
      </c>
    </row>
    <row r="11" spans="2:5" ht="64.5" customHeight="1">
      <c r="B11" s="624" t="s">
        <v>537</v>
      </c>
      <c r="C11" s="622"/>
      <c r="D11" s="622"/>
      <c r="E11" s="623"/>
    </row>
  </sheetData>
  <sheetProtection autoFilter="0"/>
  <mergeCells count="2">
    <mergeCell ref="B2:E2"/>
    <mergeCell ref="B11:E1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B2:H13"/>
  <sheetViews>
    <sheetView showGridLines="0" workbookViewId="0"/>
  </sheetViews>
  <sheetFormatPr baseColWidth="10" defaultColWidth="9.109375" defaultRowHeight="14.4"/>
  <cols>
    <col min="2" max="2" width="49" customWidth="1"/>
    <col min="3" max="8" width="16.88671875" customWidth="1"/>
  </cols>
  <sheetData>
    <row r="2" spans="2:8" ht="33" customHeight="1">
      <c r="B2" s="625" t="s">
        <v>538</v>
      </c>
      <c r="C2" s="548"/>
      <c r="D2" s="548"/>
      <c r="E2" s="548"/>
      <c r="F2" s="548"/>
      <c r="G2" s="548"/>
      <c r="H2" s="548"/>
    </row>
    <row r="3" spans="2:8" ht="18" customHeight="1">
      <c r="B3" s="552" t="s">
        <v>539</v>
      </c>
      <c r="C3" s="548" t="s">
        <v>540</v>
      </c>
      <c r="D3" s="548"/>
      <c r="E3" s="548"/>
      <c r="F3" s="549" t="s">
        <v>541</v>
      </c>
      <c r="G3" s="549"/>
      <c r="H3" s="549"/>
    </row>
    <row r="4" spans="2:8" ht="33" customHeight="1">
      <c r="B4" s="552"/>
      <c r="C4" s="105" t="s">
        <v>533</v>
      </c>
      <c r="D4" s="105" t="s">
        <v>401</v>
      </c>
      <c r="E4" s="105" t="s">
        <v>402</v>
      </c>
      <c r="F4" s="105" t="s">
        <v>533</v>
      </c>
      <c r="G4" s="105" t="s">
        <v>401</v>
      </c>
      <c r="H4" s="105" t="s">
        <v>402</v>
      </c>
    </row>
    <row r="5" spans="2:8">
      <c r="B5" s="106" t="s">
        <v>542</v>
      </c>
      <c r="C5" s="74">
        <v>33</v>
      </c>
      <c r="D5" s="74">
        <v>9.6</v>
      </c>
      <c r="E5" s="74">
        <v>110</v>
      </c>
      <c r="F5" s="74">
        <v>3.2</v>
      </c>
      <c r="G5" s="74">
        <v>0.96</v>
      </c>
      <c r="H5" s="74">
        <v>11</v>
      </c>
    </row>
    <row r="6" spans="2:8" ht="19.5" customHeight="1">
      <c r="B6" s="106" t="s">
        <v>543</v>
      </c>
      <c r="C6" s="74">
        <v>25</v>
      </c>
      <c r="D6" s="74">
        <v>7.5</v>
      </c>
      <c r="E6" s="74">
        <v>86</v>
      </c>
      <c r="F6" s="74">
        <v>8</v>
      </c>
      <c r="G6" s="74">
        <v>2.6</v>
      </c>
      <c r="H6" s="74">
        <v>24</v>
      </c>
    </row>
    <row r="7" spans="2:8" ht="28.5" customHeight="1">
      <c r="B7" s="106" t="s">
        <v>544</v>
      </c>
      <c r="C7" s="74">
        <v>3.8</v>
      </c>
      <c r="D7" s="74">
        <v>1.1000000000000001</v>
      </c>
      <c r="E7" s="74">
        <v>13</v>
      </c>
      <c r="F7" s="74">
        <v>5.7</v>
      </c>
      <c r="G7" s="74">
        <v>1.9</v>
      </c>
      <c r="H7" s="74">
        <v>17</v>
      </c>
    </row>
    <row r="8" spans="2:8">
      <c r="B8" s="106" t="s">
        <v>545</v>
      </c>
      <c r="C8" s="74">
        <v>3.9</v>
      </c>
      <c r="D8" s="74">
        <v>1.6</v>
      </c>
      <c r="E8" s="74">
        <v>9.5</v>
      </c>
      <c r="F8" s="74">
        <v>3.9</v>
      </c>
      <c r="G8" s="74">
        <v>1.3</v>
      </c>
      <c r="H8" s="74">
        <v>12</v>
      </c>
    </row>
    <row r="9" spans="2:8">
      <c r="B9" s="106" t="s">
        <v>546</v>
      </c>
      <c r="C9" s="74">
        <v>92</v>
      </c>
      <c r="D9" s="74">
        <v>50</v>
      </c>
      <c r="E9" s="102">
        <v>1540</v>
      </c>
      <c r="F9" s="74">
        <v>3</v>
      </c>
      <c r="G9" s="74">
        <v>1</v>
      </c>
      <c r="H9" s="74">
        <v>77</v>
      </c>
    </row>
    <row r="10" spans="2:8">
      <c r="B10" s="106" t="s">
        <v>547</v>
      </c>
      <c r="C10" s="74">
        <v>62</v>
      </c>
      <c r="D10" s="74" t="s">
        <v>548</v>
      </c>
      <c r="E10" s="74" t="s">
        <v>548</v>
      </c>
      <c r="F10" s="74">
        <v>0.2</v>
      </c>
      <c r="G10" s="74" t="s">
        <v>548</v>
      </c>
      <c r="H10" s="74" t="s">
        <v>548</v>
      </c>
    </row>
    <row r="11" spans="2:8">
      <c r="B11" s="106" t="s">
        <v>549</v>
      </c>
      <c r="C11" s="74">
        <v>260</v>
      </c>
      <c r="D11" s="74">
        <v>77</v>
      </c>
      <c r="E11" s="74">
        <v>880</v>
      </c>
      <c r="F11" s="74">
        <v>41</v>
      </c>
      <c r="G11" s="74">
        <v>13</v>
      </c>
      <c r="H11" s="74">
        <v>123</v>
      </c>
    </row>
    <row r="12" spans="2:8">
      <c r="B12" s="106" t="s">
        <v>550</v>
      </c>
      <c r="C12" s="74">
        <v>18</v>
      </c>
      <c r="D12" s="74">
        <v>13</v>
      </c>
      <c r="E12" s="74">
        <v>84</v>
      </c>
      <c r="F12" s="74" t="s">
        <v>548</v>
      </c>
      <c r="G12" s="74" t="s">
        <v>548</v>
      </c>
      <c r="H12" s="74" t="s">
        <v>548</v>
      </c>
    </row>
    <row r="13" spans="2:8" ht="399.75" customHeight="1">
      <c r="B13" s="626" t="s">
        <v>551</v>
      </c>
      <c r="C13" s="626"/>
      <c r="D13" s="626"/>
      <c r="E13" s="626"/>
      <c r="F13" s="626"/>
      <c r="G13" s="626"/>
      <c r="H13" s="626"/>
    </row>
  </sheetData>
  <sheetProtection autoFilter="0"/>
  <mergeCells count="5">
    <mergeCell ref="B2:H2"/>
    <mergeCell ref="C3:E3"/>
    <mergeCell ref="F3:H3"/>
    <mergeCell ref="B3:B4"/>
    <mergeCell ref="B13:H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79998168889431442"/>
  </sheetPr>
  <dimension ref="A1:N69"/>
  <sheetViews>
    <sheetView showGridLines="0" workbookViewId="0"/>
  </sheetViews>
  <sheetFormatPr baseColWidth="10" defaultColWidth="11.44140625" defaultRowHeight="13.2"/>
  <cols>
    <col min="1" max="1" width="1.6640625" style="40" customWidth="1"/>
    <col min="2" max="2" width="26.5546875" style="41" customWidth="1"/>
    <col min="3" max="3" width="11.44140625" style="41"/>
    <col min="4" max="4" width="13.109375" style="41" customWidth="1"/>
    <col min="5" max="5" width="6.6640625" style="40" customWidth="1"/>
    <col min="6" max="6" width="4.88671875" style="40" customWidth="1"/>
    <col min="7" max="14" width="11.44140625" style="40"/>
    <col min="15" max="16384" width="11.44140625" style="41"/>
  </cols>
  <sheetData>
    <row r="1" spans="1:14" ht="9" customHeight="1"/>
    <row r="2" spans="1:14" s="44" customFormat="1">
      <c r="A2" s="42"/>
      <c r="B2" s="43" t="s">
        <v>552</v>
      </c>
      <c r="C2" s="43"/>
      <c r="D2" s="43"/>
      <c r="E2" s="43"/>
      <c r="G2" s="45"/>
      <c r="H2" s="45"/>
      <c r="I2" s="45"/>
      <c r="J2" s="45"/>
      <c r="K2" s="45"/>
      <c r="L2" s="45"/>
      <c r="M2" s="45"/>
      <c r="N2" s="45"/>
    </row>
    <row r="3" spans="1:14" s="44" customFormat="1">
      <c r="A3" s="42"/>
      <c r="B3" s="43" t="s">
        <v>553</v>
      </c>
      <c r="C3" s="43"/>
      <c r="D3" s="43"/>
      <c r="E3" s="43"/>
      <c r="G3" s="45"/>
      <c r="H3" s="45"/>
      <c r="I3" s="45"/>
      <c r="J3" s="45"/>
      <c r="K3" s="45"/>
      <c r="L3" s="45"/>
      <c r="M3" s="45"/>
      <c r="N3" s="45"/>
    </row>
    <row r="4" spans="1:14" s="44" customFormat="1">
      <c r="A4" s="42"/>
      <c r="B4" s="46"/>
      <c r="C4" s="43"/>
      <c r="D4" s="43"/>
      <c r="E4" s="43"/>
      <c r="G4" s="45"/>
      <c r="H4" s="45"/>
      <c r="I4" s="45"/>
      <c r="J4" s="45"/>
      <c r="K4" s="45"/>
      <c r="L4" s="45"/>
      <c r="M4" s="45"/>
      <c r="N4" s="45"/>
    </row>
    <row r="5" spans="1:14" s="44" customFormat="1">
      <c r="A5" s="42"/>
      <c r="B5" s="46"/>
      <c r="C5" s="43"/>
      <c r="D5" s="43"/>
      <c r="E5" s="43"/>
      <c r="G5" s="45"/>
      <c r="H5" s="45"/>
      <c r="I5" s="45"/>
      <c r="J5" s="45"/>
      <c r="K5" s="45"/>
      <c r="L5" s="45"/>
      <c r="M5" s="45"/>
      <c r="N5" s="45"/>
    </row>
    <row r="6" spans="1:14" s="44" customFormat="1">
      <c r="A6" s="42"/>
      <c r="B6" s="627" t="s">
        <v>2192</v>
      </c>
      <c r="C6" s="627"/>
      <c r="D6" s="627"/>
      <c r="E6" s="627"/>
      <c r="G6" s="45"/>
      <c r="H6" s="45"/>
      <c r="I6" s="45"/>
      <c r="J6" s="45"/>
      <c r="K6" s="45"/>
      <c r="L6" s="45"/>
      <c r="M6" s="45"/>
      <c r="N6" s="45"/>
    </row>
    <row r="7" spans="1:14" s="44" customFormat="1" ht="15" customHeight="1">
      <c r="A7" s="42"/>
      <c r="B7" s="628" t="s">
        <v>554</v>
      </c>
      <c r="C7" s="628" t="s">
        <v>555</v>
      </c>
      <c r="D7" s="628" t="s">
        <v>556</v>
      </c>
      <c r="E7" s="629" t="s">
        <v>324</v>
      </c>
      <c r="G7" s="45"/>
      <c r="H7" s="45"/>
      <c r="I7" s="45"/>
      <c r="J7" s="45"/>
      <c r="K7" s="45"/>
      <c r="L7" s="45"/>
      <c r="M7" s="45"/>
      <c r="N7" s="45"/>
    </row>
    <row r="8" spans="1:14" s="44" customFormat="1">
      <c r="A8" s="42"/>
      <c r="B8" s="628"/>
      <c r="C8" s="628"/>
      <c r="D8" s="628"/>
      <c r="E8" s="629"/>
      <c r="G8" s="45"/>
      <c r="H8" s="45"/>
      <c r="I8" s="45"/>
      <c r="J8" s="45"/>
      <c r="K8" s="45"/>
      <c r="L8" s="45"/>
      <c r="M8" s="45"/>
      <c r="N8" s="45"/>
    </row>
    <row r="9" spans="1:14" s="44" customFormat="1">
      <c r="A9" s="42"/>
      <c r="B9" s="52" t="s">
        <v>557</v>
      </c>
      <c r="C9" s="48">
        <v>0.82450000000000001</v>
      </c>
      <c r="D9" s="49">
        <v>10963</v>
      </c>
      <c r="E9" s="52" t="s">
        <v>2187</v>
      </c>
      <c r="F9" s="45"/>
      <c r="G9" s="50"/>
      <c r="H9" s="45"/>
      <c r="I9" s="45"/>
      <c r="J9" s="45"/>
      <c r="K9" s="45"/>
      <c r="L9" s="45"/>
      <c r="M9" s="45"/>
      <c r="N9" s="45"/>
    </row>
    <row r="10" spans="1:14" s="44" customFormat="1">
      <c r="A10" s="42"/>
      <c r="B10" s="52" t="s">
        <v>558</v>
      </c>
      <c r="C10" s="48">
        <v>0.85499999999999998</v>
      </c>
      <c r="D10" s="49">
        <v>10860</v>
      </c>
      <c r="E10" s="52" t="s">
        <v>2187</v>
      </c>
      <c r="F10" s="45"/>
      <c r="G10" s="51"/>
      <c r="H10" s="45"/>
      <c r="I10" s="45"/>
      <c r="J10" s="45"/>
      <c r="K10" s="45"/>
      <c r="L10" s="45"/>
      <c r="M10" s="45"/>
      <c r="N10" s="45"/>
    </row>
    <row r="11" spans="1:14" s="44" customFormat="1">
      <c r="A11" s="42"/>
      <c r="B11" s="52" t="s">
        <v>394</v>
      </c>
      <c r="C11" s="48">
        <v>0.92700000000000005</v>
      </c>
      <c r="D11" s="49">
        <v>10500</v>
      </c>
      <c r="E11" s="52" t="s">
        <v>2187</v>
      </c>
      <c r="F11" s="45"/>
      <c r="G11" s="51"/>
      <c r="H11" s="45"/>
      <c r="I11" s="45"/>
      <c r="J11" s="45"/>
      <c r="K11" s="45"/>
      <c r="L11" s="45"/>
      <c r="M11" s="45"/>
      <c r="N11" s="45"/>
    </row>
    <row r="12" spans="1:14" s="44" customFormat="1">
      <c r="A12" s="42"/>
      <c r="B12" s="52" t="s">
        <v>559</v>
      </c>
      <c r="C12" s="48">
        <v>0.93600000000000005</v>
      </c>
      <c r="D12" s="49">
        <v>10500</v>
      </c>
      <c r="E12" s="52" t="s">
        <v>2187</v>
      </c>
      <c r="F12" s="45"/>
      <c r="G12" s="50"/>
      <c r="H12" s="45"/>
      <c r="I12" s="45"/>
      <c r="J12" s="45"/>
      <c r="K12" s="45"/>
      <c r="L12" s="45"/>
      <c r="M12" s="45"/>
      <c r="N12" s="45"/>
    </row>
    <row r="13" spans="1:14" s="44" customFormat="1">
      <c r="A13" s="42"/>
      <c r="B13" s="52" t="s">
        <v>397</v>
      </c>
      <c r="C13" s="48">
        <v>0.94499999999999995</v>
      </c>
      <c r="D13" s="49">
        <v>10500</v>
      </c>
      <c r="E13" s="52" t="s">
        <v>2187</v>
      </c>
      <c r="F13" s="45"/>
      <c r="G13" s="50"/>
      <c r="H13" s="45"/>
      <c r="I13" s="45"/>
      <c r="J13" s="45"/>
      <c r="K13" s="45"/>
      <c r="L13" s="45"/>
      <c r="M13" s="45"/>
      <c r="N13" s="45"/>
    </row>
    <row r="14" spans="1:14" s="44" customFormat="1">
      <c r="A14" s="42"/>
      <c r="B14" s="52" t="s">
        <v>84</v>
      </c>
      <c r="C14" s="48">
        <v>0.7</v>
      </c>
      <c r="D14" s="49">
        <v>11500</v>
      </c>
      <c r="E14" s="52" t="s">
        <v>2187</v>
      </c>
      <c r="F14" s="45"/>
      <c r="G14" s="50"/>
      <c r="H14" s="45"/>
      <c r="I14" s="45"/>
      <c r="J14" s="45"/>
      <c r="K14" s="45"/>
      <c r="L14" s="45"/>
      <c r="M14" s="45"/>
      <c r="N14" s="45"/>
    </row>
    <row r="15" spans="1:14" s="44" customFormat="1">
      <c r="A15" s="42"/>
      <c r="B15" s="52" t="s">
        <v>384</v>
      </c>
      <c r="C15" s="48">
        <v>0.55000000000000004</v>
      </c>
      <c r="D15" s="49">
        <v>12100</v>
      </c>
      <c r="E15" s="52" t="s">
        <v>2187</v>
      </c>
      <c r="F15" s="45"/>
      <c r="G15" s="50"/>
      <c r="H15" s="45"/>
      <c r="I15" s="45"/>
      <c r="J15" s="45"/>
      <c r="K15" s="45"/>
      <c r="L15" s="45"/>
      <c r="M15" s="45"/>
      <c r="N15" s="45"/>
    </row>
    <row r="16" spans="1:14" s="44" customFormat="1">
      <c r="A16" s="42"/>
      <c r="B16" s="52" t="s">
        <v>373</v>
      </c>
      <c r="C16" s="48">
        <v>0.73</v>
      </c>
      <c r="D16" s="49">
        <v>11200</v>
      </c>
      <c r="E16" s="52" t="s">
        <v>2187</v>
      </c>
      <c r="F16" s="45"/>
      <c r="G16" s="45"/>
      <c r="H16" s="45"/>
      <c r="I16" s="45"/>
      <c r="J16" s="45"/>
      <c r="K16" s="45"/>
      <c r="L16" s="45"/>
      <c r="M16" s="45"/>
      <c r="N16" s="45"/>
    </row>
    <row r="17" spans="1:14" s="44" customFormat="1">
      <c r="A17" s="42"/>
      <c r="B17" s="52" t="s">
        <v>560</v>
      </c>
      <c r="C17" s="48">
        <v>0.7</v>
      </c>
      <c r="D17" s="49">
        <v>11400</v>
      </c>
      <c r="E17" s="52" t="s">
        <v>2187</v>
      </c>
      <c r="F17" s="45"/>
      <c r="G17" s="45"/>
      <c r="H17" s="45"/>
      <c r="I17" s="45"/>
      <c r="J17" s="45"/>
      <c r="K17" s="45"/>
      <c r="L17" s="45"/>
      <c r="M17" s="45"/>
      <c r="N17" s="45"/>
    </row>
    <row r="18" spans="1:14" s="44" customFormat="1">
      <c r="A18" s="42"/>
      <c r="B18" s="52" t="s">
        <v>561</v>
      </c>
      <c r="C18" s="48">
        <v>0.81</v>
      </c>
      <c r="D18" s="49">
        <v>11100</v>
      </c>
      <c r="E18" s="52" t="s">
        <v>2187</v>
      </c>
      <c r="F18" s="45"/>
      <c r="G18" s="45"/>
      <c r="H18" s="45"/>
      <c r="I18" s="45"/>
      <c r="J18" s="45"/>
      <c r="K18" s="45"/>
      <c r="L18" s="45"/>
      <c r="M18" s="45"/>
      <c r="N18" s="45"/>
    </row>
    <row r="19" spans="1:14" s="44" customFormat="1">
      <c r="A19" s="42"/>
      <c r="B19" s="52" t="s">
        <v>99</v>
      </c>
      <c r="C19" s="48">
        <v>0.81</v>
      </c>
      <c r="D19" s="49">
        <v>11100</v>
      </c>
      <c r="E19" s="52" t="s">
        <v>2187</v>
      </c>
      <c r="F19" s="45"/>
      <c r="G19" s="45"/>
      <c r="H19" s="45"/>
      <c r="I19" s="45"/>
      <c r="J19" s="45"/>
      <c r="K19" s="45"/>
      <c r="L19" s="45"/>
      <c r="M19" s="45"/>
      <c r="N19" s="45"/>
    </row>
    <row r="20" spans="1:14" s="44" customFormat="1">
      <c r="A20" s="42"/>
      <c r="B20" s="52" t="s">
        <v>392</v>
      </c>
      <c r="C20" s="48">
        <v>0.84</v>
      </c>
      <c r="D20" s="49">
        <v>10900</v>
      </c>
      <c r="E20" s="52" t="s">
        <v>2187</v>
      </c>
      <c r="F20" s="45"/>
      <c r="G20" s="45"/>
      <c r="H20" s="45"/>
      <c r="I20" s="45"/>
      <c r="J20" s="45"/>
      <c r="K20" s="45"/>
      <c r="L20" s="45"/>
      <c r="M20" s="45"/>
      <c r="N20" s="45"/>
    </row>
    <row r="21" spans="1:14" s="44" customFormat="1">
      <c r="A21" s="42"/>
      <c r="B21" s="52" t="s">
        <v>380</v>
      </c>
      <c r="C21" s="47" t="s">
        <v>85</v>
      </c>
      <c r="D21" s="49">
        <v>9341</v>
      </c>
      <c r="E21" s="52" t="s">
        <v>2188</v>
      </c>
      <c r="F21" s="45"/>
      <c r="G21" s="45"/>
      <c r="H21" s="45"/>
      <c r="I21" s="45"/>
      <c r="J21" s="45"/>
      <c r="K21" s="45"/>
      <c r="L21" s="45"/>
      <c r="M21" s="45"/>
      <c r="N21" s="45"/>
    </row>
    <row r="22" spans="1:14" s="44" customFormat="1">
      <c r="A22" s="42"/>
      <c r="B22" s="52" t="s">
        <v>563</v>
      </c>
      <c r="C22" s="47">
        <v>0.45</v>
      </c>
      <c r="D22" s="49">
        <v>9555</v>
      </c>
      <c r="E22" s="52" t="s">
        <v>2188</v>
      </c>
      <c r="F22" s="45"/>
      <c r="G22" s="45"/>
      <c r="H22" s="45"/>
      <c r="I22" s="45"/>
      <c r="J22" s="45"/>
      <c r="K22" s="45"/>
      <c r="L22" s="45"/>
      <c r="M22" s="45"/>
      <c r="N22" s="45"/>
    </row>
    <row r="23" spans="1:14" s="44" customFormat="1">
      <c r="A23" s="42"/>
      <c r="B23" s="52" t="s">
        <v>562</v>
      </c>
      <c r="C23" s="47" t="s">
        <v>85</v>
      </c>
      <c r="D23" s="49">
        <v>3500</v>
      </c>
      <c r="E23" s="52" t="s">
        <v>2187</v>
      </c>
      <c r="F23" s="45"/>
      <c r="G23" s="45"/>
      <c r="H23" s="45"/>
      <c r="I23" s="45"/>
      <c r="J23" s="45"/>
      <c r="K23" s="45"/>
      <c r="L23" s="45"/>
      <c r="M23" s="45"/>
      <c r="N23" s="45"/>
    </row>
    <row r="24" spans="1:14" s="44" customFormat="1">
      <c r="A24" s="42"/>
      <c r="B24" s="52" t="s">
        <v>565</v>
      </c>
      <c r="C24" s="47" t="s">
        <v>85</v>
      </c>
      <c r="D24" s="49">
        <v>2885</v>
      </c>
      <c r="E24" s="52" t="s">
        <v>2187</v>
      </c>
      <c r="F24" s="45"/>
      <c r="G24" s="45"/>
      <c r="H24" s="45"/>
      <c r="I24" s="45"/>
      <c r="J24" s="45"/>
      <c r="K24" s="45"/>
      <c r="L24" s="45"/>
      <c r="M24" s="45"/>
      <c r="N24" s="45"/>
    </row>
    <row r="25" spans="1:14" s="44" customFormat="1">
      <c r="A25" s="42"/>
      <c r="B25" s="52" t="s">
        <v>2189</v>
      </c>
      <c r="C25" s="48">
        <v>0.6</v>
      </c>
      <c r="D25" s="49">
        <v>3941</v>
      </c>
      <c r="E25" s="52" t="s">
        <v>2187</v>
      </c>
      <c r="F25" s="45"/>
      <c r="G25" s="45"/>
      <c r="H25" s="45"/>
      <c r="I25" s="45"/>
      <c r="J25" s="45"/>
      <c r="K25" s="45"/>
      <c r="L25" s="45"/>
      <c r="M25" s="45"/>
      <c r="N25" s="45"/>
    </row>
    <row r="26" spans="1:14" s="44" customFormat="1">
      <c r="A26" s="42"/>
      <c r="B26" s="52" t="s">
        <v>366</v>
      </c>
      <c r="C26" s="47" t="s">
        <v>85</v>
      </c>
      <c r="D26" s="49">
        <v>7000</v>
      </c>
      <c r="E26" s="52" t="s">
        <v>2187</v>
      </c>
      <c r="F26" s="45"/>
      <c r="G26" s="45"/>
      <c r="H26" s="45"/>
      <c r="I26" s="45"/>
      <c r="J26" s="45"/>
      <c r="K26" s="45"/>
      <c r="L26" s="45"/>
      <c r="M26" s="45"/>
      <c r="N26" s="45"/>
    </row>
    <row r="27" spans="1:14" s="44" customFormat="1">
      <c r="A27" s="42"/>
      <c r="B27" s="52" t="s">
        <v>564</v>
      </c>
      <c r="C27" s="47" t="s">
        <v>85</v>
      </c>
      <c r="D27" s="49">
        <v>7000</v>
      </c>
      <c r="E27" s="52" t="s">
        <v>2187</v>
      </c>
      <c r="F27" s="45"/>
      <c r="G27" s="45"/>
      <c r="H27" s="45"/>
      <c r="I27" s="45"/>
      <c r="J27" s="45"/>
      <c r="K27" s="45"/>
      <c r="L27" s="45"/>
      <c r="M27" s="45"/>
      <c r="N27" s="45"/>
    </row>
    <row r="28" spans="1:14" s="44" customFormat="1">
      <c r="A28" s="42"/>
      <c r="B28" s="52" t="s">
        <v>389</v>
      </c>
      <c r="C28" s="47" t="s">
        <v>85</v>
      </c>
      <c r="D28" s="49">
        <v>8100</v>
      </c>
      <c r="E28" s="52" t="s">
        <v>2187</v>
      </c>
      <c r="F28" s="45"/>
      <c r="G28" s="45"/>
      <c r="H28" s="45"/>
      <c r="I28" s="45"/>
      <c r="J28" s="45"/>
      <c r="K28" s="45"/>
      <c r="L28" s="45"/>
      <c r="M28" s="45"/>
      <c r="N28" s="45"/>
    </row>
    <row r="29" spans="1:14" s="44" customFormat="1">
      <c r="A29" s="42"/>
      <c r="B29" s="52" t="s">
        <v>566</v>
      </c>
      <c r="C29" s="47" t="s">
        <v>85</v>
      </c>
      <c r="D29" s="49">
        <v>5600</v>
      </c>
      <c r="E29" s="52" t="s">
        <v>2188</v>
      </c>
      <c r="F29" s="45"/>
      <c r="G29" s="45"/>
      <c r="H29" s="45"/>
      <c r="I29" s="45"/>
      <c r="J29" s="45"/>
      <c r="K29" s="45"/>
      <c r="L29" s="45"/>
      <c r="M29" s="45"/>
      <c r="N29" s="45"/>
    </row>
    <row r="30" spans="1:14" s="44" customFormat="1">
      <c r="A30" s="42"/>
      <c r="B30" s="52" t="s">
        <v>382</v>
      </c>
      <c r="C30" s="47" t="s">
        <v>85</v>
      </c>
      <c r="D30" s="49">
        <v>4260</v>
      </c>
      <c r="E30" s="52" t="s">
        <v>2188</v>
      </c>
      <c r="F30" s="45"/>
      <c r="G30" s="45"/>
      <c r="H30" s="45"/>
      <c r="I30" s="45"/>
      <c r="J30" s="45"/>
      <c r="K30" s="45"/>
      <c r="L30" s="45"/>
      <c r="M30" s="45"/>
      <c r="N30" s="45"/>
    </row>
    <row r="31" spans="1:14" s="44" customFormat="1">
      <c r="A31" s="42"/>
      <c r="B31" s="52" t="s">
        <v>567</v>
      </c>
      <c r="C31" s="47" t="s">
        <v>85</v>
      </c>
      <c r="D31" s="49">
        <v>860</v>
      </c>
      <c r="E31" s="52" t="s">
        <v>2190</v>
      </c>
      <c r="F31" s="45"/>
      <c r="G31" s="45"/>
      <c r="H31" s="45"/>
      <c r="I31" s="45"/>
      <c r="J31" s="45"/>
      <c r="K31" s="45"/>
      <c r="L31" s="45"/>
      <c r="M31" s="45"/>
      <c r="N31" s="45"/>
    </row>
    <row r="32" spans="1:14" s="44" customFormat="1">
      <c r="A32" s="42"/>
      <c r="B32" s="52"/>
      <c r="C32" s="47"/>
      <c r="D32" s="49"/>
      <c r="E32" s="52"/>
      <c r="F32" s="45"/>
      <c r="G32" s="45"/>
      <c r="H32" s="45"/>
      <c r="I32" s="45"/>
      <c r="J32" s="45"/>
      <c r="K32" s="45"/>
      <c r="L32" s="45"/>
      <c r="M32" s="45"/>
      <c r="N32" s="45"/>
    </row>
    <row r="33" spans="1:14" s="44" customFormat="1">
      <c r="A33" s="42"/>
      <c r="B33" s="375" t="s">
        <v>2191</v>
      </c>
      <c r="C33" s="54"/>
      <c r="D33" s="54"/>
      <c r="E33" s="53"/>
      <c r="F33" s="40"/>
      <c r="G33" s="45"/>
      <c r="H33" s="45"/>
      <c r="I33" s="45"/>
      <c r="J33" s="45"/>
      <c r="K33" s="45"/>
      <c r="L33" s="45"/>
      <c r="M33" s="45"/>
      <c r="N33" s="45"/>
    </row>
    <row r="34" spans="1:14">
      <c r="A34" s="53"/>
      <c r="B34" s="55"/>
      <c r="C34" s="55"/>
      <c r="D34" s="55"/>
    </row>
    <row r="35" spans="1:14">
      <c r="B35" s="55"/>
      <c r="C35" s="55"/>
      <c r="D35" s="55"/>
    </row>
    <row r="36" spans="1:14">
      <c r="B36" s="55"/>
      <c r="C36" s="55"/>
      <c r="D36" s="55"/>
    </row>
    <row r="37" spans="1:14">
      <c r="B37" s="55"/>
      <c r="C37" s="55"/>
      <c r="D37" s="55"/>
    </row>
    <row r="38" spans="1:14">
      <c r="B38" s="40"/>
      <c r="C38" s="40"/>
      <c r="D38" s="40"/>
    </row>
    <row r="39" spans="1:14">
      <c r="B39" s="40"/>
      <c r="C39" s="40"/>
      <c r="D39" s="40"/>
    </row>
    <row r="40" spans="1:14">
      <c r="B40" s="40"/>
      <c r="C40" s="40"/>
      <c r="D40" s="40"/>
    </row>
    <row r="41" spans="1:14">
      <c r="B41" s="40"/>
      <c r="C41" s="40"/>
      <c r="D41" s="40"/>
    </row>
    <row r="42" spans="1:14">
      <c r="B42" s="40"/>
      <c r="C42" s="40"/>
      <c r="D42" s="40"/>
    </row>
    <row r="43" spans="1:14">
      <c r="B43" s="40"/>
      <c r="C43" s="40"/>
      <c r="D43" s="40"/>
    </row>
    <row r="44" spans="1:14">
      <c r="B44" s="40"/>
      <c r="C44" s="40"/>
      <c r="D44" s="40"/>
    </row>
    <row r="45" spans="1:14">
      <c r="B45" s="40"/>
      <c r="C45" s="40"/>
      <c r="D45" s="40"/>
    </row>
    <row r="46" spans="1:14">
      <c r="B46" s="40"/>
      <c r="C46" s="40"/>
      <c r="D46" s="40"/>
    </row>
    <row r="47" spans="1:14">
      <c r="B47" s="40"/>
      <c r="C47" s="40"/>
      <c r="D47" s="40"/>
    </row>
    <row r="48" spans="1:14">
      <c r="B48" s="40"/>
      <c r="C48" s="40"/>
      <c r="D48" s="40"/>
    </row>
    <row r="49" spans="2:4" s="41" customFormat="1">
      <c r="B49" s="40"/>
      <c r="C49" s="40"/>
      <c r="D49" s="40"/>
    </row>
    <row r="50" spans="2:4" s="41" customFormat="1">
      <c r="B50" s="40"/>
      <c r="C50" s="40"/>
      <c r="D50" s="40"/>
    </row>
    <row r="51" spans="2:4" s="41" customFormat="1">
      <c r="B51" s="40"/>
      <c r="C51" s="40"/>
      <c r="D51" s="40"/>
    </row>
    <row r="52" spans="2:4" s="41" customFormat="1">
      <c r="B52" s="40"/>
      <c r="C52" s="40"/>
      <c r="D52" s="40"/>
    </row>
    <row r="53" spans="2:4" s="41" customFormat="1">
      <c r="B53" s="40"/>
      <c r="C53" s="40"/>
      <c r="D53" s="40"/>
    </row>
    <row r="54" spans="2:4" s="41" customFormat="1">
      <c r="B54" s="40"/>
      <c r="C54" s="40"/>
      <c r="D54" s="40"/>
    </row>
    <row r="55" spans="2:4" s="41" customFormat="1">
      <c r="B55" s="40"/>
      <c r="C55" s="40"/>
      <c r="D55" s="40"/>
    </row>
    <row r="56" spans="2:4" s="41" customFormat="1">
      <c r="B56" s="40"/>
      <c r="C56" s="40"/>
      <c r="D56" s="40"/>
    </row>
    <row r="57" spans="2:4" s="41" customFormat="1">
      <c r="B57" s="40"/>
      <c r="C57" s="40"/>
      <c r="D57" s="40"/>
    </row>
    <row r="58" spans="2:4" s="41" customFormat="1">
      <c r="B58" s="40"/>
      <c r="C58" s="40"/>
      <c r="D58" s="40"/>
    </row>
    <row r="59" spans="2:4" s="41" customFormat="1">
      <c r="B59" s="40"/>
      <c r="C59" s="40"/>
      <c r="D59" s="40"/>
    </row>
    <row r="60" spans="2:4" s="41" customFormat="1">
      <c r="B60" s="40"/>
      <c r="C60" s="40"/>
      <c r="D60" s="40"/>
    </row>
    <row r="61" spans="2:4" s="41" customFormat="1">
      <c r="B61" s="40"/>
      <c r="C61" s="40"/>
      <c r="D61" s="40"/>
    </row>
    <row r="62" spans="2:4" s="41" customFormat="1">
      <c r="B62" s="40"/>
      <c r="C62" s="40"/>
      <c r="D62" s="40"/>
    </row>
    <row r="63" spans="2:4" s="41" customFormat="1">
      <c r="B63" s="40"/>
      <c r="C63" s="40"/>
      <c r="D63" s="40"/>
    </row>
    <row r="64" spans="2:4" s="41" customFormat="1">
      <c r="B64" s="40"/>
      <c r="C64" s="40"/>
      <c r="D64" s="40"/>
    </row>
    <row r="65" s="40" customFormat="1"/>
    <row r="66" s="40" customFormat="1"/>
    <row r="67" s="40" customFormat="1"/>
    <row r="68" s="40" customFormat="1"/>
    <row r="69" s="40" customFormat="1"/>
  </sheetData>
  <sheetProtection autoFilter="0"/>
  <mergeCells count="5">
    <mergeCell ref="B6:E6"/>
    <mergeCell ref="B7:B8"/>
    <mergeCell ref="C7:C8"/>
    <mergeCell ref="D7:D8"/>
    <mergeCell ref="E7:E8"/>
  </mergeCells>
  <pageMargins left="0.75" right="0.75" top="1" bottom="1" header="0" footer="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79998168889431442"/>
  </sheetPr>
  <dimension ref="B2:K20"/>
  <sheetViews>
    <sheetView workbookViewId="0"/>
  </sheetViews>
  <sheetFormatPr baseColWidth="10" defaultColWidth="9.109375" defaultRowHeight="14.4"/>
  <cols>
    <col min="2" max="2" width="15.5546875" customWidth="1"/>
    <col min="3" max="11" width="14.33203125" customWidth="1"/>
  </cols>
  <sheetData>
    <row r="2" spans="2:11" ht="54.75" customHeight="1">
      <c r="B2" s="548" t="s">
        <v>568</v>
      </c>
      <c r="C2" s="548"/>
      <c r="D2" s="548"/>
      <c r="E2" s="548"/>
      <c r="F2" s="548"/>
      <c r="G2" s="548"/>
      <c r="H2" s="548"/>
      <c r="I2" s="548"/>
      <c r="J2" s="548"/>
      <c r="K2" s="548"/>
    </row>
    <row r="3" spans="2:11">
      <c r="B3" s="74"/>
      <c r="C3" s="549" t="s">
        <v>356</v>
      </c>
      <c r="D3" s="549"/>
      <c r="E3" s="549"/>
      <c r="F3" s="549" t="s">
        <v>569</v>
      </c>
      <c r="G3" s="549"/>
      <c r="H3" s="549"/>
      <c r="I3" s="549" t="s">
        <v>570</v>
      </c>
      <c r="J3" s="549"/>
      <c r="K3" s="549"/>
    </row>
    <row r="4" spans="2:11">
      <c r="B4" s="74" t="s">
        <v>571</v>
      </c>
      <c r="C4" s="74" t="s">
        <v>572</v>
      </c>
      <c r="D4" s="74" t="s">
        <v>573</v>
      </c>
      <c r="E4" s="74" t="s">
        <v>574</v>
      </c>
      <c r="F4" s="74" t="s">
        <v>572</v>
      </c>
      <c r="G4" s="74" t="s">
        <v>573</v>
      </c>
      <c r="H4" s="74" t="s">
        <v>574</v>
      </c>
      <c r="I4" s="74" t="s">
        <v>572</v>
      </c>
      <c r="J4" s="74" t="s">
        <v>573</v>
      </c>
      <c r="K4" s="74" t="s">
        <v>574</v>
      </c>
    </row>
    <row r="5" spans="2:11">
      <c r="B5" s="549" t="s">
        <v>575</v>
      </c>
      <c r="C5" s="549"/>
      <c r="D5" s="549"/>
      <c r="E5" s="549"/>
      <c r="F5" s="549"/>
      <c r="G5" s="549"/>
      <c r="H5" s="549"/>
      <c r="I5" s="549"/>
      <c r="J5" s="549"/>
      <c r="K5" s="549"/>
    </row>
    <row r="6" spans="2:11">
      <c r="B6" s="74" t="s">
        <v>576</v>
      </c>
      <c r="C6" s="102">
        <v>74100</v>
      </c>
      <c r="D6" s="102">
        <v>72600</v>
      </c>
      <c r="E6" s="102">
        <v>74800</v>
      </c>
      <c r="F6" s="74">
        <v>4.1500000000000004</v>
      </c>
      <c r="G6" s="74">
        <v>1.67</v>
      </c>
      <c r="H6" s="74">
        <v>10.4</v>
      </c>
      <c r="I6" s="74">
        <v>28.6</v>
      </c>
      <c r="J6" s="74">
        <v>14.3</v>
      </c>
      <c r="K6" s="74">
        <v>85.8</v>
      </c>
    </row>
    <row r="7" spans="2:11">
      <c r="B7" s="74" t="s">
        <v>577</v>
      </c>
      <c r="C7" s="102">
        <v>74100</v>
      </c>
      <c r="D7" s="102">
        <v>72600</v>
      </c>
      <c r="E7" s="102">
        <v>74800</v>
      </c>
      <c r="F7" s="74">
        <v>4.1500000000000004</v>
      </c>
      <c r="G7" s="74">
        <v>1.67</v>
      </c>
      <c r="H7" s="74">
        <v>10.4</v>
      </c>
      <c r="I7" s="74">
        <v>28.6</v>
      </c>
      <c r="J7" s="74">
        <v>14.3</v>
      </c>
      <c r="K7" s="74">
        <v>85.8</v>
      </c>
    </row>
    <row r="8" spans="2:11">
      <c r="B8" s="87" t="s">
        <v>578</v>
      </c>
      <c r="C8" s="114">
        <v>74100</v>
      </c>
      <c r="D8" s="102">
        <v>72600</v>
      </c>
      <c r="E8" s="102">
        <v>74800</v>
      </c>
      <c r="F8" s="87">
        <v>4.1500000000000004</v>
      </c>
      <c r="G8" s="74">
        <v>1.67</v>
      </c>
      <c r="H8" s="74">
        <v>10.4</v>
      </c>
      <c r="I8" s="87">
        <v>28.6</v>
      </c>
      <c r="J8" s="74">
        <v>14.3</v>
      </c>
      <c r="K8" s="74">
        <v>85.8</v>
      </c>
    </row>
    <row r="9" spans="2:11">
      <c r="B9" s="74" t="s">
        <v>579</v>
      </c>
      <c r="C9" s="102">
        <v>74100</v>
      </c>
      <c r="D9" s="102">
        <v>72600</v>
      </c>
      <c r="E9" s="102">
        <v>74800</v>
      </c>
      <c r="F9" s="74">
        <v>4.1500000000000004</v>
      </c>
      <c r="G9" s="74">
        <v>1.67</v>
      </c>
      <c r="H9" s="74">
        <v>10.4</v>
      </c>
      <c r="I9" s="74">
        <v>28.6</v>
      </c>
      <c r="J9" s="74">
        <v>14.3</v>
      </c>
      <c r="K9" s="74">
        <v>85.8</v>
      </c>
    </row>
    <row r="10" spans="2:11">
      <c r="B10" s="549" t="s">
        <v>580</v>
      </c>
      <c r="C10" s="549"/>
      <c r="D10" s="549"/>
      <c r="E10" s="549"/>
      <c r="F10" s="549"/>
      <c r="G10" s="549"/>
      <c r="H10" s="549"/>
      <c r="I10" s="549"/>
      <c r="J10" s="549"/>
      <c r="K10" s="549"/>
    </row>
    <row r="11" spans="2:11">
      <c r="B11" s="74" t="s">
        <v>576</v>
      </c>
      <c r="C11" s="102">
        <v>69300</v>
      </c>
      <c r="D11" s="102">
        <v>67500</v>
      </c>
      <c r="E11" s="102">
        <v>73000</v>
      </c>
      <c r="F11" s="74">
        <v>80</v>
      </c>
      <c r="G11" s="74">
        <v>32</v>
      </c>
      <c r="H11" s="74">
        <v>200</v>
      </c>
      <c r="I11" s="74">
        <v>2</v>
      </c>
      <c r="J11" s="74">
        <v>1</v>
      </c>
      <c r="K11" s="74">
        <v>6</v>
      </c>
    </row>
    <row r="12" spans="2:11">
      <c r="B12" s="74" t="s">
        <v>577</v>
      </c>
      <c r="C12" s="102">
        <v>69300</v>
      </c>
      <c r="D12" s="102">
        <v>67500</v>
      </c>
      <c r="E12" s="102">
        <v>73000</v>
      </c>
      <c r="F12" s="74"/>
      <c r="G12" s="74"/>
      <c r="H12" s="74"/>
      <c r="I12" s="74"/>
      <c r="J12" s="74"/>
      <c r="K12" s="74"/>
    </row>
    <row r="13" spans="2:11">
      <c r="B13" s="87" t="s">
        <v>578</v>
      </c>
      <c r="C13" s="114">
        <v>69300</v>
      </c>
      <c r="D13" s="102">
        <v>67500</v>
      </c>
      <c r="E13" s="102">
        <v>73000</v>
      </c>
      <c r="F13" s="87">
        <v>50</v>
      </c>
      <c r="G13" s="74">
        <v>20</v>
      </c>
      <c r="H13" s="74">
        <v>125</v>
      </c>
      <c r="I13" s="87">
        <v>2</v>
      </c>
      <c r="J13" s="74">
        <v>1</v>
      </c>
      <c r="K13" s="74">
        <v>6</v>
      </c>
    </row>
    <row r="14" spans="2:11">
      <c r="B14" s="74" t="s">
        <v>579</v>
      </c>
      <c r="C14" s="102">
        <v>69300</v>
      </c>
      <c r="D14" s="102">
        <v>67500</v>
      </c>
      <c r="E14" s="102">
        <v>73000</v>
      </c>
      <c r="F14" s="74">
        <v>120</v>
      </c>
      <c r="G14" s="74">
        <v>48</v>
      </c>
      <c r="H14" s="74">
        <v>300</v>
      </c>
      <c r="I14" s="74">
        <v>2</v>
      </c>
      <c r="J14" s="74">
        <v>1</v>
      </c>
      <c r="K14" s="74">
        <v>6</v>
      </c>
    </row>
    <row r="15" spans="2:11">
      <c r="B15" s="549" t="s">
        <v>581</v>
      </c>
      <c r="C15" s="549"/>
      <c r="D15" s="549"/>
      <c r="E15" s="549"/>
      <c r="F15" s="549"/>
      <c r="G15" s="549"/>
      <c r="H15" s="549"/>
      <c r="I15" s="549"/>
      <c r="J15" s="549"/>
      <c r="K15" s="549"/>
    </row>
    <row r="16" spans="2:11">
      <c r="B16" s="74" t="s">
        <v>576</v>
      </c>
      <c r="C16" s="102">
        <v>69300</v>
      </c>
      <c r="D16" s="102">
        <v>67500</v>
      </c>
      <c r="E16" s="102">
        <v>73000</v>
      </c>
      <c r="F16" s="74">
        <v>140</v>
      </c>
      <c r="G16" s="74">
        <v>56</v>
      </c>
      <c r="H16" s="74">
        <v>350</v>
      </c>
      <c r="I16" s="74">
        <v>0.4</v>
      </c>
      <c r="J16" s="74">
        <v>0.2</v>
      </c>
      <c r="K16" s="74">
        <v>1.2</v>
      </c>
    </row>
    <row r="17" spans="2:11">
      <c r="B17" s="74" t="s">
        <v>577</v>
      </c>
      <c r="C17" s="102">
        <v>69300</v>
      </c>
      <c r="D17" s="102">
        <v>67500</v>
      </c>
      <c r="E17" s="102">
        <v>73000</v>
      </c>
      <c r="F17" s="74">
        <v>170</v>
      </c>
      <c r="G17" s="74">
        <v>68</v>
      </c>
      <c r="H17" s="74">
        <v>425</v>
      </c>
      <c r="I17" s="74">
        <v>0.4</v>
      </c>
      <c r="J17" s="74">
        <v>0.2</v>
      </c>
      <c r="K17" s="74">
        <v>1.2</v>
      </c>
    </row>
    <row r="18" spans="2:11">
      <c r="B18" s="87" t="s">
        <v>578</v>
      </c>
      <c r="C18" s="114">
        <v>69300</v>
      </c>
      <c r="D18" s="102">
        <v>67500</v>
      </c>
      <c r="E18" s="102">
        <v>73000</v>
      </c>
      <c r="F18" s="87">
        <v>130</v>
      </c>
      <c r="G18" s="74">
        <v>52</v>
      </c>
      <c r="H18" s="74">
        <v>325</v>
      </c>
      <c r="I18" s="87">
        <v>0.4</v>
      </c>
      <c r="J18" s="74">
        <v>0.2</v>
      </c>
      <c r="K18" s="74">
        <v>1.2</v>
      </c>
    </row>
    <row r="19" spans="2:11">
      <c r="B19" s="74" t="s">
        <v>579</v>
      </c>
      <c r="C19" s="102">
        <v>69300</v>
      </c>
      <c r="D19" s="102">
        <v>67500</v>
      </c>
      <c r="E19" s="102">
        <v>73000</v>
      </c>
      <c r="F19" s="74">
        <v>180</v>
      </c>
      <c r="G19" s="74">
        <v>72</v>
      </c>
      <c r="H19" s="74">
        <v>450</v>
      </c>
      <c r="I19" s="74">
        <v>0.4</v>
      </c>
      <c r="J19" s="74">
        <v>0.2</v>
      </c>
      <c r="K19" s="74">
        <v>1.2</v>
      </c>
    </row>
    <row r="20" spans="2:11" ht="135.75" customHeight="1">
      <c r="B20" s="548" t="s">
        <v>582</v>
      </c>
      <c r="C20" s="548"/>
      <c r="D20" s="548"/>
      <c r="E20" s="548"/>
      <c r="F20" s="548"/>
      <c r="G20" s="548"/>
      <c r="H20" s="548"/>
      <c r="I20" s="548"/>
      <c r="J20" s="548"/>
      <c r="K20" s="548"/>
    </row>
  </sheetData>
  <mergeCells count="8">
    <mergeCell ref="B2:K2"/>
    <mergeCell ref="B20:K20"/>
    <mergeCell ref="C3:E3"/>
    <mergeCell ref="F3:H3"/>
    <mergeCell ref="I3:K3"/>
    <mergeCell ref="B5:K5"/>
    <mergeCell ref="B10:K10"/>
    <mergeCell ref="B15:K1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79998168889431442"/>
  </sheetPr>
  <dimension ref="B2:H8"/>
  <sheetViews>
    <sheetView workbookViewId="0"/>
  </sheetViews>
  <sheetFormatPr baseColWidth="10" defaultColWidth="9.109375" defaultRowHeight="14.4"/>
  <sheetData>
    <row r="2" spans="2:8" ht="46.5" customHeight="1">
      <c r="B2" s="548" t="s">
        <v>583</v>
      </c>
      <c r="C2" s="548"/>
      <c r="D2" s="548"/>
      <c r="E2" s="548"/>
      <c r="F2" s="548"/>
      <c r="G2" s="548"/>
      <c r="H2" s="548"/>
    </row>
    <row r="3" spans="2:8">
      <c r="B3" s="74" t="s">
        <v>584</v>
      </c>
      <c r="C3" s="74" t="s">
        <v>585</v>
      </c>
      <c r="D3" s="74"/>
      <c r="E3" s="74"/>
      <c r="F3" s="74" t="s">
        <v>586</v>
      </c>
      <c r="G3" s="74"/>
      <c r="H3" s="74"/>
    </row>
    <row r="4" spans="2:8">
      <c r="B4" s="74"/>
      <c r="C4" s="74" t="s">
        <v>587</v>
      </c>
      <c r="D4" s="74" t="s">
        <v>573</v>
      </c>
      <c r="E4" s="74" t="s">
        <v>574</v>
      </c>
      <c r="F4" s="74" t="s">
        <v>587</v>
      </c>
      <c r="G4" s="74" t="s">
        <v>573</v>
      </c>
      <c r="H4" s="74" t="s">
        <v>574</v>
      </c>
    </row>
    <row r="5" spans="2:8">
      <c r="B5" s="74" t="s">
        <v>356</v>
      </c>
      <c r="C5" s="102">
        <v>74100</v>
      </c>
      <c r="D5" s="102">
        <v>72600</v>
      </c>
      <c r="E5" s="102">
        <v>74800</v>
      </c>
      <c r="F5" s="102">
        <v>96100</v>
      </c>
      <c r="G5" s="102">
        <v>72800</v>
      </c>
      <c r="H5" s="102">
        <v>100000</v>
      </c>
    </row>
    <row r="6" spans="2:8">
      <c r="B6" s="74" t="s">
        <v>588</v>
      </c>
      <c r="C6" s="74">
        <v>4.1500000000000004</v>
      </c>
      <c r="D6" s="74">
        <v>1.67</v>
      </c>
      <c r="E6" s="74">
        <v>10.4</v>
      </c>
      <c r="F6" s="74">
        <v>2</v>
      </c>
      <c r="G6" s="74">
        <v>0.6</v>
      </c>
      <c r="H6" s="74">
        <v>6</v>
      </c>
    </row>
    <row r="7" spans="2:8">
      <c r="B7" s="74" t="s">
        <v>589</v>
      </c>
      <c r="C7" s="74">
        <v>28.6</v>
      </c>
      <c r="D7" s="74">
        <v>14.3</v>
      </c>
      <c r="E7" s="74">
        <v>85.8</v>
      </c>
      <c r="F7" s="74">
        <v>1.5</v>
      </c>
      <c r="G7" s="74">
        <v>0.5</v>
      </c>
      <c r="H7" s="74">
        <v>5</v>
      </c>
    </row>
    <row r="8" spans="2:8" ht="111.75" customHeight="1">
      <c r="B8" s="548" t="s">
        <v>590</v>
      </c>
      <c r="C8" s="548"/>
      <c r="D8" s="548"/>
      <c r="E8" s="548"/>
      <c r="F8" s="548"/>
      <c r="G8" s="548"/>
      <c r="H8" s="548"/>
    </row>
  </sheetData>
  <mergeCells count="2">
    <mergeCell ref="B2:H2"/>
    <mergeCell ref="B8:H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79998168889431442"/>
  </sheetPr>
  <dimension ref="B2:F14"/>
  <sheetViews>
    <sheetView workbookViewId="0"/>
  </sheetViews>
  <sheetFormatPr baseColWidth="10" defaultColWidth="9.109375" defaultRowHeight="14.4"/>
  <cols>
    <col min="2" max="2" width="5.33203125" customWidth="1"/>
    <col min="3" max="3" width="26" customWidth="1"/>
  </cols>
  <sheetData>
    <row r="2" spans="2:6" ht="43.5" customHeight="1">
      <c r="B2" s="548" t="s">
        <v>591</v>
      </c>
      <c r="C2" s="548"/>
      <c r="D2" s="548"/>
      <c r="E2" s="548"/>
      <c r="F2" s="548"/>
    </row>
    <row r="3" spans="2:6">
      <c r="B3" s="635" t="s">
        <v>592</v>
      </c>
      <c r="C3" s="636"/>
      <c r="D3" s="636"/>
      <c r="E3" s="636"/>
      <c r="F3" s="637"/>
    </row>
    <row r="4" spans="2:6">
      <c r="B4" s="635" t="s">
        <v>593</v>
      </c>
      <c r="C4" s="636"/>
      <c r="D4" s="74" t="s">
        <v>587</v>
      </c>
      <c r="E4" s="74" t="s">
        <v>573</v>
      </c>
      <c r="F4" s="74" t="s">
        <v>574</v>
      </c>
    </row>
    <row r="5" spans="2:6">
      <c r="B5" s="630" t="s">
        <v>594</v>
      </c>
      <c r="C5" s="631"/>
      <c r="D5" s="102">
        <v>69300</v>
      </c>
      <c r="E5" s="102">
        <v>67500</v>
      </c>
      <c r="F5" s="102">
        <v>73000</v>
      </c>
    </row>
    <row r="6" spans="2:6">
      <c r="B6" s="630" t="s">
        <v>388</v>
      </c>
      <c r="C6" s="631"/>
      <c r="D6" s="102">
        <v>71900</v>
      </c>
      <c r="E6" s="102">
        <v>70800</v>
      </c>
      <c r="F6" s="102">
        <v>73600</v>
      </c>
    </row>
    <row r="7" spans="2:6">
      <c r="B7" s="630" t="s">
        <v>393</v>
      </c>
      <c r="C7" s="631"/>
      <c r="D7" s="102">
        <v>74100</v>
      </c>
      <c r="E7" s="102">
        <v>72600</v>
      </c>
      <c r="F7" s="102">
        <v>74800</v>
      </c>
    </row>
    <row r="8" spans="2:6">
      <c r="B8" s="630" t="s">
        <v>396</v>
      </c>
      <c r="C8" s="631"/>
      <c r="D8" s="102">
        <v>77400</v>
      </c>
      <c r="E8" s="102">
        <v>75500</v>
      </c>
      <c r="F8" s="102">
        <v>78800</v>
      </c>
    </row>
    <row r="9" spans="2:6">
      <c r="B9" s="630" t="s">
        <v>386</v>
      </c>
      <c r="C9" s="631"/>
      <c r="D9" s="102">
        <v>63100</v>
      </c>
      <c r="E9" s="102">
        <v>61600</v>
      </c>
      <c r="F9" s="102">
        <v>65600</v>
      </c>
    </row>
    <row r="10" spans="2:6">
      <c r="B10" s="632" t="s">
        <v>595</v>
      </c>
      <c r="C10" s="75" t="s">
        <v>383</v>
      </c>
      <c r="D10" s="102">
        <v>57600</v>
      </c>
      <c r="E10" s="102">
        <v>48200</v>
      </c>
      <c r="F10" s="102">
        <v>69000</v>
      </c>
    </row>
    <row r="11" spans="2:6">
      <c r="B11" s="633"/>
      <c r="C11" s="75" t="s">
        <v>596</v>
      </c>
      <c r="D11" s="102">
        <v>73300</v>
      </c>
      <c r="E11" s="102">
        <v>72200</v>
      </c>
      <c r="F11" s="102">
        <v>74400</v>
      </c>
    </row>
    <row r="12" spans="2:6">
      <c r="B12" s="633"/>
      <c r="C12" s="75" t="s">
        <v>597</v>
      </c>
      <c r="D12" s="102">
        <v>73300</v>
      </c>
      <c r="E12" s="102">
        <v>72200</v>
      </c>
      <c r="F12" s="102">
        <v>74400</v>
      </c>
    </row>
    <row r="13" spans="2:6">
      <c r="B13" s="634"/>
      <c r="C13" s="75" t="s">
        <v>598</v>
      </c>
      <c r="D13" s="102">
        <v>73300</v>
      </c>
      <c r="E13" s="102">
        <v>72200</v>
      </c>
      <c r="F13" s="102">
        <v>74400</v>
      </c>
    </row>
    <row r="14" spans="2:6">
      <c r="B14" s="630" t="s">
        <v>599</v>
      </c>
      <c r="C14" s="631"/>
      <c r="D14" s="102">
        <v>56100</v>
      </c>
      <c r="E14" s="102">
        <v>54300</v>
      </c>
      <c r="F14" s="102">
        <v>58300</v>
      </c>
    </row>
  </sheetData>
  <mergeCells count="10">
    <mergeCell ref="B14:C14"/>
    <mergeCell ref="B2:F2"/>
    <mergeCell ref="B10:B13"/>
    <mergeCell ref="B3:F3"/>
    <mergeCell ref="B4:C4"/>
    <mergeCell ref="B5:C5"/>
    <mergeCell ref="B6:C6"/>
    <mergeCell ref="B7:C7"/>
    <mergeCell ref="B8:C8"/>
    <mergeCell ref="B9:C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79998168889431442"/>
  </sheetPr>
  <dimension ref="B2:G5"/>
  <sheetViews>
    <sheetView workbookViewId="0"/>
  </sheetViews>
  <sheetFormatPr baseColWidth="10" defaultColWidth="9.109375" defaultRowHeight="14.4"/>
  <cols>
    <col min="4" max="5" width="15.44140625" customWidth="1"/>
    <col min="6" max="7" width="23" customWidth="1"/>
  </cols>
  <sheetData>
    <row r="2" spans="2:7" ht="37.5" customHeight="1">
      <c r="B2" s="548" t="s">
        <v>600</v>
      </c>
      <c r="C2" s="548"/>
      <c r="D2" s="548"/>
      <c r="E2" s="548"/>
      <c r="F2" s="548"/>
      <c r="G2" s="548"/>
    </row>
    <row r="3" spans="2:7" ht="28.8">
      <c r="B3" s="74"/>
      <c r="C3" s="74"/>
      <c r="D3" s="105" t="s">
        <v>601</v>
      </c>
      <c r="E3" s="105" t="s">
        <v>602</v>
      </c>
      <c r="F3" s="105" t="s">
        <v>603</v>
      </c>
      <c r="G3" s="105" t="s">
        <v>602</v>
      </c>
    </row>
    <row r="4" spans="2:7" ht="28.8">
      <c r="B4" s="74" t="s">
        <v>604</v>
      </c>
      <c r="C4" s="74"/>
      <c r="D4" s="105">
        <v>7</v>
      </c>
      <c r="E4" s="115">
        <v>0.5</v>
      </c>
      <c r="F4" s="105">
        <v>2</v>
      </c>
      <c r="G4" s="116" t="s">
        <v>605</v>
      </c>
    </row>
    <row r="5" spans="2:7" ht="28.5" customHeight="1">
      <c r="B5" s="548" t="s">
        <v>606</v>
      </c>
      <c r="C5" s="548"/>
      <c r="D5" s="548"/>
      <c r="E5" s="548"/>
      <c r="F5" s="548"/>
      <c r="G5" s="548"/>
    </row>
  </sheetData>
  <mergeCells count="2">
    <mergeCell ref="B5:G5"/>
    <mergeCell ref="B2:G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79998168889431442"/>
  </sheetPr>
  <dimension ref="B2:E5"/>
  <sheetViews>
    <sheetView workbookViewId="0"/>
  </sheetViews>
  <sheetFormatPr baseColWidth="10" defaultColWidth="9.109375" defaultRowHeight="14.4"/>
  <cols>
    <col min="2" max="2" width="17.6640625" customWidth="1"/>
    <col min="3" max="3" width="17" customWidth="1"/>
  </cols>
  <sheetData>
    <row r="2" spans="2:5" ht="41.25" customHeight="1">
      <c r="B2" s="548" t="s">
        <v>607</v>
      </c>
      <c r="C2" s="548"/>
      <c r="D2" s="548"/>
      <c r="E2" s="548"/>
    </row>
    <row r="3" spans="2:5">
      <c r="B3" s="74" t="s">
        <v>593</v>
      </c>
      <c r="C3" s="74" t="s">
        <v>572</v>
      </c>
      <c r="D3" s="74" t="s">
        <v>573</v>
      </c>
      <c r="E3" s="74" t="s">
        <v>574</v>
      </c>
    </row>
    <row r="4" spans="2:5">
      <c r="B4" s="74" t="s">
        <v>608</v>
      </c>
      <c r="C4" s="102">
        <v>70000</v>
      </c>
      <c r="D4" s="102">
        <v>67500</v>
      </c>
      <c r="E4" s="102">
        <v>73000</v>
      </c>
    </row>
    <row r="5" spans="2:5">
      <c r="B5" s="74" t="s">
        <v>609</v>
      </c>
      <c r="C5" s="102">
        <v>71500</v>
      </c>
      <c r="D5" s="102">
        <v>69800</v>
      </c>
      <c r="E5" s="102">
        <v>74400</v>
      </c>
    </row>
  </sheetData>
  <mergeCells count="1">
    <mergeCell ref="B2:E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79998168889431442"/>
  </sheetPr>
  <dimension ref="B2:E6"/>
  <sheetViews>
    <sheetView workbookViewId="0"/>
  </sheetViews>
  <sheetFormatPr baseColWidth="10" defaultColWidth="9.109375" defaultRowHeight="14.4"/>
  <cols>
    <col min="3" max="5" width="21.44140625" customWidth="1"/>
  </cols>
  <sheetData>
    <row r="2" spans="2:5" ht="37.5" customHeight="1">
      <c r="B2" s="548" t="s">
        <v>610</v>
      </c>
      <c r="C2" s="548"/>
      <c r="D2" s="548"/>
      <c r="E2" s="548"/>
    </row>
    <row r="3" spans="2:5" ht="50.25" customHeight="1">
      <c r="B3" s="74" t="s">
        <v>593</v>
      </c>
      <c r="C3" s="106" t="s">
        <v>611</v>
      </c>
      <c r="D3" s="106" t="s">
        <v>612</v>
      </c>
      <c r="E3" s="106" t="s">
        <v>613</v>
      </c>
    </row>
    <row r="4" spans="2:5">
      <c r="B4" s="74" t="s">
        <v>614</v>
      </c>
      <c r="C4" s="74">
        <v>0.5</v>
      </c>
      <c r="D4" s="74">
        <v>2</v>
      </c>
      <c r="E4" s="74">
        <v>250</v>
      </c>
    </row>
    <row r="5" spans="2:5">
      <c r="B5" s="74"/>
      <c r="C5" s="74" t="s">
        <v>615</v>
      </c>
      <c r="D5" s="74" t="s">
        <v>616</v>
      </c>
      <c r="E5" s="74" t="s">
        <v>617</v>
      </c>
    </row>
    <row r="6" spans="2:5" ht="141" customHeight="1">
      <c r="B6" s="548" t="s">
        <v>618</v>
      </c>
      <c r="C6" s="548"/>
      <c r="D6" s="548"/>
      <c r="E6" s="548"/>
    </row>
  </sheetData>
  <mergeCells count="2">
    <mergeCell ref="B6:E6"/>
    <mergeCell ref="B2:E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sheetPr>
  <dimension ref="A1:V67"/>
  <sheetViews>
    <sheetView showGridLines="0" workbookViewId="0"/>
  </sheetViews>
  <sheetFormatPr baseColWidth="10" defaultColWidth="11.44140625" defaultRowHeight="14.4"/>
  <cols>
    <col min="1" max="1" width="21.33203125" customWidth="1"/>
    <col min="2" max="2" width="53.88671875" bestFit="1" customWidth="1"/>
    <col min="3" max="3" width="22.5546875" bestFit="1" customWidth="1"/>
    <col min="4" max="4" width="51.44140625" bestFit="1" customWidth="1"/>
    <col min="5" max="5" width="41.88671875" bestFit="1" customWidth="1"/>
    <col min="6" max="6" width="32.5546875" customWidth="1"/>
    <col min="7" max="7" width="18.6640625" customWidth="1"/>
    <col min="8" max="8" width="11.33203125" bestFit="1" customWidth="1"/>
    <col min="9" max="9" width="11.109375" bestFit="1" customWidth="1"/>
    <col min="10" max="10" width="11.5546875" bestFit="1" customWidth="1"/>
    <col min="11" max="11" width="17.88671875" bestFit="1" customWidth="1"/>
    <col min="12" max="18" width="16.5546875" customWidth="1"/>
    <col min="19" max="19" width="18.33203125" bestFit="1" customWidth="1"/>
    <col min="20" max="20" width="16.5546875" customWidth="1"/>
    <col min="21" max="21" width="18.33203125" bestFit="1" customWidth="1"/>
    <col min="22" max="22" width="59.88671875" bestFit="1" customWidth="1"/>
  </cols>
  <sheetData>
    <row r="1" spans="1:22">
      <c r="A1" s="543" t="s">
        <v>2226</v>
      </c>
    </row>
    <row r="2" spans="1:22">
      <c r="A2" s="543" t="s">
        <v>2227</v>
      </c>
      <c r="B2" s="56" t="s">
        <v>322</v>
      </c>
      <c r="C2" s="56" t="s">
        <v>323</v>
      </c>
      <c r="D2" s="56" t="s">
        <v>324</v>
      </c>
      <c r="E2" s="56" t="s">
        <v>325</v>
      </c>
    </row>
    <row r="3" spans="1:22">
      <c r="B3" s="57" t="s">
        <v>326</v>
      </c>
      <c r="C3" s="58">
        <v>1</v>
      </c>
      <c r="D3" s="59" t="s">
        <v>85</v>
      </c>
      <c r="E3" s="59" t="s">
        <v>327</v>
      </c>
    </row>
    <row r="4" spans="1:22">
      <c r="B4" s="57" t="s">
        <v>139</v>
      </c>
      <c r="C4" s="58">
        <v>28</v>
      </c>
      <c r="D4" s="59" t="s">
        <v>85</v>
      </c>
      <c r="E4" s="59" t="s">
        <v>327</v>
      </c>
    </row>
    <row r="5" spans="1:22">
      <c r="B5" s="57" t="s">
        <v>328</v>
      </c>
      <c r="C5" s="58">
        <v>265</v>
      </c>
      <c r="D5" s="59" t="s">
        <v>85</v>
      </c>
      <c r="E5" s="59" t="s">
        <v>327</v>
      </c>
    </row>
    <row r="6" spans="1:22">
      <c r="B6" s="154"/>
      <c r="C6" s="155"/>
      <c r="D6" s="265"/>
      <c r="E6" s="265"/>
    </row>
    <row r="7" spans="1:22">
      <c r="B7" s="1" t="s">
        <v>337</v>
      </c>
      <c r="G7" s="260"/>
    </row>
    <row r="8" spans="1:22">
      <c r="B8" s="1" t="s">
        <v>619</v>
      </c>
      <c r="G8" s="260"/>
    </row>
    <row r="9" spans="1:22">
      <c r="B9" s="1" t="s">
        <v>107</v>
      </c>
      <c r="G9" s="260"/>
    </row>
    <row r="10" spans="1:22">
      <c r="B10" s="1"/>
      <c r="G10" s="260"/>
    </row>
    <row r="11" spans="1:22" ht="28.8">
      <c r="B11" s="66" t="s">
        <v>341</v>
      </c>
      <c r="C11" s="66" t="s">
        <v>76</v>
      </c>
      <c r="D11" s="256" t="s">
        <v>620</v>
      </c>
      <c r="E11" s="256" t="s">
        <v>621</v>
      </c>
      <c r="F11" s="256" t="s">
        <v>622</v>
      </c>
      <c r="G11" s="256" t="s">
        <v>623</v>
      </c>
      <c r="H11" s="256" t="s">
        <v>624</v>
      </c>
      <c r="I11" s="256" t="s">
        <v>625</v>
      </c>
      <c r="J11" s="256" t="s">
        <v>626</v>
      </c>
      <c r="K11" s="256" t="s">
        <v>324</v>
      </c>
      <c r="L11" s="256" t="s">
        <v>627</v>
      </c>
      <c r="M11" s="256" t="s">
        <v>628</v>
      </c>
      <c r="N11" s="256" t="s">
        <v>629</v>
      </c>
      <c r="O11" s="256" t="s">
        <v>630</v>
      </c>
      <c r="P11" s="256" t="s">
        <v>631</v>
      </c>
      <c r="Q11" s="256" t="s">
        <v>632</v>
      </c>
      <c r="R11" s="256" t="s">
        <v>633</v>
      </c>
      <c r="S11" s="256" t="s">
        <v>324</v>
      </c>
      <c r="T11" s="256" t="s">
        <v>634</v>
      </c>
      <c r="U11" s="256" t="s">
        <v>324</v>
      </c>
      <c r="V11" s="256" t="s">
        <v>325</v>
      </c>
    </row>
    <row r="12" spans="1:22">
      <c r="B12" s="248" t="s">
        <v>108</v>
      </c>
      <c r="C12" s="248" t="s">
        <v>89</v>
      </c>
      <c r="D12" s="97">
        <f>'1.3 P.I. Cemento'!P5*1000</f>
        <v>316.83240000000001</v>
      </c>
      <c r="E12" s="98">
        <v>0</v>
      </c>
      <c r="F12" s="98">
        <v>0</v>
      </c>
      <c r="G12" s="98">
        <v>0</v>
      </c>
      <c r="H12" s="98">
        <v>0</v>
      </c>
      <c r="I12" s="98">
        <v>0</v>
      </c>
      <c r="J12" s="98">
        <v>0</v>
      </c>
      <c r="K12" s="98" t="str">
        <f>"kg GEI/"&amp;C12</f>
        <v>kg GEI/toneladas</v>
      </c>
      <c r="L12" s="98">
        <f>D12*$C$3</f>
        <v>316.83240000000001</v>
      </c>
      <c r="M12" s="98">
        <f>E12*$C$4</f>
        <v>0</v>
      </c>
      <c r="N12" s="98">
        <f>F12*$C$5</f>
        <v>0</v>
      </c>
      <c r="O12" s="257">
        <v>0</v>
      </c>
      <c r="P12" s="257">
        <v>0</v>
      </c>
      <c r="Q12" s="257">
        <v>0</v>
      </c>
      <c r="R12" s="257">
        <v>0</v>
      </c>
      <c r="S12" s="98" t="str">
        <f>"kgCO2e/"&amp;C12</f>
        <v>kgCO2e/toneladas</v>
      </c>
      <c r="T12" s="98">
        <f>SUM(L12:R12)</f>
        <v>316.83240000000001</v>
      </c>
      <c r="U12" s="98" t="str">
        <f>S12</f>
        <v>kgCO2e/toneladas</v>
      </c>
      <c r="V12" s="248" t="s">
        <v>635</v>
      </c>
    </row>
    <row r="13" spans="1:22">
      <c r="B13" s="248" t="s">
        <v>108</v>
      </c>
      <c r="C13" s="248" t="s">
        <v>90</v>
      </c>
      <c r="D13" s="99">
        <f>'1.3 P.I. Cemento'!P5*1000/1000</f>
        <v>0.31683240000000001</v>
      </c>
      <c r="E13" s="98">
        <v>0</v>
      </c>
      <c r="F13" s="98">
        <v>0</v>
      </c>
      <c r="G13" s="98">
        <v>0</v>
      </c>
      <c r="H13" s="98">
        <v>0</v>
      </c>
      <c r="I13" s="98">
        <v>0</v>
      </c>
      <c r="J13" s="98">
        <v>0</v>
      </c>
      <c r="K13" s="98" t="str">
        <f t="shared" ref="K13:K23" si="0">"kg GEI/"&amp;C13</f>
        <v>kg GEI/kilogramos</v>
      </c>
      <c r="L13" s="176">
        <f t="shared" ref="L13:L23" si="1">D13*$C$3</f>
        <v>0.31683240000000001</v>
      </c>
      <c r="M13" s="98">
        <f t="shared" ref="M13:M20" si="2">E13*$C$4</f>
        <v>0</v>
      </c>
      <c r="N13" s="98">
        <f t="shared" ref="N13:N23" si="3">F13*$C$5</f>
        <v>0</v>
      </c>
      <c r="O13" s="257">
        <v>0</v>
      </c>
      <c r="P13" s="257">
        <v>0</v>
      </c>
      <c r="Q13" s="257">
        <v>0</v>
      </c>
      <c r="R13" s="257">
        <v>0</v>
      </c>
      <c r="S13" s="98" t="str">
        <f t="shared" ref="S13:S23" si="4">"kgCO2e/"&amp;C13</f>
        <v>kgCO2e/kilogramos</v>
      </c>
      <c r="T13" s="176">
        <f t="shared" ref="T13:T23" si="5">SUM(L13:R13)</f>
        <v>0.31683240000000001</v>
      </c>
      <c r="U13" s="98" t="str">
        <f t="shared" ref="U13:U23" si="6">S13</f>
        <v>kgCO2e/kilogramos</v>
      </c>
      <c r="V13" s="248" t="s">
        <v>635</v>
      </c>
    </row>
    <row r="14" spans="1:22">
      <c r="B14" s="248" t="s">
        <v>108</v>
      </c>
      <c r="C14" s="248" t="s">
        <v>91</v>
      </c>
      <c r="D14" s="157">
        <f>'1.3 P.I. Cemento'!P5*1000/1000000</f>
        <v>3.1683239999999999E-4</v>
      </c>
      <c r="E14" s="98">
        <v>0</v>
      </c>
      <c r="F14" s="98">
        <v>0</v>
      </c>
      <c r="G14" s="98">
        <v>0</v>
      </c>
      <c r="H14" s="98">
        <v>0</v>
      </c>
      <c r="I14" s="98">
        <v>0</v>
      </c>
      <c r="J14" s="98">
        <v>0</v>
      </c>
      <c r="K14" s="98" t="str">
        <f t="shared" si="0"/>
        <v>kg GEI/gramos</v>
      </c>
      <c r="L14" s="177">
        <f t="shared" si="1"/>
        <v>3.1683239999999999E-4</v>
      </c>
      <c r="M14" s="98">
        <f t="shared" si="2"/>
        <v>0</v>
      </c>
      <c r="N14" s="98">
        <f t="shared" si="3"/>
        <v>0</v>
      </c>
      <c r="O14" s="257">
        <v>0</v>
      </c>
      <c r="P14" s="257">
        <v>0</v>
      </c>
      <c r="Q14" s="257">
        <v>0</v>
      </c>
      <c r="R14" s="257">
        <v>0</v>
      </c>
      <c r="S14" s="98" t="str">
        <f t="shared" si="4"/>
        <v>kgCO2e/gramos</v>
      </c>
      <c r="T14" s="177">
        <f t="shared" si="5"/>
        <v>3.1683239999999999E-4</v>
      </c>
      <c r="U14" s="98" t="str">
        <f t="shared" si="6"/>
        <v>kgCO2e/gramos</v>
      </c>
      <c r="V14" s="248" t="s">
        <v>635</v>
      </c>
    </row>
    <row r="15" spans="1:22">
      <c r="B15" s="248" t="s">
        <v>109</v>
      </c>
      <c r="C15" s="248" t="s">
        <v>89</v>
      </c>
      <c r="D15" s="97">
        <f>'1.3 P.I. Cal'!Q10*1000</f>
        <v>695.12770499999999</v>
      </c>
      <c r="E15" s="98">
        <v>0</v>
      </c>
      <c r="F15" s="98">
        <v>0</v>
      </c>
      <c r="G15" s="98">
        <v>0</v>
      </c>
      <c r="H15" s="98">
        <v>0</v>
      </c>
      <c r="I15" s="98">
        <v>0</v>
      </c>
      <c r="J15" s="98">
        <v>0</v>
      </c>
      <c r="K15" s="98" t="str">
        <f t="shared" si="0"/>
        <v>kg GEI/toneladas</v>
      </c>
      <c r="L15" s="98">
        <f t="shared" si="1"/>
        <v>695.12770499999999</v>
      </c>
      <c r="M15" s="98">
        <f t="shared" si="2"/>
        <v>0</v>
      </c>
      <c r="N15" s="98">
        <f t="shared" si="3"/>
        <v>0</v>
      </c>
      <c r="O15" s="257">
        <v>0</v>
      </c>
      <c r="P15" s="257">
        <v>0</v>
      </c>
      <c r="Q15" s="257">
        <v>0</v>
      </c>
      <c r="R15" s="257">
        <v>0</v>
      </c>
      <c r="S15" s="98" t="str">
        <f t="shared" si="4"/>
        <v>kgCO2e/toneladas</v>
      </c>
      <c r="T15" s="98">
        <f t="shared" si="5"/>
        <v>695.12770499999999</v>
      </c>
      <c r="U15" s="98" t="str">
        <f t="shared" si="6"/>
        <v>kgCO2e/toneladas</v>
      </c>
      <c r="V15" s="248" t="s">
        <v>635</v>
      </c>
    </row>
    <row r="16" spans="1:22">
      <c r="B16" s="248" t="s">
        <v>109</v>
      </c>
      <c r="C16" s="248" t="s">
        <v>90</v>
      </c>
      <c r="D16" s="99">
        <f>'1.3 P.I. Cal'!Q10*1000/1000</f>
        <v>0.69512770499999998</v>
      </c>
      <c r="E16" s="98">
        <v>0</v>
      </c>
      <c r="F16" s="98">
        <v>0</v>
      </c>
      <c r="G16" s="98">
        <v>0</v>
      </c>
      <c r="H16" s="98">
        <v>0</v>
      </c>
      <c r="I16" s="98">
        <v>0</v>
      </c>
      <c r="J16" s="98">
        <v>0</v>
      </c>
      <c r="K16" s="98" t="str">
        <f t="shared" si="0"/>
        <v>kg GEI/kilogramos</v>
      </c>
      <c r="L16" s="176">
        <f t="shared" si="1"/>
        <v>0.69512770499999998</v>
      </c>
      <c r="M16" s="98">
        <f t="shared" si="2"/>
        <v>0</v>
      </c>
      <c r="N16" s="98">
        <f t="shared" si="3"/>
        <v>0</v>
      </c>
      <c r="O16" s="257">
        <v>0</v>
      </c>
      <c r="P16" s="257">
        <v>0</v>
      </c>
      <c r="Q16" s="257">
        <v>0</v>
      </c>
      <c r="R16" s="257">
        <v>0</v>
      </c>
      <c r="S16" s="98" t="str">
        <f t="shared" si="4"/>
        <v>kgCO2e/kilogramos</v>
      </c>
      <c r="T16" s="176">
        <f t="shared" si="5"/>
        <v>0.69512770499999998</v>
      </c>
      <c r="U16" s="98" t="str">
        <f t="shared" si="6"/>
        <v>kgCO2e/kilogramos</v>
      </c>
      <c r="V16" s="248" t="s">
        <v>635</v>
      </c>
    </row>
    <row r="17" spans="2:22">
      <c r="B17" s="248" t="s">
        <v>109</v>
      </c>
      <c r="C17" s="248" t="s">
        <v>91</v>
      </c>
      <c r="D17" s="157">
        <f>'1.3 P.I. Cal'!Q10*1000/1000000</f>
        <v>6.9512770500000003E-4</v>
      </c>
      <c r="E17" s="98">
        <v>0</v>
      </c>
      <c r="F17" s="98">
        <v>0</v>
      </c>
      <c r="G17" s="98">
        <v>0</v>
      </c>
      <c r="H17" s="98">
        <v>0</v>
      </c>
      <c r="I17" s="98">
        <v>0</v>
      </c>
      <c r="J17" s="98">
        <v>0</v>
      </c>
      <c r="K17" s="98" t="str">
        <f t="shared" si="0"/>
        <v>kg GEI/gramos</v>
      </c>
      <c r="L17" s="177">
        <f t="shared" si="1"/>
        <v>6.9512770500000003E-4</v>
      </c>
      <c r="M17" s="98">
        <f t="shared" si="2"/>
        <v>0</v>
      </c>
      <c r="N17" s="98">
        <f t="shared" si="3"/>
        <v>0</v>
      </c>
      <c r="O17" s="257">
        <v>0</v>
      </c>
      <c r="P17" s="257">
        <v>0</v>
      </c>
      <c r="Q17" s="257">
        <v>0</v>
      </c>
      <c r="R17" s="257">
        <v>0</v>
      </c>
      <c r="S17" s="98" t="str">
        <f t="shared" si="4"/>
        <v>kgCO2e/gramos</v>
      </c>
      <c r="T17" s="177">
        <f t="shared" si="5"/>
        <v>6.9512770500000003E-4</v>
      </c>
      <c r="U17" s="98" t="str">
        <f t="shared" si="6"/>
        <v>kgCO2e/gramos</v>
      </c>
      <c r="V17" s="248" t="s">
        <v>635</v>
      </c>
    </row>
    <row r="18" spans="2:22">
      <c r="B18" s="67" t="s">
        <v>110</v>
      </c>
      <c r="C18" s="248" t="s">
        <v>89</v>
      </c>
      <c r="D18" s="97">
        <f>'1.3 P.I. Vidrio'!N8*1000</f>
        <v>145.16437320790482</v>
      </c>
      <c r="E18" s="98">
        <v>0</v>
      </c>
      <c r="F18" s="98">
        <v>0</v>
      </c>
      <c r="G18" s="98">
        <v>0</v>
      </c>
      <c r="H18" s="98">
        <v>0</v>
      </c>
      <c r="I18" s="98">
        <v>0</v>
      </c>
      <c r="J18" s="98">
        <v>0</v>
      </c>
      <c r="K18" s="98" t="str">
        <f t="shared" si="0"/>
        <v>kg GEI/toneladas</v>
      </c>
      <c r="L18" s="98">
        <f t="shared" si="1"/>
        <v>145.16437320790482</v>
      </c>
      <c r="M18" s="98">
        <f t="shared" si="2"/>
        <v>0</v>
      </c>
      <c r="N18" s="98">
        <f t="shared" si="3"/>
        <v>0</v>
      </c>
      <c r="O18" s="257">
        <v>0</v>
      </c>
      <c r="P18" s="257">
        <v>0</v>
      </c>
      <c r="Q18" s="257">
        <v>0</v>
      </c>
      <c r="R18" s="257">
        <v>0</v>
      </c>
      <c r="S18" s="98" t="str">
        <f t="shared" si="4"/>
        <v>kgCO2e/toneladas</v>
      </c>
      <c r="T18" s="98">
        <f t="shared" si="5"/>
        <v>145.16437320790482</v>
      </c>
      <c r="U18" s="98" t="str">
        <f t="shared" si="6"/>
        <v>kgCO2e/toneladas</v>
      </c>
      <c r="V18" s="248" t="s">
        <v>635</v>
      </c>
    </row>
    <row r="19" spans="2:22">
      <c r="B19" s="67" t="s">
        <v>110</v>
      </c>
      <c r="C19" s="248" t="s">
        <v>90</v>
      </c>
      <c r="D19" s="99">
        <f>'1.3 P.I. Vidrio'!N8*1000/1000</f>
        <v>0.14516437320790482</v>
      </c>
      <c r="E19" s="98">
        <v>0</v>
      </c>
      <c r="F19" s="98">
        <v>0</v>
      </c>
      <c r="G19" s="98">
        <v>0</v>
      </c>
      <c r="H19" s="98">
        <v>0</v>
      </c>
      <c r="I19" s="98">
        <v>0</v>
      </c>
      <c r="J19" s="98">
        <v>0</v>
      </c>
      <c r="K19" s="98" t="str">
        <f t="shared" si="0"/>
        <v>kg GEI/kilogramos</v>
      </c>
      <c r="L19" s="176">
        <f t="shared" si="1"/>
        <v>0.14516437320790482</v>
      </c>
      <c r="M19" s="98">
        <f t="shared" si="2"/>
        <v>0</v>
      </c>
      <c r="N19" s="98">
        <f t="shared" si="3"/>
        <v>0</v>
      </c>
      <c r="O19" s="257">
        <v>0</v>
      </c>
      <c r="P19" s="257">
        <v>0</v>
      </c>
      <c r="Q19" s="257">
        <v>0</v>
      </c>
      <c r="R19" s="257">
        <v>0</v>
      </c>
      <c r="S19" s="98" t="str">
        <f t="shared" si="4"/>
        <v>kgCO2e/kilogramos</v>
      </c>
      <c r="T19" s="176">
        <f t="shared" si="5"/>
        <v>0.14516437320790482</v>
      </c>
      <c r="U19" s="98" t="str">
        <f>S19</f>
        <v>kgCO2e/kilogramos</v>
      </c>
      <c r="V19" s="248" t="s">
        <v>635</v>
      </c>
    </row>
    <row r="20" spans="2:22">
      <c r="B20" s="67" t="s">
        <v>110</v>
      </c>
      <c r="C20" s="248" t="s">
        <v>91</v>
      </c>
      <c r="D20" s="157">
        <f>'1.3 P.I. Vidrio'!N8*1000/1000000</f>
        <v>1.4516437320790483E-4</v>
      </c>
      <c r="E20" s="98">
        <v>0</v>
      </c>
      <c r="F20" s="98">
        <v>0</v>
      </c>
      <c r="G20" s="98">
        <v>0</v>
      </c>
      <c r="H20" s="98">
        <v>0</v>
      </c>
      <c r="I20" s="98">
        <v>0</v>
      </c>
      <c r="J20" s="98">
        <v>0</v>
      </c>
      <c r="K20" s="98" t="str">
        <f t="shared" si="0"/>
        <v>kg GEI/gramos</v>
      </c>
      <c r="L20" s="177">
        <f t="shared" si="1"/>
        <v>1.4516437320790483E-4</v>
      </c>
      <c r="M20" s="98">
        <f t="shared" si="2"/>
        <v>0</v>
      </c>
      <c r="N20" s="98">
        <f t="shared" si="3"/>
        <v>0</v>
      </c>
      <c r="O20" s="257">
        <v>0</v>
      </c>
      <c r="P20" s="257">
        <v>0</v>
      </c>
      <c r="Q20" s="257">
        <v>0</v>
      </c>
      <c r="R20" s="257">
        <v>0</v>
      </c>
      <c r="S20" s="98" t="str">
        <f t="shared" si="4"/>
        <v>kgCO2e/gramos</v>
      </c>
      <c r="T20" s="177">
        <f t="shared" si="5"/>
        <v>1.4516437320790483E-4</v>
      </c>
      <c r="U20" s="98" t="str">
        <f t="shared" si="6"/>
        <v>kgCO2e/gramos</v>
      </c>
      <c r="V20" s="248" t="s">
        <v>635</v>
      </c>
    </row>
    <row r="21" spans="2:22">
      <c r="B21" s="67" t="s">
        <v>111</v>
      </c>
      <c r="C21" s="248" t="s">
        <v>89</v>
      </c>
      <c r="D21" s="98">
        <f>'1.3 P.I. Hierro, Acero y Coque'!$N$11*1000</f>
        <v>560</v>
      </c>
      <c r="E21" s="321">
        <f>'1.3 P.I. Hierro, Acero y Coque'!O11*1000</f>
        <v>1E-4</v>
      </c>
      <c r="F21" s="98">
        <v>0</v>
      </c>
      <c r="G21" s="98">
        <v>0</v>
      </c>
      <c r="H21" s="98">
        <v>0</v>
      </c>
      <c r="I21" s="98">
        <v>0</v>
      </c>
      <c r="J21" s="98">
        <v>0</v>
      </c>
      <c r="K21" s="98" t="str">
        <f t="shared" si="0"/>
        <v>kg GEI/toneladas</v>
      </c>
      <c r="L21" s="98">
        <f t="shared" si="1"/>
        <v>560</v>
      </c>
      <c r="M21" s="204">
        <f>E21*$C$4</f>
        <v>2.8E-3</v>
      </c>
      <c r="N21" s="98">
        <f t="shared" si="3"/>
        <v>0</v>
      </c>
      <c r="O21" s="257">
        <v>0</v>
      </c>
      <c r="P21" s="257">
        <v>0</v>
      </c>
      <c r="Q21" s="257">
        <v>0</v>
      </c>
      <c r="R21" s="257">
        <v>0</v>
      </c>
      <c r="S21" s="98" t="str">
        <f t="shared" si="4"/>
        <v>kgCO2e/toneladas</v>
      </c>
      <c r="T21" s="98">
        <f t="shared" si="5"/>
        <v>560.00279999999998</v>
      </c>
      <c r="U21" s="98" t="str">
        <f t="shared" si="6"/>
        <v>kgCO2e/toneladas</v>
      </c>
      <c r="V21" s="248" t="s">
        <v>635</v>
      </c>
    </row>
    <row r="22" spans="2:22">
      <c r="B22" s="67" t="s">
        <v>111</v>
      </c>
      <c r="C22" s="248" t="s">
        <v>90</v>
      </c>
      <c r="D22" s="98">
        <f>'1.3 P.I. Hierro, Acero y Coque'!$N$11*1000/1000</f>
        <v>0.56000000000000005</v>
      </c>
      <c r="E22" s="321">
        <f>'1.3 P.I. Hierro, Acero y Coque'!O11*1000/1000</f>
        <v>1.0000000000000001E-7</v>
      </c>
      <c r="F22" s="98">
        <v>0</v>
      </c>
      <c r="G22" s="98">
        <v>0</v>
      </c>
      <c r="H22" s="98">
        <v>0</v>
      </c>
      <c r="I22" s="98">
        <v>0</v>
      </c>
      <c r="J22" s="98">
        <v>0</v>
      </c>
      <c r="K22" s="98" t="str">
        <f t="shared" si="0"/>
        <v>kg GEI/kilogramos</v>
      </c>
      <c r="L22" s="176">
        <f t="shared" si="1"/>
        <v>0.56000000000000005</v>
      </c>
      <c r="M22" s="204">
        <f t="shared" ref="M22:M23" si="7">E22*$C$4</f>
        <v>2.8000000000000003E-6</v>
      </c>
      <c r="N22" s="98">
        <f t="shared" si="3"/>
        <v>0</v>
      </c>
      <c r="O22" s="257">
        <v>0</v>
      </c>
      <c r="P22" s="257">
        <v>0</v>
      </c>
      <c r="Q22" s="257">
        <v>0</v>
      </c>
      <c r="R22" s="257">
        <v>0</v>
      </c>
      <c r="S22" s="98" t="str">
        <f t="shared" si="4"/>
        <v>kgCO2e/kilogramos</v>
      </c>
      <c r="T22" s="176">
        <f t="shared" si="5"/>
        <v>0.56000280000000002</v>
      </c>
      <c r="U22" s="98" t="str">
        <f t="shared" si="6"/>
        <v>kgCO2e/kilogramos</v>
      </c>
      <c r="V22" s="248" t="s">
        <v>635</v>
      </c>
    </row>
    <row r="23" spans="2:22">
      <c r="B23" s="67" t="s">
        <v>111</v>
      </c>
      <c r="C23" s="248" t="s">
        <v>91</v>
      </c>
      <c r="D23" s="118">
        <f>'1.3 P.I. Hierro, Acero y Coque'!$N$11*1000/1000000</f>
        <v>5.5999999999999995E-4</v>
      </c>
      <c r="E23" s="321">
        <f>'1.3 P.I. Hierro, Acero y Coque'!O11*1000/1000000</f>
        <v>1E-10</v>
      </c>
      <c r="F23" s="98">
        <v>0</v>
      </c>
      <c r="G23" s="98">
        <v>0</v>
      </c>
      <c r="H23" s="98">
        <v>0</v>
      </c>
      <c r="I23" s="98">
        <v>0</v>
      </c>
      <c r="J23" s="98">
        <v>0</v>
      </c>
      <c r="K23" s="98" t="str">
        <f t="shared" si="0"/>
        <v>kg GEI/gramos</v>
      </c>
      <c r="L23" s="177">
        <f t="shared" si="1"/>
        <v>5.5999999999999995E-4</v>
      </c>
      <c r="M23" s="204">
        <f t="shared" si="7"/>
        <v>2.8000000000000003E-9</v>
      </c>
      <c r="N23" s="98">
        <f t="shared" si="3"/>
        <v>0</v>
      </c>
      <c r="O23" s="257">
        <v>0</v>
      </c>
      <c r="P23" s="257">
        <v>0</v>
      </c>
      <c r="Q23" s="257">
        <v>0</v>
      </c>
      <c r="R23" s="257">
        <v>0</v>
      </c>
      <c r="S23" s="98" t="str">
        <f t="shared" si="4"/>
        <v>kgCO2e/gramos</v>
      </c>
      <c r="T23" s="177">
        <f t="shared" si="5"/>
        <v>5.6000279999999993E-4</v>
      </c>
      <c r="U23" s="98" t="str">
        <f t="shared" si="6"/>
        <v>kgCO2e/gramos</v>
      </c>
      <c r="V23" s="248" t="s">
        <v>635</v>
      </c>
    </row>
    <row r="26" spans="2:22">
      <c r="B26" s="1" t="s">
        <v>337</v>
      </c>
    </row>
    <row r="27" spans="2:22">
      <c r="B27" s="1" t="s">
        <v>619</v>
      </c>
    </row>
    <row r="28" spans="2:22">
      <c r="B28" s="1" t="s">
        <v>112</v>
      </c>
    </row>
    <row r="30" spans="2:22" ht="28.8">
      <c r="B30" s="66" t="s">
        <v>341</v>
      </c>
      <c r="C30" s="66" t="s">
        <v>76</v>
      </c>
      <c r="D30" s="266" t="s">
        <v>620</v>
      </c>
      <c r="E30" s="266" t="s">
        <v>621</v>
      </c>
      <c r="F30" s="266" t="s">
        <v>622</v>
      </c>
      <c r="G30" s="266" t="s">
        <v>623</v>
      </c>
      <c r="H30" s="266" t="s">
        <v>624</v>
      </c>
      <c r="I30" s="266" t="s">
        <v>625</v>
      </c>
      <c r="J30" s="266" t="s">
        <v>626</v>
      </c>
      <c r="K30" s="266" t="s">
        <v>324</v>
      </c>
      <c r="L30" s="266" t="s">
        <v>627</v>
      </c>
      <c r="M30" s="266" t="s">
        <v>628</v>
      </c>
      <c r="N30" s="266" t="s">
        <v>629</v>
      </c>
      <c r="O30" s="266" t="s">
        <v>630</v>
      </c>
      <c r="P30" s="266" t="s">
        <v>631</v>
      </c>
      <c r="Q30" s="266" t="s">
        <v>632</v>
      </c>
      <c r="R30" s="266" t="s">
        <v>633</v>
      </c>
      <c r="S30" s="266" t="s">
        <v>324</v>
      </c>
      <c r="T30" s="266" t="s">
        <v>634</v>
      </c>
      <c r="U30" s="266" t="s">
        <v>324</v>
      </c>
      <c r="V30" s="256" t="s">
        <v>325</v>
      </c>
    </row>
    <row r="31" spans="2:22">
      <c r="B31" s="248" t="s">
        <v>113</v>
      </c>
      <c r="C31" s="248" t="s">
        <v>114</v>
      </c>
      <c r="D31" s="97">
        <f>'1.3 P.I. Hierro, Acero y Coque'!$N$9*1000</f>
        <v>1350</v>
      </c>
      <c r="E31" s="98">
        <v>0</v>
      </c>
      <c r="F31" s="98">
        <v>0</v>
      </c>
      <c r="G31" s="98">
        <v>0</v>
      </c>
      <c r="H31" s="98">
        <v>0</v>
      </c>
      <c r="I31" s="98">
        <v>0</v>
      </c>
      <c r="J31" s="98">
        <v>0</v>
      </c>
      <c r="K31" s="98" t="str">
        <f>"kg GEI/"&amp;C31</f>
        <v>kg GEI/tonelada</v>
      </c>
      <c r="L31" s="98">
        <f>D31*$C$3</f>
        <v>1350</v>
      </c>
      <c r="M31" s="98">
        <f>E31*$C$4</f>
        <v>0</v>
      </c>
      <c r="N31" s="98">
        <f>F31*$C$5</f>
        <v>0</v>
      </c>
      <c r="O31" s="98">
        <f t="shared" ref="O31:O42" si="8">G31*$C$3</f>
        <v>0</v>
      </c>
      <c r="P31" s="98">
        <f t="shared" ref="P31:P42" si="9">H31*$C$3</f>
        <v>0</v>
      </c>
      <c r="Q31" s="98">
        <f t="shared" ref="Q31:Q42" si="10">I31*$C$3</f>
        <v>0</v>
      </c>
      <c r="R31" s="98">
        <f t="shared" ref="R31:R42" si="11">J31*$C$3</f>
        <v>0</v>
      </c>
      <c r="S31" s="98" t="str">
        <f>"kgCO2e/"&amp;C31</f>
        <v>kgCO2e/tonelada</v>
      </c>
      <c r="T31" s="98">
        <f>SUM(L31:R31)</f>
        <v>1350</v>
      </c>
      <c r="U31" s="98" t="str">
        <f>S31</f>
        <v>kgCO2e/tonelada</v>
      </c>
      <c r="V31" s="248" t="s">
        <v>635</v>
      </c>
    </row>
    <row r="32" spans="2:22">
      <c r="B32" s="248" t="s">
        <v>113</v>
      </c>
      <c r="C32" s="248" t="s">
        <v>90</v>
      </c>
      <c r="D32" s="99">
        <f>'1.3 P.I. Hierro, Acero y Coque'!$N$9*1000/1000</f>
        <v>1.35</v>
      </c>
      <c r="E32" s="98">
        <v>0</v>
      </c>
      <c r="F32" s="98">
        <v>0</v>
      </c>
      <c r="G32" s="98">
        <v>0</v>
      </c>
      <c r="H32" s="98">
        <v>0</v>
      </c>
      <c r="I32" s="98">
        <v>0</v>
      </c>
      <c r="J32" s="98">
        <v>0</v>
      </c>
      <c r="K32" s="98" t="str">
        <f t="shared" ref="K32:K42" si="12">"kg GEI/"&amp;C32</f>
        <v>kg GEI/kilogramos</v>
      </c>
      <c r="L32" s="176">
        <f t="shared" ref="L32:L42" si="13">D32*$C$3</f>
        <v>1.35</v>
      </c>
      <c r="M32" s="98">
        <f t="shared" ref="M32:M45" si="14">E32*$C$4</f>
        <v>0</v>
      </c>
      <c r="N32" s="98">
        <f t="shared" ref="N32:N45" si="15">F32*$C$5</f>
        <v>0</v>
      </c>
      <c r="O32" s="98">
        <f t="shared" si="8"/>
        <v>0</v>
      </c>
      <c r="P32" s="98">
        <f t="shared" si="9"/>
        <v>0</v>
      </c>
      <c r="Q32" s="98">
        <f t="shared" si="10"/>
        <v>0</v>
      </c>
      <c r="R32" s="98">
        <f t="shared" si="11"/>
        <v>0</v>
      </c>
      <c r="S32" s="98" t="str">
        <f t="shared" ref="S32:S45" si="16">"kgCO2e/"&amp;C32</f>
        <v>kgCO2e/kilogramos</v>
      </c>
      <c r="T32" s="98">
        <f t="shared" ref="T32:T42" si="17">SUM(L32:R32)</f>
        <v>1.35</v>
      </c>
      <c r="U32" s="98" t="str">
        <f t="shared" ref="U32:U42" si="18">S32</f>
        <v>kgCO2e/kilogramos</v>
      </c>
      <c r="V32" s="248" t="s">
        <v>635</v>
      </c>
    </row>
    <row r="33" spans="2:22">
      <c r="B33" s="248" t="s">
        <v>113</v>
      </c>
      <c r="C33" s="248" t="s">
        <v>91</v>
      </c>
      <c r="D33" s="157">
        <f>'1.3 P.I. Hierro, Acero y Coque'!$N$9*1000/1000000</f>
        <v>1.3500000000000001E-3</v>
      </c>
      <c r="E33" s="98">
        <v>0</v>
      </c>
      <c r="F33" s="98">
        <v>0</v>
      </c>
      <c r="G33" s="98">
        <v>0</v>
      </c>
      <c r="H33" s="98">
        <v>0</v>
      </c>
      <c r="I33" s="98">
        <v>0</v>
      </c>
      <c r="J33" s="98">
        <v>0</v>
      </c>
      <c r="K33" s="98" t="str">
        <f t="shared" si="12"/>
        <v>kg GEI/gramos</v>
      </c>
      <c r="L33" s="177">
        <f t="shared" si="13"/>
        <v>1.3500000000000001E-3</v>
      </c>
      <c r="M33" s="98">
        <f t="shared" si="14"/>
        <v>0</v>
      </c>
      <c r="N33" s="98">
        <f t="shared" si="15"/>
        <v>0</v>
      </c>
      <c r="O33" s="98">
        <f t="shared" si="8"/>
        <v>0</v>
      </c>
      <c r="P33" s="98">
        <f t="shared" si="9"/>
        <v>0</v>
      </c>
      <c r="Q33" s="98">
        <f t="shared" si="10"/>
        <v>0</v>
      </c>
      <c r="R33" s="98">
        <f t="shared" si="11"/>
        <v>0</v>
      </c>
      <c r="S33" s="98" t="str">
        <f t="shared" si="16"/>
        <v>kgCO2e/gramos</v>
      </c>
      <c r="T33" s="118">
        <f t="shared" si="17"/>
        <v>1.3500000000000001E-3</v>
      </c>
      <c r="U33" s="98" t="str">
        <f t="shared" si="18"/>
        <v>kgCO2e/gramos</v>
      </c>
      <c r="V33" s="248" t="s">
        <v>635</v>
      </c>
    </row>
    <row r="34" spans="2:22">
      <c r="B34" s="248" t="s">
        <v>115</v>
      </c>
      <c r="C34" s="248" t="s">
        <v>89</v>
      </c>
      <c r="D34" s="97">
        <f>'1.3 P.I. Hierro, Acero y Coque'!$N$10*1000</f>
        <v>700</v>
      </c>
      <c r="E34" s="98">
        <v>0</v>
      </c>
      <c r="F34" s="98">
        <v>0</v>
      </c>
      <c r="G34" s="98">
        <v>0</v>
      </c>
      <c r="H34" s="98">
        <v>0</v>
      </c>
      <c r="I34" s="98">
        <v>0</v>
      </c>
      <c r="J34" s="98">
        <v>0</v>
      </c>
      <c r="K34" s="98" t="str">
        <f t="shared" si="12"/>
        <v>kg GEI/toneladas</v>
      </c>
      <c r="L34" s="98">
        <f t="shared" si="13"/>
        <v>700</v>
      </c>
      <c r="M34" s="98">
        <f t="shared" si="14"/>
        <v>0</v>
      </c>
      <c r="N34" s="98">
        <f t="shared" si="15"/>
        <v>0</v>
      </c>
      <c r="O34" s="98">
        <f t="shared" si="8"/>
        <v>0</v>
      </c>
      <c r="P34" s="98">
        <f t="shared" si="9"/>
        <v>0</v>
      </c>
      <c r="Q34" s="98">
        <f t="shared" si="10"/>
        <v>0</v>
      </c>
      <c r="R34" s="98">
        <f t="shared" si="11"/>
        <v>0</v>
      </c>
      <c r="S34" s="98" t="str">
        <f t="shared" si="16"/>
        <v>kgCO2e/toneladas</v>
      </c>
      <c r="T34" s="98">
        <f t="shared" si="17"/>
        <v>700</v>
      </c>
      <c r="U34" s="98" t="str">
        <f t="shared" si="18"/>
        <v>kgCO2e/toneladas</v>
      </c>
      <c r="V34" s="248" t="s">
        <v>635</v>
      </c>
    </row>
    <row r="35" spans="2:22">
      <c r="B35" s="248" t="s">
        <v>115</v>
      </c>
      <c r="C35" s="248" t="s">
        <v>90</v>
      </c>
      <c r="D35" s="99">
        <f>'1.3 P.I. Hierro, Acero y Coque'!$N$10*1000/1000</f>
        <v>0.7</v>
      </c>
      <c r="E35" s="98">
        <v>0</v>
      </c>
      <c r="F35" s="98">
        <v>0</v>
      </c>
      <c r="G35" s="98">
        <v>0</v>
      </c>
      <c r="H35" s="98">
        <v>0</v>
      </c>
      <c r="I35" s="98">
        <v>0</v>
      </c>
      <c r="J35" s="98">
        <v>0</v>
      </c>
      <c r="K35" s="98" t="str">
        <f t="shared" si="12"/>
        <v>kg GEI/kilogramos</v>
      </c>
      <c r="L35" s="176">
        <f t="shared" si="13"/>
        <v>0.7</v>
      </c>
      <c r="M35" s="98">
        <f t="shared" si="14"/>
        <v>0</v>
      </c>
      <c r="N35" s="98">
        <f t="shared" si="15"/>
        <v>0</v>
      </c>
      <c r="O35" s="98">
        <f t="shared" si="8"/>
        <v>0</v>
      </c>
      <c r="P35" s="98">
        <f t="shared" si="9"/>
        <v>0</v>
      </c>
      <c r="Q35" s="98">
        <f t="shared" si="10"/>
        <v>0</v>
      </c>
      <c r="R35" s="98">
        <f t="shared" si="11"/>
        <v>0</v>
      </c>
      <c r="S35" s="98" t="str">
        <f t="shared" si="16"/>
        <v>kgCO2e/kilogramos</v>
      </c>
      <c r="T35" s="98">
        <f t="shared" si="17"/>
        <v>0.7</v>
      </c>
      <c r="U35" s="98" t="str">
        <f t="shared" si="18"/>
        <v>kgCO2e/kilogramos</v>
      </c>
      <c r="V35" s="248" t="s">
        <v>635</v>
      </c>
    </row>
    <row r="36" spans="2:22">
      <c r="B36" s="248" t="s">
        <v>115</v>
      </c>
      <c r="C36" s="248" t="s">
        <v>91</v>
      </c>
      <c r="D36" s="157">
        <f>'1.3 P.I. Hierro, Acero y Coque'!$N$10*1000/1000000</f>
        <v>6.9999999999999999E-4</v>
      </c>
      <c r="E36" s="98">
        <v>0</v>
      </c>
      <c r="F36" s="98">
        <v>0</v>
      </c>
      <c r="G36" s="98">
        <v>0</v>
      </c>
      <c r="H36" s="98">
        <v>0</v>
      </c>
      <c r="I36" s="98">
        <v>0</v>
      </c>
      <c r="J36" s="98">
        <v>0</v>
      </c>
      <c r="K36" s="98" t="str">
        <f t="shared" si="12"/>
        <v>kg GEI/gramos</v>
      </c>
      <c r="L36" s="177">
        <f t="shared" si="13"/>
        <v>6.9999999999999999E-4</v>
      </c>
      <c r="M36" s="98">
        <f t="shared" si="14"/>
        <v>0</v>
      </c>
      <c r="N36" s="98">
        <f t="shared" si="15"/>
        <v>0</v>
      </c>
      <c r="O36" s="98">
        <f t="shared" si="8"/>
        <v>0</v>
      </c>
      <c r="P36" s="98">
        <f t="shared" si="9"/>
        <v>0</v>
      </c>
      <c r="Q36" s="98">
        <f t="shared" si="10"/>
        <v>0</v>
      </c>
      <c r="R36" s="98">
        <f t="shared" si="11"/>
        <v>0</v>
      </c>
      <c r="S36" s="98" t="str">
        <f t="shared" si="16"/>
        <v>kgCO2e/gramos</v>
      </c>
      <c r="T36" s="176">
        <f t="shared" si="17"/>
        <v>6.9999999999999999E-4</v>
      </c>
      <c r="U36" s="98" t="str">
        <f t="shared" si="18"/>
        <v>kgCO2e/gramos</v>
      </c>
      <c r="V36" s="248" t="s">
        <v>635</v>
      </c>
    </row>
    <row r="37" spans="2:22">
      <c r="B37" s="67" t="s">
        <v>116</v>
      </c>
      <c r="C37" s="248" t="s">
        <v>89</v>
      </c>
      <c r="D37" s="97">
        <f>'1.3 P.I. Hierro, Acero y Coque'!$N$8*1000</f>
        <v>30</v>
      </c>
      <c r="E37" s="98">
        <v>0</v>
      </c>
      <c r="F37" s="98">
        <v>0</v>
      </c>
      <c r="G37" s="98">
        <v>0</v>
      </c>
      <c r="H37" s="98">
        <v>0</v>
      </c>
      <c r="I37" s="98">
        <v>0</v>
      </c>
      <c r="J37" s="98">
        <v>0</v>
      </c>
      <c r="K37" s="98" t="str">
        <f t="shared" si="12"/>
        <v>kg GEI/toneladas</v>
      </c>
      <c r="L37" s="98">
        <f t="shared" si="13"/>
        <v>30</v>
      </c>
      <c r="M37" s="98">
        <f t="shared" si="14"/>
        <v>0</v>
      </c>
      <c r="N37" s="98">
        <f t="shared" si="15"/>
        <v>0</v>
      </c>
      <c r="O37" s="98">
        <f t="shared" si="8"/>
        <v>0</v>
      </c>
      <c r="P37" s="98">
        <f t="shared" si="9"/>
        <v>0</v>
      </c>
      <c r="Q37" s="98">
        <f t="shared" si="10"/>
        <v>0</v>
      </c>
      <c r="R37" s="98">
        <f t="shared" si="11"/>
        <v>0</v>
      </c>
      <c r="S37" s="98" t="str">
        <f t="shared" si="16"/>
        <v>kgCO2e/toneladas</v>
      </c>
      <c r="T37" s="98">
        <f t="shared" si="17"/>
        <v>30</v>
      </c>
      <c r="U37" s="98" t="str">
        <f t="shared" si="18"/>
        <v>kgCO2e/toneladas</v>
      </c>
      <c r="V37" s="248" t="s">
        <v>635</v>
      </c>
    </row>
    <row r="38" spans="2:22">
      <c r="B38" s="67" t="s">
        <v>116</v>
      </c>
      <c r="C38" s="248" t="s">
        <v>90</v>
      </c>
      <c r="D38" s="99">
        <f>'1.3 P.I. Hierro, Acero y Coque'!$N$8*1000/1000</f>
        <v>0.03</v>
      </c>
      <c r="E38" s="98">
        <v>0</v>
      </c>
      <c r="F38" s="98">
        <v>0</v>
      </c>
      <c r="G38" s="98">
        <v>0</v>
      </c>
      <c r="H38" s="98">
        <v>0</v>
      </c>
      <c r="I38" s="98">
        <v>0</v>
      </c>
      <c r="J38" s="98">
        <v>0</v>
      </c>
      <c r="K38" s="98" t="str">
        <f t="shared" si="12"/>
        <v>kg GEI/kilogramos</v>
      </c>
      <c r="L38" s="176">
        <f t="shared" si="13"/>
        <v>0.03</v>
      </c>
      <c r="M38" s="98">
        <f t="shared" si="14"/>
        <v>0</v>
      </c>
      <c r="N38" s="98">
        <f t="shared" si="15"/>
        <v>0</v>
      </c>
      <c r="O38" s="98">
        <f t="shared" si="8"/>
        <v>0</v>
      </c>
      <c r="P38" s="98">
        <f t="shared" si="9"/>
        <v>0</v>
      </c>
      <c r="Q38" s="98">
        <f t="shared" si="10"/>
        <v>0</v>
      </c>
      <c r="R38" s="98">
        <f t="shared" si="11"/>
        <v>0</v>
      </c>
      <c r="S38" s="98" t="str">
        <f t="shared" si="16"/>
        <v>kgCO2e/kilogramos</v>
      </c>
      <c r="T38" s="98">
        <f t="shared" si="17"/>
        <v>0.03</v>
      </c>
      <c r="U38" s="98" t="str">
        <f t="shared" si="18"/>
        <v>kgCO2e/kilogramos</v>
      </c>
      <c r="V38" s="248" t="s">
        <v>635</v>
      </c>
    </row>
    <row r="39" spans="2:22">
      <c r="B39" s="67" t="s">
        <v>116</v>
      </c>
      <c r="C39" s="262" t="s">
        <v>91</v>
      </c>
      <c r="D39" s="157">
        <f>'1.3 P.I. Hierro, Acero y Coque'!$N$8*1000/1000000</f>
        <v>3.0000000000000001E-5</v>
      </c>
      <c r="E39" s="98">
        <v>0</v>
      </c>
      <c r="F39" s="98">
        <v>0</v>
      </c>
      <c r="G39" s="98">
        <v>0</v>
      </c>
      <c r="H39" s="98">
        <v>0</v>
      </c>
      <c r="I39" s="98">
        <v>0</v>
      </c>
      <c r="J39" s="98">
        <v>0</v>
      </c>
      <c r="K39" s="98" t="str">
        <f t="shared" si="12"/>
        <v>kg GEI/gramos</v>
      </c>
      <c r="L39" s="177">
        <f t="shared" si="13"/>
        <v>3.0000000000000001E-5</v>
      </c>
      <c r="M39" s="98">
        <f t="shared" si="14"/>
        <v>0</v>
      </c>
      <c r="N39" s="98">
        <f t="shared" si="15"/>
        <v>0</v>
      </c>
      <c r="O39" s="98">
        <f t="shared" si="8"/>
        <v>0</v>
      </c>
      <c r="P39" s="98">
        <f t="shared" si="9"/>
        <v>0</v>
      </c>
      <c r="Q39" s="98">
        <f t="shared" si="10"/>
        <v>0</v>
      </c>
      <c r="R39" s="98">
        <f t="shared" si="11"/>
        <v>0</v>
      </c>
      <c r="S39" s="98" t="str">
        <f t="shared" si="16"/>
        <v>kgCO2e/gramos</v>
      </c>
      <c r="T39" s="118">
        <f t="shared" si="17"/>
        <v>3.0000000000000001E-5</v>
      </c>
      <c r="U39" s="98" t="str">
        <f t="shared" si="18"/>
        <v>kgCO2e/gramos</v>
      </c>
      <c r="V39" s="248" t="s">
        <v>635</v>
      </c>
    </row>
    <row r="40" spans="2:22">
      <c r="B40" s="67" t="s">
        <v>117</v>
      </c>
      <c r="C40" s="254" t="s">
        <v>89</v>
      </c>
      <c r="D40" s="98">
        <f>'1.3 P.I. Hierro, Acero y Coque'!$N$6*1000</f>
        <v>1460</v>
      </c>
      <c r="E40" s="98">
        <v>0</v>
      </c>
      <c r="F40" s="98">
        <v>0</v>
      </c>
      <c r="G40" s="98">
        <v>0</v>
      </c>
      <c r="H40" s="98">
        <v>0</v>
      </c>
      <c r="I40" s="98">
        <v>0</v>
      </c>
      <c r="J40" s="98">
        <v>0</v>
      </c>
      <c r="K40" s="98" t="str">
        <f t="shared" si="12"/>
        <v>kg GEI/toneladas</v>
      </c>
      <c r="L40" s="98">
        <f t="shared" si="13"/>
        <v>1460</v>
      </c>
      <c r="M40" s="98">
        <f t="shared" si="14"/>
        <v>0</v>
      </c>
      <c r="N40" s="98">
        <f t="shared" si="15"/>
        <v>0</v>
      </c>
      <c r="O40" s="98">
        <f t="shared" si="8"/>
        <v>0</v>
      </c>
      <c r="P40" s="98">
        <f t="shared" si="9"/>
        <v>0</v>
      </c>
      <c r="Q40" s="98">
        <f t="shared" si="10"/>
        <v>0</v>
      </c>
      <c r="R40" s="98">
        <f t="shared" si="11"/>
        <v>0</v>
      </c>
      <c r="S40" s="98" t="str">
        <f t="shared" si="16"/>
        <v>kgCO2e/toneladas</v>
      </c>
      <c r="T40" s="98">
        <f t="shared" si="17"/>
        <v>1460</v>
      </c>
      <c r="U40" s="98" t="str">
        <f t="shared" si="18"/>
        <v>kgCO2e/toneladas</v>
      </c>
      <c r="V40" s="248" t="s">
        <v>635</v>
      </c>
    </row>
    <row r="41" spans="2:22">
      <c r="B41" s="67" t="s">
        <v>117</v>
      </c>
      <c r="C41" s="254" t="s">
        <v>90</v>
      </c>
      <c r="D41" s="98">
        <f>'1.3 P.I. Hierro, Acero y Coque'!$N$6*1000/1000</f>
        <v>1.46</v>
      </c>
      <c r="E41" s="98">
        <v>0</v>
      </c>
      <c r="F41" s="98">
        <v>0</v>
      </c>
      <c r="G41" s="98">
        <v>0</v>
      </c>
      <c r="H41" s="98">
        <v>0</v>
      </c>
      <c r="I41" s="98">
        <v>0</v>
      </c>
      <c r="J41" s="98">
        <v>0</v>
      </c>
      <c r="K41" s="98" t="str">
        <f t="shared" si="12"/>
        <v>kg GEI/kilogramos</v>
      </c>
      <c r="L41" s="176">
        <f t="shared" si="13"/>
        <v>1.46</v>
      </c>
      <c r="M41" s="98">
        <f t="shared" si="14"/>
        <v>0</v>
      </c>
      <c r="N41" s="98">
        <f t="shared" si="15"/>
        <v>0</v>
      </c>
      <c r="O41" s="98">
        <f t="shared" si="8"/>
        <v>0</v>
      </c>
      <c r="P41" s="98">
        <f t="shared" si="9"/>
        <v>0</v>
      </c>
      <c r="Q41" s="98">
        <f t="shared" si="10"/>
        <v>0</v>
      </c>
      <c r="R41" s="98">
        <f t="shared" si="11"/>
        <v>0</v>
      </c>
      <c r="S41" s="98" t="str">
        <f t="shared" si="16"/>
        <v>kgCO2e/kilogramos</v>
      </c>
      <c r="T41" s="176">
        <f t="shared" si="17"/>
        <v>1.46</v>
      </c>
      <c r="U41" s="98" t="str">
        <f t="shared" si="18"/>
        <v>kgCO2e/kilogramos</v>
      </c>
      <c r="V41" s="248" t="s">
        <v>635</v>
      </c>
    </row>
    <row r="42" spans="2:22">
      <c r="B42" s="67" t="s">
        <v>117</v>
      </c>
      <c r="C42" s="254" t="s">
        <v>91</v>
      </c>
      <c r="D42" s="118">
        <f>'1.3 P.I. Hierro, Acero y Coque'!$N$6*1000/1000000</f>
        <v>1.4599999999999999E-3</v>
      </c>
      <c r="E42" s="98">
        <v>0</v>
      </c>
      <c r="F42" s="98">
        <v>0</v>
      </c>
      <c r="G42" s="98">
        <v>0</v>
      </c>
      <c r="H42" s="98">
        <v>0</v>
      </c>
      <c r="I42" s="98">
        <v>0</v>
      </c>
      <c r="J42" s="98">
        <v>0</v>
      </c>
      <c r="K42" s="98" t="str">
        <f t="shared" si="12"/>
        <v>kg GEI/gramos</v>
      </c>
      <c r="L42" s="177">
        <f t="shared" si="13"/>
        <v>1.4599999999999999E-3</v>
      </c>
      <c r="M42" s="98">
        <f t="shared" si="14"/>
        <v>0</v>
      </c>
      <c r="N42" s="98">
        <f t="shared" si="15"/>
        <v>0</v>
      </c>
      <c r="O42" s="98">
        <f t="shared" si="8"/>
        <v>0</v>
      </c>
      <c r="P42" s="98">
        <f t="shared" si="9"/>
        <v>0</v>
      </c>
      <c r="Q42" s="98">
        <f t="shared" si="10"/>
        <v>0</v>
      </c>
      <c r="R42" s="98">
        <f t="shared" si="11"/>
        <v>0</v>
      </c>
      <c r="S42" s="98" t="str">
        <f t="shared" si="16"/>
        <v>kgCO2e/gramos</v>
      </c>
      <c r="T42" s="118">
        <f t="shared" si="17"/>
        <v>1.4599999999999999E-3</v>
      </c>
      <c r="U42" s="98" t="str">
        <f t="shared" si="18"/>
        <v>kgCO2e/gramos</v>
      </c>
      <c r="V42" s="248" t="s">
        <v>635</v>
      </c>
    </row>
    <row r="43" spans="2:22">
      <c r="B43" s="67" t="s">
        <v>118</v>
      </c>
      <c r="C43" s="254" t="s">
        <v>89</v>
      </c>
      <c r="D43" s="118">
        <f>'1.3 P.I. Hierro, Acero y Coque'!$N$7*1000</f>
        <v>80</v>
      </c>
      <c r="E43" s="98">
        <v>0</v>
      </c>
      <c r="F43" s="98">
        <v>0</v>
      </c>
      <c r="G43" s="98">
        <v>0</v>
      </c>
      <c r="H43" s="98">
        <v>0</v>
      </c>
      <c r="I43" s="98">
        <v>0</v>
      </c>
      <c r="J43" s="98">
        <v>0</v>
      </c>
      <c r="K43" s="98" t="str">
        <f t="shared" ref="K43:K45" si="19">"kg GEI/"&amp;C43</f>
        <v>kg GEI/toneladas</v>
      </c>
      <c r="L43" s="177">
        <f t="shared" ref="L43:L45" si="20">D43*$C$3</f>
        <v>80</v>
      </c>
      <c r="M43" s="98">
        <f t="shared" si="14"/>
        <v>0</v>
      </c>
      <c r="N43" s="98">
        <f t="shared" si="15"/>
        <v>0</v>
      </c>
      <c r="O43" s="98">
        <f t="shared" ref="O43:O45" si="21">G43*$C$3</f>
        <v>0</v>
      </c>
      <c r="P43" s="98">
        <f t="shared" ref="P43:P45" si="22">H43*$C$3</f>
        <v>0</v>
      </c>
      <c r="Q43" s="98">
        <f t="shared" ref="Q43:Q45" si="23">I43*$C$3</f>
        <v>0</v>
      </c>
      <c r="R43" s="98">
        <f t="shared" ref="R43:R45" si="24">J43*$C$3</f>
        <v>0</v>
      </c>
      <c r="S43" s="98" t="str">
        <f t="shared" si="16"/>
        <v>kgCO2e/toneladas</v>
      </c>
      <c r="T43" s="98">
        <f t="shared" ref="T43:T45" si="25">SUM(L43:R43)</f>
        <v>80</v>
      </c>
      <c r="U43" s="98" t="str">
        <f t="shared" ref="U43:U45" si="26">S43</f>
        <v>kgCO2e/toneladas</v>
      </c>
      <c r="V43" s="67" t="s">
        <v>635</v>
      </c>
    </row>
    <row r="44" spans="2:22">
      <c r="B44" s="67" t="s">
        <v>118</v>
      </c>
      <c r="C44" s="254" t="s">
        <v>90</v>
      </c>
      <c r="D44" s="118">
        <f>'1.3 P.I. Hierro, Acero y Coque'!$N$7*1000/1000</f>
        <v>0.08</v>
      </c>
      <c r="E44" s="98">
        <v>0</v>
      </c>
      <c r="F44" s="98">
        <v>0</v>
      </c>
      <c r="G44" s="98">
        <v>0</v>
      </c>
      <c r="H44" s="98">
        <v>0</v>
      </c>
      <c r="I44" s="98">
        <v>0</v>
      </c>
      <c r="J44" s="98">
        <v>0</v>
      </c>
      <c r="K44" s="98" t="str">
        <f t="shared" si="19"/>
        <v>kg GEI/kilogramos</v>
      </c>
      <c r="L44" s="177">
        <f t="shared" si="20"/>
        <v>0.08</v>
      </c>
      <c r="M44" s="98">
        <f t="shared" si="14"/>
        <v>0</v>
      </c>
      <c r="N44" s="98">
        <f t="shared" si="15"/>
        <v>0</v>
      </c>
      <c r="O44" s="98">
        <f t="shared" si="21"/>
        <v>0</v>
      </c>
      <c r="P44" s="98">
        <f t="shared" si="22"/>
        <v>0</v>
      </c>
      <c r="Q44" s="98">
        <f t="shared" si="23"/>
        <v>0</v>
      </c>
      <c r="R44" s="98">
        <f t="shared" si="24"/>
        <v>0</v>
      </c>
      <c r="S44" s="98" t="str">
        <f t="shared" si="16"/>
        <v>kgCO2e/kilogramos</v>
      </c>
      <c r="T44" s="98">
        <f t="shared" si="25"/>
        <v>0.08</v>
      </c>
      <c r="U44" s="98" t="str">
        <f t="shared" si="26"/>
        <v>kgCO2e/kilogramos</v>
      </c>
      <c r="V44" s="67" t="s">
        <v>635</v>
      </c>
    </row>
    <row r="45" spans="2:22">
      <c r="B45" s="67" t="s">
        <v>118</v>
      </c>
      <c r="C45" s="254" t="s">
        <v>91</v>
      </c>
      <c r="D45" s="118">
        <f>'1.3 P.I. Hierro, Acero y Coque'!$N$7*1000/1000000</f>
        <v>8.0000000000000007E-5</v>
      </c>
      <c r="E45" s="98">
        <v>0</v>
      </c>
      <c r="F45" s="98">
        <v>0</v>
      </c>
      <c r="G45" s="98">
        <v>0</v>
      </c>
      <c r="H45" s="98">
        <v>0</v>
      </c>
      <c r="I45" s="98">
        <v>0</v>
      </c>
      <c r="J45" s="98">
        <v>0</v>
      </c>
      <c r="K45" s="98" t="str">
        <f t="shared" si="19"/>
        <v>kg GEI/gramos</v>
      </c>
      <c r="L45" s="177">
        <f t="shared" si="20"/>
        <v>8.0000000000000007E-5</v>
      </c>
      <c r="M45" s="98">
        <f t="shared" si="14"/>
        <v>0</v>
      </c>
      <c r="N45" s="98">
        <f t="shared" si="15"/>
        <v>0</v>
      </c>
      <c r="O45" s="98">
        <f t="shared" si="21"/>
        <v>0</v>
      </c>
      <c r="P45" s="98">
        <f t="shared" si="22"/>
        <v>0</v>
      </c>
      <c r="Q45" s="98">
        <f t="shared" si="23"/>
        <v>0</v>
      </c>
      <c r="R45" s="98">
        <f t="shared" si="24"/>
        <v>0</v>
      </c>
      <c r="S45" s="98" t="str">
        <f t="shared" si="16"/>
        <v>kgCO2e/gramos</v>
      </c>
      <c r="T45" s="118">
        <f t="shared" si="25"/>
        <v>8.0000000000000007E-5</v>
      </c>
      <c r="U45" s="98" t="str">
        <f t="shared" si="26"/>
        <v>kgCO2e/gramos</v>
      </c>
      <c r="V45" s="67" t="s">
        <v>635</v>
      </c>
    </row>
    <row r="48" spans="2:22">
      <c r="B48" s="1" t="s">
        <v>337</v>
      </c>
    </row>
    <row r="49" spans="2:22">
      <c r="B49" s="1" t="s">
        <v>619</v>
      </c>
    </row>
    <row r="50" spans="2:22">
      <c r="B50" s="1" t="s">
        <v>119</v>
      </c>
    </row>
    <row r="52" spans="2:22" ht="30" customHeight="1">
      <c r="B52" s="66" t="s">
        <v>341</v>
      </c>
      <c r="C52" s="66" t="s">
        <v>76</v>
      </c>
      <c r="D52" s="266" t="s">
        <v>620</v>
      </c>
      <c r="E52" s="266" t="s">
        <v>621</v>
      </c>
      <c r="F52" s="266" t="s">
        <v>622</v>
      </c>
      <c r="G52" s="266" t="s">
        <v>623</v>
      </c>
      <c r="H52" s="266" t="s">
        <v>624</v>
      </c>
      <c r="I52" s="266" t="s">
        <v>625</v>
      </c>
      <c r="J52" s="266" t="s">
        <v>626</v>
      </c>
      <c r="K52" s="266" t="s">
        <v>324</v>
      </c>
      <c r="L52" s="266" t="s">
        <v>627</v>
      </c>
      <c r="M52" s="266" t="s">
        <v>628</v>
      </c>
      <c r="N52" s="266" t="s">
        <v>629</v>
      </c>
      <c r="O52" s="266" t="s">
        <v>630</v>
      </c>
      <c r="P52" s="266" t="s">
        <v>631</v>
      </c>
      <c r="Q52" s="266" t="s">
        <v>632</v>
      </c>
      <c r="R52" s="266" t="s">
        <v>633</v>
      </c>
      <c r="S52" s="266" t="s">
        <v>324</v>
      </c>
      <c r="T52" s="266" t="s">
        <v>634</v>
      </c>
      <c r="U52" s="266" t="s">
        <v>324</v>
      </c>
      <c r="V52" s="256" t="s">
        <v>325</v>
      </c>
    </row>
    <row r="53" spans="2:22">
      <c r="B53" s="248" t="s">
        <v>120</v>
      </c>
      <c r="C53" s="248" t="s">
        <v>114</v>
      </c>
      <c r="D53" s="97">
        <v>0</v>
      </c>
      <c r="E53" s="98">
        <v>0</v>
      </c>
      <c r="F53" s="98">
        <f>'1.3 P.I. Ácido Nítrico'!$C$12*1000</f>
        <v>2.2000000000000002</v>
      </c>
      <c r="G53" s="98">
        <v>0</v>
      </c>
      <c r="H53" s="98">
        <v>0</v>
      </c>
      <c r="I53" s="98">
        <v>0</v>
      </c>
      <c r="J53" s="98">
        <v>0</v>
      </c>
      <c r="K53" s="98" t="str">
        <f>"kg GEI/"&amp;C53</f>
        <v>kg GEI/tonelada</v>
      </c>
      <c r="L53" s="98">
        <f>D53*$C$3</f>
        <v>0</v>
      </c>
      <c r="M53" s="98">
        <f>E53*$C$4</f>
        <v>0</v>
      </c>
      <c r="N53" s="98">
        <f>F53*$C$5</f>
        <v>583</v>
      </c>
      <c r="O53" s="98">
        <f t="shared" ref="O53:O67" si="27">G53*$C$3</f>
        <v>0</v>
      </c>
      <c r="P53" s="98">
        <f t="shared" ref="P53:P67" si="28">H53*$C$3</f>
        <v>0</v>
      </c>
      <c r="Q53" s="98">
        <f t="shared" ref="Q53:Q67" si="29">I53*$C$3</f>
        <v>0</v>
      </c>
      <c r="R53" s="98">
        <f t="shared" ref="R53:R67" si="30">J53*$C$3</f>
        <v>0</v>
      </c>
      <c r="S53" s="98" t="str">
        <f>"kgCO2e/"&amp;C53</f>
        <v>kgCO2e/tonelada</v>
      </c>
      <c r="T53" s="98">
        <f>SUM(L53:R53)</f>
        <v>583</v>
      </c>
      <c r="U53" s="98" t="str">
        <f>S53</f>
        <v>kgCO2e/tonelada</v>
      </c>
      <c r="V53" s="248" t="s">
        <v>635</v>
      </c>
    </row>
    <row r="54" spans="2:22">
      <c r="B54" s="248" t="s">
        <v>120</v>
      </c>
      <c r="C54" s="248" t="s">
        <v>90</v>
      </c>
      <c r="D54" s="99">
        <v>0</v>
      </c>
      <c r="E54" s="98">
        <v>0</v>
      </c>
      <c r="F54" s="98">
        <f>'1.3 P.I. Ácido Nítrico'!$C$12*1000/1000</f>
        <v>2.2000000000000001E-3</v>
      </c>
      <c r="G54" s="98">
        <v>0</v>
      </c>
      <c r="H54" s="98">
        <v>0</v>
      </c>
      <c r="I54" s="98">
        <v>0</v>
      </c>
      <c r="J54" s="98">
        <v>0</v>
      </c>
      <c r="K54" s="98" t="str">
        <f t="shared" ref="K54:K67" si="31">"kg GEI/"&amp;C54</f>
        <v>kg GEI/kilogramos</v>
      </c>
      <c r="L54" s="176">
        <f t="shared" ref="L54:L67" si="32">D54*$C$3</f>
        <v>0</v>
      </c>
      <c r="M54" s="98">
        <f t="shared" ref="M54:M67" si="33">E54*$C$4</f>
        <v>0</v>
      </c>
      <c r="N54" s="98">
        <f t="shared" ref="N54:N67" si="34">F54*$C$5</f>
        <v>0.58300000000000007</v>
      </c>
      <c r="O54" s="98">
        <f t="shared" si="27"/>
        <v>0</v>
      </c>
      <c r="P54" s="98">
        <f t="shared" si="28"/>
        <v>0</v>
      </c>
      <c r="Q54" s="98">
        <f t="shared" si="29"/>
        <v>0</v>
      </c>
      <c r="R54" s="98">
        <f t="shared" si="30"/>
        <v>0</v>
      </c>
      <c r="S54" s="98" t="str">
        <f t="shared" ref="S54:S67" si="35">"kgCO2e/"&amp;C54</f>
        <v>kgCO2e/kilogramos</v>
      </c>
      <c r="T54" s="176">
        <f t="shared" ref="T54:T67" si="36">SUM(L54:R54)</f>
        <v>0.58300000000000007</v>
      </c>
      <c r="U54" s="98" t="str">
        <f t="shared" ref="U54:U67" si="37">S54</f>
        <v>kgCO2e/kilogramos</v>
      </c>
      <c r="V54" s="248" t="s">
        <v>635</v>
      </c>
    </row>
    <row r="55" spans="2:22">
      <c r="B55" s="248" t="s">
        <v>120</v>
      </c>
      <c r="C55" s="248" t="s">
        <v>91</v>
      </c>
      <c r="D55" s="157">
        <v>0</v>
      </c>
      <c r="E55" s="98">
        <v>0</v>
      </c>
      <c r="F55" s="98">
        <f>'1.3 P.I. Ácido Nítrico'!$C$12*1000/1000000</f>
        <v>2.2000000000000001E-6</v>
      </c>
      <c r="G55" s="98">
        <v>0</v>
      </c>
      <c r="H55" s="98">
        <v>0</v>
      </c>
      <c r="I55" s="98">
        <v>0</v>
      </c>
      <c r="J55" s="98">
        <v>0</v>
      </c>
      <c r="K55" s="98" t="str">
        <f t="shared" si="31"/>
        <v>kg GEI/gramos</v>
      </c>
      <c r="L55" s="177">
        <f t="shared" si="32"/>
        <v>0</v>
      </c>
      <c r="M55" s="98">
        <f t="shared" si="33"/>
        <v>0</v>
      </c>
      <c r="N55" s="98">
        <f t="shared" si="34"/>
        <v>5.8300000000000008E-4</v>
      </c>
      <c r="O55" s="98">
        <f t="shared" si="27"/>
        <v>0</v>
      </c>
      <c r="P55" s="98">
        <f t="shared" si="28"/>
        <v>0</v>
      </c>
      <c r="Q55" s="98">
        <f t="shared" si="29"/>
        <v>0</v>
      </c>
      <c r="R55" s="98">
        <f t="shared" si="30"/>
        <v>0</v>
      </c>
      <c r="S55" s="98" t="str">
        <f t="shared" si="35"/>
        <v>kgCO2e/gramos</v>
      </c>
      <c r="T55" s="177">
        <f t="shared" si="36"/>
        <v>5.8300000000000008E-4</v>
      </c>
      <c r="U55" s="98" t="str">
        <f t="shared" si="37"/>
        <v>kgCO2e/gramos</v>
      </c>
      <c r="V55" s="248" t="s">
        <v>635</v>
      </c>
    </row>
    <row r="56" spans="2:22">
      <c r="B56" s="248" t="s">
        <v>121</v>
      </c>
      <c r="C56" s="248" t="s">
        <v>89</v>
      </c>
      <c r="D56" s="97">
        <v>0</v>
      </c>
      <c r="E56" s="98">
        <v>0</v>
      </c>
      <c r="F56" s="98">
        <f>'1.3 P.I. Ácido Nítrico'!$C$13*1000</f>
        <v>2.75</v>
      </c>
      <c r="G56" s="98">
        <v>0</v>
      </c>
      <c r="H56" s="98">
        <v>0</v>
      </c>
      <c r="I56" s="98">
        <v>0</v>
      </c>
      <c r="J56" s="98">
        <v>0</v>
      </c>
      <c r="K56" s="98" t="str">
        <f t="shared" si="31"/>
        <v>kg GEI/toneladas</v>
      </c>
      <c r="L56" s="98">
        <f t="shared" si="32"/>
        <v>0</v>
      </c>
      <c r="M56" s="98">
        <f t="shared" si="33"/>
        <v>0</v>
      </c>
      <c r="N56" s="98">
        <f t="shared" si="34"/>
        <v>728.75</v>
      </c>
      <c r="O56" s="98">
        <f t="shared" si="27"/>
        <v>0</v>
      </c>
      <c r="P56" s="98">
        <f t="shared" si="28"/>
        <v>0</v>
      </c>
      <c r="Q56" s="98">
        <f t="shared" si="29"/>
        <v>0</v>
      </c>
      <c r="R56" s="98">
        <f t="shared" si="30"/>
        <v>0</v>
      </c>
      <c r="S56" s="98" t="str">
        <f t="shared" si="35"/>
        <v>kgCO2e/toneladas</v>
      </c>
      <c r="T56" s="98">
        <f t="shared" si="36"/>
        <v>728.75</v>
      </c>
      <c r="U56" s="98" t="str">
        <f t="shared" si="37"/>
        <v>kgCO2e/toneladas</v>
      </c>
      <c r="V56" s="248" t="s">
        <v>635</v>
      </c>
    </row>
    <row r="57" spans="2:22">
      <c r="B57" s="248" t="s">
        <v>121</v>
      </c>
      <c r="C57" s="248" t="s">
        <v>90</v>
      </c>
      <c r="D57" s="99">
        <v>0</v>
      </c>
      <c r="E57" s="98">
        <v>0</v>
      </c>
      <c r="F57" s="98">
        <f>'1.3 P.I. Ácido Nítrico'!$C$13*1000/1000</f>
        <v>2.7499999999999998E-3</v>
      </c>
      <c r="G57" s="98">
        <v>0</v>
      </c>
      <c r="H57" s="98">
        <v>0</v>
      </c>
      <c r="I57" s="98">
        <v>0</v>
      </c>
      <c r="J57" s="98">
        <v>0</v>
      </c>
      <c r="K57" s="98" t="str">
        <f>"kg GEI/"&amp;C57</f>
        <v>kg GEI/kilogramos</v>
      </c>
      <c r="L57" s="176">
        <f t="shared" si="32"/>
        <v>0</v>
      </c>
      <c r="M57" s="98">
        <f t="shared" si="33"/>
        <v>0</v>
      </c>
      <c r="N57" s="98">
        <f t="shared" si="34"/>
        <v>0.72875000000000001</v>
      </c>
      <c r="O57" s="98">
        <f t="shared" si="27"/>
        <v>0</v>
      </c>
      <c r="P57" s="98">
        <f t="shared" si="28"/>
        <v>0</v>
      </c>
      <c r="Q57" s="98">
        <f t="shared" si="29"/>
        <v>0</v>
      </c>
      <c r="R57" s="98">
        <f t="shared" si="30"/>
        <v>0</v>
      </c>
      <c r="S57" s="98" t="str">
        <f t="shared" si="35"/>
        <v>kgCO2e/kilogramos</v>
      </c>
      <c r="T57" s="176">
        <f t="shared" si="36"/>
        <v>0.72875000000000001</v>
      </c>
      <c r="U57" s="98" t="str">
        <f t="shared" si="37"/>
        <v>kgCO2e/kilogramos</v>
      </c>
      <c r="V57" s="248" t="s">
        <v>635</v>
      </c>
    </row>
    <row r="58" spans="2:22">
      <c r="B58" s="248" t="s">
        <v>121</v>
      </c>
      <c r="C58" s="248" t="s">
        <v>91</v>
      </c>
      <c r="D58" s="157">
        <v>0</v>
      </c>
      <c r="E58" s="98">
        <v>0</v>
      </c>
      <c r="F58" s="98">
        <f>'1.3 P.I. Ácido Nítrico'!$C$13*1000/1000000</f>
        <v>2.7499999999999999E-6</v>
      </c>
      <c r="G58" s="98">
        <v>0</v>
      </c>
      <c r="H58" s="98">
        <v>0</v>
      </c>
      <c r="I58" s="98">
        <v>0</v>
      </c>
      <c r="J58" s="98">
        <v>0</v>
      </c>
      <c r="K58" s="98" t="str">
        <f t="shared" si="31"/>
        <v>kg GEI/gramos</v>
      </c>
      <c r="L58" s="177">
        <f t="shared" si="32"/>
        <v>0</v>
      </c>
      <c r="M58" s="98">
        <f t="shared" si="33"/>
        <v>0</v>
      </c>
      <c r="N58" s="98">
        <f t="shared" si="34"/>
        <v>7.2875000000000001E-4</v>
      </c>
      <c r="O58" s="98">
        <f t="shared" si="27"/>
        <v>0</v>
      </c>
      <c r="P58" s="98">
        <f t="shared" si="28"/>
        <v>0</v>
      </c>
      <c r="Q58" s="98">
        <f t="shared" si="29"/>
        <v>0</v>
      </c>
      <c r="R58" s="98">
        <f t="shared" si="30"/>
        <v>0</v>
      </c>
      <c r="S58" s="98" t="str">
        <f t="shared" si="35"/>
        <v>kgCO2e/gramos</v>
      </c>
      <c r="T58" s="177">
        <f t="shared" si="36"/>
        <v>7.2875000000000001E-4</v>
      </c>
      <c r="U58" s="98" t="str">
        <f t="shared" si="37"/>
        <v>kgCO2e/gramos</v>
      </c>
      <c r="V58" s="248" t="s">
        <v>635</v>
      </c>
    </row>
    <row r="59" spans="2:22">
      <c r="B59" s="67" t="s">
        <v>122</v>
      </c>
      <c r="C59" s="248" t="s">
        <v>89</v>
      </c>
      <c r="D59" s="97">
        <v>0</v>
      </c>
      <c r="E59" s="98">
        <v>0</v>
      </c>
      <c r="F59" s="98">
        <f>'1.3 P.I. Ácido Nítrico'!$C$14*1000</f>
        <v>5.5</v>
      </c>
      <c r="G59" s="98">
        <v>0</v>
      </c>
      <c r="H59" s="98">
        <v>0</v>
      </c>
      <c r="I59" s="98">
        <v>0</v>
      </c>
      <c r="J59" s="98">
        <v>0</v>
      </c>
      <c r="K59" s="98" t="str">
        <f t="shared" si="31"/>
        <v>kg GEI/toneladas</v>
      </c>
      <c r="L59" s="98">
        <f t="shared" si="32"/>
        <v>0</v>
      </c>
      <c r="M59" s="98">
        <f t="shared" si="33"/>
        <v>0</v>
      </c>
      <c r="N59" s="98">
        <f t="shared" si="34"/>
        <v>1457.5</v>
      </c>
      <c r="O59" s="98">
        <f t="shared" si="27"/>
        <v>0</v>
      </c>
      <c r="P59" s="98">
        <f t="shared" si="28"/>
        <v>0</v>
      </c>
      <c r="Q59" s="98">
        <f t="shared" si="29"/>
        <v>0</v>
      </c>
      <c r="R59" s="98">
        <f t="shared" si="30"/>
        <v>0</v>
      </c>
      <c r="S59" s="98" t="str">
        <f t="shared" si="35"/>
        <v>kgCO2e/toneladas</v>
      </c>
      <c r="T59" s="98">
        <f t="shared" si="36"/>
        <v>1457.5</v>
      </c>
      <c r="U59" s="98" t="str">
        <f t="shared" si="37"/>
        <v>kgCO2e/toneladas</v>
      </c>
      <c r="V59" s="248" t="s">
        <v>635</v>
      </c>
    </row>
    <row r="60" spans="2:22">
      <c r="B60" s="67" t="s">
        <v>122</v>
      </c>
      <c r="C60" s="248" t="s">
        <v>90</v>
      </c>
      <c r="D60" s="99">
        <v>0</v>
      </c>
      <c r="E60" s="98">
        <v>0</v>
      </c>
      <c r="F60" s="98">
        <f>'1.3 P.I. Ácido Nítrico'!$C$14*1000/1000</f>
        <v>5.4999999999999997E-3</v>
      </c>
      <c r="G60" s="98">
        <v>0</v>
      </c>
      <c r="H60" s="98">
        <v>0</v>
      </c>
      <c r="I60" s="98">
        <v>0</v>
      </c>
      <c r="J60" s="98">
        <v>0</v>
      </c>
      <c r="K60" s="98" t="str">
        <f t="shared" si="31"/>
        <v>kg GEI/kilogramos</v>
      </c>
      <c r="L60" s="176">
        <f t="shared" si="32"/>
        <v>0</v>
      </c>
      <c r="M60" s="98">
        <f t="shared" si="33"/>
        <v>0</v>
      </c>
      <c r="N60" s="98">
        <f t="shared" si="34"/>
        <v>1.4575</v>
      </c>
      <c r="O60" s="98">
        <f t="shared" si="27"/>
        <v>0</v>
      </c>
      <c r="P60" s="98">
        <f t="shared" si="28"/>
        <v>0</v>
      </c>
      <c r="Q60" s="98">
        <f t="shared" si="29"/>
        <v>0</v>
      </c>
      <c r="R60" s="98">
        <f t="shared" si="30"/>
        <v>0</v>
      </c>
      <c r="S60" s="98" t="str">
        <f t="shared" si="35"/>
        <v>kgCO2e/kilogramos</v>
      </c>
      <c r="T60" s="176">
        <f t="shared" si="36"/>
        <v>1.4575</v>
      </c>
      <c r="U60" s="98" t="str">
        <f t="shared" si="37"/>
        <v>kgCO2e/kilogramos</v>
      </c>
      <c r="V60" s="248" t="s">
        <v>635</v>
      </c>
    </row>
    <row r="61" spans="2:22">
      <c r="B61" s="67" t="s">
        <v>122</v>
      </c>
      <c r="C61" s="262" t="s">
        <v>91</v>
      </c>
      <c r="D61" s="157">
        <v>0</v>
      </c>
      <c r="E61" s="98">
        <v>0</v>
      </c>
      <c r="F61" s="98">
        <f>'1.3 P.I. Ácido Nítrico'!$C$14*1000/1000000</f>
        <v>5.4999999999999999E-6</v>
      </c>
      <c r="G61" s="98">
        <v>0</v>
      </c>
      <c r="H61" s="98">
        <v>0</v>
      </c>
      <c r="I61" s="98">
        <v>0</v>
      </c>
      <c r="J61" s="98">
        <v>0</v>
      </c>
      <c r="K61" s="98" t="str">
        <f t="shared" si="31"/>
        <v>kg GEI/gramos</v>
      </c>
      <c r="L61" s="177">
        <f t="shared" si="32"/>
        <v>0</v>
      </c>
      <c r="M61" s="98">
        <f t="shared" si="33"/>
        <v>0</v>
      </c>
      <c r="N61" s="98">
        <f t="shared" si="34"/>
        <v>1.4575E-3</v>
      </c>
      <c r="O61" s="98">
        <f t="shared" si="27"/>
        <v>0</v>
      </c>
      <c r="P61" s="98">
        <f t="shared" si="28"/>
        <v>0</v>
      </c>
      <c r="Q61" s="98">
        <f t="shared" si="29"/>
        <v>0</v>
      </c>
      <c r="R61" s="98">
        <f t="shared" si="30"/>
        <v>0</v>
      </c>
      <c r="S61" s="98" t="str">
        <f t="shared" si="35"/>
        <v>kgCO2e/gramos</v>
      </c>
      <c r="T61" s="177">
        <f t="shared" si="36"/>
        <v>1.4575E-3</v>
      </c>
      <c r="U61" s="98" t="str">
        <f t="shared" si="37"/>
        <v>kgCO2e/gramos</v>
      </c>
      <c r="V61" s="248" t="s">
        <v>635</v>
      </c>
    </row>
    <row r="62" spans="2:22">
      <c r="B62" s="67" t="s">
        <v>123</v>
      </c>
      <c r="C62" s="254" t="s">
        <v>89</v>
      </c>
      <c r="D62" s="98">
        <v>0</v>
      </c>
      <c r="E62" s="98">
        <v>0</v>
      </c>
      <c r="F62" s="98">
        <f>'1.3 P.I. Ácido Nítrico'!$C$15*1000</f>
        <v>7.7000000000000011</v>
      </c>
      <c r="G62" s="98">
        <v>0</v>
      </c>
      <c r="H62" s="98">
        <v>0</v>
      </c>
      <c r="I62" s="98">
        <v>0</v>
      </c>
      <c r="J62" s="98">
        <v>0</v>
      </c>
      <c r="K62" s="98" t="str">
        <f t="shared" si="31"/>
        <v>kg GEI/toneladas</v>
      </c>
      <c r="L62" s="98">
        <f t="shared" si="32"/>
        <v>0</v>
      </c>
      <c r="M62" s="98">
        <f t="shared" si="33"/>
        <v>0</v>
      </c>
      <c r="N62" s="98">
        <f t="shared" si="34"/>
        <v>2040.5000000000002</v>
      </c>
      <c r="O62" s="98">
        <f t="shared" si="27"/>
        <v>0</v>
      </c>
      <c r="P62" s="98">
        <f t="shared" si="28"/>
        <v>0</v>
      </c>
      <c r="Q62" s="98">
        <f t="shared" si="29"/>
        <v>0</v>
      </c>
      <c r="R62" s="98">
        <f t="shared" si="30"/>
        <v>0</v>
      </c>
      <c r="S62" s="98" t="str">
        <f t="shared" si="35"/>
        <v>kgCO2e/toneladas</v>
      </c>
      <c r="T62" s="98">
        <f t="shared" si="36"/>
        <v>2040.5000000000002</v>
      </c>
      <c r="U62" s="98" t="str">
        <f t="shared" si="37"/>
        <v>kgCO2e/toneladas</v>
      </c>
      <c r="V62" s="248" t="s">
        <v>635</v>
      </c>
    </row>
    <row r="63" spans="2:22">
      <c r="B63" s="67" t="s">
        <v>123</v>
      </c>
      <c r="C63" s="254" t="s">
        <v>90</v>
      </c>
      <c r="D63" s="98">
        <v>0</v>
      </c>
      <c r="E63" s="98">
        <v>0</v>
      </c>
      <c r="F63" s="98">
        <f>'1.3 P.I. Ácido Nítrico'!$C$15*1000/1000</f>
        <v>7.7000000000000011E-3</v>
      </c>
      <c r="G63" s="98">
        <v>0</v>
      </c>
      <c r="H63" s="98">
        <v>0</v>
      </c>
      <c r="I63" s="98">
        <v>0</v>
      </c>
      <c r="J63" s="98">
        <v>0</v>
      </c>
      <c r="K63" s="98" t="str">
        <f t="shared" si="31"/>
        <v>kg GEI/kilogramos</v>
      </c>
      <c r="L63" s="176">
        <f t="shared" si="32"/>
        <v>0</v>
      </c>
      <c r="M63" s="98">
        <f t="shared" si="33"/>
        <v>0</v>
      </c>
      <c r="N63" s="98">
        <f t="shared" si="34"/>
        <v>2.0405000000000002</v>
      </c>
      <c r="O63" s="98">
        <f t="shared" si="27"/>
        <v>0</v>
      </c>
      <c r="P63" s="98">
        <f t="shared" si="28"/>
        <v>0</v>
      </c>
      <c r="Q63" s="98">
        <f t="shared" si="29"/>
        <v>0</v>
      </c>
      <c r="R63" s="98">
        <f t="shared" si="30"/>
        <v>0</v>
      </c>
      <c r="S63" s="98" t="str">
        <f t="shared" si="35"/>
        <v>kgCO2e/kilogramos</v>
      </c>
      <c r="T63" s="176">
        <f t="shared" si="36"/>
        <v>2.0405000000000002</v>
      </c>
      <c r="U63" s="98" t="str">
        <f t="shared" si="37"/>
        <v>kgCO2e/kilogramos</v>
      </c>
      <c r="V63" s="248" t="s">
        <v>635</v>
      </c>
    </row>
    <row r="64" spans="2:22">
      <c r="B64" s="67" t="s">
        <v>123</v>
      </c>
      <c r="C64" s="254" t="s">
        <v>91</v>
      </c>
      <c r="D64" s="118">
        <v>0</v>
      </c>
      <c r="E64" s="98">
        <v>0</v>
      </c>
      <c r="F64" s="98">
        <f>'1.3 P.I. Ácido Nítrico'!$C$15*1000/1000000</f>
        <v>7.7000000000000008E-6</v>
      </c>
      <c r="G64" s="98">
        <v>0</v>
      </c>
      <c r="H64" s="98">
        <v>0</v>
      </c>
      <c r="I64" s="98">
        <v>0</v>
      </c>
      <c r="J64" s="98">
        <v>0</v>
      </c>
      <c r="K64" s="98" t="str">
        <f t="shared" si="31"/>
        <v>kg GEI/gramos</v>
      </c>
      <c r="L64" s="177">
        <f t="shared" si="32"/>
        <v>0</v>
      </c>
      <c r="M64" s="98">
        <f t="shared" si="33"/>
        <v>0</v>
      </c>
      <c r="N64" s="98">
        <f t="shared" si="34"/>
        <v>2.0405000000000002E-3</v>
      </c>
      <c r="O64" s="98">
        <f t="shared" si="27"/>
        <v>0</v>
      </c>
      <c r="P64" s="98">
        <f t="shared" si="28"/>
        <v>0</v>
      </c>
      <c r="Q64" s="98">
        <f t="shared" si="29"/>
        <v>0</v>
      </c>
      <c r="R64" s="98">
        <f t="shared" si="30"/>
        <v>0</v>
      </c>
      <c r="S64" s="98" t="str">
        <f t="shared" si="35"/>
        <v>kgCO2e/gramos</v>
      </c>
      <c r="T64" s="177">
        <f t="shared" si="36"/>
        <v>2.0405000000000002E-3</v>
      </c>
      <c r="U64" s="98" t="str">
        <f t="shared" si="37"/>
        <v>kgCO2e/gramos</v>
      </c>
      <c r="V64" s="248" t="s">
        <v>635</v>
      </c>
    </row>
    <row r="65" spans="2:22">
      <c r="B65" s="67" t="s">
        <v>124</v>
      </c>
      <c r="C65" s="254" t="s">
        <v>89</v>
      </c>
      <c r="D65" s="118">
        <v>0</v>
      </c>
      <c r="E65" s="98">
        <v>0</v>
      </c>
      <c r="F65" s="98">
        <f>'1.3 P.I. Ácido Nítrico'!$C$16*1000</f>
        <v>9.9</v>
      </c>
      <c r="G65" s="98">
        <v>0</v>
      </c>
      <c r="H65" s="98">
        <v>0</v>
      </c>
      <c r="I65" s="98">
        <v>0</v>
      </c>
      <c r="J65" s="98">
        <v>0</v>
      </c>
      <c r="K65" s="98" t="str">
        <f t="shared" si="31"/>
        <v>kg GEI/toneladas</v>
      </c>
      <c r="L65" s="177">
        <f t="shared" si="32"/>
        <v>0</v>
      </c>
      <c r="M65" s="98">
        <f t="shared" si="33"/>
        <v>0</v>
      </c>
      <c r="N65" s="98">
        <f t="shared" si="34"/>
        <v>2623.5</v>
      </c>
      <c r="O65" s="98">
        <f t="shared" si="27"/>
        <v>0</v>
      </c>
      <c r="P65" s="98">
        <f t="shared" si="28"/>
        <v>0</v>
      </c>
      <c r="Q65" s="98">
        <f t="shared" si="29"/>
        <v>0</v>
      </c>
      <c r="R65" s="98">
        <f t="shared" si="30"/>
        <v>0</v>
      </c>
      <c r="S65" s="98" t="str">
        <f t="shared" si="35"/>
        <v>kgCO2e/toneladas</v>
      </c>
      <c r="T65" s="98">
        <f t="shared" si="36"/>
        <v>2623.5</v>
      </c>
      <c r="U65" s="98" t="str">
        <f t="shared" si="37"/>
        <v>kgCO2e/toneladas</v>
      </c>
      <c r="V65" s="67" t="s">
        <v>635</v>
      </c>
    </row>
    <row r="66" spans="2:22">
      <c r="B66" s="67" t="s">
        <v>124</v>
      </c>
      <c r="C66" s="254" t="s">
        <v>90</v>
      </c>
      <c r="D66" s="118">
        <v>0</v>
      </c>
      <c r="E66" s="98">
        <v>0</v>
      </c>
      <c r="F66" s="98">
        <f>'1.3 P.I. Ácido Nítrico'!$C$16*1000/1000</f>
        <v>9.9000000000000008E-3</v>
      </c>
      <c r="G66" s="98">
        <v>0</v>
      </c>
      <c r="H66" s="98">
        <v>0</v>
      </c>
      <c r="I66" s="98">
        <v>0</v>
      </c>
      <c r="J66" s="98">
        <v>0</v>
      </c>
      <c r="K66" s="98" t="str">
        <f t="shared" si="31"/>
        <v>kg GEI/kilogramos</v>
      </c>
      <c r="L66" s="177">
        <f t="shared" si="32"/>
        <v>0</v>
      </c>
      <c r="M66" s="98">
        <f t="shared" si="33"/>
        <v>0</v>
      </c>
      <c r="N66" s="98">
        <f t="shared" si="34"/>
        <v>2.6235000000000004</v>
      </c>
      <c r="O66" s="98">
        <f t="shared" si="27"/>
        <v>0</v>
      </c>
      <c r="P66" s="98">
        <f t="shared" si="28"/>
        <v>0</v>
      </c>
      <c r="Q66" s="98">
        <f t="shared" si="29"/>
        <v>0</v>
      </c>
      <c r="R66" s="98">
        <f t="shared" si="30"/>
        <v>0</v>
      </c>
      <c r="S66" s="98" t="str">
        <f t="shared" si="35"/>
        <v>kgCO2e/kilogramos</v>
      </c>
      <c r="T66" s="176">
        <f t="shared" si="36"/>
        <v>2.6235000000000004</v>
      </c>
      <c r="U66" s="98" t="str">
        <f t="shared" si="37"/>
        <v>kgCO2e/kilogramos</v>
      </c>
      <c r="V66" s="67" t="s">
        <v>635</v>
      </c>
    </row>
    <row r="67" spans="2:22">
      <c r="B67" s="67" t="s">
        <v>124</v>
      </c>
      <c r="C67" s="254" t="s">
        <v>91</v>
      </c>
      <c r="D67" s="118">
        <v>0</v>
      </c>
      <c r="E67" s="98">
        <v>0</v>
      </c>
      <c r="F67" s="98">
        <f>'1.3 P.I. Ácido Nítrico'!$C$16*1000/1000000</f>
        <v>9.9000000000000001E-6</v>
      </c>
      <c r="G67" s="98">
        <v>0</v>
      </c>
      <c r="H67" s="98">
        <v>0</v>
      </c>
      <c r="I67" s="98">
        <v>0</v>
      </c>
      <c r="J67" s="98">
        <v>0</v>
      </c>
      <c r="K67" s="98" t="str">
        <f t="shared" si="31"/>
        <v>kg GEI/gramos</v>
      </c>
      <c r="L67" s="177">
        <f t="shared" si="32"/>
        <v>0</v>
      </c>
      <c r="M67" s="98">
        <f t="shared" si="33"/>
        <v>0</v>
      </c>
      <c r="N67" s="98">
        <f t="shared" si="34"/>
        <v>2.6235E-3</v>
      </c>
      <c r="O67" s="98">
        <f t="shared" si="27"/>
        <v>0</v>
      </c>
      <c r="P67" s="98">
        <f t="shared" si="28"/>
        <v>0</v>
      </c>
      <c r="Q67" s="98">
        <f t="shared" si="29"/>
        <v>0</v>
      </c>
      <c r="R67" s="98">
        <f t="shared" si="30"/>
        <v>0</v>
      </c>
      <c r="S67" s="98" t="str">
        <f t="shared" si="35"/>
        <v>kgCO2e/gramos</v>
      </c>
      <c r="T67" s="177">
        <f t="shared" si="36"/>
        <v>2.6235E-3</v>
      </c>
      <c r="U67" s="98" t="str">
        <f t="shared" si="37"/>
        <v>kgCO2e/gramos</v>
      </c>
      <c r="V67" s="67" t="s">
        <v>635</v>
      </c>
    </row>
  </sheetData>
  <sheetProtection autoFilter="0"/>
  <autoFilter ref="B11:V11" xr:uid="{00000000-0001-0000-1000-000000000000}"/>
  <phoneticPr fontId="46" type="noConversion"/>
  <hyperlinks>
    <hyperlink ref="A1" location="INICIO!A1" display="Volver al inicio" xr:uid="{7014ABA7-C6B7-4B4D-8E0E-25351A5AB8F8}"/>
    <hyperlink ref="A2" location="RESUMEN!A1" display="RESUMEN" xr:uid="{B316E394-98E6-480D-B0DA-C772CD01EBBB}"/>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tint="0.79998168889431442"/>
  </sheetPr>
  <dimension ref="B1:P5"/>
  <sheetViews>
    <sheetView showGridLines="0" workbookViewId="0"/>
  </sheetViews>
  <sheetFormatPr baseColWidth="10" defaultColWidth="11.44140625" defaultRowHeight="14.4"/>
  <cols>
    <col min="2" max="2" width="19" bestFit="1" customWidth="1"/>
    <col min="3" max="3" width="73.88671875" bestFit="1" customWidth="1"/>
    <col min="4" max="10" width="2.6640625" customWidth="1"/>
    <col min="12" max="12" width="16.88671875" customWidth="1"/>
    <col min="13" max="13" width="13.109375" customWidth="1"/>
    <col min="14" max="14" width="20.6640625" customWidth="1"/>
    <col min="15" max="15" width="16" customWidth="1"/>
    <col min="16" max="16" width="17.109375" customWidth="1"/>
  </cols>
  <sheetData>
    <row r="1" spans="2:16">
      <c r="B1" s="56" t="s">
        <v>636</v>
      </c>
      <c r="C1" s="156" t="s">
        <v>637</v>
      </c>
    </row>
    <row r="2" spans="2:16">
      <c r="B2" s="56" t="s">
        <v>325</v>
      </c>
      <c r="C2" s="156" t="s">
        <v>638</v>
      </c>
    </row>
    <row r="4" spans="2:16" ht="28.8">
      <c r="K4" s="325" t="s">
        <v>639</v>
      </c>
      <c r="L4" s="325" t="s">
        <v>640</v>
      </c>
      <c r="M4" s="325" t="s">
        <v>641</v>
      </c>
      <c r="N4" s="325" t="s">
        <v>642</v>
      </c>
      <c r="O4" s="325" t="s">
        <v>643</v>
      </c>
      <c r="P4" s="325" t="s">
        <v>644</v>
      </c>
    </row>
    <row r="5" spans="2:16">
      <c r="K5" s="267">
        <v>1</v>
      </c>
      <c r="L5" s="267">
        <v>0.51</v>
      </c>
      <c r="M5" s="267">
        <v>1.002</v>
      </c>
      <c r="N5" s="267">
        <f>K5*L5*M5</f>
        <v>0.51102000000000003</v>
      </c>
      <c r="O5" s="268">
        <v>0.62</v>
      </c>
      <c r="P5" s="267">
        <f>N5*O5</f>
        <v>0.31683240000000001</v>
      </c>
    </row>
  </sheetData>
  <sheetProtection autoFilter="0"/>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79998168889431442"/>
  </sheetPr>
  <dimension ref="B1:Q10"/>
  <sheetViews>
    <sheetView showGridLines="0" workbookViewId="0"/>
  </sheetViews>
  <sheetFormatPr baseColWidth="10" defaultColWidth="11.44140625" defaultRowHeight="14.4"/>
  <cols>
    <col min="2" max="2" width="19" bestFit="1" customWidth="1"/>
    <col min="3" max="3" width="73.88671875" bestFit="1" customWidth="1"/>
    <col min="4" max="10" width="2.6640625" customWidth="1"/>
    <col min="12" max="12" width="16.88671875" customWidth="1"/>
    <col min="13" max="13" width="13.109375" customWidth="1"/>
    <col min="14" max="14" width="20.6640625" customWidth="1"/>
    <col min="15" max="15" width="16" customWidth="1"/>
    <col min="16" max="16" width="17.109375" customWidth="1"/>
  </cols>
  <sheetData>
    <row r="1" spans="2:17">
      <c r="B1" s="325" t="s">
        <v>636</v>
      </c>
      <c r="C1" s="156" t="s">
        <v>637</v>
      </c>
    </row>
    <row r="2" spans="2:17">
      <c r="B2" s="325" t="s">
        <v>325</v>
      </c>
      <c r="C2" s="156" t="s">
        <v>638</v>
      </c>
    </row>
    <row r="4" spans="2:17" ht="43.2">
      <c r="K4" s="325" t="s">
        <v>645</v>
      </c>
      <c r="L4" s="325" t="s">
        <v>646</v>
      </c>
      <c r="M4" s="325" t="s">
        <v>647</v>
      </c>
      <c r="N4" s="325" t="s">
        <v>648</v>
      </c>
      <c r="O4" s="325" t="s">
        <v>649</v>
      </c>
      <c r="P4" s="325" t="s">
        <v>650</v>
      </c>
      <c r="Q4" s="325" t="s">
        <v>651</v>
      </c>
    </row>
    <row r="5" spans="2:17">
      <c r="K5" s="267">
        <v>1</v>
      </c>
      <c r="L5" s="267">
        <v>0.78500000000000003</v>
      </c>
      <c r="M5" s="268">
        <v>0.88</v>
      </c>
      <c r="N5" s="267">
        <f>L5*M5</f>
        <v>0.69080000000000008</v>
      </c>
      <c r="O5" s="267">
        <v>1.02</v>
      </c>
      <c r="P5" s="267">
        <v>0.97</v>
      </c>
      <c r="Q5" s="267">
        <f>N5*O5*P5</f>
        <v>0.68347752000000006</v>
      </c>
    </row>
    <row r="6" spans="2:17">
      <c r="K6" s="267">
        <v>1</v>
      </c>
      <c r="L6" s="267">
        <v>0.78500000000000003</v>
      </c>
      <c r="M6" s="268">
        <v>0.91</v>
      </c>
      <c r="N6" s="267">
        <f t="shared" ref="N6" si="0">L6*M6</f>
        <v>0.71435000000000004</v>
      </c>
      <c r="O6" s="267">
        <v>1.02</v>
      </c>
      <c r="P6" s="267">
        <v>0.97</v>
      </c>
      <c r="Q6" s="267">
        <f t="shared" ref="Q6" si="1">N6*O6*P6</f>
        <v>0.70677789000000002</v>
      </c>
    </row>
    <row r="10" spans="2:17">
      <c r="P10" s="325" t="s">
        <v>652</v>
      </c>
      <c r="Q10" s="156">
        <f>AVERAGE(Q5:Q6)</f>
        <v>0.69512770499999998</v>
      </c>
    </row>
  </sheetData>
  <sheetProtection autoFilter="0"/>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79998168889431442"/>
  </sheetPr>
  <dimension ref="B1:O60"/>
  <sheetViews>
    <sheetView showGridLines="0" workbookViewId="0"/>
  </sheetViews>
  <sheetFormatPr baseColWidth="10" defaultColWidth="11.44140625" defaultRowHeight="14.4"/>
  <cols>
    <col min="2" max="2" width="18.44140625" bestFit="1" customWidth="1"/>
    <col min="3" max="3" width="73.88671875" bestFit="1" customWidth="1"/>
    <col min="4" max="4" width="2.44140625" customWidth="1"/>
    <col min="5" max="5" width="2.5546875" customWidth="1"/>
    <col min="6" max="6" width="2.44140625" customWidth="1"/>
    <col min="7" max="7" width="2.109375" customWidth="1"/>
    <col min="8" max="8" width="2.44140625" customWidth="1"/>
    <col min="9" max="9" width="2.5546875" customWidth="1"/>
    <col min="11" max="11" width="39" bestFit="1" customWidth="1"/>
    <col min="12" max="12" width="13.44140625" bestFit="1" customWidth="1"/>
    <col min="13" max="13" width="39" bestFit="1" customWidth="1"/>
    <col min="14" max="14" width="21.33203125" customWidth="1"/>
  </cols>
  <sheetData>
    <row r="1" spans="2:14" ht="28.8">
      <c r="B1" s="325" t="s">
        <v>636</v>
      </c>
      <c r="C1" s="156" t="s">
        <v>637</v>
      </c>
    </row>
    <row r="2" spans="2:14">
      <c r="B2" s="325" t="s">
        <v>325</v>
      </c>
      <c r="C2" s="156" t="s">
        <v>638</v>
      </c>
    </row>
    <row r="6" spans="2:14">
      <c r="K6" s="269"/>
      <c r="L6" s="269"/>
      <c r="M6" s="269"/>
      <c r="N6" s="269"/>
    </row>
    <row r="7" spans="2:14" ht="28.8">
      <c r="K7" s="325" t="s">
        <v>653</v>
      </c>
      <c r="L7" s="325" t="s">
        <v>654</v>
      </c>
      <c r="M7" s="325" t="s">
        <v>655</v>
      </c>
      <c r="N7" s="325" t="s">
        <v>656</v>
      </c>
    </row>
    <row r="8" spans="2:14">
      <c r="K8" s="156">
        <v>1</v>
      </c>
      <c r="L8" s="156">
        <v>0.21</v>
      </c>
      <c r="M8" s="158">
        <f>L60</f>
        <v>0.308741079962358</v>
      </c>
      <c r="N8" s="156">
        <f>L8*(1-M8)</f>
        <v>0.14516437320790482</v>
      </c>
    </row>
    <row r="18" spans="11:15">
      <c r="K18" s="260"/>
      <c r="L18" s="327" t="s">
        <v>657</v>
      </c>
      <c r="M18" s="327"/>
      <c r="N18" s="327" t="s">
        <v>658</v>
      </c>
      <c r="O18" s="260"/>
    </row>
    <row r="19" spans="11:15">
      <c r="K19" s="325" t="s">
        <v>659</v>
      </c>
      <c r="L19" s="326" t="s">
        <v>660</v>
      </c>
      <c r="M19" s="326" t="s">
        <v>661</v>
      </c>
      <c r="N19" s="326" t="s">
        <v>660</v>
      </c>
      <c r="O19" s="325" t="s">
        <v>661</v>
      </c>
    </row>
    <row r="20" spans="11:15">
      <c r="K20" s="267">
        <v>1990</v>
      </c>
      <c r="L20" s="270">
        <v>55272</v>
      </c>
      <c r="M20" s="268">
        <v>0.39</v>
      </c>
      <c r="N20" s="270">
        <v>29474</v>
      </c>
      <c r="O20" s="268">
        <v>0.2</v>
      </c>
    </row>
    <row r="21" spans="11:15">
      <c r="K21" s="267">
        <v>1991</v>
      </c>
      <c r="L21" s="270">
        <v>72788</v>
      </c>
      <c r="M21" s="268">
        <v>0.37</v>
      </c>
      <c r="N21" s="270">
        <v>29474</v>
      </c>
      <c r="O21" s="268">
        <v>0.2</v>
      </c>
    </row>
    <row r="22" spans="11:15">
      <c r="K22" s="267">
        <v>1992</v>
      </c>
      <c r="L22" s="270">
        <v>90304</v>
      </c>
      <c r="M22" s="268">
        <v>0.36</v>
      </c>
      <c r="N22" s="270">
        <v>29474</v>
      </c>
      <c r="O22" s="268">
        <v>0.2</v>
      </c>
    </row>
    <row r="23" spans="11:15">
      <c r="K23" s="267">
        <v>1993</v>
      </c>
      <c r="L23" s="270">
        <v>107820</v>
      </c>
      <c r="M23" s="268">
        <v>0.35</v>
      </c>
      <c r="N23" s="270">
        <v>29474</v>
      </c>
      <c r="O23" s="268">
        <v>0.2</v>
      </c>
    </row>
    <row r="24" spans="11:15">
      <c r="K24" s="267">
        <v>1994</v>
      </c>
      <c r="L24" s="270">
        <v>125336</v>
      </c>
      <c r="M24" s="268">
        <v>0.34</v>
      </c>
      <c r="N24" s="270">
        <v>29474</v>
      </c>
      <c r="O24" s="268">
        <v>0.2</v>
      </c>
    </row>
    <row r="25" spans="11:15">
      <c r="K25" s="267">
        <v>1995</v>
      </c>
      <c r="L25" s="270">
        <v>146757</v>
      </c>
      <c r="M25" s="268">
        <v>0.35</v>
      </c>
      <c r="N25" s="270">
        <v>29474</v>
      </c>
      <c r="O25" s="268">
        <v>0.2</v>
      </c>
    </row>
    <row r="26" spans="11:15">
      <c r="K26" s="267">
        <v>1996</v>
      </c>
      <c r="L26" s="270">
        <v>188852</v>
      </c>
      <c r="M26" s="268">
        <v>0.35</v>
      </c>
      <c r="N26" s="270">
        <v>49598</v>
      </c>
      <c r="O26" s="268">
        <v>0.3</v>
      </c>
    </row>
    <row r="27" spans="11:15">
      <c r="K27" s="267">
        <v>1997</v>
      </c>
      <c r="L27" s="270">
        <v>211939</v>
      </c>
      <c r="M27" s="268">
        <v>0.37</v>
      </c>
      <c r="N27" s="270">
        <v>89468</v>
      </c>
      <c r="O27" s="268">
        <v>0.25</v>
      </c>
    </row>
    <row r="28" spans="11:15">
      <c r="K28" s="267">
        <v>1998</v>
      </c>
      <c r="L28" s="270">
        <v>221235</v>
      </c>
      <c r="M28" s="268">
        <v>0.35</v>
      </c>
      <c r="N28" s="270">
        <v>88001</v>
      </c>
      <c r="O28" s="268">
        <v>0.23</v>
      </c>
    </row>
    <row r="29" spans="11:15">
      <c r="K29" s="267">
        <v>1999</v>
      </c>
      <c r="L29" s="270">
        <v>216340</v>
      </c>
      <c r="M29" s="268">
        <v>0.35</v>
      </c>
      <c r="N29" s="270">
        <v>90402</v>
      </c>
      <c r="O29" s="268">
        <v>0.2</v>
      </c>
    </row>
    <row r="30" spans="11:15">
      <c r="K30" s="267">
        <v>2000</v>
      </c>
      <c r="L30" s="270">
        <v>257734</v>
      </c>
      <c r="M30" s="268">
        <v>0.34</v>
      </c>
      <c r="N30" s="270">
        <v>97347</v>
      </c>
      <c r="O30" s="268">
        <v>0.17</v>
      </c>
    </row>
    <row r="31" spans="11:15">
      <c r="K31" s="267">
        <v>2001</v>
      </c>
      <c r="L31" s="270">
        <v>260971</v>
      </c>
      <c r="M31" s="268">
        <v>0.33</v>
      </c>
      <c r="N31" s="270">
        <v>87319</v>
      </c>
      <c r="O31" s="268">
        <v>0.22</v>
      </c>
    </row>
    <row r="32" spans="11:15">
      <c r="K32" s="267">
        <v>2002</v>
      </c>
      <c r="L32" s="270">
        <v>281391</v>
      </c>
      <c r="M32" s="268">
        <v>0.33</v>
      </c>
      <c r="N32" s="270">
        <v>88425</v>
      </c>
      <c r="O32" s="268">
        <v>0.16</v>
      </c>
    </row>
    <row r="33" spans="11:15">
      <c r="K33" s="267">
        <v>2003</v>
      </c>
      <c r="L33" s="270">
        <v>318294</v>
      </c>
      <c r="M33" s="268">
        <v>0.38</v>
      </c>
      <c r="N33" s="270">
        <v>95308</v>
      </c>
      <c r="O33" s="268">
        <v>0.14000000000000001</v>
      </c>
    </row>
    <row r="34" spans="11:15">
      <c r="K34" s="267">
        <v>2004</v>
      </c>
      <c r="L34" s="270">
        <v>342276</v>
      </c>
      <c r="M34" s="268">
        <v>0.33</v>
      </c>
      <c r="N34" s="270">
        <v>98048</v>
      </c>
      <c r="O34" s="268">
        <v>0.12</v>
      </c>
    </row>
    <row r="35" spans="11:15">
      <c r="K35" s="267">
        <v>2005</v>
      </c>
      <c r="L35" s="270">
        <v>354179</v>
      </c>
      <c r="M35" s="268">
        <v>0.34</v>
      </c>
      <c r="N35" s="270">
        <v>102202</v>
      </c>
      <c r="O35" s="268">
        <v>0.13</v>
      </c>
    </row>
    <row r="36" spans="11:15">
      <c r="K36" s="267">
        <v>2006</v>
      </c>
      <c r="L36" s="270">
        <v>396068</v>
      </c>
      <c r="M36" s="268">
        <v>0.35</v>
      </c>
      <c r="N36" s="270">
        <v>103018</v>
      </c>
      <c r="O36" s="268">
        <v>0.11</v>
      </c>
    </row>
    <row r="37" spans="11:15">
      <c r="K37" s="267">
        <v>2007</v>
      </c>
      <c r="L37" s="270">
        <v>535998</v>
      </c>
      <c r="M37" s="268">
        <v>0.28999999999999998</v>
      </c>
      <c r="N37" s="270">
        <v>110095</v>
      </c>
      <c r="O37" s="268">
        <v>0.11</v>
      </c>
    </row>
    <row r="38" spans="11:15">
      <c r="K38" s="267">
        <v>2008</v>
      </c>
      <c r="L38" s="270">
        <v>535516</v>
      </c>
      <c r="M38" s="268">
        <v>0.3</v>
      </c>
      <c r="N38" s="270">
        <v>108425</v>
      </c>
      <c r="O38" s="268">
        <v>0.11</v>
      </c>
    </row>
    <row r="39" spans="11:15">
      <c r="K39" s="267">
        <v>2009</v>
      </c>
      <c r="L39" s="270">
        <v>490290</v>
      </c>
      <c r="M39" s="268">
        <v>0.36</v>
      </c>
      <c r="N39" s="270">
        <v>100726</v>
      </c>
      <c r="O39" s="268">
        <v>0.11</v>
      </c>
    </row>
    <row r="40" spans="11:15">
      <c r="K40" s="267">
        <v>2010</v>
      </c>
      <c r="L40" s="270">
        <v>614292</v>
      </c>
      <c r="M40" s="268">
        <v>0.35</v>
      </c>
      <c r="N40" s="270">
        <v>16727</v>
      </c>
      <c r="O40" s="268">
        <v>0.09</v>
      </c>
    </row>
    <row r="41" spans="11:15">
      <c r="K41" s="267">
        <v>2011</v>
      </c>
      <c r="L41" s="270">
        <v>599703</v>
      </c>
      <c r="M41" s="268">
        <v>0.32</v>
      </c>
      <c r="N41" s="270">
        <v>90015</v>
      </c>
      <c r="O41" s="268">
        <v>0.18</v>
      </c>
    </row>
    <row r="42" spans="11:15">
      <c r="K42" s="267">
        <v>2012</v>
      </c>
      <c r="L42" s="270">
        <v>588798</v>
      </c>
      <c r="M42" s="268">
        <v>0.35</v>
      </c>
      <c r="N42" s="270">
        <v>101959</v>
      </c>
      <c r="O42" s="268">
        <v>0.14000000000000001</v>
      </c>
    </row>
    <row r="43" spans="11:15">
      <c r="K43" s="267">
        <v>2013</v>
      </c>
      <c r="L43" s="270">
        <v>609290</v>
      </c>
      <c r="M43" s="268">
        <v>0.32</v>
      </c>
      <c r="N43" s="270">
        <v>103497</v>
      </c>
      <c r="O43" s="268">
        <v>0.11</v>
      </c>
    </row>
    <row r="44" spans="11:15">
      <c r="K44" s="267">
        <v>2014</v>
      </c>
      <c r="L44" s="270">
        <v>614583</v>
      </c>
      <c r="M44" s="268">
        <v>0.32</v>
      </c>
      <c r="N44" s="270">
        <v>106265</v>
      </c>
      <c r="O44" s="268">
        <v>0.12</v>
      </c>
    </row>
    <row r="45" spans="11:15">
      <c r="K45" s="267">
        <v>2015</v>
      </c>
      <c r="L45" s="270">
        <v>632303</v>
      </c>
      <c r="M45" s="268">
        <v>0.33</v>
      </c>
      <c r="N45" s="270">
        <v>104695</v>
      </c>
      <c r="O45" s="268">
        <v>0.15</v>
      </c>
    </row>
    <row r="46" spans="11:15">
      <c r="K46" s="267">
        <v>2016</v>
      </c>
      <c r="L46" s="270">
        <v>717193</v>
      </c>
      <c r="M46" s="268">
        <v>0.33</v>
      </c>
      <c r="N46" s="270">
        <v>101372</v>
      </c>
      <c r="O46" s="268">
        <v>0.16</v>
      </c>
    </row>
    <row r="47" spans="11:15">
      <c r="K47" s="267">
        <v>2017</v>
      </c>
      <c r="L47" s="270">
        <v>737866</v>
      </c>
      <c r="M47" s="268">
        <v>0.33</v>
      </c>
      <c r="N47" s="270">
        <v>105693</v>
      </c>
      <c r="O47" s="268">
        <v>0.15</v>
      </c>
    </row>
    <row r="48" spans="11:15">
      <c r="K48" s="267">
        <v>2018</v>
      </c>
      <c r="L48" s="270">
        <v>755165</v>
      </c>
      <c r="M48" s="268">
        <v>0.33</v>
      </c>
      <c r="N48" s="270">
        <v>113142</v>
      </c>
      <c r="O48" s="268">
        <v>0.14000000000000001</v>
      </c>
    </row>
    <row r="49" spans="11:15">
      <c r="K49" s="267">
        <v>2019</v>
      </c>
      <c r="L49" s="270">
        <v>718020</v>
      </c>
      <c r="M49" s="268">
        <v>0.35</v>
      </c>
      <c r="N49" s="270">
        <v>106170</v>
      </c>
      <c r="O49" s="268">
        <v>0.17</v>
      </c>
    </row>
    <row r="50" spans="11:15">
      <c r="K50" s="267">
        <v>2020</v>
      </c>
      <c r="L50" s="270">
        <v>698501</v>
      </c>
      <c r="M50" s="268">
        <v>0.41</v>
      </c>
      <c r="N50" s="270">
        <v>94578</v>
      </c>
      <c r="O50" s="268">
        <v>0.13</v>
      </c>
    </row>
    <row r="51" spans="11:15">
      <c r="K51" s="260"/>
      <c r="L51" s="260"/>
      <c r="M51" s="260"/>
      <c r="N51" s="260"/>
      <c r="O51" s="260"/>
    </row>
    <row r="52" spans="11:15">
      <c r="O52" s="260"/>
    </row>
    <row r="53" spans="11:15">
      <c r="K53" s="271" t="s">
        <v>657</v>
      </c>
      <c r="M53" s="271" t="s">
        <v>658</v>
      </c>
      <c r="O53" s="260"/>
    </row>
    <row r="54" spans="11:15">
      <c r="K54" s="272" t="s">
        <v>662</v>
      </c>
      <c r="L54" s="270">
        <f>SUM(L20:L50)</f>
        <v>12495074</v>
      </c>
      <c r="M54" s="272" t="s">
        <v>662</v>
      </c>
      <c r="N54" s="270">
        <f>SUM(N20:N50,O20:O50)</f>
        <v>2529344.100000001</v>
      </c>
      <c r="O54" s="260"/>
    </row>
    <row r="55" spans="11:15">
      <c r="K55" s="271" t="s">
        <v>663</v>
      </c>
      <c r="L55" s="270">
        <f>SUMPRODUCT(L20:L50,M20:M50)</f>
        <v>4242887.3899999997</v>
      </c>
      <c r="M55" s="271" t="s">
        <v>663</v>
      </c>
      <c r="N55" s="270">
        <f>SUMPRODUCT(N20:N50,O20:O50)</f>
        <v>395767.68000000011</v>
      </c>
      <c r="O55" s="260"/>
    </row>
    <row r="56" spans="11:15">
      <c r="K56" s="272" t="s">
        <v>664</v>
      </c>
      <c r="L56" s="273">
        <f>L55/L54</f>
        <v>0.33956480689910279</v>
      </c>
      <c r="M56" s="272" t="s">
        <v>664</v>
      </c>
      <c r="N56" s="273">
        <f>N55/N54</f>
        <v>0.15647047786024842</v>
      </c>
      <c r="O56" s="260"/>
    </row>
    <row r="57" spans="11:15">
      <c r="K57" s="260"/>
      <c r="L57" s="260"/>
      <c r="M57" s="260"/>
      <c r="N57" s="260"/>
      <c r="O57" s="260"/>
    </row>
    <row r="58" spans="11:15">
      <c r="K58" s="274" t="s">
        <v>665</v>
      </c>
      <c r="L58" s="270">
        <f>SUM(L54,N54)</f>
        <v>15024418.100000001</v>
      </c>
      <c r="M58" s="260"/>
      <c r="N58" s="260"/>
      <c r="O58" s="260"/>
    </row>
    <row r="59" spans="11:15">
      <c r="K59" s="271" t="s">
        <v>666</v>
      </c>
      <c r="L59" s="270">
        <f>L54*L56+N54*N56</f>
        <v>4638655.0699999994</v>
      </c>
      <c r="M59" s="260"/>
      <c r="N59" s="260"/>
    </row>
    <row r="60" spans="11:15">
      <c r="K60" s="272" t="s">
        <v>664</v>
      </c>
      <c r="L60" s="273">
        <f>L59/L58</f>
        <v>0.308741079962358</v>
      </c>
      <c r="M60" s="260"/>
      <c r="N60" s="260"/>
    </row>
  </sheetData>
  <sheetProtection autoFilter="0"/>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tint="0.79998168889431442"/>
  </sheetPr>
  <dimension ref="C1:O11"/>
  <sheetViews>
    <sheetView showGridLines="0" workbookViewId="0"/>
  </sheetViews>
  <sheetFormatPr baseColWidth="10" defaultColWidth="11.44140625" defaultRowHeight="14.4"/>
  <cols>
    <col min="1" max="1" width="3.33203125" style="199" customWidth="1"/>
    <col min="2" max="2" width="5.88671875" style="199" customWidth="1"/>
    <col min="3" max="3" width="34.33203125" style="199" customWidth="1"/>
    <col min="4" max="4" width="98.33203125" style="199" bestFit="1" customWidth="1"/>
    <col min="5" max="11" width="3.88671875" style="199" customWidth="1"/>
    <col min="12" max="12" width="11.44140625" style="199"/>
    <col min="13" max="13" width="30.33203125" style="199" bestFit="1" customWidth="1"/>
    <col min="14" max="14" width="29.44140625" style="199" bestFit="1" customWidth="1"/>
    <col min="15" max="15" width="12.6640625" style="199" bestFit="1" customWidth="1"/>
    <col min="16" max="16384" width="11.44140625" style="199"/>
  </cols>
  <sheetData>
    <row r="1" spans="3:15">
      <c r="C1" s="325" t="s">
        <v>325</v>
      </c>
      <c r="D1" s="156" t="s">
        <v>667</v>
      </c>
    </row>
    <row r="2" spans="3:15">
      <c r="C2" s="325" t="s">
        <v>668</v>
      </c>
      <c r="D2" s="156" t="s">
        <v>669</v>
      </c>
    </row>
    <row r="5" spans="3:15" ht="28.8">
      <c r="M5" s="325" t="s">
        <v>670</v>
      </c>
      <c r="N5" s="325" t="s">
        <v>671</v>
      </c>
      <c r="O5" s="325" t="s">
        <v>672</v>
      </c>
    </row>
    <row r="6" spans="3:15">
      <c r="M6" s="202" t="s">
        <v>673</v>
      </c>
      <c r="N6" s="203">
        <v>1.46</v>
      </c>
      <c r="O6" s="203"/>
    </row>
    <row r="7" spans="3:15">
      <c r="M7" s="202" t="s">
        <v>674</v>
      </c>
      <c r="N7" s="203">
        <v>0.08</v>
      </c>
      <c r="O7" s="203"/>
    </row>
    <row r="8" spans="3:15">
      <c r="M8" s="200" t="s">
        <v>675</v>
      </c>
      <c r="N8" s="201">
        <v>0.03</v>
      </c>
      <c r="O8" s="201"/>
    </row>
    <row r="9" spans="3:15">
      <c r="M9" s="203" t="s">
        <v>676</v>
      </c>
      <c r="N9" s="203">
        <v>1.35</v>
      </c>
      <c r="O9" s="203"/>
    </row>
    <row r="10" spans="3:15">
      <c r="M10" s="199" t="s">
        <v>677</v>
      </c>
      <c r="N10" s="199">
        <v>0.7</v>
      </c>
    </row>
    <row r="11" spans="3:15">
      <c r="M11" s="203" t="s">
        <v>678</v>
      </c>
      <c r="N11" s="203">
        <v>0.56000000000000005</v>
      </c>
      <c r="O11" s="203">
        <f>0.1/1000000</f>
        <v>1.0000000000000001E-7</v>
      </c>
    </row>
  </sheetData>
  <sheetProtection autoFilter="0"/>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9" tint="0.79998168889431442"/>
  </sheetPr>
  <dimension ref="B2:F21"/>
  <sheetViews>
    <sheetView showGridLines="0" workbookViewId="0"/>
  </sheetViews>
  <sheetFormatPr baseColWidth="10" defaultColWidth="11.44140625" defaultRowHeight="14.4"/>
  <cols>
    <col min="2" max="2" width="53.88671875" bestFit="1" customWidth="1"/>
    <col min="3" max="3" width="63.6640625" customWidth="1"/>
  </cols>
  <sheetData>
    <row r="2" spans="2:3">
      <c r="B2" s="325" t="s">
        <v>79</v>
      </c>
      <c r="C2" s="156" t="s">
        <v>679</v>
      </c>
    </row>
    <row r="3" spans="2:3">
      <c r="B3" s="325" t="s">
        <v>680</v>
      </c>
      <c r="C3" s="156" t="s">
        <v>681</v>
      </c>
    </row>
    <row r="4" spans="2:3">
      <c r="B4" s="325" t="s">
        <v>80</v>
      </c>
      <c r="C4" s="156" t="s">
        <v>637</v>
      </c>
    </row>
    <row r="5" spans="2:3">
      <c r="B5" s="325" t="s">
        <v>682</v>
      </c>
      <c r="C5" s="156" t="s">
        <v>638</v>
      </c>
    </row>
    <row r="11" spans="2:3">
      <c r="B11" s="325" t="s">
        <v>670</v>
      </c>
      <c r="C11" s="325" t="s">
        <v>683</v>
      </c>
    </row>
    <row r="12" spans="2:3">
      <c r="B12" s="156" t="s">
        <v>120</v>
      </c>
      <c r="C12" s="156">
        <f>2*1.1/1000</f>
        <v>2.2000000000000001E-3</v>
      </c>
    </row>
    <row r="13" spans="2:3">
      <c r="B13" s="156" t="s">
        <v>121</v>
      </c>
      <c r="C13" s="156">
        <f>2.5*1.1/1000</f>
        <v>2.7499999999999998E-3</v>
      </c>
    </row>
    <row r="14" spans="2:3">
      <c r="B14" s="156" t="s">
        <v>122</v>
      </c>
      <c r="C14" s="156">
        <f>5*1.1/1000</f>
        <v>5.4999999999999997E-3</v>
      </c>
    </row>
    <row r="15" spans="2:3">
      <c r="B15" s="156" t="s">
        <v>123</v>
      </c>
      <c r="C15" s="156">
        <f>7*1.1/1000</f>
        <v>7.7000000000000011E-3</v>
      </c>
    </row>
    <row r="16" spans="2:3">
      <c r="B16" s="156" t="s">
        <v>124</v>
      </c>
      <c r="C16" s="156">
        <f>9*1.1/1000</f>
        <v>9.9000000000000008E-3</v>
      </c>
    </row>
    <row r="21" spans="2:6">
      <c r="B21" s="153"/>
      <c r="C21" s="153"/>
      <c r="D21" s="153"/>
      <c r="E21" s="153"/>
      <c r="F21" s="153"/>
    </row>
  </sheetData>
  <sheetProtection autoFilter="0"/>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sheetPr>
  <dimension ref="A1:I64"/>
  <sheetViews>
    <sheetView showGridLines="0" workbookViewId="0"/>
  </sheetViews>
  <sheetFormatPr baseColWidth="10" defaultColWidth="11.44140625" defaultRowHeight="15" customHeight="1"/>
  <cols>
    <col min="1" max="1" width="21.88671875" customWidth="1"/>
    <col min="2" max="2" width="29.109375" bestFit="1" customWidth="1"/>
    <col min="3" max="3" width="29" bestFit="1" customWidth="1"/>
    <col min="4" max="4" width="51.44140625" bestFit="1" customWidth="1"/>
    <col min="5" max="5" width="32.5546875" bestFit="1" customWidth="1"/>
    <col min="6" max="7" width="32.5546875" customWidth="1"/>
    <col min="8" max="8" width="35" bestFit="1" customWidth="1"/>
    <col min="9" max="9" width="90" bestFit="1" customWidth="1"/>
    <col min="10" max="11" width="9.109375"/>
  </cols>
  <sheetData>
    <row r="1" spans="1:9" ht="15" customHeight="1">
      <c r="A1" s="543" t="s">
        <v>2226</v>
      </c>
    </row>
    <row r="2" spans="1:9" ht="14.4">
      <c r="A2" s="543" t="s">
        <v>2227</v>
      </c>
      <c r="B2" s="1" t="s">
        <v>337</v>
      </c>
    </row>
    <row r="3" spans="1:9" ht="14.4">
      <c r="B3" s="1" t="s">
        <v>82</v>
      </c>
    </row>
    <row r="4" spans="1:9" ht="14.4">
      <c r="B4" s="1" t="s">
        <v>125</v>
      </c>
    </row>
    <row r="5" spans="1:9" ht="14.4"/>
    <row r="6" spans="1:9" ht="30" customHeight="1">
      <c r="B6" s="109" t="s">
        <v>684</v>
      </c>
      <c r="C6" s="109" t="s">
        <v>341</v>
      </c>
      <c r="D6" s="109" t="s">
        <v>685</v>
      </c>
      <c r="E6" s="109" t="s">
        <v>686</v>
      </c>
      <c r="F6" s="167" t="s">
        <v>687</v>
      </c>
      <c r="G6" s="69" t="s">
        <v>688</v>
      </c>
      <c r="H6" s="69" t="s">
        <v>689</v>
      </c>
      <c r="I6" s="69" t="s">
        <v>79</v>
      </c>
    </row>
    <row r="7" spans="1:9" ht="14.4">
      <c r="B7" s="254" t="s">
        <v>126</v>
      </c>
      <c r="C7" s="254" t="s">
        <v>126</v>
      </c>
      <c r="D7" s="74" t="s">
        <v>690</v>
      </c>
      <c r="E7" s="254" t="s">
        <v>126</v>
      </c>
      <c r="F7" s="254" t="s">
        <v>90</v>
      </c>
      <c r="G7" s="102">
        <f>_xlfn.XLOOKUP(B7,'1.4 AR5 CH8  T8.A.1'!$A$4:$A$217,'1.4 AR5 CH8  T8.A.1'!$H$4:$H$217,_xlfn.XLOOKUP(B7,'1.4 V3 CH7 T7.8'!$B$4:$B$54,'1.4 V3 CH7 T7.8'!$O$4:$O$54,"No se encuentra"))</f>
        <v>858</v>
      </c>
      <c r="H7" s="110" t="str">
        <f>"kgCO2e/"&amp;F7</f>
        <v>kgCO2e/kilogramos</v>
      </c>
      <c r="I7" s="254" t="s">
        <v>691</v>
      </c>
    </row>
    <row r="8" spans="1:9" ht="14.4">
      <c r="B8" s="254" t="s">
        <v>127</v>
      </c>
      <c r="C8" s="254" t="s">
        <v>127</v>
      </c>
      <c r="D8" s="74" t="s">
        <v>690</v>
      </c>
      <c r="E8" s="254" t="s">
        <v>127</v>
      </c>
      <c r="F8" s="254" t="s">
        <v>90</v>
      </c>
      <c r="G8" s="102">
        <f>_xlfn.XLOOKUP(B8,'1.4 AR5 CH8  T8.A.1'!$A$4:$A$217,'1.4 AR5 CH8  T8.A.1'!$H$4:$H$217,_xlfn.XLOOKUP(B8,'1.4 V3 CH7 T7.8'!$B$4:$B$54,'1.4 V3 CH7 T7.8'!$O$4:$O$54,"No se encuentra"))</f>
        <v>677</v>
      </c>
      <c r="H8" s="110" t="str">
        <f t="shared" ref="H8:H61" si="0">"kgCO2e/"&amp;F8</f>
        <v>kgCO2e/kilogramos</v>
      </c>
      <c r="I8" s="74" t="s">
        <v>691</v>
      </c>
    </row>
    <row r="9" spans="1:9" ht="14.4">
      <c r="B9" s="254" t="s">
        <v>128</v>
      </c>
      <c r="C9" s="254" t="s">
        <v>128</v>
      </c>
      <c r="D9" s="74" t="s">
        <v>690</v>
      </c>
      <c r="E9" s="254" t="s">
        <v>128</v>
      </c>
      <c r="F9" s="254" t="s">
        <v>90</v>
      </c>
      <c r="G9" s="102">
        <f>_xlfn.XLOOKUP(B9,'1.4 AR5 CH8  T8.A.1'!$A$4:$A$217,'1.4 AR5 CH8  T8.A.1'!$H$4:$H$217,_xlfn.XLOOKUP(B9,'1.4 V3 CH7 T7.8'!$B$4:$B$54,'1.4 V3 CH7 T7.8'!$O$4:$O$54,"No se encuentra"))</f>
        <v>116</v>
      </c>
      <c r="H9" s="110" t="str">
        <f t="shared" si="0"/>
        <v>kgCO2e/kilogramos</v>
      </c>
      <c r="I9" s="74" t="s">
        <v>691</v>
      </c>
    </row>
    <row r="10" spans="1:9" ht="14.4">
      <c r="B10" s="254" t="s">
        <v>692</v>
      </c>
      <c r="C10" s="149" t="s">
        <v>129</v>
      </c>
      <c r="D10" s="74" t="s">
        <v>690</v>
      </c>
      <c r="E10" s="254" t="s">
        <v>692</v>
      </c>
      <c r="F10" s="254" t="s">
        <v>90</v>
      </c>
      <c r="G10" s="102">
        <f>_xlfn.XLOOKUP(B10,'1.4 AR5 CH8  T8.A.1'!$A$4:$A$217,'1.4 AR5 CH8  T8.A.1'!$H$4:$H$217,_xlfn.XLOOKUP(B10,'1.4 V3 CH7 T7.8'!$B$4:$B$54,'1.4 V3 CH7 T7.8'!$O$4:$O$54,"No se encuentra"))</f>
        <v>1650</v>
      </c>
      <c r="H10" s="110" t="str">
        <f t="shared" si="0"/>
        <v>kgCO2e/kilogramos</v>
      </c>
      <c r="I10" s="74" t="s">
        <v>691</v>
      </c>
    </row>
    <row r="11" spans="1:9" ht="14.4">
      <c r="B11" s="254" t="s">
        <v>693</v>
      </c>
      <c r="C11" s="254" t="s">
        <v>130</v>
      </c>
      <c r="D11" s="74" t="s">
        <v>690</v>
      </c>
      <c r="E11" s="74" t="s">
        <v>693</v>
      </c>
      <c r="F11" s="254" t="s">
        <v>90</v>
      </c>
      <c r="G11" s="102">
        <f>_xlfn.XLOOKUP(B11,'1.4 AR5 CH8  T8.A.1'!$A$4:$A$217,'1.4 AR5 CH8  T8.A.1'!$H$4:$H$217,_xlfn.XLOOKUP(B11,'1.4 V3 CH7 T7.8'!$B$4:$B$54,'1.4 V3 CH7 T7.8'!$O$4:$O$54,"No se encuentra"))</f>
        <v>9200</v>
      </c>
      <c r="H11" s="110" t="str">
        <f t="shared" si="0"/>
        <v>kgCO2e/kilogramos</v>
      </c>
      <c r="I11" s="74" t="s">
        <v>691</v>
      </c>
    </row>
    <row r="12" spans="1:9" ht="14.4">
      <c r="B12" s="254" t="s">
        <v>694</v>
      </c>
      <c r="C12" s="74" t="s">
        <v>131</v>
      </c>
      <c r="D12" s="74" t="s">
        <v>690</v>
      </c>
      <c r="E12" s="254" t="s">
        <v>694</v>
      </c>
      <c r="F12" s="254" t="s">
        <v>90</v>
      </c>
      <c r="G12" s="102">
        <f>_xlfn.XLOOKUP(B12,'1.4 AR5 CH8  T8.A.1'!$A$4:$A$217,'1.4 AR5 CH8  T8.A.1'!$H$4:$H$217,_xlfn.XLOOKUP(B12,'1.4 V3 CH7 T7.8'!$B$4:$B$54,'1.4 V3 CH7 T7.8'!$O$4:$O$54,"No se encuentra"))</f>
        <v>9540</v>
      </c>
      <c r="H12" s="110" t="str">
        <f t="shared" si="0"/>
        <v>kgCO2e/kilogramos</v>
      </c>
      <c r="I12" s="74" t="s">
        <v>691</v>
      </c>
    </row>
    <row r="13" spans="1:9" ht="14.4">
      <c r="B13" s="74" t="s">
        <v>695</v>
      </c>
      <c r="C13" s="74" t="s">
        <v>132</v>
      </c>
      <c r="D13" s="74" t="s">
        <v>690</v>
      </c>
      <c r="E13" s="74" t="s">
        <v>695</v>
      </c>
      <c r="F13" s="254" t="s">
        <v>90</v>
      </c>
      <c r="G13" s="102">
        <f>_xlfn.XLOOKUP(B13,'1.4 AR5 CH8  T8.A.1'!$A$4:$A$217,'1.4 AR5 CH8  T8.A.1'!$H$4:$H$217,_xlfn.XLOOKUP(B13,'1.4 V3 CH7 T7.8'!$B$4:$B$54,'1.4 V3 CH7 T7.8'!$O$4:$O$54,"No se encuentra"))</f>
        <v>11100</v>
      </c>
      <c r="H13" s="110" t="str">
        <f t="shared" si="0"/>
        <v>kgCO2e/kilogramos</v>
      </c>
      <c r="I13" s="74" t="s">
        <v>691</v>
      </c>
    </row>
    <row r="14" spans="1:9" ht="14.4">
      <c r="B14" s="254" t="s">
        <v>696</v>
      </c>
      <c r="C14" s="254" t="s">
        <v>133</v>
      </c>
      <c r="D14" s="74" t="s">
        <v>690</v>
      </c>
      <c r="E14" s="74" t="s">
        <v>696</v>
      </c>
      <c r="F14" s="254" t="s">
        <v>90</v>
      </c>
      <c r="G14" s="102">
        <f>_xlfn.XLOOKUP(B14,'1.4 AR5 CH8  T8.A.1'!$A$4:$A$217,'1.4 AR5 CH8  T8.A.1'!$H$4:$H$217,_xlfn.XLOOKUP(B14,'1.4 V3 CH7 T7.8'!$B$4:$B$54,'1.4 V3 CH7 T7.8'!$O$4:$O$54,"No se encuentra"))</f>
        <v>7910</v>
      </c>
      <c r="H14" s="110" t="str">
        <f t="shared" si="0"/>
        <v>kgCO2e/kilogramos</v>
      </c>
      <c r="I14" s="74" t="s">
        <v>691</v>
      </c>
    </row>
    <row r="15" spans="1:9" ht="14.4">
      <c r="B15" s="74" t="s">
        <v>697</v>
      </c>
      <c r="C15" s="74" t="s">
        <v>134</v>
      </c>
      <c r="D15" s="74" t="s">
        <v>690</v>
      </c>
      <c r="E15" s="74" t="s">
        <v>697</v>
      </c>
      <c r="F15" s="254" t="s">
        <v>90</v>
      </c>
      <c r="G15" s="102">
        <f>_xlfn.XLOOKUP(B15,'1.4 AR5 CH8  T8.A.1'!$A$4:$A$217,'1.4 AR5 CH8  T8.A.1'!$H$4:$H$217,_xlfn.XLOOKUP(B15,'1.4 V3 CH7 T7.8'!$B$4:$B$54,'1.4 V3 CH7 T7.8'!$O$4:$O$54,"No se encuentra"))</f>
        <v>6630</v>
      </c>
      <c r="H15" s="110" t="str">
        <f t="shared" si="0"/>
        <v>kgCO2e/kilogramos</v>
      </c>
      <c r="I15" s="74" t="s">
        <v>691</v>
      </c>
    </row>
    <row r="16" spans="1:9" ht="14.4">
      <c r="B16" s="74" t="s">
        <v>698</v>
      </c>
      <c r="C16" s="254" t="s">
        <v>135</v>
      </c>
      <c r="D16" s="74" t="s">
        <v>690</v>
      </c>
      <c r="E16" s="74" t="s">
        <v>698</v>
      </c>
      <c r="F16" s="254" t="s">
        <v>90</v>
      </c>
      <c r="G16" s="102">
        <f>_xlfn.XLOOKUP(B16,'1.4 AR5 CH8  T8.A.1'!$A$4:$A$217,'1.4 AR5 CH8  T8.A.1'!$H$4:$H$217,_xlfn.XLOOKUP(B16,'1.4 V3 CH7 T7.8'!$B$4:$B$54,'1.4 V3 CH7 T7.8'!$O$4:$O$54,"No se encuentra"))</f>
        <v>8550</v>
      </c>
      <c r="H16" s="110" t="str">
        <f t="shared" si="0"/>
        <v>kgCO2e/kilogramos</v>
      </c>
      <c r="I16" s="74" t="s">
        <v>691</v>
      </c>
    </row>
    <row r="17" spans="2:9" ht="14.4">
      <c r="B17" s="74" t="s">
        <v>136</v>
      </c>
      <c r="C17" s="74" t="s">
        <v>136</v>
      </c>
      <c r="D17" s="74" t="s">
        <v>690</v>
      </c>
      <c r="E17" s="74" t="s">
        <v>136</v>
      </c>
      <c r="F17" s="254" t="s">
        <v>90</v>
      </c>
      <c r="G17" s="102">
        <f>_xlfn.XLOOKUP(B17,'1.4 AR5 CH8  T8.A.1'!$A$4:$A$217,'1.4 AR5 CH8  T8.A.1'!$H$4:$H$217,_xlfn.XLOOKUP(B17,'1.4 V3 CH7 T7.8'!$B$4:$B$54,'1.4 V3 CH7 T7.8'!$O$4:$O$54,"No se encuentra"))</f>
        <v>3170</v>
      </c>
      <c r="H17" s="110" t="str">
        <f t="shared" si="0"/>
        <v>kgCO2e/kilogramos</v>
      </c>
      <c r="I17" s="74" t="s">
        <v>691</v>
      </c>
    </row>
    <row r="18" spans="2:9" ht="14.4">
      <c r="B18" s="74" t="s">
        <v>699</v>
      </c>
      <c r="C18" s="254" t="s">
        <v>137</v>
      </c>
      <c r="D18" s="74" t="s">
        <v>690</v>
      </c>
      <c r="E18" s="74" t="s">
        <v>699</v>
      </c>
      <c r="F18" s="254" t="s">
        <v>90</v>
      </c>
      <c r="G18" s="102">
        <f>_xlfn.XLOOKUP(B18,'1.4 AR5 CH8  T8.A.1'!$A$4:$A$217,'1.4 AR5 CH8  T8.A.1'!$H$4:$H$217,_xlfn.XLOOKUP(B18,'1.4 V3 CH7 T7.8'!$B$4:$B$54,'1.4 V3 CH7 T7.8'!$O$4:$O$54,"No se encuentra"))</f>
        <v>8900</v>
      </c>
      <c r="H18" s="110" t="str">
        <f t="shared" si="0"/>
        <v>kgCO2e/kilogramos</v>
      </c>
      <c r="I18" s="74" t="s">
        <v>691</v>
      </c>
    </row>
    <row r="19" spans="2:9" ht="14.4">
      <c r="B19" s="254" t="s">
        <v>700</v>
      </c>
      <c r="C19" s="254" t="s">
        <v>138</v>
      </c>
      <c r="D19" s="74" t="s">
        <v>690</v>
      </c>
      <c r="E19" s="254" t="s">
        <v>700</v>
      </c>
      <c r="F19" s="254" t="s">
        <v>90</v>
      </c>
      <c r="G19" s="102">
        <f>_xlfn.XLOOKUP(B19,'1.4 AR5 CH8  T8.A.1'!$A$4:$A$217,'1.4 AR5 CH8  T8.A.1'!$H$4:$H$217,_xlfn.XLOOKUP(B19,'1.4 V3 CH7 T7.8'!$B$4:$B$54,'1.4 V3 CH7 T7.8'!$O$4:$O$54,"No se encuentra"))</f>
        <v>23500</v>
      </c>
      <c r="H19" s="110" t="str">
        <f t="shared" si="0"/>
        <v>kgCO2e/kilogramos</v>
      </c>
      <c r="I19" s="74" t="s">
        <v>691</v>
      </c>
    </row>
    <row r="20" spans="2:9" ht="14.4">
      <c r="B20" s="254" t="s">
        <v>701</v>
      </c>
      <c r="C20" s="74" t="s">
        <v>139</v>
      </c>
      <c r="D20" s="74" t="s">
        <v>690</v>
      </c>
      <c r="E20" s="254" t="s">
        <v>701</v>
      </c>
      <c r="F20" s="254" t="s">
        <v>90</v>
      </c>
      <c r="G20" s="102">
        <f>_xlfn.XLOOKUP(B20,'1.4 AR5 CH8  T8.A.1'!$A$4:$A$217,'1.4 AR5 CH8  T8.A.1'!$H$4:$H$217,_xlfn.XLOOKUP(B20,'1.4 V3 CH7 T7.8'!$B$4:$B$54,'1.4 V3 CH7 T7.8'!$O$4:$O$54,"No se encuentra"))</f>
        <v>28</v>
      </c>
      <c r="H20" s="110" t="str">
        <f t="shared" si="0"/>
        <v>kgCO2e/kilogramos</v>
      </c>
      <c r="I20" s="74" t="s">
        <v>691</v>
      </c>
    </row>
    <row r="21" spans="2:9" ht="14.4">
      <c r="B21" s="254" t="s">
        <v>702</v>
      </c>
      <c r="C21" s="254" t="s">
        <v>140</v>
      </c>
      <c r="D21" s="74" t="s">
        <v>690</v>
      </c>
      <c r="E21" s="254" t="s">
        <v>702</v>
      </c>
      <c r="F21" s="254" t="s">
        <v>90</v>
      </c>
      <c r="G21" s="102">
        <f>_xlfn.XLOOKUP(B21,'1.4 AR5 CH8  T8.A.1'!$A$4:$A$217,'1.4 AR5 CH8  T8.A.1'!$H$4:$H$217,_xlfn.XLOOKUP(B21,'1.4 V3 CH7 T7.8'!$B$4:$B$54,'1.4 V3 CH7 T7.8'!$O$4:$O$54,"No se encuentra"))</f>
        <v>16100</v>
      </c>
      <c r="H21" s="110" t="str">
        <f t="shared" si="0"/>
        <v>kgCO2e/kilogramos</v>
      </c>
      <c r="I21" s="74" t="s">
        <v>691</v>
      </c>
    </row>
    <row r="22" spans="2:9" ht="14.4">
      <c r="B22" s="74" t="s">
        <v>141</v>
      </c>
      <c r="C22" s="74" t="s">
        <v>141</v>
      </c>
      <c r="D22" s="74" t="s">
        <v>690</v>
      </c>
      <c r="E22" s="74" t="s">
        <v>141</v>
      </c>
      <c r="F22" s="254" t="s">
        <v>90</v>
      </c>
      <c r="G22" s="102">
        <f>_xlfn.XLOOKUP(B22,'1.4 AR5 CH8  T8.A.1'!$A$4:$A$217,'1.4 AR5 CH8  T8.A.1'!$H$4:$H$217,_xlfn.XLOOKUP(B22,'1.4 V3 CH7 T7.8'!$B$4:$B$54,'1.4 V3 CH7 T7.8'!$O$4:$O$54,"No se encuentra"))</f>
        <v>3942.8</v>
      </c>
      <c r="H22" s="110" t="str">
        <f t="shared" si="0"/>
        <v>kgCO2e/kilogramos</v>
      </c>
      <c r="I22" s="74" t="s">
        <v>691</v>
      </c>
    </row>
    <row r="23" spans="2:9" ht="14.4">
      <c r="B23" s="74" t="s">
        <v>142</v>
      </c>
      <c r="C23" s="74" t="s">
        <v>142</v>
      </c>
      <c r="D23" s="74" t="s">
        <v>690</v>
      </c>
      <c r="E23" s="74" t="s">
        <v>142</v>
      </c>
      <c r="F23" s="254" t="s">
        <v>90</v>
      </c>
      <c r="G23" s="102">
        <f>_xlfn.XLOOKUP(B23,'1.4 AR5 CH8  T8.A.1'!$A$4:$A$217,'1.4 AR5 CH8  T8.A.1'!$H$4:$H$217,_xlfn.XLOOKUP(B23,'1.4 V3 CH7 T7.8'!$B$4:$B$54,'1.4 V3 CH7 T7.8'!$O$4:$O$54,"No se encuentra"))</f>
        <v>1923.4</v>
      </c>
      <c r="H23" s="110" t="str">
        <f t="shared" si="0"/>
        <v>kgCO2e/kilogramos</v>
      </c>
      <c r="I23" s="74" t="s">
        <v>691</v>
      </c>
    </row>
    <row r="24" spans="2:9" ht="14.4">
      <c r="B24" s="74" t="s">
        <v>143</v>
      </c>
      <c r="C24" s="74" t="s">
        <v>143</v>
      </c>
      <c r="D24" s="74" t="s">
        <v>690</v>
      </c>
      <c r="E24" s="74" t="s">
        <v>143</v>
      </c>
      <c r="F24" s="254" t="s">
        <v>90</v>
      </c>
      <c r="G24" s="102">
        <f>_xlfn.XLOOKUP(B24,'1.4 AR5 CH8  T8.A.1'!$A$4:$A$217,'1.4 AR5 CH8  T8.A.1'!$H$4:$H$217,_xlfn.XLOOKUP(B24,'1.4 V3 CH7 T7.8'!$B$4:$B$54,'1.4 V3 CH7 T7.8'!$O$4:$O$54,"No se encuentra"))</f>
        <v>2546.6999999999998</v>
      </c>
      <c r="H24" s="110" t="str">
        <f t="shared" si="0"/>
        <v>kgCO2e/kilogramos</v>
      </c>
      <c r="I24" s="74" t="s">
        <v>691</v>
      </c>
    </row>
    <row r="25" spans="2:9" ht="14.4">
      <c r="B25" s="74" t="s">
        <v>144</v>
      </c>
      <c r="C25" s="74" t="s">
        <v>144</v>
      </c>
      <c r="D25" s="74" t="s">
        <v>690</v>
      </c>
      <c r="E25" s="74" t="s">
        <v>144</v>
      </c>
      <c r="F25" s="254" t="s">
        <v>90</v>
      </c>
      <c r="G25" s="102">
        <f>_xlfn.XLOOKUP(B25,'1.4 AR5 CH8  T8.A.1'!$A$4:$A$217,'1.4 AR5 CH8  T8.A.1'!$H$4:$H$217,_xlfn.XLOOKUP(B25,'1.4 V3 CH7 T7.8'!$B$4:$B$54,'1.4 V3 CH7 T7.8'!$O$4:$O$54,"No se encuentra"))</f>
        <v>1624.21</v>
      </c>
      <c r="H25" s="110" t="str">
        <f t="shared" si="0"/>
        <v>kgCO2e/kilogramos</v>
      </c>
      <c r="I25" s="74" t="s">
        <v>691</v>
      </c>
    </row>
    <row r="26" spans="2:9" ht="14.4">
      <c r="B26" s="74" t="s">
        <v>145</v>
      </c>
      <c r="C26" s="74" t="s">
        <v>145</v>
      </c>
      <c r="D26" s="74" t="s">
        <v>690</v>
      </c>
      <c r="E26" s="74" t="s">
        <v>145</v>
      </c>
      <c r="F26" s="254" t="s">
        <v>90</v>
      </c>
      <c r="G26" s="102">
        <f>_xlfn.XLOOKUP(B26,'1.4 AR5 CH8  T8.A.1'!$A$4:$A$217,'1.4 AR5 CH8  T8.A.1'!$H$4:$H$217,_xlfn.XLOOKUP(B26,'1.4 V3 CH7 T7.8'!$B$4:$B$54,'1.4 V3 CH7 T7.8'!$O$4:$O$54,"No se encuentra"))</f>
        <v>1923.5</v>
      </c>
      <c r="H26" s="110" t="str">
        <f t="shared" si="0"/>
        <v>kgCO2e/kilogramos</v>
      </c>
      <c r="I26" s="74" t="s">
        <v>691</v>
      </c>
    </row>
    <row r="27" spans="2:9" ht="14.4">
      <c r="B27" s="74" t="s">
        <v>146</v>
      </c>
      <c r="C27" s="74" t="s">
        <v>146</v>
      </c>
      <c r="D27" s="74" t="s">
        <v>690</v>
      </c>
      <c r="E27" s="74" t="s">
        <v>146</v>
      </c>
      <c r="F27" s="254" t="s">
        <v>90</v>
      </c>
      <c r="G27" s="102">
        <f>_xlfn.XLOOKUP(B27,'1.4 AR5 CH8  T8.A.1'!$A$4:$A$217,'1.4 AR5 CH8  T8.A.1'!$H$4:$H$217,_xlfn.XLOOKUP(B27,'1.4 V3 CH7 T7.8'!$B$4:$B$54,'1.4 V3 CH7 T7.8'!$O$4:$O$54,"No se encuentra"))</f>
        <v>2048.15</v>
      </c>
      <c r="H27" s="110" t="str">
        <f t="shared" si="0"/>
        <v>kgCO2e/kilogramos</v>
      </c>
      <c r="I27" s="74" t="s">
        <v>691</v>
      </c>
    </row>
    <row r="28" spans="2:9" ht="14.4">
      <c r="B28" s="74" t="s">
        <v>147</v>
      </c>
      <c r="C28" s="74" t="s">
        <v>147</v>
      </c>
      <c r="D28" s="74" t="s">
        <v>690</v>
      </c>
      <c r="E28" s="74" t="s">
        <v>147</v>
      </c>
      <c r="F28" s="254" t="s">
        <v>90</v>
      </c>
      <c r="G28" s="102">
        <f>_xlfn.XLOOKUP(B28,'1.4 AR5 CH8  T8.A.1'!$A$4:$A$217,'1.4 AR5 CH8  T8.A.1'!$H$4:$H$217,_xlfn.XLOOKUP(B28,'1.4 V3 CH7 T7.8'!$B$4:$B$54,'1.4 V3 CH7 T7.8'!$O$4:$O$54,"No se encuentra"))</f>
        <v>1120</v>
      </c>
      <c r="H28" s="110" t="str">
        <f t="shared" si="0"/>
        <v>kgCO2e/kilogramos</v>
      </c>
      <c r="I28" s="74" t="s">
        <v>691</v>
      </c>
    </row>
    <row r="29" spans="2:9" ht="14.4">
      <c r="B29" s="74" t="s">
        <v>703</v>
      </c>
      <c r="C29" s="74" t="s">
        <v>148</v>
      </c>
      <c r="D29" s="74" t="s">
        <v>690</v>
      </c>
      <c r="E29" s="74" t="s">
        <v>703</v>
      </c>
      <c r="F29" s="254" t="s">
        <v>90</v>
      </c>
      <c r="G29" s="102">
        <f>_xlfn.XLOOKUP(B29,'1.4 AR5 CH8  T8.A.1'!$A$4:$A$217,'1.4 AR5 CH8  T8.A.1'!$H$4:$H$217,_xlfn.XLOOKUP(B29,'1.4 V3 CH7 T7.8'!$B$4:$B$54,'1.4 V3 CH7 T7.8'!$O$4:$O$54,"No se encuentra"))</f>
        <v>3985</v>
      </c>
      <c r="H29" s="110" t="str">
        <f t="shared" si="0"/>
        <v>kgCO2e/kilogramos</v>
      </c>
      <c r="I29" s="74" t="s">
        <v>691</v>
      </c>
    </row>
    <row r="30" spans="2:9" ht="14.4">
      <c r="B30" s="74" t="s">
        <v>149</v>
      </c>
      <c r="C30" s="74" t="s">
        <v>149</v>
      </c>
      <c r="D30" s="74" t="s">
        <v>690</v>
      </c>
      <c r="E30" s="74" t="s">
        <v>149</v>
      </c>
      <c r="F30" s="254" t="s">
        <v>90</v>
      </c>
      <c r="G30" s="102">
        <f>_xlfn.XLOOKUP(B30,'1.4 AR5 CH8  T8.A.1'!$A$4:$A$217,'1.4 AR5 CH8  T8.A.1'!$H$4:$H$217,_xlfn.XLOOKUP(B30,'1.4 V3 CH7 T7.8'!$B$4:$B$54,'1.4 V3 CH7 T7.8'!$O$4:$O$54,"No se encuentra"))</f>
        <v>11607</v>
      </c>
      <c r="H30" s="110" t="str">
        <f t="shared" si="0"/>
        <v>kgCO2e/kilogramos</v>
      </c>
      <c r="I30" s="74" t="s">
        <v>691</v>
      </c>
    </row>
    <row r="31" spans="2:9" ht="14.4">
      <c r="B31" s="74" t="s">
        <v>150</v>
      </c>
      <c r="C31" s="74" t="s">
        <v>150</v>
      </c>
      <c r="D31" s="74" t="s">
        <v>690</v>
      </c>
      <c r="E31" s="74" t="s">
        <v>150</v>
      </c>
      <c r="F31" s="254" t="s">
        <v>90</v>
      </c>
      <c r="G31" s="102">
        <f>_xlfn.XLOOKUP(B31,'1.4 AR5 CH8  T8.A.1'!$A$4:$A$217,'1.4 AR5 CH8  T8.A.1'!$H$4:$H$217,_xlfn.XLOOKUP(B31,'1.4 V3 CH7 T7.8'!$B$4:$B$54,'1.4 V3 CH7 T7.8'!$O$4:$O$54,"No se encuentra"))</f>
        <v>11698</v>
      </c>
      <c r="H31" s="110" t="str">
        <f t="shared" si="0"/>
        <v>kgCO2e/kilogramos</v>
      </c>
      <c r="I31" s="74" t="s">
        <v>691</v>
      </c>
    </row>
    <row r="32" spans="2:9" ht="14.4">
      <c r="B32" s="74" t="s">
        <v>704</v>
      </c>
      <c r="C32" s="74" t="s">
        <v>151</v>
      </c>
      <c r="D32" s="74" t="s">
        <v>690</v>
      </c>
      <c r="E32" s="74" t="s">
        <v>704</v>
      </c>
      <c r="F32" s="254" t="s">
        <v>90</v>
      </c>
      <c r="G32" s="102">
        <f>_xlfn.XLOOKUP(B32,'1.4 AR5 CH8  T8.A.1'!$A$4:$A$217,'1.4 AR5 CH8  T8.A.1'!$H$4:$H$217,_xlfn.XLOOKUP(B32,'1.4 V3 CH7 T7.8'!$B$4:$B$54,'1.4 V3 CH7 T7.8'!$O$4:$O$54,"No se encuentra"))</f>
        <v>1790</v>
      </c>
      <c r="H32" s="110" t="str">
        <f t="shared" si="0"/>
        <v>kgCO2e/kilogramos</v>
      </c>
      <c r="I32" s="74" t="s">
        <v>691</v>
      </c>
    </row>
    <row r="33" spans="1:9" ht="14.4">
      <c r="A33" t="s">
        <v>705</v>
      </c>
      <c r="B33" s="74" t="s">
        <v>152</v>
      </c>
      <c r="C33" s="74" t="s">
        <v>152</v>
      </c>
      <c r="D33" s="74" t="s">
        <v>690</v>
      </c>
      <c r="E33" s="74" t="s">
        <v>152</v>
      </c>
      <c r="F33" s="254" t="s">
        <v>90</v>
      </c>
      <c r="G33" s="102">
        <f>_xlfn.XLOOKUP(B33,'1.4 AR5 CH8  T8.A.1'!$A$4:$A$217,'1.4 AR5 CH8  T8.A.1'!$H$4:$H$217,_xlfn.XLOOKUP(B33,'1.4 V3 CH7 T7.8'!$B$4:$B$54,'1.4 V3 CH7 T7.8'!$O$4:$O$54,"No se encuentra"))</f>
        <v>1300</v>
      </c>
      <c r="H33" s="110" t="str">
        <f t="shared" si="0"/>
        <v>kgCO2e/kilogramos</v>
      </c>
      <c r="I33" s="74" t="s">
        <v>691</v>
      </c>
    </row>
    <row r="34" spans="1:9" ht="14.4">
      <c r="B34" s="74" t="s">
        <v>153</v>
      </c>
      <c r="C34" s="74" t="s">
        <v>153</v>
      </c>
      <c r="D34" s="74" t="s">
        <v>690</v>
      </c>
      <c r="E34" s="74" t="s">
        <v>153</v>
      </c>
      <c r="F34" s="254" t="s">
        <v>90</v>
      </c>
      <c r="G34" s="102">
        <f>_xlfn.XLOOKUP(B34,'1.4 AR5 CH8  T8.A.1'!$A$4:$A$217,'1.4 AR5 CH8  T8.A.1'!$H$4:$H$217,_xlfn.XLOOKUP(B34,'1.4 V3 CH7 T7.8'!$B$4:$B$54,'1.4 V3 CH7 T7.8'!$O$4:$O$54,"No se encuentra"))</f>
        <v>328</v>
      </c>
      <c r="H34" s="110" t="str">
        <f t="shared" si="0"/>
        <v>kgCO2e/kilogramos</v>
      </c>
      <c r="I34" s="74" t="s">
        <v>691</v>
      </c>
    </row>
    <row r="35" spans="1:9" ht="14.4">
      <c r="B35" s="74" t="s">
        <v>154</v>
      </c>
      <c r="C35" s="74" t="s">
        <v>154</v>
      </c>
      <c r="D35" s="74" t="s">
        <v>690</v>
      </c>
      <c r="E35" s="74" t="s">
        <v>154</v>
      </c>
      <c r="F35" s="254" t="s">
        <v>90</v>
      </c>
      <c r="G35" s="102">
        <f>_xlfn.XLOOKUP(B35,'1.4 AR5 CH8  T8.A.1'!$A$4:$A$217,'1.4 AR5 CH8  T8.A.1'!$H$4:$H$217,_xlfn.XLOOKUP(B35,'1.4 V3 CH7 T7.8'!$B$4:$B$54,'1.4 V3 CH7 T7.8'!$O$4:$O$54,"No se encuentra"))</f>
        <v>4800</v>
      </c>
      <c r="H35" s="110" t="str">
        <f t="shared" si="0"/>
        <v>kgCO2e/kilogramos</v>
      </c>
      <c r="I35" s="74" t="s">
        <v>691</v>
      </c>
    </row>
    <row r="36" spans="1:9" ht="14.4">
      <c r="B36" s="74" t="s">
        <v>155</v>
      </c>
      <c r="C36" s="74" t="s">
        <v>155</v>
      </c>
      <c r="D36" s="74" t="s">
        <v>690</v>
      </c>
      <c r="E36" s="74" t="s">
        <v>155</v>
      </c>
      <c r="F36" s="254" t="s">
        <v>90</v>
      </c>
      <c r="G36" s="102">
        <f>_xlfn.XLOOKUP(B36,'1.4 AR5 CH8  T8.A.1'!$A$4:$A$217,'1.4 AR5 CH8  T8.A.1'!$H$4:$H$217,_xlfn.XLOOKUP(B36,'1.4 V3 CH7 T7.8'!$B$4:$B$54,'1.4 V3 CH7 T7.8'!$O$4:$O$54,"No se encuentra"))</f>
        <v>138</v>
      </c>
      <c r="H36" s="110" t="str">
        <f t="shared" si="0"/>
        <v>kgCO2e/kilogramos</v>
      </c>
      <c r="I36" s="74" t="s">
        <v>691</v>
      </c>
    </row>
    <row r="37" spans="1:9" ht="14.4">
      <c r="B37" s="74" t="s">
        <v>156</v>
      </c>
      <c r="C37" s="74" t="s">
        <v>156</v>
      </c>
      <c r="D37" s="74" t="s">
        <v>690</v>
      </c>
      <c r="E37" s="74" t="s">
        <v>156</v>
      </c>
      <c r="F37" s="254" t="s">
        <v>90</v>
      </c>
      <c r="G37" s="102">
        <f>_xlfn.XLOOKUP(B37,'1.4 AR5 CH8  T8.A.1'!$A$4:$A$217,'1.4 AR5 CH8  T8.A.1'!$H$4:$H$217,_xlfn.XLOOKUP(B37,'1.4 V3 CH7 T7.8'!$B$4:$B$54,'1.4 V3 CH7 T7.8'!$O$4:$O$54,"No se encuentra"))</f>
        <v>3350</v>
      </c>
      <c r="H37" s="110" t="str">
        <f t="shared" si="0"/>
        <v>kgCO2e/kilogramos</v>
      </c>
      <c r="I37" s="74" t="s">
        <v>691</v>
      </c>
    </row>
    <row r="38" spans="1:9" ht="14.4">
      <c r="B38" s="74" t="s">
        <v>157</v>
      </c>
      <c r="C38" s="74" t="s">
        <v>157</v>
      </c>
      <c r="D38" s="74" t="s">
        <v>690</v>
      </c>
      <c r="E38" s="74" t="s">
        <v>157</v>
      </c>
      <c r="F38" s="254" t="s">
        <v>90</v>
      </c>
      <c r="G38" s="102">
        <f>_xlfn.XLOOKUP(B38,'1.4 AR5 CH8  T8.A.1'!$A$4:$A$217,'1.4 AR5 CH8  T8.A.1'!$H$4:$H$217,_xlfn.XLOOKUP(B38,'1.4 V3 CH7 T7.8'!$B$4:$B$54,'1.4 V3 CH7 T7.8'!$O$4:$O$54,"No se encuentra"))</f>
        <v>12400</v>
      </c>
      <c r="H38" s="110" t="str">
        <f t="shared" si="0"/>
        <v>kgCO2e/kilogramos</v>
      </c>
      <c r="I38" s="74" t="s">
        <v>691</v>
      </c>
    </row>
    <row r="39" spans="1:9" ht="14.4">
      <c r="B39" s="74" t="s">
        <v>158</v>
      </c>
      <c r="C39" s="74" t="s">
        <v>158</v>
      </c>
      <c r="D39" s="74" t="s">
        <v>690</v>
      </c>
      <c r="E39" s="74" t="s">
        <v>158</v>
      </c>
      <c r="F39" s="254" t="s">
        <v>90</v>
      </c>
      <c r="G39" s="102">
        <f>_xlfn.XLOOKUP(B39,'1.4 AR5 CH8  T8.A.1'!$A$4:$A$217,'1.4 AR5 CH8  T8.A.1'!$H$4:$H$217,_xlfn.XLOOKUP(B39,'1.4 V3 CH7 T7.8'!$B$4:$B$54,'1.4 V3 CH7 T7.8'!$O$4:$O$54,"No se encuentra"))</f>
        <v>8060</v>
      </c>
      <c r="H39" s="110" t="str">
        <f t="shared" si="0"/>
        <v>kgCO2e/kilogramos</v>
      </c>
      <c r="I39" s="74" t="s">
        <v>691</v>
      </c>
    </row>
    <row r="40" spans="1:9" ht="14.4">
      <c r="B40" s="74" t="s">
        <v>706</v>
      </c>
      <c r="C40" s="74" t="s">
        <v>159</v>
      </c>
      <c r="D40" s="74" t="s">
        <v>707</v>
      </c>
      <c r="E40" s="74" t="s">
        <v>706</v>
      </c>
      <c r="F40" s="254" t="s">
        <v>90</v>
      </c>
      <c r="G40" s="102">
        <f>_xlfn.XLOOKUP(B40,'1.4 AR5 CH8  T8.A.1'!$A$4:$A$217,'1.4 AR5 CH8  T8.A.1'!$H$4:$H$217,_xlfn.XLOOKUP(B40,'1.4 V3 CH7 T7.8'!$B$4:$B$54,'1.4 V3 CH7 T7.8'!$O$4:$O$54,"No se encuentra"))</f>
        <v>1760</v>
      </c>
      <c r="H40" s="110" t="str">
        <f t="shared" si="0"/>
        <v>kgCO2e/kilogramos</v>
      </c>
      <c r="I40" s="74" t="s">
        <v>691</v>
      </c>
    </row>
    <row r="41" spans="1:9" ht="14.4">
      <c r="B41" s="74" t="s">
        <v>708</v>
      </c>
      <c r="C41" s="74" t="s">
        <v>160</v>
      </c>
      <c r="D41" s="74" t="s">
        <v>707</v>
      </c>
      <c r="E41" s="74" t="s">
        <v>708</v>
      </c>
      <c r="F41" s="254" t="s">
        <v>90</v>
      </c>
      <c r="G41" s="102">
        <f>_xlfn.XLOOKUP(B41,'1.4 AR5 CH8  T8.A.1'!$A$4:$A$217,'1.4 AR5 CH8  T8.A.1'!$H$4:$H$217,_xlfn.XLOOKUP(B41,'1.4 V3 CH7 T7.8'!$B$4:$B$54,'1.4 V3 CH7 T7.8'!$O$4:$O$54,"No se encuentra"))</f>
        <v>4660</v>
      </c>
      <c r="H41" s="110" t="str">
        <f t="shared" si="0"/>
        <v>kgCO2e/kilogramos</v>
      </c>
      <c r="I41" s="74" t="s">
        <v>691</v>
      </c>
    </row>
    <row r="42" spans="1:9" ht="14.4">
      <c r="B42" s="74" t="s">
        <v>709</v>
      </c>
      <c r="C42" s="74" t="s">
        <v>161</v>
      </c>
      <c r="D42" s="74" t="s">
        <v>707</v>
      </c>
      <c r="E42" s="74" t="s">
        <v>709</v>
      </c>
      <c r="F42" s="254" t="s">
        <v>90</v>
      </c>
      <c r="G42" s="102">
        <f>_xlfn.XLOOKUP(B42,'1.4 AR5 CH8  T8.A.1'!$A$4:$A$217,'1.4 AR5 CH8  T8.A.1'!$H$4:$H$217,_xlfn.XLOOKUP(B42,'1.4 V3 CH7 T7.8'!$B$4:$B$54,'1.4 V3 CH7 T7.8'!$O$4:$O$54,"No se encuentra"))</f>
        <v>10200</v>
      </c>
      <c r="H42" s="110" t="str">
        <f t="shared" si="0"/>
        <v>kgCO2e/kilogramos</v>
      </c>
      <c r="I42" s="74" t="s">
        <v>691</v>
      </c>
    </row>
    <row r="43" spans="1:9" ht="14.4">
      <c r="B43" s="74" t="s">
        <v>162</v>
      </c>
      <c r="C43" s="74" t="s">
        <v>162</v>
      </c>
      <c r="D43" s="74" t="s">
        <v>707</v>
      </c>
      <c r="E43" s="74" t="s">
        <v>162</v>
      </c>
      <c r="F43" s="254" t="s">
        <v>90</v>
      </c>
      <c r="G43" s="102">
        <f>_xlfn.XLOOKUP(B43,'1.4 AR5 CH8  T8.A.1'!$A$4:$A$217,'1.4 AR5 CH8  T8.A.1'!$H$4:$H$217,_xlfn.XLOOKUP(B43,'1.4 V3 CH7 T7.8'!$B$4:$B$54,'1.4 V3 CH7 T7.8'!$O$4:$O$54,"No se encuentra"))</f>
        <v>13900</v>
      </c>
      <c r="H43" s="110" t="str">
        <f t="shared" si="0"/>
        <v>kgCO2e/kilogramos</v>
      </c>
      <c r="I43" s="74" t="s">
        <v>691</v>
      </c>
    </row>
    <row r="44" spans="1:9" ht="14.4">
      <c r="B44" s="74" t="s">
        <v>163</v>
      </c>
      <c r="C44" s="74" t="s">
        <v>163</v>
      </c>
      <c r="D44" s="74" t="s">
        <v>707</v>
      </c>
      <c r="E44" s="74" t="s">
        <v>163</v>
      </c>
      <c r="F44" s="254" t="s">
        <v>90</v>
      </c>
      <c r="G44" s="102">
        <f>_xlfn.XLOOKUP(B44,'1.4 AR5 CH8  T8.A.1'!$A$4:$A$217,'1.4 AR5 CH8  T8.A.1'!$H$4:$H$217,_xlfn.XLOOKUP(B44,'1.4 V3 CH7 T7.8'!$B$4:$B$54,'1.4 V3 CH7 T7.8'!$O$4:$O$54,"No se encuentra"))</f>
        <v>5820</v>
      </c>
      <c r="H44" s="110" t="str">
        <f t="shared" si="0"/>
        <v>kgCO2e/kilogramos</v>
      </c>
      <c r="I44" s="74" t="s">
        <v>691</v>
      </c>
    </row>
    <row r="45" spans="1:9" ht="14.4">
      <c r="B45" s="74" t="s">
        <v>164</v>
      </c>
      <c r="C45" s="74" t="s">
        <v>164</v>
      </c>
      <c r="D45" s="74" t="s">
        <v>707</v>
      </c>
      <c r="E45" s="74" t="s">
        <v>164</v>
      </c>
      <c r="F45" s="254" t="s">
        <v>90</v>
      </c>
      <c r="G45" s="102">
        <f>_xlfn.XLOOKUP(B45,'1.4 AR5 CH8  T8.A.1'!$A$4:$A$217,'1.4 AR5 CH8  T8.A.1'!$H$4:$H$217,_xlfn.XLOOKUP(B45,'1.4 V3 CH7 T7.8'!$B$4:$B$54,'1.4 V3 CH7 T7.8'!$O$4:$O$54,"No se encuentra"))</f>
        <v>8590</v>
      </c>
      <c r="H45" s="110" t="str">
        <f t="shared" si="0"/>
        <v>kgCO2e/kilogramos</v>
      </c>
      <c r="I45" s="74" t="s">
        <v>691</v>
      </c>
    </row>
    <row r="46" spans="1:9" ht="14.4">
      <c r="B46" s="74" t="s">
        <v>165</v>
      </c>
      <c r="C46" s="74" t="s">
        <v>165</v>
      </c>
      <c r="D46" s="74" t="s">
        <v>707</v>
      </c>
      <c r="E46" s="74" t="s">
        <v>165</v>
      </c>
      <c r="F46" s="254" t="s">
        <v>90</v>
      </c>
      <c r="G46" s="102">
        <f>_xlfn.XLOOKUP(B46,'1.4 AR5 CH8  T8.A.1'!$A$4:$A$217,'1.4 AR5 CH8  T8.A.1'!$H$4:$H$217,_xlfn.XLOOKUP(B46,'1.4 V3 CH7 T7.8'!$B$4:$B$54,'1.4 V3 CH7 T7.8'!$O$4:$O$54,"No se encuentra"))</f>
        <v>7670</v>
      </c>
      <c r="H46" s="110" t="str">
        <f t="shared" si="0"/>
        <v>kgCO2e/kilogramos</v>
      </c>
      <c r="I46" s="74" t="s">
        <v>691</v>
      </c>
    </row>
    <row r="47" spans="1:9" ht="14.4">
      <c r="B47" s="74" t="s">
        <v>166</v>
      </c>
      <c r="C47" s="74" t="s">
        <v>166</v>
      </c>
      <c r="D47" s="74" t="s">
        <v>707</v>
      </c>
      <c r="E47" s="74" t="s">
        <v>166</v>
      </c>
      <c r="F47" s="254" t="s">
        <v>90</v>
      </c>
      <c r="G47" s="102">
        <f>_xlfn.XLOOKUP(B47,'1.4 AR5 CH8  T8.A.1'!$A$4:$A$217,'1.4 AR5 CH8  T8.A.1'!$H$4:$H$217,_xlfn.XLOOKUP(B47,'1.4 V3 CH7 T7.8'!$B$4:$B$54,'1.4 V3 CH7 T7.8'!$O$4:$O$54,"No se encuentra"))</f>
        <v>1750</v>
      </c>
      <c r="H47" s="110" t="str">
        <f t="shared" si="0"/>
        <v>kgCO2e/kilogramos</v>
      </c>
      <c r="I47" s="74" t="s">
        <v>691</v>
      </c>
    </row>
    <row r="48" spans="1:9" ht="14.4">
      <c r="B48" s="74" t="s">
        <v>167</v>
      </c>
      <c r="C48" s="74" t="s">
        <v>167</v>
      </c>
      <c r="D48" s="74" t="s">
        <v>707</v>
      </c>
      <c r="E48" s="74" t="s">
        <v>167</v>
      </c>
      <c r="F48" s="254" t="s">
        <v>90</v>
      </c>
      <c r="G48" s="102">
        <f>_xlfn.XLOOKUP(B48,'1.4 AR5 CH8  T8.A.1'!$A$4:$A$217,'1.4 AR5 CH8  T8.A.1'!$H$4:$H$217,_xlfn.XLOOKUP(B48,'1.4 V3 CH7 T7.8'!$B$4:$B$54,'1.4 V3 CH7 T7.8'!$O$4:$O$54,"No se encuentra"))</f>
        <v>6290</v>
      </c>
      <c r="H48" s="110" t="str">
        <f t="shared" si="0"/>
        <v>kgCO2e/kilogramos</v>
      </c>
      <c r="I48" s="74" t="s">
        <v>691</v>
      </c>
    </row>
    <row r="49" spans="2:9" ht="14.4">
      <c r="B49" s="74" t="s">
        <v>168</v>
      </c>
      <c r="C49" s="74" t="s">
        <v>168</v>
      </c>
      <c r="D49" s="74" t="s">
        <v>707</v>
      </c>
      <c r="E49" s="74" t="s">
        <v>168</v>
      </c>
      <c r="F49" s="254" t="s">
        <v>90</v>
      </c>
      <c r="G49" s="102">
        <f>_xlfn.XLOOKUP(B49,'1.4 AR5 CH8  T8.A.1'!$A$4:$A$217,'1.4 AR5 CH8  T8.A.1'!$H$4:$H$217,_xlfn.XLOOKUP(B49,'1.4 V3 CH7 T7.8'!$B$4:$B$54,'1.4 V3 CH7 T7.8'!$O$4:$O$54,"No se encuentra"))</f>
        <v>1470</v>
      </c>
      <c r="H49" s="110" t="str">
        <f t="shared" si="0"/>
        <v>kgCO2e/kilogramos</v>
      </c>
      <c r="I49" s="74" t="s">
        <v>691</v>
      </c>
    </row>
    <row r="50" spans="2:9" ht="14.4">
      <c r="B50" s="74" t="s">
        <v>710</v>
      </c>
      <c r="C50" s="74" t="s">
        <v>169</v>
      </c>
      <c r="D50" s="74" t="s">
        <v>707</v>
      </c>
      <c r="E50" s="74" t="s">
        <v>710</v>
      </c>
      <c r="F50" s="254" t="s">
        <v>90</v>
      </c>
      <c r="G50" s="102">
        <f>_xlfn.XLOOKUP(B50,'1.4 AR5 CH8  T8.A.1'!$A$4:$A$217,'1.4 AR5 CH8  T8.A.1'!$H$4:$H$217,_xlfn.XLOOKUP(B50,'1.4 V3 CH7 T7.8'!$B$4:$B$54,'1.4 V3 CH7 T7.8'!$O$4:$O$54,"No se encuentra"))</f>
        <v>2</v>
      </c>
      <c r="H50" s="110" t="str">
        <f t="shared" si="0"/>
        <v>kgCO2e/kilogramos</v>
      </c>
      <c r="I50" s="74" t="s">
        <v>691</v>
      </c>
    </row>
    <row r="51" spans="2:9" ht="14.4">
      <c r="B51" s="74" t="s">
        <v>170</v>
      </c>
      <c r="C51" s="74" t="s">
        <v>170</v>
      </c>
      <c r="D51" s="74" t="s">
        <v>707</v>
      </c>
      <c r="E51" s="74" t="s">
        <v>170</v>
      </c>
      <c r="F51" s="254" t="s">
        <v>90</v>
      </c>
      <c r="G51" s="102">
        <f>_xlfn.XLOOKUP(B51,'1.4 AR5 CH8  T8.A.1'!$A$4:$A$217,'1.4 AR5 CH8  T8.A.1'!$H$4:$H$217,_xlfn.XLOOKUP(B51,'1.4 V3 CH7 T7.8'!$B$4:$B$54,'1.4 V3 CH7 T7.8'!$O$4:$O$54,"No se encuentra"))</f>
        <v>79</v>
      </c>
      <c r="H51" s="110" t="str">
        <f t="shared" si="0"/>
        <v>kgCO2e/kilogramos</v>
      </c>
      <c r="I51" s="74" t="s">
        <v>691</v>
      </c>
    </row>
    <row r="52" spans="2:9" ht="14.4">
      <c r="B52" s="74" t="s">
        <v>171</v>
      </c>
      <c r="C52" s="74" t="s">
        <v>171</v>
      </c>
      <c r="D52" s="74" t="s">
        <v>707</v>
      </c>
      <c r="E52" s="74" t="s">
        <v>171</v>
      </c>
      <c r="F52" s="254" t="s">
        <v>90</v>
      </c>
      <c r="G52" s="102">
        <f>_xlfn.XLOOKUP(B52,'1.4 AR5 CH8  T8.A.1'!$A$4:$A$217,'1.4 AR5 CH8  T8.A.1'!$H$4:$H$217,_xlfn.XLOOKUP(B52,'1.4 V3 CH7 T7.8'!$B$4:$B$54,'1.4 V3 CH7 T7.8'!$O$4:$O$54,"No se encuentra"))</f>
        <v>527</v>
      </c>
      <c r="H52" s="110" t="str">
        <f t="shared" si="0"/>
        <v>kgCO2e/kilogramos</v>
      </c>
      <c r="I52" s="74" t="s">
        <v>691</v>
      </c>
    </row>
    <row r="53" spans="2:9" ht="14.4">
      <c r="B53" s="74" t="s">
        <v>172</v>
      </c>
      <c r="C53" s="74" t="s">
        <v>172</v>
      </c>
      <c r="D53" s="74" t="s">
        <v>707</v>
      </c>
      <c r="E53" s="74" t="s">
        <v>172</v>
      </c>
      <c r="F53" s="254" t="s">
        <v>90</v>
      </c>
      <c r="G53" s="102">
        <f>_xlfn.XLOOKUP(B53,'1.4 AR5 CH8  T8.A.1'!$A$4:$A$217,'1.4 AR5 CH8  T8.A.1'!$H$4:$H$217,_xlfn.XLOOKUP(B53,'1.4 V3 CH7 T7.8'!$B$4:$B$54,'1.4 V3 CH7 T7.8'!$O$4:$O$54,"No se encuentra"))</f>
        <v>782</v>
      </c>
      <c r="H53" s="110" t="str">
        <f t="shared" si="0"/>
        <v>kgCO2e/kilogramos</v>
      </c>
      <c r="I53" s="74" t="s">
        <v>691</v>
      </c>
    </row>
    <row r="54" spans="2:9" ht="14.4">
      <c r="B54" s="74" t="s">
        <v>173</v>
      </c>
      <c r="C54" s="74" t="s">
        <v>173</v>
      </c>
      <c r="D54" s="74" t="s">
        <v>707</v>
      </c>
      <c r="E54" s="74" t="s">
        <v>173</v>
      </c>
      <c r="F54" s="254" t="s">
        <v>90</v>
      </c>
      <c r="G54" s="102">
        <f>_xlfn.XLOOKUP(B54,'1.4 AR5 CH8  T8.A.1'!$A$4:$A$217,'1.4 AR5 CH8  T8.A.1'!$H$4:$H$217,_xlfn.XLOOKUP(B54,'1.4 V3 CH7 T7.8'!$B$4:$B$54,'1.4 V3 CH7 T7.8'!$O$4:$O$54,"No se encuentra"))</f>
        <v>1980</v>
      </c>
      <c r="H54" s="110" t="str">
        <f t="shared" si="0"/>
        <v>kgCO2e/kilogramos</v>
      </c>
      <c r="I54" s="74" t="s">
        <v>691</v>
      </c>
    </row>
    <row r="55" spans="2:9" ht="14.4">
      <c r="B55" s="74" t="s">
        <v>174</v>
      </c>
      <c r="C55" s="74" t="s">
        <v>174</v>
      </c>
      <c r="D55" s="74" t="s">
        <v>707</v>
      </c>
      <c r="E55" s="74" t="s">
        <v>174</v>
      </c>
      <c r="F55" s="254" t="s">
        <v>90</v>
      </c>
      <c r="G55" s="102">
        <f>_xlfn.XLOOKUP(B55,'1.4 AR5 CH8  T8.A.1'!$A$4:$A$217,'1.4 AR5 CH8  T8.A.1'!$H$4:$H$217,_xlfn.XLOOKUP(B55,'1.4 V3 CH7 T7.8'!$B$4:$B$54,'1.4 V3 CH7 T7.8'!$O$4:$O$54,"No se encuentra"))</f>
        <v>127</v>
      </c>
      <c r="H55" s="110" t="str">
        <f t="shared" si="0"/>
        <v>kgCO2e/kilogramos</v>
      </c>
      <c r="I55" s="74" t="s">
        <v>691</v>
      </c>
    </row>
    <row r="56" spans="2:9" ht="14.4">
      <c r="B56" s="74" t="s">
        <v>175</v>
      </c>
      <c r="C56" s="74" t="s">
        <v>175</v>
      </c>
      <c r="D56" s="74" t="s">
        <v>707</v>
      </c>
      <c r="E56" s="74" t="s">
        <v>175</v>
      </c>
      <c r="F56" s="254" t="s">
        <v>90</v>
      </c>
      <c r="G56" s="102">
        <f>_xlfn.XLOOKUP(B56,'1.4 AR5 CH8  T8.A.1'!$A$4:$A$217,'1.4 AR5 CH8  T8.A.1'!$H$4:$H$217,_xlfn.XLOOKUP(B56,'1.4 V3 CH7 T7.8'!$B$4:$B$54,'1.4 V3 CH7 T7.8'!$O$4:$O$54,"No se encuentra"))</f>
        <v>525</v>
      </c>
      <c r="H56" s="110" t="str">
        <f t="shared" si="0"/>
        <v>kgCO2e/kilogramos</v>
      </c>
      <c r="I56" s="74" t="s">
        <v>691</v>
      </c>
    </row>
    <row r="57" spans="2:9" ht="14.4">
      <c r="B57" s="74" t="s">
        <v>176</v>
      </c>
      <c r="C57" s="74" t="s">
        <v>176</v>
      </c>
      <c r="D57" s="74" t="s">
        <v>707</v>
      </c>
      <c r="E57" s="74" t="s">
        <v>176</v>
      </c>
      <c r="F57" s="254" t="s">
        <v>90</v>
      </c>
      <c r="G57" s="102">
        <f>_xlfn.XLOOKUP(B57,'1.4 AR5 CH8  T8.A.1'!$A$4:$A$217,'1.4 AR5 CH8  T8.A.1'!$H$4:$H$217,_xlfn.XLOOKUP(B57,'1.4 V3 CH7 T7.8'!$B$4:$B$54,'1.4 V3 CH7 T7.8'!$O$4:$O$54,"No se encuentra"))</f>
        <v>148</v>
      </c>
      <c r="H57" s="110" t="str">
        <f t="shared" si="0"/>
        <v>kgCO2e/kilogramos</v>
      </c>
      <c r="I57" s="74" t="s">
        <v>691</v>
      </c>
    </row>
    <row r="58" spans="2:9" ht="14.4">
      <c r="B58" s="80" t="s">
        <v>711</v>
      </c>
      <c r="C58" s="80" t="s">
        <v>177</v>
      </c>
      <c r="D58" s="308" t="s">
        <v>690</v>
      </c>
      <c r="E58" s="262" t="s">
        <v>711</v>
      </c>
      <c r="F58" s="309" t="s">
        <v>90</v>
      </c>
      <c r="G58" s="102">
        <f>_xlfn.XLOOKUP(B58,'1.4 AR5 CH8  T8.A.1'!$A$4:$A$217,'1.4 AR5 CH8  T8.A.1'!$H$4:$H$217,_xlfn.XLOOKUP(B58,'1.4 V3 CH7 T7.8'!$B$4:$B$54,'1.4 V3 CH7 T7.8'!$O$4:$O$54,"No se encuentra"))</f>
        <v>1</v>
      </c>
      <c r="H58" s="110" t="str">
        <f t="shared" si="0"/>
        <v>kgCO2e/kilogramos</v>
      </c>
      <c r="I58" s="254" t="s">
        <v>712</v>
      </c>
    </row>
    <row r="59" spans="2:9" ht="14.4">
      <c r="B59" s="80" t="s">
        <v>713</v>
      </c>
      <c r="C59" s="80" t="s">
        <v>178</v>
      </c>
      <c r="D59" s="308" t="s">
        <v>690</v>
      </c>
      <c r="E59" s="309" t="s">
        <v>713</v>
      </c>
      <c r="F59" s="309" t="s">
        <v>90</v>
      </c>
      <c r="G59" s="310">
        <f>_xlfn.XLOOKUP(B59,'1.4 AR5 CH8  T8.A.1'!$A$4:$A$217,'1.4 AR5 CH8  T8.A.1'!$H$4:$H$217,_xlfn.XLOOKUP(B59,'1.4 V3 CH7 T7.8'!$B$4:$B$54,'1.4 V3 CH7 T7.8'!$O$4:$O$54,"No se encuentra"))</f>
        <v>491</v>
      </c>
      <c r="H59" s="110" t="str">
        <f t="shared" si="0"/>
        <v>kgCO2e/kilogramos</v>
      </c>
      <c r="I59" s="309" t="s">
        <v>691</v>
      </c>
    </row>
    <row r="60" spans="2:9" ht="15" customHeight="1">
      <c r="B60" s="74" t="s">
        <v>714</v>
      </c>
      <c r="C60" s="74" t="s">
        <v>179</v>
      </c>
      <c r="D60" s="74" t="s">
        <v>690</v>
      </c>
      <c r="E60" s="74" t="s">
        <v>714</v>
      </c>
      <c r="F60" s="254" t="s">
        <v>90</v>
      </c>
      <c r="G60" s="102">
        <f>_xlfn.XLOOKUP(B60,'1.4 AR5 CH8  T8.A.1'!$A$4:$A$217,'1.4 AR5 CH8  T8.A.1'!$H$4:$H$217,_xlfn.XLOOKUP(B60,'1.4 V3 CH7 T7.8'!$B$4:$B$54,'1.4 V3 CH7 T7.8'!$O$4:$O$54,"No se encuentra"))</f>
        <v>216</v>
      </c>
      <c r="H60" s="110" t="str">
        <f t="shared" si="0"/>
        <v>kgCO2e/kilogramos</v>
      </c>
      <c r="I60" s="254" t="s">
        <v>691</v>
      </c>
    </row>
    <row r="61" spans="2:9" ht="15" customHeight="1">
      <c r="B61" s="74" t="s">
        <v>715</v>
      </c>
      <c r="C61" s="74" t="s">
        <v>180</v>
      </c>
      <c r="D61" s="74" t="s">
        <v>690</v>
      </c>
      <c r="E61" s="74" t="s">
        <v>715</v>
      </c>
      <c r="F61" s="254" t="s">
        <v>90</v>
      </c>
      <c r="G61" s="102">
        <f>_xlfn.XLOOKUP(B61,'1.4 AR5 CH8  T8.A.1'!$A$4:$A$217,'1.4 AR5 CH8  T8.A.1'!$H$4:$H$217,_xlfn.XLOOKUP(B61,'1.4 V3 CH7 T7.8'!$B$4:$B$54,'1.4 V3 CH7 T7.8'!$O$4:$O$54,"No se encuentra"))</f>
        <v>265</v>
      </c>
      <c r="H61" s="110" t="str">
        <f t="shared" si="0"/>
        <v>kgCO2e/kilogramos</v>
      </c>
      <c r="I61" s="254" t="s">
        <v>691</v>
      </c>
    </row>
    <row r="64" spans="2:9" ht="14.4">
      <c r="E64" s="150"/>
      <c r="F64" s="150"/>
    </row>
  </sheetData>
  <sheetProtection autoFilter="0"/>
  <autoFilter ref="B6:I6" xr:uid="{00000000-0001-0000-1600-000000000000}"/>
  <phoneticPr fontId="46" type="noConversion"/>
  <hyperlinks>
    <hyperlink ref="A1" location="INICIO!A1" display="Volver al inicio" xr:uid="{2AFCED9F-578D-49BD-AB83-DBD70CFBA93A}"/>
    <hyperlink ref="A2" location="RESUMEN!A1" display="RESUMEN" xr:uid="{68156D0C-50B4-493C-9906-AF9FA34DCC5E}"/>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9" tint="0.79998168889431442"/>
  </sheetPr>
  <dimension ref="A1:N217"/>
  <sheetViews>
    <sheetView showGridLines="0" workbookViewId="0"/>
  </sheetViews>
  <sheetFormatPr baseColWidth="10" defaultColWidth="9.109375" defaultRowHeight="14.4"/>
  <cols>
    <col min="1" max="1" width="113.33203125" style="73" customWidth="1"/>
    <col min="2" max="2" width="50.33203125" style="73" hidden="1" customWidth="1"/>
    <col min="3" max="3" width="9.44140625" style="73" hidden="1" customWidth="1"/>
    <col min="4" max="4" width="20.44140625" style="73" hidden="1" customWidth="1"/>
    <col min="5" max="5" width="21" style="73" hidden="1" customWidth="1"/>
    <col min="6" max="6" width="7.88671875" style="73" hidden="1" customWidth="1"/>
    <col min="7" max="7" width="21.6640625" style="73" hidden="1" customWidth="1"/>
    <col min="8" max="8" width="9" style="73" bestFit="1" customWidth="1"/>
    <col min="9" max="9" width="12.5546875" style="73" hidden="1" customWidth="1"/>
    <col min="10" max="10" width="7.88671875" style="73" hidden="1" customWidth="1"/>
    <col min="11" max="11" width="12.5546875" hidden="1" customWidth="1"/>
    <col min="12" max="12" width="7.88671875" hidden="1" customWidth="1"/>
    <col min="13" max="13" width="12.5546875" hidden="1" customWidth="1"/>
    <col min="14" max="14" width="9" hidden="1" customWidth="1"/>
  </cols>
  <sheetData>
    <row r="1" spans="1:14">
      <c r="H1"/>
    </row>
    <row r="2" spans="1:14" ht="86.4">
      <c r="A2" s="275" t="s">
        <v>716</v>
      </c>
      <c r="B2" s="1"/>
      <c r="C2"/>
      <c r="D2"/>
      <c r="E2"/>
      <c r="F2"/>
      <c r="G2"/>
      <c r="H2"/>
      <c r="I2"/>
      <c r="J2"/>
    </row>
    <row r="3" spans="1:14" s="73" customFormat="1" ht="54" customHeight="1">
      <c r="A3" s="141" t="s">
        <v>717</v>
      </c>
      <c r="B3" s="143" t="s">
        <v>718</v>
      </c>
      <c r="C3" s="142" t="s">
        <v>719</v>
      </c>
      <c r="D3" s="142" t="s">
        <v>720</v>
      </c>
      <c r="E3" s="142" t="s">
        <v>721</v>
      </c>
      <c r="F3" s="142" t="s">
        <v>722</v>
      </c>
      <c r="G3" s="142" t="s">
        <v>723</v>
      </c>
      <c r="H3" s="303" t="s">
        <v>724</v>
      </c>
      <c r="I3" s="142" t="s">
        <v>725</v>
      </c>
      <c r="J3" s="142" t="s">
        <v>726</v>
      </c>
      <c r="K3" s="142" t="s">
        <v>727</v>
      </c>
      <c r="L3" s="142" t="s">
        <v>728</v>
      </c>
      <c r="M3" s="142" t="s">
        <v>729</v>
      </c>
      <c r="N3" s="142" t="s">
        <v>730</v>
      </c>
    </row>
    <row r="4" spans="1:14">
      <c r="A4" s="248" t="s">
        <v>711</v>
      </c>
      <c r="B4" s="276" t="s">
        <v>731</v>
      </c>
      <c r="C4" s="277" t="s">
        <v>732</v>
      </c>
      <c r="D4" s="277">
        <v>137</v>
      </c>
      <c r="E4" s="278">
        <v>2.4900000000000002E-10</v>
      </c>
      <c r="F4" s="279">
        <v>1</v>
      </c>
      <c r="G4" s="278">
        <v>9.1700000000000004E-10</v>
      </c>
      <c r="H4" s="304">
        <v>1</v>
      </c>
      <c r="I4" s="277">
        <v>680</v>
      </c>
      <c r="J4" s="279">
        <v>1</v>
      </c>
      <c r="K4" s="279">
        <v>610</v>
      </c>
      <c r="L4" s="279">
        <v>1</v>
      </c>
      <c r="M4" s="279">
        <v>540</v>
      </c>
      <c r="N4" s="279">
        <v>1</v>
      </c>
    </row>
    <row r="5" spans="1:14">
      <c r="A5" s="280" t="s">
        <v>701</v>
      </c>
      <c r="B5" s="277" t="s">
        <v>733</v>
      </c>
      <c r="C5" s="277" t="s">
        <v>734</v>
      </c>
      <c r="D5" s="277">
        <v>363</v>
      </c>
      <c r="E5" s="278">
        <v>2.0899999999999999E-8</v>
      </c>
      <c r="F5" s="279">
        <v>84</v>
      </c>
      <c r="G5" s="278">
        <v>2.6099999999999999E-8</v>
      </c>
      <c r="H5" s="304">
        <v>28</v>
      </c>
      <c r="I5" s="278">
        <v>4.6200000000000001E-10</v>
      </c>
      <c r="J5" s="279">
        <v>67</v>
      </c>
      <c r="K5" s="281">
        <v>8.6900000000000005E-11</v>
      </c>
      <c r="L5" s="279">
        <v>14</v>
      </c>
      <c r="M5" s="281">
        <v>2.3400000000000001E-11</v>
      </c>
      <c r="N5" s="279">
        <v>4</v>
      </c>
    </row>
    <row r="6" spans="1:14">
      <c r="A6" s="280" t="s">
        <v>735</v>
      </c>
      <c r="B6" s="277" t="s">
        <v>733</v>
      </c>
      <c r="C6" s="277" t="s">
        <v>734</v>
      </c>
      <c r="D6" s="277">
        <v>363</v>
      </c>
      <c r="E6" s="278">
        <v>2.11E-8</v>
      </c>
      <c r="F6" s="279">
        <v>85</v>
      </c>
      <c r="G6" s="278">
        <v>2.73E-8</v>
      </c>
      <c r="H6" s="304">
        <v>30</v>
      </c>
      <c r="I6" s="278">
        <v>4.6800000000000004E-10</v>
      </c>
      <c r="J6" s="279">
        <v>68</v>
      </c>
      <c r="K6" s="281">
        <v>9.5500000000000006E-11</v>
      </c>
      <c r="L6" s="279">
        <v>15</v>
      </c>
      <c r="M6" s="281">
        <v>3.1100000000000001E-11</v>
      </c>
      <c r="N6" s="279">
        <v>6</v>
      </c>
    </row>
    <row r="7" spans="1:14">
      <c r="A7" s="258" t="s">
        <v>715</v>
      </c>
      <c r="B7" s="282" t="s">
        <v>736</v>
      </c>
      <c r="C7" s="282" t="s">
        <v>737</v>
      </c>
      <c r="D7" s="282">
        <v>3</v>
      </c>
      <c r="E7" s="283">
        <v>6.5799999999999994E-8</v>
      </c>
      <c r="F7" s="284">
        <v>264</v>
      </c>
      <c r="G7" s="282">
        <v>2.4299999999999999E-7</v>
      </c>
      <c r="H7" s="305">
        <v>265</v>
      </c>
      <c r="I7" s="283">
        <v>1.8899999999999999E-9</v>
      </c>
      <c r="J7" s="284">
        <v>277</v>
      </c>
      <c r="K7" s="285">
        <v>1.74E-9</v>
      </c>
      <c r="L7" s="284">
        <v>282</v>
      </c>
      <c r="M7" s="285">
        <v>1.2799999999999999E-9</v>
      </c>
      <c r="N7" s="284">
        <v>234</v>
      </c>
    </row>
    <row r="8" spans="1:14">
      <c r="A8" s="138" t="s">
        <v>738</v>
      </c>
      <c r="B8" s="139"/>
      <c r="C8" s="139"/>
      <c r="D8" s="139"/>
      <c r="E8" s="139"/>
      <c r="F8" s="139"/>
      <c r="G8" s="139"/>
      <c r="H8" s="306" t="s">
        <v>739</v>
      </c>
      <c r="I8" s="139"/>
      <c r="J8" s="139"/>
      <c r="K8" s="139"/>
      <c r="L8" s="139"/>
      <c r="M8" s="139"/>
      <c r="N8" s="140"/>
    </row>
    <row r="9" spans="1:14">
      <c r="A9" s="280" t="s">
        <v>708</v>
      </c>
      <c r="B9" s="277" t="s">
        <v>740</v>
      </c>
      <c r="C9" s="277" t="s">
        <v>741</v>
      </c>
      <c r="D9" s="277">
        <v>26</v>
      </c>
      <c r="E9" s="277">
        <v>1.72E-6</v>
      </c>
      <c r="F9" s="279">
        <v>6900</v>
      </c>
      <c r="G9" s="277">
        <v>4.2799999999999997E-6</v>
      </c>
      <c r="H9" s="304">
        <v>4660</v>
      </c>
      <c r="I9" s="278">
        <v>4.7099999999999998E-8</v>
      </c>
      <c r="J9" s="279">
        <v>6890</v>
      </c>
      <c r="K9" s="281">
        <v>3.0099999999999998E-8</v>
      </c>
      <c r="L9" s="279">
        <v>4890</v>
      </c>
      <c r="M9" s="281">
        <v>1.28E-8</v>
      </c>
      <c r="N9" s="279">
        <v>2340</v>
      </c>
    </row>
    <row r="10" spans="1:14">
      <c r="A10" s="280" t="s">
        <v>709</v>
      </c>
      <c r="B10" s="277" t="s">
        <v>742</v>
      </c>
      <c r="C10" s="277" t="s">
        <v>743</v>
      </c>
      <c r="D10" s="277">
        <v>32</v>
      </c>
      <c r="E10" s="277">
        <v>2.6900000000000001E-6</v>
      </c>
      <c r="F10" s="279">
        <v>108</v>
      </c>
      <c r="G10" s="277">
        <v>9.3899999999999999E-6</v>
      </c>
      <c r="H10" s="304">
        <v>10200</v>
      </c>
      <c r="I10" s="278">
        <v>7.7099999999999996E-8</v>
      </c>
      <c r="J10" s="279">
        <v>113</v>
      </c>
      <c r="K10" s="281">
        <v>6.7500000000000002E-8</v>
      </c>
      <c r="L10" s="279">
        <v>11</v>
      </c>
      <c r="M10" s="281">
        <v>4.6199999999999997E-8</v>
      </c>
      <c r="N10" s="279">
        <v>8450</v>
      </c>
    </row>
    <row r="11" spans="1:14">
      <c r="A11" s="280" t="s">
        <v>162</v>
      </c>
      <c r="B11" s="277" t="s">
        <v>744</v>
      </c>
      <c r="C11" s="277" t="s">
        <v>745</v>
      </c>
      <c r="D11" s="277">
        <v>25</v>
      </c>
      <c r="E11" s="277">
        <v>2.7099999999999999E-6</v>
      </c>
      <c r="F11" s="279">
        <v>109</v>
      </c>
      <c r="G11" s="277">
        <v>1.27E-5</v>
      </c>
      <c r="H11" s="304">
        <v>13900</v>
      </c>
      <c r="I11" s="278">
        <v>7.9899999999999994E-8</v>
      </c>
      <c r="J11" s="279">
        <v>117</v>
      </c>
      <c r="K11" s="281">
        <v>8.7699999999999998E-8</v>
      </c>
      <c r="L11" s="279">
        <v>14.2</v>
      </c>
      <c r="M11" s="281">
        <v>8.7100000000000006E-8</v>
      </c>
      <c r="N11" s="279">
        <v>15.9</v>
      </c>
    </row>
    <row r="12" spans="1:14">
      <c r="A12" s="280" t="s">
        <v>163</v>
      </c>
      <c r="B12" s="277" t="s">
        <v>746</v>
      </c>
      <c r="C12" s="277" t="s">
        <v>747</v>
      </c>
      <c r="D12" s="277">
        <v>30</v>
      </c>
      <c r="E12" s="277">
        <v>1.6199999999999999E-6</v>
      </c>
      <c r="F12" s="279">
        <v>6490</v>
      </c>
      <c r="G12" s="277">
        <v>5.3399999999999997E-6</v>
      </c>
      <c r="H12" s="304">
        <v>5820</v>
      </c>
      <c r="I12" s="278">
        <v>4.5999999999999998E-9</v>
      </c>
      <c r="J12" s="279">
        <v>6730</v>
      </c>
      <c r="K12" s="281">
        <v>3.8500000000000001E-8</v>
      </c>
      <c r="L12" s="279">
        <v>6250</v>
      </c>
      <c r="M12" s="281">
        <v>2.4500000000000001E-8</v>
      </c>
      <c r="N12" s="279">
        <v>4470</v>
      </c>
    </row>
    <row r="13" spans="1:14">
      <c r="A13" s="280" t="s">
        <v>164</v>
      </c>
      <c r="B13" s="277" t="s">
        <v>748</v>
      </c>
      <c r="C13" s="277" t="s">
        <v>749</v>
      </c>
      <c r="D13" s="277">
        <v>31</v>
      </c>
      <c r="E13" s="277">
        <v>1.9199999999999998E-6</v>
      </c>
      <c r="F13" s="279">
        <v>7710</v>
      </c>
      <c r="G13" s="277">
        <v>7.8800000000000008E-6</v>
      </c>
      <c r="H13" s="304">
        <v>8590</v>
      </c>
      <c r="I13" s="278">
        <v>5.5999999999999997E-9</v>
      </c>
      <c r="J13" s="279">
        <v>8190</v>
      </c>
      <c r="K13" s="281">
        <v>5.5600000000000002E-8</v>
      </c>
      <c r="L13" s="279">
        <v>9020</v>
      </c>
      <c r="M13" s="281">
        <v>4.6800000000000002E-8</v>
      </c>
      <c r="N13" s="279">
        <v>8550</v>
      </c>
    </row>
    <row r="14" spans="1:14">
      <c r="A14" s="258" t="s">
        <v>165</v>
      </c>
      <c r="B14" s="282" t="s">
        <v>750</v>
      </c>
      <c r="C14" s="282" t="s">
        <v>751</v>
      </c>
      <c r="D14" s="282">
        <v>20</v>
      </c>
      <c r="E14" s="282">
        <v>1.46E-6</v>
      </c>
      <c r="F14" s="284">
        <v>5860</v>
      </c>
      <c r="G14" s="282">
        <v>7.0299999999999996E-6</v>
      </c>
      <c r="H14" s="305">
        <v>7670</v>
      </c>
      <c r="I14" s="283">
        <v>4.3200000000000003E-8</v>
      </c>
      <c r="J14" s="284">
        <v>6310</v>
      </c>
      <c r="K14" s="285">
        <v>4.8100000000000001E-8</v>
      </c>
      <c r="L14" s="284">
        <v>7810</v>
      </c>
      <c r="M14" s="285">
        <v>4.9100000000000003E-8</v>
      </c>
      <c r="N14" s="284">
        <v>8980</v>
      </c>
    </row>
    <row r="15" spans="1:14">
      <c r="A15" s="138" t="s">
        <v>752</v>
      </c>
      <c r="B15" s="286"/>
      <c r="C15" s="286" t="s">
        <v>753</v>
      </c>
      <c r="D15" s="286" t="s">
        <v>753</v>
      </c>
      <c r="E15" s="286" t="s">
        <v>753</v>
      </c>
      <c r="F15" s="286"/>
      <c r="G15" s="286"/>
      <c r="H15" s="307" t="s">
        <v>739</v>
      </c>
      <c r="I15" s="286"/>
      <c r="J15" s="286"/>
      <c r="K15" s="286"/>
      <c r="L15" s="286"/>
      <c r="M15" s="286"/>
      <c r="N15" s="287"/>
    </row>
    <row r="16" spans="1:14">
      <c r="A16" s="280" t="s">
        <v>176</v>
      </c>
      <c r="B16" s="277" t="s">
        <v>754</v>
      </c>
      <c r="C16" s="277" t="s">
        <v>755</v>
      </c>
      <c r="D16" s="277">
        <v>15</v>
      </c>
      <c r="E16" s="277">
        <v>1.35E-7</v>
      </c>
      <c r="F16" s="279">
        <v>543</v>
      </c>
      <c r="G16" s="277">
        <v>1.35E-7</v>
      </c>
      <c r="H16" s="304">
        <v>148</v>
      </c>
      <c r="I16" s="278">
        <v>1.31E-9</v>
      </c>
      <c r="J16" s="279">
        <v>192</v>
      </c>
      <c r="K16" s="281">
        <v>1.5899999999999999E-10</v>
      </c>
      <c r="L16" s="279">
        <v>26</v>
      </c>
      <c r="M16" s="281">
        <v>1.12E-10</v>
      </c>
      <c r="N16" s="279">
        <v>20</v>
      </c>
    </row>
    <row r="17" spans="1:14">
      <c r="A17" s="280" t="s">
        <v>706</v>
      </c>
      <c r="B17" s="277" t="s">
        <v>756</v>
      </c>
      <c r="C17" s="277" t="s">
        <v>757</v>
      </c>
      <c r="D17" s="277">
        <v>21</v>
      </c>
      <c r="E17" s="277">
        <v>1.3200000000000001E-6</v>
      </c>
      <c r="F17" s="279">
        <v>5280</v>
      </c>
      <c r="G17" s="277">
        <v>1.6199999999999999E-6</v>
      </c>
      <c r="H17" s="304">
        <v>1760</v>
      </c>
      <c r="I17" s="278">
        <v>2.8699999999999999E-8</v>
      </c>
      <c r="J17" s="279">
        <v>4200</v>
      </c>
      <c r="K17" s="281">
        <v>5.1300000000000003E-9</v>
      </c>
      <c r="L17" s="279">
        <v>832</v>
      </c>
      <c r="M17" s="281">
        <v>1.43E-9</v>
      </c>
      <c r="N17" s="279">
        <v>262</v>
      </c>
    </row>
    <row r="18" spans="1:14">
      <c r="A18" s="280" t="s">
        <v>758</v>
      </c>
      <c r="B18" s="277" t="s">
        <v>759</v>
      </c>
      <c r="C18" s="277" t="s">
        <v>760</v>
      </c>
      <c r="D18" s="277">
        <v>17</v>
      </c>
      <c r="E18" s="278">
        <v>5.4300000000000003E-8</v>
      </c>
      <c r="F18" s="279">
        <v>218</v>
      </c>
      <c r="G18" s="278">
        <v>5.4300000000000003E-8</v>
      </c>
      <c r="H18" s="304">
        <v>59</v>
      </c>
      <c r="I18" s="278">
        <v>4.8099999999999999E-10</v>
      </c>
      <c r="J18" s="279">
        <v>70</v>
      </c>
      <c r="K18" s="281">
        <v>6.2500000000000004E-11</v>
      </c>
      <c r="L18" s="279">
        <v>10</v>
      </c>
      <c r="M18" s="281">
        <v>4.4699999999999998E-11</v>
      </c>
      <c r="N18" s="279">
        <v>8</v>
      </c>
    </row>
    <row r="19" spans="1:14">
      <c r="A19" s="280" t="s">
        <v>761</v>
      </c>
      <c r="B19" s="277" t="s">
        <v>762</v>
      </c>
      <c r="C19" s="277" t="s">
        <v>763</v>
      </c>
      <c r="D19" s="277">
        <v>21</v>
      </c>
      <c r="E19" s="277">
        <v>2.36E-7</v>
      </c>
      <c r="F19" s="279">
        <v>945</v>
      </c>
      <c r="G19" s="277">
        <v>2.3699999999999999E-7</v>
      </c>
      <c r="H19" s="304">
        <v>258</v>
      </c>
      <c r="I19" s="278">
        <v>2.9100000000000001E-9</v>
      </c>
      <c r="J19" s="279">
        <v>426</v>
      </c>
      <c r="K19" s="281">
        <v>2.99E-10</v>
      </c>
      <c r="L19" s="279">
        <v>48</v>
      </c>
      <c r="M19" s="281">
        <v>1.96E-10</v>
      </c>
      <c r="N19" s="279">
        <v>36</v>
      </c>
    </row>
    <row r="20" spans="1:14">
      <c r="A20" s="280" t="s">
        <v>170</v>
      </c>
      <c r="B20" s="277" t="s">
        <v>764</v>
      </c>
      <c r="C20" s="277" t="s">
        <v>765</v>
      </c>
      <c r="D20" s="277">
        <v>15</v>
      </c>
      <c r="E20" s="278">
        <v>7.2800000000000003E-8</v>
      </c>
      <c r="F20" s="279">
        <v>292</v>
      </c>
      <c r="G20" s="278">
        <v>7.2800000000000003E-8</v>
      </c>
      <c r="H20" s="304">
        <v>79</v>
      </c>
      <c r="I20" s="278">
        <v>6.7099999999999996E-10</v>
      </c>
      <c r="J20" s="279">
        <v>98</v>
      </c>
      <c r="K20" s="281">
        <v>8.4500000000000005E-11</v>
      </c>
      <c r="L20" s="279">
        <v>14</v>
      </c>
      <c r="M20" s="281">
        <v>5.9999999999999997E-13</v>
      </c>
      <c r="N20" s="279">
        <v>11</v>
      </c>
    </row>
    <row r="21" spans="1:14">
      <c r="A21" s="280" t="s">
        <v>766</v>
      </c>
      <c r="B21" s="277" t="s">
        <v>767</v>
      </c>
      <c r="C21" s="277" t="s">
        <v>768</v>
      </c>
      <c r="D21" s="277">
        <v>23</v>
      </c>
      <c r="E21" s="277">
        <v>3.3700000000000001E-7</v>
      </c>
      <c r="F21" s="279">
        <v>1350</v>
      </c>
      <c r="G21" s="277">
        <v>3.39E-7</v>
      </c>
      <c r="H21" s="304">
        <v>370</v>
      </c>
      <c r="I21" s="278">
        <v>4.5100000000000003E-9</v>
      </c>
      <c r="J21" s="279">
        <v>659</v>
      </c>
      <c r="K21" s="281">
        <v>4.4400000000000002E-10</v>
      </c>
      <c r="L21" s="279">
        <v>72</v>
      </c>
      <c r="M21" s="281">
        <v>2.8100000000000001E-10</v>
      </c>
      <c r="N21" s="279">
        <v>51</v>
      </c>
    </row>
    <row r="22" spans="1:14">
      <c r="A22" s="280" t="s">
        <v>171</v>
      </c>
      <c r="B22" s="277" t="s">
        <v>769</v>
      </c>
      <c r="C22" s="277" t="s">
        <v>770</v>
      </c>
      <c r="D22" s="277">
        <v>20</v>
      </c>
      <c r="E22" s="277">
        <v>4.6699999999999999E-7</v>
      </c>
      <c r="F22" s="279">
        <v>1870</v>
      </c>
      <c r="G22" s="277">
        <v>4.8299999999999997E-7</v>
      </c>
      <c r="H22" s="304">
        <v>527</v>
      </c>
      <c r="I22" s="278">
        <v>7.6299999999999995E-9</v>
      </c>
      <c r="J22" s="279">
        <v>1120</v>
      </c>
      <c r="K22" s="281">
        <v>7.4600000000000001E-10</v>
      </c>
      <c r="L22" s="279">
        <v>121</v>
      </c>
      <c r="M22" s="281">
        <v>4.03E-10</v>
      </c>
      <c r="N22" s="279">
        <v>74</v>
      </c>
    </row>
    <row r="23" spans="1:14">
      <c r="A23" s="280" t="s">
        <v>771</v>
      </c>
      <c r="B23" s="277" t="s">
        <v>772</v>
      </c>
      <c r="C23" s="277" t="s">
        <v>773</v>
      </c>
      <c r="D23" s="277">
        <v>17</v>
      </c>
      <c r="E23" s="277">
        <v>3.0699999999999998E-7</v>
      </c>
      <c r="F23" s="279">
        <v>1230</v>
      </c>
      <c r="G23" s="277">
        <v>3.1E-8</v>
      </c>
      <c r="H23" s="304">
        <v>338</v>
      </c>
      <c r="I23" s="278">
        <v>4.2700000000000004E-9</v>
      </c>
      <c r="J23" s="279">
        <v>624</v>
      </c>
      <c r="K23" s="281">
        <v>4.1400000000000002E-10</v>
      </c>
      <c r="L23" s="279">
        <v>67</v>
      </c>
      <c r="M23" s="281">
        <v>2.5799999999999999E-10</v>
      </c>
      <c r="N23" s="279">
        <v>47</v>
      </c>
    </row>
    <row r="24" spans="1:14">
      <c r="A24" s="280" t="s">
        <v>172</v>
      </c>
      <c r="B24" s="277" t="s">
        <v>774</v>
      </c>
      <c r="C24" s="277" t="s">
        <v>775</v>
      </c>
      <c r="D24" s="277">
        <v>16</v>
      </c>
      <c r="E24" s="277">
        <v>6.3600000000000003E-7</v>
      </c>
      <c r="F24" s="279">
        <v>2550</v>
      </c>
      <c r="G24" s="277">
        <v>7.1699999999999997E-7</v>
      </c>
      <c r="H24" s="304">
        <v>782</v>
      </c>
      <c r="I24" s="278">
        <v>1.27E-8</v>
      </c>
      <c r="J24" s="279">
        <v>1850</v>
      </c>
      <c r="K24" s="281">
        <v>1.67E-9</v>
      </c>
      <c r="L24" s="279">
        <v>271</v>
      </c>
      <c r="M24" s="281">
        <v>6.0899999999999996E-10</v>
      </c>
      <c r="N24" s="279">
        <v>111</v>
      </c>
    </row>
    <row r="25" spans="1:14">
      <c r="A25" s="280" t="s">
        <v>173</v>
      </c>
      <c r="B25" s="277" t="s">
        <v>776</v>
      </c>
      <c r="C25" s="277" t="s">
        <v>777</v>
      </c>
      <c r="D25" s="277">
        <v>19</v>
      </c>
      <c r="E25" s="277">
        <v>1.2500000000000001E-6</v>
      </c>
      <c r="F25" s="279">
        <v>5020</v>
      </c>
      <c r="G25" s="277">
        <v>1.8199999999999999E-6</v>
      </c>
      <c r="H25" s="304">
        <v>1980</v>
      </c>
      <c r="I25" s="278">
        <v>3.0099999999999998E-8</v>
      </c>
      <c r="J25" s="279">
        <v>4390</v>
      </c>
      <c r="K25" s="281">
        <v>8.4599999999999993E-9</v>
      </c>
      <c r="L25" s="279">
        <v>1370</v>
      </c>
      <c r="M25" s="281">
        <v>1.9500000000000001E-9</v>
      </c>
      <c r="N25" s="279">
        <v>356</v>
      </c>
    </row>
    <row r="26" spans="1:14">
      <c r="A26" s="280" t="s">
        <v>174</v>
      </c>
      <c r="B26" s="277" t="s">
        <v>778</v>
      </c>
      <c r="C26" s="277" t="s">
        <v>779</v>
      </c>
      <c r="D26" s="277">
        <v>22</v>
      </c>
      <c r="E26" s="277">
        <v>1.17E-7</v>
      </c>
      <c r="F26" s="279">
        <v>469</v>
      </c>
      <c r="G26" s="277">
        <v>1.17E-7</v>
      </c>
      <c r="H26" s="304">
        <v>127</v>
      </c>
      <c r="I26" s="278">
        <v>1.1700000000000001E-9</v>
      </c>
      <c r="J26" s="279">
        <v>170</v>
      </c>
      <c r="K26" s="281">
        <v>1.3799999999999999E-10</v>
      </c>
      <c r="L26" s="279">
        <v>22</v>
      </c>
      <c r="M26" s="281">
        <v>9.6500000000000003E-11</v>
      </c>
      <c r="N26" s="279">
        <v>18</v>
      </c>
    </row>
    <row r="27" spans="1:14">
      <c r="A27" s="280" t="s">
        <v>175</v>
      </c>
      <c r="B27" s="277" t="s">
        <v>780</v>
      </c>
      <c r="C27" s="277" t="s">
        <v>770</v>
      </c>
      <c r="D27" s="277">
        <v>29</v>
      </c>
      <c r="E27" s="277">
        <v>4.6499999999999999E-7</v>
      </c>
      <c r="F27" s="279">
        <v>1860</v>
      </c>
      <c r="G27" s="277">
        <v>4.8100000000000003E-7</v>
      </c>
      <c r="H27" s="304">
        <v>525</v>
      </c>
      <c r="I27" s="278">
        <v>7.61E-9</v>
      </c>
      <c r="J27" s="279">
        <v>1110</v>
      </c>
      <c r="K27" s="281">
        <v>7.4300000000000002E-10</v>
      </c>
      <c r="L27" s="279">
        <v>120</v>
      </c>
      <c r="M27" s="281">
        <v>4.0100000000000001E-10</v>
      </c>
      <c r="N27" s="279">
        <v>73</v>
      </c>
    </row>
    <row r="28" spans="1:14">
      <c r="A28" s="258" t="s">
        <v>781</v>
      </c>
      <c r="B28" s="282" t="s">
        <v>782</v>
      </c>
      <c r="C28" s="282" t="s">
        <v>783</v>
      </c>
      <c r="D28" s="282">
        <v>4</v>
      </c>
      <c r="E28" s="283">
        <v>1.37E-9</v>
      </c>
      <c r="F28" s="284">
        <v>5</v>
      </c>
      <c r="G28" s="283">
        <v>1.37E-9</v>
      </c>
      <c r="H28" s="305">
        <v>1</v>
      </c>
      <c r="I28" s="283">
        <v>1.0899999999999999E-11</v>
      </c>
      <c r="J28" s="284">
        <v>2</v>
      </c>
      <c r="K28" s="284">
        <v>150</v>
      </c>
      <c r="L28" s="284" t="s">
        <v>784</v>
      </c>
      <c r="M28" s="284">
        <v>110</v>
      </c>
      <c r="N28" s="284" t="s">
        <v>784</v>
      </c>
    </row>
    <row r="29" spans="1:14">
      <c r="A29" s="138" t="s">
        <v>785</v>
      </c>
      <c r="B29" s="139"/>
      <c r="C29" s="139"/>
      <c r="D29" s="139"/>
      <c r="E29" s="139"/>
      <c r="F29" s="139"/>
      <c r="G29" s="139"/>
      <c r="H29" s="306" t="s">
        <v>739</v>
      </c>
      <c r="I29" s="139"/>
      <c r="J29" s="139"/>
      <c r="K29" s="139"/>
      <c r="L29" s="139"/>
      <c r="M29" s="139"/>
      <c r="N29" s="140"/>
    </row>
    <row r="30" spans="1:14">
      <c r="A30" s="280" t="s">
        <v>157</v>
      </c>
      <c r="B30" s="277" t="s">
        <v>786</v>
      </c>
      <c r="C30" s="277" t="s">
        <v>787</v>
      </c>
      <c r="D30" s="277" t="s">
        <v>788</v>
      </c>
      <c r="E30" s="277">
        <v>2.7000000000000001E-7</v>
      </c>
      <c r="F30" s="279">
        <v>10.8</v>
      </c>
      <c r="G30" s="277">
        <v>1.1399999999999999E-5</v>
      </c>
      <c r="H30" s="304">
        <v>12400</v>
      </c>
      <c r="I30" s="278">
        <v>7.8800000000000004E-8</v>
      </c>
      <c r="J30" s="279">
        <v>11.5</v>
      </c>
      <c r="K30" s="281">
        <v>7.9899999999999994E-8</v>
      </c>
      <c r="L30" s="279">
        <v>13</v>
      </c>
      <c r="M30" s="281">
        <v>6.9499999999999994E-8</v>
      </c>
      <c r="N30" s="279">
        <v>12.7</v>
      </c>
    </row>
    <row r="31" spans="1:14">
      <c r="A31" s="280" t="s">
        <v>127</v>
      </c>
      <c r="B31" s="277" t="s">
        <v>789</v>
      </c>
      <c r="C31" s="277" t="s">
        <v>790</v>
      </c>
      <c r="D31" s="277" t="s">
        <v>791</v>
      </c>
      <c r="E31" s="277">
        <v>6.0699999999999997E-7</v>
      </c>
      <c r="F31" s="279">
        <v>2430</v>
      </c>
      <c r="G31" s="277">
        <v>6.2099999999999996E-7</v>
      </c>
      <c r="H31" s="304">
        <v>677</v>
      </c>
      <c r="I31" s="278">
        <v>9.3200000000000001E-9</v>
      </c>
      <c r="J31" s="279">
        <v>1360</v>
      </c>
      <c r="K31" s="281">
        <v>8.9300000000000002E-10</v>
      </c>
      <c r="L31" s="279">
        <v>145</v>
      </c>
      <c r="M31" s="281">
        <v>5.1699999999999997E-10</v>
      </c>
      <c r="N31" s="279">
        <v>94</v>
      </c>
    </row>
    <row r="32" spans="1:14">
      <c r="A32" s="280" t="s">
        <v>128</v>
      </c>
      <c r="B32" s="277" t="s">
        <v>792</v>
      </c>
      <c r="C32" s="277" t="s">
        <v>793</v>
      </c>
      <c r="D32" s="277" t="s">
        <v>794</v>
      </c>
      <c r="E32" s="277">
        <v>1.0700000000000001E-7</v>
      </c>
      <c r="F32" s="279">
        <v>427</v>
      </c>
      <c r="G32" s="277">
        <v>1.0700000000000001E-7</v>
      </c>
      <c r="H32" s="304">
        <v>116</v>
      </c>
      <c r="I32" s="278">
        <v>1.21E-9</v>
      </c>
      <c r="J32" s="279">
        <v>177</v>
      </c>
      <c r="K32" s="281">
        <v>1.3100000000000001E-10</v>
      </c>
      <c r="L32" s="279">
        <v>21</v>
      </c>
      <c r="M32" s="281">
        <v>8.8200000000000003E-11</v>
      </c>
      <c r="N32" s="279">
        <v>16</v>
      </c>
    </row>
    <row r="33" spans="1:14">
      <c r="A33" s="280" t="s">
        <v>136</v>
      </c>
      <c r="B33" s="277" t="s">
        <v>795</v>
      </c>
      <c r="C33" s="277" t="s">
        <v>796</v>
      </c>
      <c r="D33" s="277" t="s">
        <v>797</v>
      </c>
      <c r="E33" s="277">
        <v>1.5200000000000001E-6</v>
      </c>
      <c r="F33" s="279">
        <v>6090</v>
      </c>
      <c r="G33" s="277">
        <v>2.9100000000000001E-6</v>
      </c>
      <c r="H33" s="304">
        <v>3170</v>
      </c>
      <c r="I33" s="278">
        <v>3.9699999999999998E-8</v>
      </c>
      <c r="J33" s="279">
        <v>5800</v>
      </c>
      <c r="K33" s="281">
        <v>1.8399999999999999E-8</v>
      </c>
      <c r="L33" s="279">
        <v>2980</v>
      </c>
      <c r="M33" s="281">
        <v>5.2899999999999997E-9</v>
      </c>
      <c r="N33" s="279">
        <v>967</v>
      </c>
    </row>
    <row r="34" spans="1:14">
      <c r="A34" s="280" t="s">
        <v>147</v>
      </c>
      <c r="B34" s="277" t="s">
        <v>798</v>
      </c>
      <c r="C34" s="277" t="s">
        <v>799</v>
      </c>
      <c r="D34" s="277" t="s">
        <v>800</v>
      </c>
      <c r="E34" s="277">
        <v>8.9299999999999996E-7</v>
      </c>
      <c r="F34" s="279">
        <v>3580</v>
      </c>
      <c r="G34" s="277">
        <v>1.02E-6</v>
      </c>
      <c r="H34" s="304">
        <v>1120</v>
      </c>
      <c r="I34" s="278">
        <v>1.8200000000000001E-8</v>
      </c>
      <c r="J34" s="279">
        <v>2660</v>
      </c>
      <c r="K34" s="281">
        <v>2.5399999999999999E-9</v>
      </c>
      <c r="L34" s="279">
        <v>412</v>
      </c>
      <c r="M34" s="281">
        <v>8.7299999999999998E-10</v>
      </c>
      <c r="N34" s="279">
        <v>160</v>
      </c>
    </row>
    <row r="35" spans="1:14">
      <c r="A35" s="280" t="s">
        <v>152</v>
      </c>
      <c r="B35" s="277" t="s">
        <v>801</v>
      </c>
      <c r="C35" s="277" t="s">
        <v>802</v>
      </c>
      <c r="D35" s="277" t="s">
        <v>803</v>
      </c>
      <c r="E35" s="277">
        <v>9.2600000000000001E-7</v>
      </c>
      <c r="F35" s="279">
        <v>3710</v>
      </c>
      <c r="G35" s="277">
        <v>1.19E-6</v>
      </c>
      <c r="H35" s="304">
        <v>1300</v>
      </c>
      <c r="I35" s="278">
        <v>2.0899999999999999E-8</v>
      </c>
      <c r="J35" s="279">
        <v>3050</v>
      </c>
      <c r="K35" s="281">
        <v>4.3299999999999997E-9</v>
      </c>
      <c r="L35" s="279">
        <v>703</v>
      </c>
      <c r="M35" s="281">
        <v>1.0999999999999999E-10</v>
      </c>
      <c r="N35" s="279">
        <v>201</v>
      </c>
    </row>
    <row r="36" spans="1:14">
      <c r="A36" s="280" t="s">
        <v>153</v>
      </c>
      <c r="B36" s="277" t="s">
        <v>804</v>
      </c>
      <c r="C36" s="277" t="s">
        <v>805</v>
      </c>
      <c r="D36" s="277" t="s">
        <v>806</v>
      </c>
      <c r="E36" s="277">
        <v>3E-9</v>
      </c>
      <c r="F36" s="279">
        <v>1200</v>
      </c>
      <c r="G36" s="277">
        <v>3.0100000000000001E-7</v>
      </c>
      <c r="H36" s="304">
        <v>328</v>
      </c>
      <c r="I36" s="278">
        <v>3.7600000000000003E-9</v>
      </c>
      <c r="J36" s="279">
        <v>549</v>
      </c>
      <c r="K36" s="281">
        <v>3.8200000000000003E-10</v>
      </c>
      <c r="L36" s="279">
        <v>62</v>
      </c>
      <c r="M36" s="281">
        <v>2.4900000000000002E-10</v>
      </c>
      <c r="N36" s="279">
        <v>46</v>
      </c>
    </row>
    <row r="37" spans="1:14">
      <c r="A37" s="280" t="s">
        <v>154</v>
      </c>
      <c r="B37" s="277" t="s">
        <v>807</v>
      </c>
      <c r="C37" s="277" t="s">
        <v>808</v>
      </c>
      <c r="D37" s="277" t="s">
        <v>803</v>
      </c>
      <c r="E37" s="277">
        <v>1.73E-6</v>
      </c>
      <c r="F37" s="279">
        <v>6940</v>
      </c>
      <c r="G37" s="277">
        <v>4.4100000000000001E-6</v>
      </c>
      <c r="H37" s="304">
        <v>4800</v>
      </c>
      <c r="I37" s="278">
        <v>4.7600000000000003E-8</v>
      </c>
      <c r="J37" s="279">
        <v>6960</v>
      </c>
      <c r="K37" s="281">
        <v>3.1200000000000001E-8</v>
      </c>
      <c r="L37" s="279">
        <v>5060</v>
      </c>
      <c r="M37" s="281">
        <v>1.37E-8</v>
      </c>
      <c r="N37" s="279">
        <v>2500</v>
      </c>
    </row>
    <row r="38" spans="1:14">
      <c r="A38" s="280" t="s">
        <v>809</v>
      </c>
      <c r="B38" s="277" t="s">
        <v>810</v>
      </c>
      <c r="C38" s="277" t="s">
        <v>811</v>
      </c>
      <c r="D38" s="277" t="s">
        <v>812</v>
      </c>
      <c r="E38" s="278">
        <v>1.51E-8</v>
      </c>
      <c r="F38" s="279">
        <v>60</v>
      </c>
      <c r="G38" s="278">
        <v>1.51E-8</v>
      </c>
      <c r="H38" s="304">
        <v>16</v>
      </c>
      <c r="I38" s="278">
        <v>1.2500000000000001E-10</v>
      </c>
      <c r="J38" s="279">
        <v>18</v>
      </c>
      <c r="K38" s="281">
        <v>1.7100000000000001E-11</v>
      </c>
      <c r="L38" s="279">
        <v>3</v>
      </c>
      <c r="M38" s="281">
        <v>1.24E-11</v>
      </c>
      <c r="N38" s="279">
        <v>2</v>
      </c>
    </row>
    <row r="39" spans="1:14">
      <c r="A39" s="280" t="s">
        <v>155</v>
      </c>
      <c r="B39" s="277" t="s">
        <v>813</v>
      </c>
      <c r="C39" s="277" t="s">
        <v>814</v>
      </c>
      <c r="D39" s="277" t="s">
        <v>815</v>
      </c>
      <c r="E39" s="277">
        <v>1.2599999999999999E-7</v>
      </c>
      <c r="F39" s="279">
        <v>506</v>
      </c>
      <c r="G39" s="277">
        <v>1.2599999999999999E-7</v>
      </c>
      <c r="H39" s="304">
        <v>138</v>
      </c>
      <c r="I39" s="278">
        <v>1.19E-9</v>
      </c>
      <c r="J39" s="279">
        <v>174</v>
      </c>
      <c r="K39" s="281">
        <v>1.4700000000000001E-10</v>
      </c>
      <c r="L39" s="279">
        <v>24</v>
      </c>
      <c r="M39" s="281">
        <v>1.04E-10</v>
      </c>
      <c r="N39" s="279">
        <v>19</v>
      </c>
    </row>
    <row r="40" spans="1:14">
      <c r="A40" s="280" t="s">
        <v>816</v>
      </c>
      <c r="B40" s="277" t="s">
        <v>817</v>
      </c>
      <c r="C40" s="277" t="s">
        <v>818</v>
      </c>
      <c r="D40" s="277" t="s">
        <v>794</v>
      </c>
      <c r="E40" s="278">
        <v>3.3299999999999999E-9</v>
      </c>
      <c r="F40" s="279">
        <v>13</v>
      </c>
      <c r="G40" s="278">
        <v>3.3299999999999999E-9</v>
      </c>
      <c r="H40" s="304">
        <v>4</v>
      </c>
      <c r="I40" s="278">
        <v>2.6999999999999998E-12</v>
      </c>
      <c r="J40" s="279">
        <v>4</v>
      </c>
      <c r="K40" s="279">
        <v>370</v>
      </c>
      <c r="L40" s="279" t="s">
        <v>784</v>
      </c>
      <c r="M40" s="279">
        <v>270</v>
      </c>
      <c r="N40" s="279" t="s">
        <v>784</v>
      </c>
    </row>
    <row r="41" spans="1:14">
      <c r="A41" s="280" t="s">
        <v>819</v>
      </c>
      <c r="B41" s="277" t="s">
        <v>820</v>
      </c>
      <c r="C41" s="277" t="s">
        <v>796</v>
      </c>
      <c r="D41" s="277" t="s">
        <v>821</v>
      </c>
      <c r="E41" s="277">
        <v>1.2699999999999999E-6</v>
      </c>
      <c r="F41" s="279">
        <v>5080</v>
      </c>
      <c r="G41" s="277">
        <v>2.4200000000000001E-6</v>
      </c>
      <c r="H41" s="304">
        <v>2640</v>
      </c>
      <c r="I41" s="278">
        <v>3.3099999999999999E-8</v>
      </c>
      <c r="J41" s="279">
        <v>4830</v>
      </c>
      <c r="K41" s="281">
        <v>1.5300000000000001E-8</v>
      </c>
      <c r="L41" s="279">
        <v>2480</v>
      </c>
      <c r="M41" s="281">
        <v>4.4100000000000003E-9</v>
      </c>
      <c r="N41" s="279">
        <v>806</v>
      </c>
    </row>
    <row r="42" spans="1:14">
      <c r="A42" s="280" t="s">
        <v>156</v>
      </c>
      <c r="B42" s="277" t="s">
        <v>822</v>
      </c>
      <c r="C42" s="277" t="s">
        <v>823</v>
      </c>
      <c r="D42" s="277" t="s">
        <v>824</v>
      </c>
      <c r="E42" s="277">
        <v>1.3400000000000001E-6</v>
      </c>
      <c r="F42" s="279">
        <v>5360</v>
      </c>
      <c r="G42" s="277">
        <v>3.0699999999999998E-6</v>
      </c>
      <c r="H42" s="304">
        <v>3350</v>
      </c>
      <c r="I42" s="278">
        <v>3.6099999999999999E-8</v>
      </c>
      <c r="J42" s="279">
        <v>5280</v>
      </c>
      <c r="K42" s="281">
        <v>2.1200000000000001E-8</v>
      </c>
      <c r="L42" s="279">
        <v>3440</v>
      </c>
      <c r="M42" s="281">
        <v>7.9799999999999993E-9</v>
      </c>
      <c r="N42" s="279">
        <v>1460</v>
      </c>
    </row>
    <row r="43" spans="1:14">
      <c r="A43" s="280" t="s">
        <v>825</v>
      </c>
      <c r="B43" s="277" t="s">
        <v>826</v>
      </c>
      <c r="C43" s="277" t="s">
        <v>827</v>
      </c>
      <c r="D43" s="277" t="s">
        <v>797</v>
      </c>
      <c r="E43" s="277">
        <v>8.6700000000000002E-7</v>
      </c>
      <c r="F43" s="279">
        <v>3480</v>
      </c>
      <c r="G43" s="277">
        <v>1.11E-6</v>
      </c>
      <c r="H43" s="304">
        <v>1210</v>
      </c>
      <c r="I43" s="278">
        <v>1.9399999999999998E-8</v>
      </c>
      <c r="J43" s="279">
        <v>2840</v>
      </c>
      <c r="K43" s="281">
        <v>3.9199999999999997E-9</v>
      </c>
      <c r="L43" s="279">
        <v>636</v>
      </c>
      <c r="M43" s="281">
        <v>1.01E-9</v>
      </c>
      <c r="N43" s="279">
        <v>185</v>
      </c>
    </row>
    <row r="44" spans="1:14">
      <c r="A44" s="280" t="s">
        <v>828</v>
      </c>
      <c r="B44" s="277" t="s">
        <v>829</v>
      </c>
      <c r="C44" s="277" t="s">
        <v>830</v>
      </c>
      <c r="D44" s="277" t="s">
        <v>831</v>
      </c>
      <c r="E44" s="277">
        <v>1.0300000000000001E-6</v>
      </c>
      <c r="F44" s="279">
        <v>4110</v>
      </c>
      <c r="G44" s="277">
        <v>1.22E-6</v>
      </c>
      <c r="H44" s="304">
        <v>1330</v>
      </c>
      <c r="I44" s="278">
        <v>2.18E-8</v>
      </c>
      <c r="J44" s="279">
        <v>3190</v>
      </c>
      <c r="K44" s="281">
        <v>3.53E-9</v>
      </c>
      <c r="L44" s="279">
        <v>573</v>
      </c>
      <c r="M44" s="281">
        <v>1.0600000000000001E-9</v>
      </c>
      <c r="N44" s="279">
        <v>195</v>
      </c>
    </row>
    <row r="45" spans="1:14">
      <c r="A45" s="280" t="s">
        <v>158</v>
      </c>
      <c r="B45" s="277" t="s">
        <v>832</v>
      </c>
      <c r="C45" s="277" t="s">
        <v>833</v>
      </c>
      <c r="D45" s="277" t="s">
        <v>834</v>
      </c>
      <c r="E45" s="277">
        <v>1.73E-6</v>
      </c>
      <c r="F45" s="279">
        <v>6940</v>
      </c>
      <c r="G45" s="277">
        <v>7.3900000000000004E-6</v>
      </c>
      <c r="H45" s="304">
        <v>8060</v>
      </c>
      <c r="I45" s="278">
        <v>5.0600000000000003E-8</v>
      </c>
      <c r="J45" s="279">
        <v>7400</v>
      </c>
      <c r="K45" s="281">
        <v>5.1800000000000001E-8</v>
      </c>
      <c r="L45" s="279">
        <v>8400</v>
      </c>
      <c r="M45" s="281">
        <v>4.58E-8</v>
      </c>
      <c r="N45" s="279">
        <v>8380</v>
      </c>
    </row>
    <row r="46" spans="1:14">
      <c r="A46" s="280" t="s">
        <v>835</v>
      </c>
      <c r="B46" s="277" t="s">
        <v>836</v>
      </c>
      <c r="C46" s="277" t="s">
        <v>837</v>
      </c>
      <c r="D46" s="277" t="s">
        <v>838</v>
      </c>
      <c r="E46" s="277">
        <v>6.2600000000000002E-7</v>
      </c>
      <c r="F46" s="279">
        <v>2510</v>
      </c>
      <c r="G46" s="277">
        <v>6.5600000000000005E-7</v>
      </c>
      <c r="H46" s="304">
        <v>716</v>
      </c>
      <c r="I46" s="278">
        <v>1.07E-8</v>
      </c>
      <c r="J46" s="279">
        <v>1570</v>
      </c>
      <c r="K46" s="281">
        <v>1.09E-9</v>
      </c>
      <c r="L46" s="279">
        <v>176</v>
      </c>
      <c r="M46" s="281">
        <v>5.4899999999999997E-10</v>
      </c>
      <c r="N46" s="279">
        <v>100</v>
      </c>
    </row>
    <row r="47" spans="1:14">
      <c r="A47" s="280" t="s">
        <v>839</v>
      </c>
      <c r="B47" s="277" t="s">
        <v>840</v>
      </c>
      <c r="C47" s="277" t="s">
        <v>808</v>
      </c>
      <c r="D47" s="277" t="s">
        <v>834</v>
      </c>
      <c r="E47" s="277">
        <v>1.6700000000000001E-6</v>
      </c>
      <c r="F47" s="279">
        <v>6680</v>
      </c>
      <c r="G47" s="277">
        <v>4.2400000000000001E-6</v>
      </c>
      <c r="H47" s="304">
        <v>4620</v>
      </c>
      <c r="I47" s="278">
        <v>4.58E-8</v>
      </c>
      <c r="J47" s="279">
        <v>6690</v>
      </c>
      <c r="K47" s="281">
        <v>3E-10</v>
      </c>
      <c r="L47" s="279">
        <v>4870</v>
      </c>
      <c r="M47" s="281">
        <v>1.3200000000000001E-8</v>
      </c>
      <c r="N47" s="279">
        <v>2410</v>
      </c>
    </row>
    <row r="48" spans="1:14">
      <c r="A48" s="280" t="s">
        <v>841</v>
      </c>
      <c r="B48" s="277" t="s">
        <v>842</v>
      </c>
      <c r="C48" s="277" t="s">
        <v>843</v>
      </c>
      <c r="D48" s="277" t="s">
        <v>844</v>
      </c>
      <c r="E48" s="277">
        <v>2.1500000000000001E-7</v>
      </c>
      <c r="F48" s="279">
        <v>863</v>
      </c>
      <c r="G48" s="277">
        <v>2.16E-7</v>
      </c>
      <c r="H48" s="304">
        <v>235</v>
      </c>
      <c r="I48" s="278">
        <v>2.5899999999999999E-9</v>
      </c>
      <c r="J48" s="279">
        <v>378</v>
      </c>
      <c r="K48" s="281">
        <v>2.7E-11</v>
      </c>
      <c r="L48" s="279">
        <v>44</v>
      </c>
      <c r="M48" s="281">
        <v>1.79E-10</v>
      </c>
      <c r="N48" s="279">
        <v>33</v>
      </c>
    </row>
    <row r="49" spans="1:14">
      <c r="A49" s="280" t="s">
        <v>845</v>
      </c>
      <c r="B49" s="277" t="s">
        <v>846</v>
      </c>
      <c r="C49" s="277" t="s">
        <v>847</v>
      </c>
      <c r="D49" s="277" t="s">
        <v>848</v>
      </c>
      <c r="E49" s="277">
        <v>2.6600000000000003E-7</v>
      </c>
      <c r="F49" s="279">
        <v>1070</v>
      </c>
      <c r="G49" s="277">
        <v>2.6600000000000003E-7</v>
      </c>
      <c r="H49" s="304">
        <v>290</v>
      </c>
      <c r="I49" s="278">
        <v>3.1500000000000001E-9</v>
      </c>
      <c r="J49" s="279">
        <v>460</v>
      </c>
      <c r="K49" s="281">
        <v>3.3099999999999999E-10</v>
      </c>
      <c r="L49" s="279">
        <v>54</v>
      </c>
      <c r="M49" s="281">
        <v>2.2000000000000002E-11</v>
      </c>
      <c r="N49" s="279">
        <v>40</v>
      </c>
    </row>
    <row r="50" spans="1:14">
      <c r="A50" s="280" t="s">
        <v>126</v>
      </c>
      <c r="B50" s="277" t="s">
        <v>849</v>
      </c>
      <c r="C50" s="277" t="s">
        <v>850</v>
      </c>
      <c r="D50" s="277" t="s">
        <v>834</v>
      </c>
      <c r="E50" s="277">
        <v>7.2900000000000003E-7</v>
      </c>
      <c r="F50" s="279">
        <v>2920</v>
      </c>
      <c r="G50" s="277">
        <v>7.8700000000000005E-7</v>
      </c>
      <c r="H50" s="304">
        <v>858</v>
      </c>
      <c r="I50" s="278">
        <v>1.35E-8</v>
      </c>
      <c r="J50" s="279">
        <v>1970</v>
      </c>
      <c r="K50" s="281">
        <v>1.51E-9</v>
      </c>
      <c r="L50" s="279">
        <v>245</v>
      </c>
      <c r="M50" s="281">
        <v>6.6199999999999999E-10</v>
      </c>
      <c r="N50" s="279">
        <v>121</v>
      </c>
    </row>
    <row r="51" spans="1:14">
      <c r="A51" s="280" t="s">
        <v>851</v>
      </c>
      <c r="B51" s="277" t="s">
        <v>852</v>
      </c>
      <c r="C51" s="277" t="s">
        <v>853</v>
      </c>
      <c r="D51" s="277" t="s">
        <v>854</v>
      </c>
      <c r="E51" s="278">
        <v>6.9300000000000005E-8</v>
      </c>
      <c r="F51" s="279">
        <v>278</v>
      </c>
      <c r="G51" s="278">
        <v>6.9300000000000005E-8</v>
      </c>
      <c r="H51" s="304">
        <v>76</v>
      </c>
      <c r="I51" s="278">
        <v>6.3099999999999999E-10</v>
      </c>
      <c r="J51" s="279">
        <v>92</v>
      </c>
      <c r="K51" s="281">
        <v>8.0200000000000005E-11</v>
      </c>
      <c r="L51" s="279">
        <v>13</v>
      </c>
      <c r="M51" s="281">
        <v>5.7000000000000003E-12</v>
      </c>
      <c r="N51" s="279">
        <v>10</v>
      </c>
    </row>
    <row r="52" spans="1:14">
      <c r="A52" s="280" t="s">
        <v>855</v>
      </c>
      <c r="B52" s="277" t="s">
        <v>856</v>
      </c>
      <c r="C52" s="277" t="s">
        <v>857</v>
      </c>
      <c r="D52" s="277" t="s">
        <v>858</v>
      </c>
      <c r="E52" s="277">
        <v>1.3199999999999999E-7</v>
      </c>
      <c r="F52" s="279">
        <v>530</v>
      </c>
      <c r="G52" s="277">
        <v>1.3199999999999999E-7</v>
      </c>
      <c r="H52" s="304">
        <v>144</v>
      </c>
      <c r="I52" s="278">
        <v>1.4599999999999999E-9</v>
      </c>
      <c r="J52" s="279">
        <v>213</v>
      </c>
      <c r="K52" s="281">
        <v>1.6100000000000001E-10</v>
      </c>
      <c r="L52" s="279">
        <v>26</v>
      </c>
      <c r="M52" s="281">
        <v>1.09E-10</v>
      </c>
      <c r="N52" s="279">
        <v>20</v>
      </c>
    </row>
    <row r="53" spans="1:14">
      <c r="A53" s="280" t="s">
        <v>859</v>
      </c>
      <c r="B53" s="277" t="s">
        <v>860</v>
      </c>
      <c r="C53" s="277" t="s">
        <v>861</v>
      </c>
      <c r="D53" s="277" t="s">
        <v>862</v>
      </c>
      <c r="E53" s="277">
        <v>1.13E-6</v>
      </c>
      <c r="F53" s="279">
        <v>4510</v>
      </c>
      <c r="G53" s="277">
        <v>2.1600000000000001E-6</v>
      </c>
      <c r="H53" s="304">
        <v>2360</v>
      </c>
      <c r="I53" s="278">
        <v>2.9399999999999999E-8</v>
      </c>
      <c r="J53" s="279">
        <v>4290</v>
      </c>
      <c r="K53" s="281">
        <v>1.37E-8</v>
      </c>
      <c r="L53" s="279">
        <v>2220</v>
      </c>
      <c r="M53" s="281">
        <v>3.9600000000000004E-9</v>
      </c>
      <c r="N53" s="279">
        <v>725</v>
      </c>
    </row>
    <row r="54" spans="1:14">
      <c r="A54" s="280" t="s">
        <v>863</v>
      </c>
      <c r="B54" s="277" t="s">
        <v>864</v>
      </c>
      <c r="C54" s="277" t="s">
        <v>865</v>
      </c>
      <c r="D54" s="277" t="s">
        <v>866</v>
      </c>
      <c r="E54" s="277">
        <v>6.6400000000000002E-7</v>
      </c>
      <c r="F54" s="279">
        <v>2660</v>
      </c>
      <c r="G54" s="277">
        <v>7.3799999999999996E-7</v>
      </c>
      <c r="H54" s="304">
        <v>804</v>
      </c>
      <c r="I54" s="278">
        <v>1.3000000000000001E-9</v>
      </c>
      <c r="J54" s="279">
        <v>1890</v>
      </c>
      <c r="K54" s="281">
        <v>1.62E-9</v>
      </c>
      <c r="L54" s="279">
        <v>262</v>
      </c>
      <c r="M54" s="281">
        <v>6.2400000000000002E-10</v>
      </c>
      <c r="N54" s="279">
        <v>114</v>
      </c>
    </row>
    <row r="55" spans="1:14">
      <c r="A55" s="280" t="s">
        <v>692</v>
      </c>
      <c r="B55" s="277" t="s">
        <v>867</v>
      </c>
      <c r="C55" s="277" t="s">
        <v>868</v>
      </c>
      <c r="D55" s="277" t="s">
        <v>869</v>
      </c>
      <c r="E55" s="277">
        <v>1.08E-6</v>
      </c>
      <c r="F55" s="279">
        <v>4310</v>
      </c>
      <c r="G55" s="277">
        <v>1.5099999999999999E-6</v>
      </c>
      <c r="H55" s="304">
        <v>1650</v>
      </c>
      <c r="I55" s="278">
        <v>2.5399999999999999E-8</v>
      </c>
      <c r="J55" s="279">
        <v>3720</v>
      </c>
      <c r="K55" s="281">
        <v>6.6199999999999999E-9</v>
      </c>
      <c r="L55" s="279">
        <v>1070</v>
      </c>
      <c r="M55" s="281">
        <v>1.5400000000000001E-9</v>
      </c>
      <c r="N55" s="279">
        <v>281</v>
      </c>
    </row>
    <row r="56" spans="1:14">
      <c r="A56" s="280" t="s">
        <v>870</v>
      </c>
      <c r="B56" s="277" t="s">
        <v>871</v>
      </c>
      <c r="C56" s="277" t="s">
        <v>872</v>
      </c>
      <c r="D56" s="277" t="s">
        <v>873</v>
      </c>
      <c r="E56" s="278">
        <v>3.8699999999999999E-11</v>
      </c>
      <c r="F56" s="279" t="s">
        <v>784</v>
      </c>
      <c r="G56" s="278">
        <v>3.8699999999999999E-11</v>
      </c>
      <c r="H56" s="304" t="s">
        <v>784</v>
      </c>
      <c r="I56" s="277">
        <v>300</v>
      </c>
      <c r="J56" s="279" t="s">
        <v>784</v>
      </c>
      <c r="K56" s="279">
        <v>512</v>
      </c>
      <c r="L56" s="279" t="s">
        <v>784</v>
      </c>
      <c r="M56" s="279">
        <v>512</v>
      </c>
      <c r="N56" s="279" t="s">
        <v>784</v>
      </c>
    </row>
    <row r="57" spans="1:14">
      <c r="A57" s="280" t="s">
        <v>874</v>
      </c>
      <c r="B57" s="277" t="s">
        <v>875</v>
      </c>
      <c r="C57" s="277" t="s">
        <v>876</v>
      </c>
      <c r="D57" s="277" t="s">
        <v>877</v>
      </c>
      <c r="E57" s="278">
        <v>1.54E-11</v>
      </c>
      <c r="F57" s="279" t="s">
        <v>784</v>
      </c>
      <c r="G57" s="278">
        <v>1.54E-11</v>
      </c>
      <c r="H57" s="304" t="s">
        <v>784</v>
      </c>
      <c r="I57" s="277">
        <v>100</v>
      </c>
      <c r="J57" s="279" t="s">
        <v>784</v>
      </c>
      <c r="K57" s="279">
        <v>512</v>
      </c>
      <c r="L57" s="279" t="s">
        <v>784</v>
      </c>
      <c r="M57" s="279">
        <v>512</v>
      </c>
      <c r="N57" s="279" t="s">
        <v>784</v>
      </c>
    </row>
    <row r="58" spans="1:14">
      <c r="A58" s="280" t="s">
        <v>878</v>
      </c>
      <c r="B58" s="277" t="s">
        <v>879</v>
      </c>
      <c r="C58" s="277" t="s">
        <v>880</v>
      </c>
      <c r="D58" s="277" t="s">
        <v>794</v>
      </c>
      <c r="E58" s="278">
        <v>2.1400000000000001E-10</v>
      </c>
      <c r="F58" s="279" t="s">
        <v>784</v>
      </c>
      <c r="G58" s="278">
        <v>2.1400000000000001E-10</v>
      </c>
      <c r="H58" s="304" t="s">
        <v>784</v>
      </c>
      <c r="I58" s="278">
        <v>1.7000000000000001E-13</v>
      </c>
      <c r="J58" s="279" t="s">
        <v>784</v>
      </c>
      <c r="K58" s="279">
        <v>200</v>
      </c>
      <c r="L58" s="279" t="s">
        <v>784</v>
      </c>
      <c r="M58" s="279">
        <v>100</v>
      </c>
      <c r="N58" s="279" t="s">
        <v>784</v>
      </c>
    </row>
    <row r="59" spans="1:14">
      <c r="A59" s="280" t="s">
        <v>881</v>
      </c>
      <c r="B59" s="277" t="s">
        <v>882</v>
      </c>
      <c r="C59" s="277" t="s">
        <v>883</v>
      </c>
      <c r="D59" s="277" t="s">
        <v>884</v>
      </c>
      <c r="E59" s="278">
        <v>7.2499999999999995E-11</v>
      </c>
      <c r="F59" s="279" t="s">
        <v>784</v>
      </c>
      <c r="G59" s="278">
        <v>7.2499999999999995E-11</v>
      </c>
      <c r="H59" s="304" t="s">
        <v>784</v>
      </c>
      <c r="I59" s="277">
        <v>500</v>
      </c>
      <c r="J59" s="279" t="s">
        <v>784</v>
      </c>
      <c r="K59" s="279">
        <v>512</v>
      </c>
      <c r="L59" s="279" t="s">
        <v>784</v>
      </c>
      <c r="M59" s="279">
        <v>512</v>
      </c>
      <c r="N59" s="279" t="s">
        <v>784</v>
      </c>
    </row>
    <row r="60" spans="1:14">
      <c r="A60" s="280" t="s">
        <v>885</v>
      </c>
      <c r="B60" s="277" t="s">
        <v>886</v>
      </c>
      <c r="C60" s="277" t="s">
        <v>887</v>
      </c>
      <c r="D60" s="277" t="s">
        <v>794</v>
      </c>
      <c r="E60" s="278">
        <v>2.6099999999999998E-10</v>
      </c>
      <c r="F60" s="279">
        <v>1</v>
      </c>
      <c r="G60" s="278">
        <v>2.6099999999999998E-10</v>
      </c>
      <c r="H60" s="304" t="s">
        <v>784</v>
      </c>
      <c r="I60" s="277">
        <v>200</v>
      </c>
      <c r="J60" s="279" t="s">
        <v>784</v>
      </c>
      <c r="K60" s="279">
        <v>200</v>
      </c>
      <c r="L60" s="279" t="s">
        <v>784</v>
      </c>
      <c r="M60" s="279">
        <v>200</v>
      </c>
      <c r="N60" s="279" t="s">
        <v>784</v>
      </c>
    </row>
    <row r="61" spans="1:14">
      <c r="A61" s="280" t="s">
        <v>888</v>
      </c>
      <c r="B61" s="277" t="s">
        <v>889</v>
      </c>
      <c r="C61" s="277" t="s">
        <v>890</v>
      </c>
      <c r="D61" s="277" t="s">
        <v>794</v>
      </c>
      <c r="E61" s="278">
        <v>3.2200000000000003E-10</v>
      </c>
      <c r="F61" s="279">
        <v>1</v>
      </c>
      <c r="G61" s="278">
        <v>3.2200000000000003E-10</v>
      </c>
      <c r="H61" s="304" t="s">
        <v>784</v>
      </c>
      <c r="I61" s="277">
        <v>250</v>
      </c>
      <c r="J61" s="279" t="s">
        <v>784</v>
      </c>
      <c r="K61" s="279">
        <v>300</v>
      </c>
      <c r="L61" s="279" t="s">
        <v>784</v>
      </c>
      <c r="M61" s="279">
        <v>200</v>
      </c>
      <c r="N61" s="279" t="s">
        <v>784</v>
      </c>
    </row>
    <row r="62" spans="1:14">
      <c r="A62" s="280" t="s">
        <v>891</v>
      </c>
      <c r="B62" s="277" t="s">
        <v>892</v>
      </c>
      <c r="C62" s="277" t="s">
        <v>893</v>
      </c>
      <c r="D62" s="277" t="s">
        <v>812</v>
      </c>
      <c r="E62" s="278">
        <v>8.7399999999999998E-10</v>
      </c>
      <c r="F62" s="279">
        <v>4</v>
      </c>
      <c r="G62" s="278">
        <v>8.7399999999999998E-10</v>
      </c>
      <c r="H62" s="304" t="s">
        <v>784</v>
      </c>
      <c r="I62" s="277">
        <v>690</v>
      </c>
      <c r="J62" s="279" t="s">
        <v>784</v>
      </c>
      <c r="K62" s="279">
        <v>900</v>
      </c>
      <c r="L62" s="279" t="s">
        <v>784</v>
      </c>
      <c r="M62" s="279">
        <v>700</v>
      </c>
      <c r="N62" s="279" t="s">
        <v>784</v>
      </c>
    </row>
    <row r="63" spans="1:14">
      <c r="A63" s="280" t="s">
        <v>894</v>
      </c>
      <c r="B63" s="277" t="s">
        <v>895</v>
      </c>
      <c r="C63" s="277" t="s">
        <v>896</v>
      </c>
      <c r="D63" s="277" t="s">
        <v>897</v>
      </c>
      <c r="E63" s="278">
        <v>1.5400000000000001E-9</v>
      </c>
      <c r="F63" s="279">
        <v>6</v>
      </c>
      <c r="G63" s="278">
        <v>1.5400000000000001E-9</v>
      </c>
      <c r="H63" s="304">
        <v>2</v>
      </c>
      <c r="I63" s="278">
        <v>1.23E-11</v>
      </c>
      <c r="J63" s="279">
        <v>2</v>
      </c>
      <c r="K63" s="279">
        <v>170</v>
      </c>
      <c r="L63" s="279" t="s">
        <v>784</v>
      </c>
      <c r="M63" s="279">
        <v>120</v>
      </c>
      <c r="N63" s="279" t="s">
        <v>784</v>
      </c>
    </row>
    <row r="64" spans="1:14">
      <c r="A64" s="280" t="s">
        <v>898</v>
      </c>
      <c r="B64" s="277" t="s">
        <v>899</v>
      </c>
      <c r="C64" s="277" t="s">
        <v>900</v>
      </c>
      <c r="D64" s="277" t="s">
        <v>884</v>
      </c>
      <c r="E64" s="278">
        <v>1.3699999999999999E-10</v>
      </c>
      <c r="F64" s="279">
        <v>1</v>
      </c>
      <c r="G64" s="278">
        <v>1.3699999999999999E-10</v>
      </c>
      <c r="H64" s="304" t="s">
        <v>784</v>
      </c>
      <c r="I64" s="277">
        <v>100</v>
      </c>
      <c r="J64" s="279" t="s">
        <v>784</v>
      </c>
      <c r="K64" s="279">
        <v>100</v>
      </c>
      <c r="L64" s="279" t="s">
        <v>784</v>
      </c>
      <c r="M64" s="279">
        <v>100</v>
      </c>
      <c r="N64" s="279" t="s">
        <v>784</v>
      </c>
    </row>
    <row r="65" spans="1:14">
      <c r="A65" s="280" t="s">
        <v>901</v>
      </c>
      <c r="B65" s="277" t="s">
        <v>902</v>
      </c>
      <c r="C65" s="277" t="s">
        <v>903</v>
      </c>
      <c r="D65" s="277" t="s">
        <v>884</v>
      </c>
      <c r="E65" s="278">
        <v>1.15E-10</v>
      </c>
      <c r="F65" s="279" t="s">
        <v>784</v>
      </c>
      <c r="G65" s="278">
        <v>1.15E-10</v>
      </c>
      <c r="H65" s="304" t="s">
        <v>784</v>
      </c>
      <c r="I65" s="277">
        <v>900</v>
      </c>
      <c r="J65" s="279" t="s">
        <v>784</v>
      </c>
      <c r="K65" s="279">
        <v>100</v>
      </c>
      <c r="L65" s="279" t="s">
        <v>784</v>
      </c>
      <c r="M65" s="279">
        <v>512</v>
      </c>
      <c r="N65" s="279" t="s">
        <v>784</v>
      </c>
    </row>
    <row r="66" spans="1:14">
      <c r="A66" s="280" t="s">
        <v>904</v>
      </c>
      <c r="B66" s="277" t="s">
        <v>905</v>
      </c>
      <c r="C66" s="277" t="s">
        <v>903</v>
      </c>
      <c r="D66" s="277" t="s">
        <v>906</v>
      </c>
      <c r="E66" s="278">
        <v>1.2500000000000001E-10</v>
      </c>
      <c r="F66" s="279" t="s">
        <v>784</v>
      </c>
      <c r="G66" s="278">
        <v>1.2500000000000001E-10</v>
      </c>
      <c r="H66" s="304" t="s">
        <v>784</v>
      </c>
      <c r="I66" s="277">
        <v>900</v>
      </c>
      <c r="J66" s="279" t="s">
        <v>784</v>
      </c>
      <c r="K66" s="279">
        <v>100</v>
      </c>
      <c r="L66" s="279" t="s">
        <v>784</v>
      </c>
      <c r="M66" s="279">
        <v>100</v>
      </c>
      <c r="N66" s="279" t="s">
        <v>784</v>
      </c>
    </row>
    <row r="67" spans="1:14">
      <c r="A67" s="280" t="s">
        <v>907</v>
      </c>
      <c r="B67" s="277" t="s">
        <v>908</v>
      </c>
      <c r="C67" s="277" t="s">
        <v>903</v>
      </c>
      <c r="D67" s="277" t="s">
        <v>906</v>
      </c>
      <c r="E67" s="278">
        <v>9.8900000000000002E-11</v>
      </c>
      <c r="F67" s="279" t="s">
        <v>784</v>
      </c>
      <c r="G67" s="278">
        <v>9.8900000000000002E-11</v>
      </c>
      <c r="H67" s="304" t="s">
        <v>784</v>
      </c>
      <c r="I67" s="277">
        <v>700</v>
      </c>
      <c r="J67" s="279" t="s">
        <v>784</v>
      </c>
      <c r="K67" s="279">
        <v>100</v>
      </c>
      <c r="L67" s="279" t="s">
        <v>784</v>
      </c>
      <c r="M67" s="279">
        <v>512</v>
      </c>
      <c r="N67" s="279" t="s">
        <v>784</v>
      </c>
    </row>
    <row r="68" spans="1:14">
      <c r="A68" s="258" t="s">
        <v>909</v>
      </c>
      <c r="B68" s="282" t="s">
        <v>910</v>
      </c>
      <c r="C68" s="282" t="s">
        <v>903</v>
      </c>
      <c r="D68" s="282" t="s">
        <v>906</v>
      </c>
      <c r="E68" s="283">
        <v>8.52E-11</v>
      </c>
      <c r="F68" s="284" t="s">
        <v>784</v>
      </c>
      <c r="G68" s="283">
        <v>8.52E-11</v>
      </c>
      <c r="H68" s="305" t="s">
        <v>784</v>
      </c>
      <c r="I68" s="282">
        <v>600</v>
      </c>
      <c r="J68" s="284" t="s">
        <v>784</v>
      </c>
      <c r="K68" s="284">
        <v>512</v>
      </c>
      <c r="L68" s="284" t="s">
        <v>784</v>
      </c>
      <c r="M68" s="284">
        <v>512</v>
      </c>
      <c r="N68" s="284" t="s">
        <v>784</v>
      </c>
    </row>
    <row r="69" spans="1:14">
      <c r="A69" s="138" t="s">
        <v>911</v>
      </c>
      <c r="B69" s="139"/>
      <c r="C69" s="139"/>
      <c r="D69" s="139"/>
      <c r="E69" s="139"/>
      <c r="F69" s="139"/>
      <c r="G69" s="139"/>
      <c r="H69" s="306" t="s">
        <v>739</v>
      </c>
      <c r="I69" s="139"/>
      <c r="J69" s="139"/>
      <c r="K69" s="139"/>
      <c r="L69" s="139"/>
      <c r="M69" s="139"/>
      <c r="N69" s="140"/>
    </row>
    <row r="70" spans="1:14">
      <c r="A70" s="280" t="s">
        <v>912</v>
      </c>
      <c r="B70" s="277" t="s">
        <v>913</v>
      </c>
      <c r="C70" s="277" t="s">
        <v>914</v>
      </c>
      <c r="D70" s="277" t="s">
        <v>858</v>
      </c>
      <c r="E70" s="277">
        <v>1.4399999999999999E-7</v>
      </c>
      <c r="F70" s="279">
        <v>578</v>
      </c>
      <c r="G70" s="277">
        <v>1.4700000000000001E-7</v>
      </c>
      <c r="H70" s="304">
        <v>160</v>
      </c>
      <c r="I70" s="278">
        <v>2.1700000000000002E-9</v>
      </c>
      <c r="J70" s="279">
        <v>317</v>
      </c>
      <c r="K70" s="281">
        <v>2.0700000000000001E-10</v>
      </c>
      <c r="L70" s="279">
        <v>34</v>
      </c>
      <c r="M70" s="281">
        <v>1.2199999999999999E-10</v>
      </c>
      <c r="N70" s="279">
        <v>22</v>
      </c>
    </row>
    <row r="71" spans="1:14">
      <c r="A71" s="280" t="s">
        <v>915</v>
      </c>
      <c r="B71" s="277" t="s">
        <v>916</v>
      </c>
      <c r="C71" s="277" t="s">
        <v>917</v>
      </c>
      <c r="D71" s="277" t="s">
        <v>918</v>
      </c>
      <c r="E71" s="277">
        <v>8.6899999999999996E-7</v>
      </c>
      <c r="F71" s="279">
        <v>3480</v>
      </c>
      <c r="G71" s="277">
        <v>1.59E-6</v>
      </c>
      <c r="H71" s="304">
        <v>1730</v>
      </c>
      <c r="I71" s="278">
        <v>2.2399999999999999E-8</v>
      </c>
      <c r="J71" s="279">
        <v>3280</v>
      </c>
      <c r="K71" s="281">
        <v>9.6799999999999997E-9</v>
      </c>
      <c r="L71" s="279">
        <v>1570</v>
      </c>
      <c r="M71" s="281">
        <v>2.6200000000000001E-9</v>
      </c>
      <c r="N71" s="279">
        <v>479</v>
      </c>
    </row>
    <row r="72" spans="1:14">
      <c r="A72" s="280" t="s">
        <v>919</v>
      </c>
      <c r="B72" s="277" t="s">
        <v>920</v>
      </c>
      <c r="C72" s="277" t="s">
        <v>760</v>
      </c>
      <c r="D72" s="277" t="s">
        <v>921</v>
      </c>
      <c r="E72" s="278">
        <v>1.1199999999999999E-8</v>
      </c>
      <c r="F72" s="279">
        <v>45</v>
      </c>
      <c r="G72" s="278">
        <v>1.1199999999999999E-8</v>
      </c>
      <c r="H72" s="304">
        <v>12</v>
      </c>
      <c r="I72" s="278">
        <v>9.9299999999999996E-11</v>
      </c>
      <c r="J72" s="279">
        <v>15</v>
      </c>
      <c r="K72" s="281">
        <v>1.29E-11</v>
      </c>
      <c r="L72" s="279">
        <v>2</v>
      </c>
      <c r="M72" s="281">
        <v>9.1999999999999992E-13</v>
      </c>
      <c r="N72" s="279">
        <v>2</v>
      </c>
    </row>
    <row r="73" spans="1:14">
      <c r="A73" s="280" t="s">
        <v>922</v>
      </c>
      <c r="B73" s="277" t="s">
        <v>923</v>
      </c>
      <c r="C73" s="277" t="s">
        <v>811</v>
      </c>
      <c r="D73" s="277" t="s">
        <v>924</v>
      </c>
      <c r="E73" s="278">
        <v>8.1799999999999995E-9</v>
      </c>
      <c r="F73" s="279">
        <v>33</v>
      </c>
      <c r="G73" s="278">
        <v>8.1799999999999995E-9</v>
      </c>
      <c r="H73" s="304">
        <v>9</v>
      </c>
      <c r="I73" s="278">
        <v>6.7800000000000001E-11</v>
      </c>
      <c r="J73" s="279">
        <v>10</v>
      </c>
      <c r="K73" s="279">
        <v>920</v>
      </c>
      <c r="L73" s="279">
        <v>2</v>
      </c>
      <c r="M73" s="279">
        <v>670</v>
      </c>
      <c r="N73" s="279">
        <v>1</v>
      </c>
    </row>
    <row r="74" spans="1:14">
      <c r="A74" s="280" t="s">
        <v>925</v>
      </c>
      <c r="B74" s="277" t="s">
        <v>926</v>
      </c>
      <c r="C74" s="277" t="s">
        <v>811</v>
      </c>
      <c r="D74" s="277" t="s">
        <v>927</v>
      </c>
      <c r="E74" s="278">
        <v>1.5E-9</v>
      </c>
      <c r="F74" s="279">
        <v>60</v>
      </c>
      <c r="G74" s="278">
        <v>1.5E-9</v>
      </c>
      <c r="H74" s="304">
        <v>16</v>
      </c>
      <c r="I74" s="278">
        <v>1.2500000000000001E-10</v>
      </c>
      <c r="J74" s="279">
        <v>18</v>
      </c>
      <c r="K74" s="281">
        <v>1.7E-12</v>
      </c>
      <c r="L74" s="279">
        <v>3</v>
      </c>
      <c r="M74" s="281">
        <v>1.24E-11</v>
      </c>
      <c r="N74" s="279">
        <v>2</v>
      </c>
    </row>
    <row r="75" spans="1:14">
      <c r="A75" s="258" t="s">
        <v>928</v>
      </c>
      <c r="B75" s="282" t="s">
        <v>929</v>
      </c>
      <c r="C75" s="282" t="s">
        <v>930</v>
      </c>
      <c r="D75" s="282" t="s">
        <v>884</v>
      </c>
      <c r="E75" s="283">
        <v>8.2400000000000005E-10</v>
      </c>
      <c r="F75" s="284">
        <v>3</v>
      </c>
      <c r="G75" s="283">
        <v>8.2400000000000005E-10</v>
      </c>
      <c r="H75" s="305" t="s">
        <v>784</v>
      </c>
      <c r="I75" s="282">
        <v>660</v>
      </c>
      <c r="J75" s="284" t="s">
        <v>784</v>
      </c>
      <c r="K75" s="284">
        <v>900</v>
      </c>
      <c r="L75" s="284" t="s">
        <v>784</v>
      </c>
      <c r="M75" s="284">
        <v>600</v>
      </c>
      <c r="N75" s="284" t="s">
        <v>784</v>
      </c>
    </row>
    <row r="76" spans="1:14">
      <c r="A76" s="138" t="s">
        <v>931</v>
      </c>
      <c r="B76" s="139"/>
      <c r="C76" s="139"/>
      <c r="D76" s="139"/>
      <c r="E76" s="139"/>
      <c r="F76" s="139"/>
      <c r="G76" s="139"/>
      <c r="H76" s="306" t="s">
        <v>739</v>
      </c>
      <c r="I76" s="139"/>
      <c r="J76" s="139"/>
      <c r="K76" s="139"/>
      <c r="L76" s="139"/>
      <c r="M76" s="139"/>
      <c r="N76" s="140"/>
    </row>
    <row r="77" spans="1:14">
      <c r="A77" s="280" t="s">
        <v>710</v>
      </c>
      <c r="B77" s="277" t="s">
        <v>932</v>
      </c>
      <c r="C77" s="277" t="s">
        <v>933</v>
      </c>
      <c r="D77" s="277" t="s">
        <v>934</v>
      </c>
      <c r="E77" s="278">
        <v>2.16E-9</v>
      </c>
      <c r="F77" s="279">
        <v>9</v>
      </c>
      <c r="G77" s="278">
        <v>2.16E-9</v>
      </c>
      <c r="H77" s="304">
        <v>2</v>
      </c>
      <c r="I77" s="278">
        <v>1.8700000000000001E-11</v>
      </c>
      <c r="J77" s="279">
        <v>3</v>
      </c>
      <c r="K77" s="279">
        <v>240</v>
      </c>
      <c r="L77" s="279" t="s">
        <v>784</v>
      </c>
      <c r="M77" s="279">
        <v>170</v>
      </c>
      <c r="N77" s="279" t="s">
        <v>784</v>
      </c>
    </row>
    <row r="78" spans="1:14">
      <c r="A78" s="280" t="s">
        <v>935</v>
      </c>
      <c r="B78" s="277" t="s">
        <v>936</v>
      </c>
      <c r="C78" s="277" t="s">
        <v>937</v>
      </c>
      <c r="D78" s="277" t="s">
        <v>884</v>
      </c>
      <c r="E78" s="278">
        <v>9.3099999999999999E-10</v>
      </c>
      <c r="F78" s="279">
        <v>4</v>
      </c>
      <c r="G78" s="278">
        <v>9.3099999999999999E-10</v>
      </c>
      <c r="H78" s="304">
        <v>1</v>
      </c>
      <c r="I78" s="277">
        <v>760</v>
      </c>
      <c r="J78" s="279">
        <v>1</v>
      </c>
      <c r="K78" s="279">
        <v>100</v>
      </c>
      <c r="L78" s="279" t="s">
        <v>784</v>
      </c>
      <c r="M78" s="279">
        <v>700</v>
      </c>
      <c r="N78" s="279" t="s">
        <v>784</v>
      </c>
    </row>
    <row r="79" spans="1:14">
      <c r="A79" s="280" t="s">
        <v>938</v>
      </c>
      <c r="B79" s="277" t="s">
        <v>939</v>
      </c>
      <c r="C79" s="277" t="s">
        <v>790</v>
      </c>
      <c r="D79" s="277" t="s">
        <v>940</v>
      </c>
      <c r="E79" s="277">
        <v>3.3700000000000001E-7</v>
      </c>
      <c r="F79" s="279">
        <v>1350</v>
      </c>
      <c r="G79" s="277">
        <v>3.4499999999999998E-7</v>
      </c>
      <c r="H79" s="304">
        <v>376</v>
      </c>
      <c r="I79" s="278">
        <v>5.1700000000000001E-9</v>
      </c>
      <c r="J79" s="279">
        <v>756</v>
      </c>
      <c r="K79" s="281">
        <v>4.9600000000000004E-10</v>
      </c>
      <c r="L79" s="279">
        <v>80</v>
      </c>
      <c r="M79" s="281">
        <v>2.8699999999999999E-10</v>
      </c>
      <c r="N79" s="279">
        <v>52</v>
      </c>
    </row>
    <row r="80" spans="1:14">
      <c r="A80" s="280" t="s">
        <v>941</v>
      </c>
      <c r="B80" s="277" t="s">
        <v>942</v>
      </c>
      <c r="C80" s="277" t="s">
        <v>943</v>
      </c>
      <c r="D80" s="277" t="s">
        <v>821</v>
      </c>
      <c r="E80" s="277">
        <v>2.1199999999999999E-7</v>
      </c>
      <c r="F80" s="279">
        <v>848</v>
      </c>
      <c r="G80" s="277">
        <v>2.1199999999999999E-7</v>
      </c>
      <c r="H80" s="304">
        <v>231</v>
      </c>
      <c r="I80" s="278">
        <v>2.4300000000000001E-9</v>
      </c>
      <c r="J80" s="279">
        <v>356</v>
      </c>
      <c r="K80" s="281">
        <v>2.6099999999999998E-10</v>
      </c>
      <c r="L80" s="279">
        <v>42</v>
      </c>
      <c r="M80" s="281">
        <v>1.7499999999999999E-10</v>
      </c>
      <c r="N80" s="279">
        <v>32</v>
      </c>
    </row>
    <row r="81" spans="1:14">
      <c r="A81" s="280" t="s">
        <v>166</v>
      </c>
      <c r="B81" s="277" t="s">
        <v>944</v>
      </c>
      <c r="C81" s="277" t="s">
        <v>945</v>
      </c>
      <c r="D81" s="277" t="s">
        <v>946</v>
      </c>
      <c r="E81" s="277">
        <v>1.15E-6</v>
      </c>
      <c r="F81" s="279">
        <v>4590</v>
      </c>
      <c r="G81" s="277">
        <v>1.6E-7</v>
      </c>
      <c r="H81" s="304">
        <v>1750</v>
      </c>
      <c r="I81" s="278">
        <v>2.7000000000000002E-9</v>
      </c>
      <c r="J81" s="279">
        <v>3950</v>
      </c>
      <c r="K81" s="281">
        <v>6.9800000000000003E-9</v>
      </c>
      <c r="L81" s="279">
        <v>1130</v>
      </c>
      <c r="M81" s="281">
        <v>1.62E-9</v>
      </c>
      <c r="N81" s="279">
        <v>297</v>
      </c>
    </row>
    <row r="82" spans="1:14">
      <c r="A82" s="280" t="s">
        <v>167</v>
      </c>
      <c r="B82" s="277" t="s">
        <v>947</v>
      </c>
      <c r="C82" s="277" t="s">
        <v>948</v>
      </c>
      <c r="D82" s="277" t="s">
        <v>949</v>
      </c>
      <c r="E82" s="277">
        <v>1.95E-6</v>
      </c>
      <c r="F82" s="279">
        <v>7800</v>
      </c>
      <c r="G82" s="277">
        <v>5.7699999999999998E-6</v>
      </c>
      <c r="H82" s="304">
        <v>6290</v>
      </c>
      <c r="I82" s="278">
        <v>5.4599999999999999E-8</v>
      </c>
      <c r="J82" s="279">
        <v>7990</v>
      </c>
      <c r="K82" s="281">
        <v>4.1600000000000002E-8</v>
      </c>
      <c r="L82" s="279">
        <v>6750</v>
      </c>
      <c r="M82" s="281">
        <v>2.2799999999999999E-8</v>
      </c>
      <c r="N82" s="279">
        <v>4170</v>
      </c>
    </row>
    <row r="83" spans="1:14">
      <c r="A83" s="280" t="s">
        <v>950</v>
      </c>
      <c r="B83" s="277" t="s">
        <v>951</v>
      </c>
      <c r="C83" s="277" t="s">
        <v>763</v>
      </c>
      <c r="D83" s="277" t="s">
        <v>952</v>
      </c>
      <c r="E83" s="277">
        <v>1.5900000000000001E-7</v>
      </c>
      <c r="F83" s="279">
        <v>635</v>
      </c>
      <c r="G83" s="277">
        <v>1.5900000000000001E-7</v>
      </c>
      <c r="H83" s="304">
        <v>173</v>
      </c>
      <c r="I83" s="278">
        <v>1.9599999999999998E-9</v>
      </c>
      <c r="J83" s="279">
        <v>286</v>
      </c>
      <c r="K83" s="281">
        <v>2.01E-10</v>
      </c>
      <c r="L83" s="279">
        <v>33</v>
      </c>
      <c r="M83" s="281">
        <v>1.3200000000000001E-10</v>
      </c>
      <c r="N83" s="279">
        <v>24</v>
      </c>
    </row>
    <row r="84" spans="1:14">
      <c r="A84" s="280" t="s">
        <v>953</v>
      </c>
      <c r="B84" s="277" t="s">
        <v>954</v>
      </c>
      <c r="C84" s="277" t="s">
        <v>760</v>
      </c>
      <c r="D84" s="277" t="s">
        <v>806</v>
      </c>
      <c r="E84" s="278">
        <v>3.77E-8</v>
      </c>
      <c r="F84" s="279">
        <v>151</v>
      </c>
      <c r="G84" s="278">
        <v>3.77E-8</v>
      </c>
      <c r="H84" s="304">
        <v>41</v>
      </c>
      <c r="I84" s="278">
        <v>3.3499999999999998E-10</v>
      </c>
      <c r="J84" s="279">
        <v>49</v>
      </c>
      <c r="K84" s="281">
        <v>4.34E-11</v>
      </c>
      <c r="L84" s="279">
        <v>7</v>
      </c>
      <c r="M84" s="281">
        <v>3.1000000000000001E-12</v>
      </c>
      <c r="N84" s="279">
        <v>6</v>
      </c>
    </row>
    <row r="85" spans="1:14">
      <c r="A85" s="280" t="s">
        <v>955</v>
      </c>
      <c r="B85" s="277" t="s">
        <v>956</v>
      </c>
      <c r="C85" s="277" t="s">
        <v>943</v>
      </c>
      <c r="D85" s="277" t="s">
        <v>800</v>
      </c>
      <c r="E85" s="277">
        <v>1.68E-7</v>
      </c>
      <c r="F85" s="279">
        <v>674</v>
      </c>
      <c r="G85" s="277">
        <v>1.68E-7</v>
      </c>
      <c r="H85" s="304">
        <v>184</v>
      </c>
      <c r="I85" s="278">
        <v>1.9399999999999999E-9</v>
      </c>
      <c r="J85" s="279">
        <v>283</v>
      </c>
      <c r="K85" s="281">
        <v>2.0700000000000001E-10</v>
      </c>
      <c r="L85" s="279">
        <v>34</v>
      </c>
      <c r="M85" s="281">
        <v>1.3900000000000001E-10</v>
      </c>
      <c r="N85" s="279">
        <v>25</v>
      </c>
    </row>
    <row r="86" spans="1:14">
      <c r="A86" s="258" t="s">
        <v>168</v>
      </c>
      <c r="B86" s="282" t="s">
        <v>957</v>
      </c>
      <c r="C86" s="282" t="s">
        <v>958</v>
      </c>
      <c r="D86" s="282" t="s">
        <v>862</v>
      </c>
      <c r="E86" s="282">
        <v>8.5899999999999995E-7</v>
      </c>
      <c r="F86" s="284">
        <v>3440</v>
      </c>
      <c r="G86" s="282">
        <v>1.35E-6</v>
      </c>
      <c r="H86" s="305">
        <v>1470</v>
      </c>
      <c r="I86" s="283">
        <v>2.1200000000000001E-8</v>
      </c>
      <c r="J86" s="284">
        <v>3100</v>
      </c>
      <c r="K86" s="285">
        <v>7.0800000000000004E-9</v>
      </c>
      <c r="L86" s="284">
        <v>1150</v>
      </c>
      <c r="M86" s="285">
        <v>1.6600000000000001E-9</v>
      </c>
      <c r="N86" s="284">
        <v>304</v>
      </c>
    </row>
    <row r="87" spans="1:14">
      <c r="A87" s="138" t="s">
        <v>959</v>
      </c>
      <c r="B87" s="139"/>
      <c r="C87" s="139"/>
      <c r="D87" s="139"/>
      <c r="E87" s="139"/>
      <c r="F87" s="139"/>
      <c r="G87" s="139"/>
      <c r="H87" s="306" t="s">
        <v>739</v>
      </c>
      <c r="I87" s="139"/>
      <c r="J87" s="139"/>
      <c r="K87" s="139"/>
      <c r="L87" s="139"/>
      <c r="M87" s="139"/>
      <c r="N87" s="140"/>
    </row>
    <row r="88" spans="1:14">
      <c r="A88" s="280" t="s">
        <v>702</v>
      </c>
      <c r="B88" s="277" t="s">
        <v>960</v>
      </c>
      <c r="C88" s="277" t="s">
        <v>961</v>
      </c>
      <c r="D88" s="277" t="s">
        <v>962</v>
      </c>
      <c r="E88" s="277">
        <v>3.19E-6</v>
      </c>
      <c r="F88" s="279">
        <v>12.8</v>
      </c>
      <c r="G88" s="277">
        <v>1.47E-5</v>
      </c>
      <c r="H88" s="304">
        <v>16100</v>
      </c>
      <c r="I88" s="278">
        <v>9.39E-8</v>
      </c>
      <c r="J88" s="279">
        <v>13.7</v>
      </c>
      <c r="K88" s="279">
        <v>1.02E-7</v>
      </c>
      <c r="L88" s="279">
        <v>16.5</v>
      </c>
      <c r="M88" s="281">
        <v>9.9099999999999994E-8</v>
      </c>
      <c r="N88" s="279">
        <v>18.100000000000001</v>
      </c>
    </row>
    <row r="89" spans="1:14">
      <c r="A89" s="280" t="s">
        <v>700</v>
      </c>
      <c r="B89" s="277" t="s">
        <v>963</v>
      </c>
      <c r="C89" s="277" t="s">
        <v>964</v>
      </c>
      <c r="D89" s="277" t="s">
        <v>965</v>
      </c>
      <c r="E89" s="277">
        <v>4.3699999999999997E-6</v>
      </c>
      <c r="F89" s="279">
        <v>17.5</v>
      </c>
      <c r="G89" s="277">
        <v>2.16E-5</v>
      </c>
      <c r="H89" s="304">
        <v>23500</v>
      </c>
      <c r="I89" s="277">
        <v>1.29E-7</v>
      </c>
      <c r="J89" s="279">
        <v>18.899999999999999</v>
      </c>
      <c r="K89" s="279">
        <v>1.4700000000000001E-7</v>
      </c>
      <c r="L89" s="279">
        <v>23.8</v>
      </c>
      <c r="M89" s="279">
        <v>1.54E-7</v>
      </c>
      <c r="N89" s="279">
        <v>28.2</v>
      </c>
    </row>
    <row r="90" spans="1:14">
      <c r="A90" s="280" t="s">
        <v>966</v>
      </c>
      <c r="B90" s="277" t="s">
        <v>967</v>
      </c>
      <c r="C90" s="277" t="s">
        <v>968</v>
      </c>
      <c r="D90" s="277" t="s">
        <v>969</v>
      </c>
      <c r="E90" s="277">
        <v>3.36E-6</v>
      </c>
      <c r="F90" s="279">
        <v>13.5</v>
      </c>
      <c r="G90" s="277">
        <v>1.5999999999999999E-6</v>
      </c>
      <c r="H90" s="304">
        <v>17400</v>
      </c>
      <c r="I90" s="278">
        <v>9.9299999999999996E-8</v>
      </c>
      <c r="J90" s="279">
        <v>14.5</v>
      </c>
      <c r="K90" s="279">
        <v>1.0999999999999999E-8</v>
      </c>
      <c r="L90" s="279">
        <v>17.8</v>
      </c>
      <c r="M90" s="279">
        <v>1.11E-7</v>
      </c>
      <c r="N90" s="279">
        <v>20.2</v>
      </c>
    </row>
    <row r="91" spans="1:14">
      <c r="A91" s="280" t="s">
        <v>970</v>
      </c>
      <c r="B91" s="277" t="s">
        <v>971</v>
      </c>
      <c r="C91" s="277" t="s">
        <v>972</v>
      </c>
      <c r="D91" s="277" t="s">
        <v>962</v>
      </c>
      <c r="E91" s="277">
        <v>1.7099999999999999E-6</v>
      </c>
      <c r="F91" s="279">
        <v>6840</v>
      </c>
      <c r="G91" s="277">
        <v>3.76E-6</v>
      </c>
      <c r="H91" s="304">
        <v>4090</v>
      </c>
      <c r="I91" s="278">
        <v>4.58E-8</v>
      </c>
      <c r="J91" s="279">
        <v>6690</v>
      </c>
      <c r="K91" s="281">
        <v>2.55E-8</v>
      </c>
      <c r="L91" s="279">
        <v>4140</v>
      </c>
      <c r="M91" s="281">
        <v>9.0099999999999993E-9</v>
      </c>
      <c r="N91" s="279">
        <v>1650</v>
      </c>
    </row>
    <row r="92" spans="1:14">
      <c r="A92" s="280" t="s">
        <v>697</v>
      </c>
      <c r="B92" s="277" t="s">
        <v>973</v>
      </c>
      <c r="C92" s="277" t="s">
        <v>974</v>
      </c>
      <c r="D92" s="277" t="s">
        <v>975</v>
      </c>
      <c r="E92" s="277">
        <v>1.22E-6</v>
      </c>
      <c r="F92" s="279">
        <v>4880</v>
      </c>
      <c r="G92" s="277">
        <v>6.0800000000000002E-6</v>
      </c>
      <c r="H92" s="304">
        <v>6630</v>
      </c>
      <c r="I92" s="278">
        <v>3.6099999999999999E-8</v>
      </c>
      <c r="J92" s="279">
        <v>5270</v>
      </c>
      <c r="K92" s="281">
        <v>4.1199999999999998E-8</v>
      </c>
      <c r="L92" s="279">
        <v>6690</v>
      </c>
      <c r="M92" s="281">
        <v>4.3999999999999997E-9</v>
      </c>
      <c r="N92" s="279">
        <v>8040</v>
      </c>
    </row>
    <row r="93" spans="1:14">
      <c r="A93" s="280" t="s">
        <v>695</v>
      </c>
      <c r="B93" s="277" t="s">
        <v>976</v>
      </c>
      <c r="C93" s="277" t="s">
        <v>977</v>
      </c>
      <c r="D93" s="277" t="s">
        <v>978</v>
      </c>
      <c r="E93" s="277">
        <v>2.0499999999999999E-6</v>
      </c>
      <c r="F93" s="279">
        <v>8210</v>
      </c>
      <c r="G93" s="277">
        <v>1.0200000000000001E-5</v>
      </c>
      <c r="H93" s="304">
        <v>11100</v>
      </c>
      <c r="I93" s="278">
        <v>6.0699999999999994E-8</v>
      </c>
      <c r="J93" s="279">
        <v>8880</v>
      </c>
      <c r="K93" s="281">
        <v>6.9300000000000005E-8</v>
      </c>
      <c r="L93" s="279">
        <v>11.2</v>
      </c>
      <c r="M93" s="281">
        <v>7.3599999999999997E-8</v>
      </c>
      <c r="N93" s="279">
        <v>13.5</v>
      </c>
    </row>
    <row r="94" spans="1:14">
      <c r="A94" s="280" t="s">
        <v>979</v>
      </c>
      <c r="B94" s="277" t="s">
        <v>980</v>
      </c>
      <c r="C94" s="277" t="s">
        <v>981</v>
      </c>
      <c r="D94" s="277" t="s">
        <v>982</v>
      </c>
      <c r="E94" s="277">
        <v>1.7099999999999999E-6</v>
      </c>
      <c r="F94" s="279">
        <v>6850</v>
      </c>
      <c r="G94" s="277">
        <v>8.4400000000000005E-6</v>
      </c>
      <c r="H94" s="304">
        <v>9200</v>
      </c>
      <c r="I94" s="278">
        <v>5.0600000000000003E-8</v>
      </c>
      <c r="J94" s="279">
        <v>7400</v>
      </c>
      <c r="K94" s="281">
        <v>5.7399999999999998E-8</v>
      </c>
      <c r="L94" s="279">
        <v>9310</v>
      </c>
      <c r="M94" s="281">
        <v>6.0300000000000004E-8</v>
      </c>
      <c r="N94" s="279">
        <v>11</v>
      </c>
    </row>
    <row r="95" spans="1:14">
      <c r="A95" s="280" t="s">
        <v>699</v>
      </c>
      <c r="B95" s="277" t="s">
        <v>983</v>
      </c>
      <c r="C95" s="277" t="s">
        <v>984</v>
      </c>
      <c r="D95" s="277" t="s">
        <v>985</v>
      </c>
      <c r="E95" s="277">
        <v>1.66E-6</v>
      </c>
      <c r="F95" s="279">
        <v>6640</v>
      </c>
      <c r="G95" s="277">
        <v>8.1599999999999998E-6</v>
      </c>
      <c r="H95" s="304">
        <v>8900</v>
      </c>
      <c r="I95" s="278">
        <v>4.9100000000000003E-8</v>
      </c>
      <c r="J95" s="279">
        <v>7180</v>
      </c>
      <c r="K95" s="281">
        <v>5.5600000000000002E-8</v>
      </c>
      <c r="L95" s="279">
        <v>9010</v>
      </c>
      <c r="M95" s="281">
        <v>5.8299999999999999E-8</v>
      </c>
      <c r="N95" s="279">
        <v>10.7</v>
      </c>
    </row>
    <row r="96" spans="1:14">
      <c r="A96" s="280" t="s">
        <v>694</v>
      </c>
      <c r="B96" s="277" t="s">
        <v>986</v>
      </c>
      <c r="C96" s="277" t="s">
        <v>964</v>
      </c>
      <c r="D96" s="277" t="s">
        <v>987</v>
      </c>
      <c r="E96" s="277">
        <v>1.77E-6</v>
      </c>
      <c r="F96" s="279">
        <v>7110</v>
      </c>
      <c r="G96" s="277">
        <v>8.7499999999999992E-6</v>
      </c>
      <c r="H96" s="304">
        <v>9540</v>
      </c>
      <c r="I96" s="278">
        <v>5.25E-8</v>
      </c>
      <c r="J96" s="279">
        <v>7680</v>
      </c>
      <c r="K96" s="281">
        <v>5.9599999999999998E-8</v>
      </c>
      <c r="L96" s="279">
        <v>9660</v>
      </c>
      <c r="M96" s="281">
        <v>6.2699999999999999E-8</v>
      </c>
      <c r="N96" s="279">
        <v>11.5</v>
      </c>
    </row>
    <row r="97" spans="1:14">
      <c r="A97" s="280" t="s">
        <v>693</v>
      </c>
      <c r="B97" s="277" t="s">
        <v>988</v>
      </c>
      <c r="C97" s="277" t="s">
        <v>984</v>
      </c>
      <c r="D97" s="277" t="s">
        <v>989</v>
      </c>
      <c r="E97" s="277">
        <v>1.7099999999999999E-6</v>
      </c>
      <c r="F97" s="279">
        <v>6870</v>
      </c>
      <c r="G97" s="277">
        <v>8.4400000000000005E-6</v>
      </c>
      <c r="H97" s="304">
        <v>9200</v>
      </c>
      <c r="I97" s="278">
        <v>5.0799999999999998E-8</v>
      </c>
      <c r="J97" s="279">
        <v>7420</v>
      </c>
      <c r="K97" s="281">
        <v>5.7499999999999999E-8</v>
      </c>
      <c r="L97" s="279">
        <v>9320</v>
      </c>
      <c r="M97" s="281">
        <v>6.0199999999999996E-8</v>
      </c>
      <c r="N97" s="279">
        <v>11</v>
      </c>
    </row>
    <row r="98" spans="1:14">
      <c r="A98" s="280" t="s">
        <v>990</v>
      </c>
      <c r="B98" s="277" t="s">
        <v>991</v>
      </c>
      <c r="C98" s="277" t="s">
        <v>992</v>
      </c>
      <c r="D98" s="277" t="s">
        <v>993</v>
      </c>
      <c r="E98" s="278">
        <v>1.7100000000000001E-9</v>
      </c>
      <c r="F98" s="279">
        <v>7</v>
      </c>
      <c r="G98" s="278">
        <v>1.7100000000000001E-9</v>
      </c>
      <c r="H98" s="304">
        <v>9200</v>
      </c>
      <c r="I98" s="278">
        <v>1.37E-11</v>
      </c>
      <c r="J98" s="279">
        <v>2</v>
      </c>
      <c r="K98" s="279">
        <v>190</v>
      </c>
      <c r="L98" s="279" t="s">
        <v>784</v>
      </c>
      <c r="M98" s="281">
        <v>1.4000000000000001E-13</v>
      </c>
      <c r="N98" s="279" t="s">
        <v>784</v>
      </c>
    </row>
    <row r="99" spans="1:14">
      <c r="A99" s="280" t="s">
        <v>698</v>
      </c>
      <c r="B99" s="277" t="s">
        <v>994</v>
      </c>
      <c r="C99" s="277" t="s">
        <v>995</v>
      </c>
      <c r="D99" s="277" t="s">
        <v>996</v>
      </c>
      <c r="E99" s="277">
        <v>1.5799999999999999E-6</v>
      </c>
      <c r="F99" s="279">
        <v>6350</v>
      </c>
      <c r="G99" s="277">
        <v>7.8399999999999995E-6</v>
      </c>
      <c r="H99" s="304">
        <v>8550</v>
      </c>
      <c r="I99" s="278">
        <v>4.6900000000000003E-8</v>
      </c>
      <c r="J99" s="279">
        <v>6860</v>
      </c>
      <c r="K99" s="281">
        <v>5.3300000000000001E-8</v>
      </c>
      <c r="L99" s="279">
        <v>8650</v>
      </c>
      <c r="M99" s="281">
        <v>5.62E-8</v>
      </c>
      <c r="N99" s="279">
        <v>10.3</v>
      </c>
    </row>
    <row r="100" spans="1:14">
      <c r="A100" s="280" t="s">
        <v>696</v>
      </c>
      <c r="B100" s="277" t="s">
        <v>997</v>
      </c>
      <c r="C100" s="277" t="s">
        <v>998</v>
      </c>
      <c r="D100" s="277" t="s">
        <v>999</v>
      </c>
      <c r="E100" s="277">
        <v>1.4699999999999999E-6</v>
      </c>
      <c r="F100" s="279">
        <v>5890</v>
      </c>
      <c r="G100" s="277">
        <v>7.2599999999999999E-6</v>
      </c>
      <c r="H100" s="304">
        <v>7910</v>
      </c>
      <c r="I100" s="278">
        <v>4.3499999999999999E-8</v>
      </c>
      <c r="J100" s="279">
        <v>6370</v>
      </c>
      <c r="K100" s="281">
        <v>4.9399999999999999E-8</v>
      </c>
      <c r="L100" s="279">
        <v>8010</v>
      </c>
      <c r="M100" s="281">
        <v>5.1900000000000002E-8</v>
      </c>
      <c r="N100" s="279">
        <v>9490</v>
      </c>
    </row>
    <row r="101" spans="1:14">
      <c r="A101" s="280" t="s">
        <v>1000</v>
      </c>
      <c r="B101" s="277" t="s">
        <v>1001</v>
      </c>
      <c r="C101" s="277" t="s">
        <v>981</v>
      </c>
      <c r="D101" s="277" t="s">
        <v>1002</v>
      </c>
      <c r="E101" s="277">
        <v>1.4500000000000001E-6</v>
      </c>
      <c r="F101" s="279">
        <v>5830</v>
      </c>
      <c r="G101" s="277">
        <v>7.17E-6</v>
      </c>
      <c r="H101" s="304">
        <v>7820</v>
      </c>
      <c r="I101" s="278">
        <v>4.3100000000000002E-8</v>
      </c>
      <c r="J101" s="279">
        <v>6290</v>
      </c>
      <c r="K101" s="281">
        <v>4.88E-8</v>
      </c>
      <c r="L101" s="279">
        <v>7920</v>
      </c>
      <c r="M101" s="281">
        <v>5.1300000000000003E-8</v>
      </c>
      <c r="N101" s="279">
        <v>9380</v>
      </c>
    </row>
    <row r="102" spans="1:14">
      <c r="A102" s="280" t="s">
        <v>1003</v>
      </c>
      <c r="B102" s="277" t="s">
        <v>1004</v>
      </c>
      <c r="C102" s="277" t="s">
        <v>981</v>
      </c>
      <c r="D102" s="277" t="s">
        <v>1005</v>
      </c>
      <c r="E102" s="277">
        <v>1.42E-6</v>
      </c>
      <c r="F102" s="279">
        <v>5680</v>
      </c>
      <c r="G102" s="277">
        <v>6.99E-6</v>
      </c>
      <c r="H102" s="304">
        <v>7620</v>
      </c>
      <c r="I102" s="278">
        <v>4.2000000000000004E-9</v>
      </c>
      <c r="J102" s="279">
        <v>6130</v>
      </c>
      <c r="K102" s="281">
        <v>4.7600000000000003E-8</v>
      </c>
      <c r="L102" s="279">
        <v>7710</v>
      </c>
      <c r="M102" s="281">
        <v>5.0000000000000003E-10</v>
      </c>
      <c r="N102" s="279">
        <v>9140</v>
      </c>
    </row>
    <row r="103" spans="1:14">
      <c r="A103" s="280" t="s">
        <v>1006</v>
      </c>
      <c r="B103" s="277" t="s">
        <v>1007</v>
      </c>
      <c r="C103" s="277" t="s">
        <v>1008</v>
      </c>
      <c r="D103" s="277" t="s">
        <v>1005</v>
      </c>
      <c r="E103" s="277">
        <v>1.3400000000000001E-6</v>
      </c>
      <c r="F103" s="279">
        <v>5390</v>
      </c>
      <c r="G103" s="277">
        <v>6.5899999999999996E-6</v>
      </c>
      <c r="H103" s="304">
        <v>7190</v>
      </c>
      <c r="I103" s="278">
        <v>3.9799999999999999E-8</v>
      </c>
      <c r="J103" s="279">
        <v>5820</v>
      </c>
      <c r="K103" s="281">
        <v>4.4899999999999998E-8</v>
      </c>
      <c r="L103" s="279">
        <v>7290</v>
      </c>
      <c r="M103" s="281">
        <v>4.6800000000000002E-8</v>
      </c>
      <c r="N103" s="279">
        <v>8570</v>
      </c>
    </row>
    <row r="104" spans="1:14">
      <c r="A104" s="280" t="s">
        <v>1009</v>
      </c>
      <c r="B104" s="277" t="s">
        <v>1010</v>
      </c>
      <c r="C104" s="277" t="s">
        <v>1008</v>
      </c>
      <c r="D104" s="277" t="s">
        <v>1011</v>
      </c>
      <c r="E104" s="277">
        <v>1.35E-6</v>
      </c>
      <c r="F104" s="279">
        <v>5430</v>
      </c>
      <c r="G104" s="277">
        <v>6.64E-6</v>
      </c>
      <c r="H104" s="304">
        <v>7240</v>
      </c>
      <c r="I104" s="278">
        <v>4.0100000000000002E-8</v>
      </c>
      <c r="J104" s="279">
        <v>5860</v>
      </c>
      <c r="K104" s="281">
        <v>4.5200000000000001E-8</v>
      </c>
      <c r="L104" s="279">
        <v>7340</v>
      </c>
      <c r="M104" s="281">
        <v>4.7199999999999999E-8</v>
      </c>
      <c r="N104" s="279">
        <v>8630</v>
      </c>
    </row>
    <row r="105" spans="1:14">
      <c r="A105" s="280" t="s">
        <v>1012</v>
      </c>
      <c r="B105" s="277" t="s">
        <v>1013</v>
      </c>
      <c r="C105" s="277" t="s">
        <v>1008</v>
      </c>
      <c r="D105" s="277" t="s">
        <v>1014</v>
      </c>
      <c r="E105" s="277">
        <v>1.1799999999999999E-6</v>
      </c>
      <c r="F105" s="279">
        <v>4720</v>
      </c>
      <c r="G105" s="277">
        <v>5.7699999999999998E-6</v>
      </c>
      <c r="H105" s="304">
        <v>6290</v>
      </c>
      <c r="I105" s="278">
        <v>3.4800000000000001E-8</v>
      </c>
      <c r="J105" s="279">
        <v>5090</v>
      </c>
      <c r="K105" s="281">
        <v>3.9300000000000001E-8</v>
      </c>
      <c r="L105" s="279">
        <v>6380</v>
      </c>
      <c r="M105" s="281">
        <v>4.1000000000000003E-9</v>
      </c>
      <c r="N105" s="279">
        <v>7500</v>
      </c>
    </row>
    <row r="106" spans="1:14">
      <c r="A106" s="280" t="s">
        <v>1015</v>
      </c>
      <c r="B106" s="277" t="s">
        <v>1016</v>
      </c>
      <c r="C106" s="277" t="s">
        <v>1017</v>
      </c>
      <c r="D106" s="277" t="s">
        <v>1018</v>
      </c>
      <c r="E106" s="277">
        <v>260</v>
      </c>
      <c r="F106" s="279" t="s">
        <v>784</v>
      </c>
      <c r="G106" s="277">
        <v>260</v>
      </c>
      <c r="H106" s="304" t="s">
        <v>784</v>
      </c>
      <c r="I106" s="277">
        <v>512</v>
      </c>
      <c r="J106" s="279" t="s">
        <v>784</v>
      </c>
      <c r="K106" s="279">
        <v>8192</v>
      </c>
      <c r="L106" s="279" t="s">
        <v>784</v>
      </c>
      <c r="M106" s="279">
        <v>8192</v>
      </c>
      <c r="N106" s="279" t="s">
        <v>784</v>
      </c>
    </row>
    <row r="107" spans="1:14">
      <c r="A107" s="280" t="s">
        <v>1019</v>
      </c>
      <c r="B107" s="277" t="s">
        <v>1020</v>
      </c>
      <c r="C107" s="277" t="s">
        <v>883</v>
      </c>
      <c r="D107" s="277" t="s">
        <v>884</v>
      </c>
      <c r="E107" s="278">
        <v>6.4199999999999995E-11</v>
      </c>
      <c r="F107" s="279" t="s">
        <v>784</v>
      </c>
      <c r="G107" s="278">
        <v>6.4199999999999995E-11</v>
      </c>
      <c r="H107" s="304" t="s">
        <v>784</v>
      </c>
      <c r="I107" s="277">
        <v>500</v>
      </c>
      <c r="J107" s="279" t="s">
        <v>784</v>
      </c>
      <c r="K107" s="279">
        <v>512</v>
      </c>
      <c r="L107" s="279" t="s">
        <v>784</v>
      </c>
      <c r="M107" s="279">
        <v>512</v>
      </c>
      <c r="N107" s="279" t="s">
        <v>784</v>
      </c>
    </row>
    <row r="108" spans="1:14">
      <c r="A108" s="280" t="s">
        <v>1021</v>
      </c>
      <c r="B108" s="277" t="s">
        <v>1022</v>
      </c>
      <c r="C108" s="277" t="s">
        <v>1017</v>
      </c>
      <c r="D108" s="277" t="s">
        <v>1023</v>
      </c>
      <c r="E108" s="277">
        <v>320</v>
      </c>
      <c r="F108" s="279" t="s">
        <v>784</v>
      </c>
      <c r="G108" s="277">
        <v>320</v>
      </c>
      <c r="H108" s="304" t="s">
        <v>784</v>
      </c>
      <c r="I108" s="277">
        <v>512</v>
      </c>
      <c r="J108" s="279" t="s">
        <v>784</v>
      </c>
      <c r="K108" s="279">
        <v>8192</v>
      </c>
      <c r="L108" s="279" t="s">
        <v>784</v>
      </c>
      <c r="M108" s="279">
        <v>8192</v>
      </c>
      <c r="N108" s="279" t="s">
        <v>784</v>
      </c>
    </row>
    <row r="109" spans="1:14">
      <c r="A109" s="280" t="s">
        <v>1024</v>
      </c>
      <c r="B109" s="277" t="s">
        <v>1025</v>
      </c>
      <c r="C109" s="277" t="s">
        <v>1026</v>
      </c>
      <c r="D109" s="277" t="s">
        <v>794</v>
      </c>
      <c r="E109" s="278">
        <v>8.3799999999999998E-11</v>
      </c>
      <c r="F109" s="279" t="s">
        <v>784</v>
      </c>
      <c r="G109" s="278">
        <v>8.3799999999999998E-11</v>
      </c>
      <c r="H109" s="304" t="s">
        <v>784</v>
      </c>
      <c r="I109" s="277">
        <v>600</v>
      </c>
      <c r="J109" s="279" t="s">
        <v>784</v>
      </c>
      <c r="K109" s="279">
        <v>512</v>
      </c>
      <c r="L109" s="279" t="s">
        <v>784</v>
      </c>
      <c r="M109" s="279">
        <v>512</v>
      </c>
      <c r="N109" s="279" t="s">
        <v>784</v>
      </c>
    </row>
    <row r="110" spans="1:14">
      <c r="A110" s="258" t="s">
        <v>1027</v>
      </c>
      <c r="B110" s="282" t="s">
        <v>1028</v>
      </c>
      <c r="C110" s="282" t="s">
        <v>992</v>
      </c>
      <c r="D110" s="282" t="s">
        <v>858</v>
      </c>
      <c r="E110" s="283">
        <v>1.62E-9</v>
      </c>
      <c r="F110" s="284">
        <v>6</v>
      </c>
      <c r="G110" s="283">
        <v>1.62E-9</v>
      </c>
      <c r="H110" s="305">
        <v>2</v>
      </c>
      <c r="I110" s="283">
        <v>1.2999999999999999E-12</v>
      </c>
      <c r="J110" s="284">
        <v>2</v>
      </c>
      <c r="K110" s="284">
        <v>180</v>
      </c>
      <c r="L110" s="284" t="s">
        <v>784</v>
      </c>
      <c r="M110" s="284">
        <v>130</v>
      </c>
      <c r="N110" s="284" t="s">
        <v>784</v>
      </c>
    </row>
    <row r="111" spans="1:14">
      <c r="A111" s="138" t="s">
        <v>1029</v>
      </c>
      <c r="B111" s="139"/>
      <c r="C111" s="139"/>
      <c r="D111" s="139"/>
      <c r="E111" s="139"/>
      <c r="F111" s="139"/>
      <c r="G111" s="139"/>
      <c r="H111" s="306" t="s">
        <v>739</v>
      </c>
      <c r="I111" s="139"/>
      <c r="J111" s="139"/>
      <c r="K111" s="139"/>
      <c r="L111" s="139"/>
      <c r="M111" s="139"/>
      <c r="N111" s="140"/>
    </row>
    <row r="112" spans="1:14">
      <c r="A112" s="280" t="s">
        <v>1030</v>
      </c>
      <c r="B112" s="277" t="s">
        <v>1031</v>
      </c>
      <c r="C112" s="277" t="s">
        <v>1032</v>
      </c>
      <c r="D112" s="277" t="s">
        <v>996</v>
      </c>
      <c r="E112" s="277">
        <v>3.1E-7</v>
      </c>
      <c r="F112" s="279">
        <v>12.4</v>
      </c>
      <c r="G112" s="277">
        <v>1.1399999999999999E-5</v>
      </c>
      <c r="H112" s="304">
        <v>12400</v>
      </c>
      <c r="I112" s="278">
        <v>8.9099999999999997E-8</v>
      </c>
      <c r="J112" s="279">
        <v>13</v>
      </c>
      <c r="K112" s="281">
        <v>8.1400000000000001E-8</v>
      </c>
      <c r="L112" s="279">
        <v>13.2</v>
      </c>
      <c r="M112" s="281">
        <v>5.9699999999999999E-8</v>
      </c>
      <c r="N112" s="279">
        <v>10.9</v>
      </c>
    </row>
    <row r="113" spans="1:14">
      <c r="A113" s="280" t="s">
        <v>1033</v>
      </c>
      <c r="B113" s="277" t="s">
        <v>1034</v>
      </c>
      <c r="C113" s="277" t="s">
        <v>1035</v>
      </c>
      <c r="D113" s="277" t="s">
        <v>999</v>
      </c>
      <c r="E113" s="277">
        <v>2.8999999999999998E-7</v>
      </c>
      <c r="F113" s="279">
        <v>11.6</v>
      </c>
      <c r="G113" s="277">
        <v>5.0999999999999999E-7</v>
      </c>
      <c r="H113" s="304">
        <v>5560</v>
      </c>
      <c r="I113" s="278">
        <v>7.4200000000000003E-8</v>
      </c>
      <c r="J113" s="279">
        <v>10.8</v>
      </c>
      <c r="K113" s="281">
        <v>3.0199999999999999E-8</v>
      </c>
      <c r="L113" s="279">
        <v>4900</v>
      </c>
      <c r="M113" s="281">
        <v>7.8299999999999996E-9</v>
      </c>
      <c r="N113" s="279">
        <v>1430</v>
      </c>
    </row>
    <row r="114" spans="1:14">
      <c r="A114" s="280" t="s">
        <v>1036</v>
      </c>
      <c r="B114" s="277" t="s">
        <v>1037</v>
      </c>
      <c r="C114" s="277" t="s">
        <v>1038</v>
      </c>
      <c r="D114" s="277" t="s">
        <v>788</v>
      </c>
      <c r="E114" s="277">
        <v>4.7199999999999999E-7</v>
      </c>
      <c r="F114" s="279">
        <v>1890</v>
      </c>
      <c r="G114" s="277">
        <v>4.8E-8</v>
      </c>
      <c r="H114" s="304">
        <v>523</v>
      </c>
      <c r="I114" s="278">
        <v>6.9500000000000002E-9</v>
      </c>
      <c r="J114" s="279">
        <v>1020</v>
      </c>
      <c r="K114" s="281">
        <v>6.6599999999999997E-10</v>
      </c>
      <c r="L114" s="279">
        <v>108</v>
      </c>
      <c r="M114" s="281">
        <v>3.9900000000000002E-10</v>
      </c>
      <c r="N114" s="279">
        <v>73</v>
      </c>
    </row>
    <row r="115" spans="1:14">
      <c r="A115" s="280" t="s">
        <v>1039</v>
      </c>
      <c r="B115" s="277" t="s">
        <v>1040</v>
      </c>
      <c r="C115" s="277" t="s">
        <v>1041</v>
      </c>
      <c r="D115" s="277" t="s">
        <v>999</v>
      </c>
      <c r="E115" s="277">
        <v>2.2199999999999999E-6</v>
      </c>
      <c r="F115" s="279">
        <v>8900</v>
      </c>
      <c r="G115" s="277">
        <v>5.9200000000000001E-6</v>
      </c>
      <c r="H115" s="304">
        <v>6450</v>
      </c>
      <c r="I115" s="278">
        <v>6.1500000000000001E-8</v>
      </c>
      <c r="J115" s="279">
        <v>8980</v>
      </c>
      <c r="K115" s="281">
        <v>4.2200000000000001E-8</v>
      </c>
      <c r="L115" s="279">
        <v>6850</v>
      </c>
      <c r="M115" s="281">
        <v>1.9799999999999999E-8</v>
      </c>
      <c r="N115" s="279">
        <v>3630</v>
      </c>
    </row>
    <row r="116" spans="1:14">
      <c r="A116" s="280" t="s">
        <v>1042</v>
      </c>
      <c r="B116" s="277" t="s">
        <v>1043</v>
      </c>
      <c r="C116" s="277" t="s">
        <v>773</v>
      </c>
      <c r="D116" s="277" t="s">
        <v>996</v>
      </c>
      <c r="E116" s="277">
        <v>5.2999999999999998E-8</v>
      </c>
      <c r="F116" s="279">
        <v>2120</v>
      </c>
      <c r="G116" s="277">
        <v>5.3499999999999996E-7</v>
      </c>
      <c r="H116" s="304">
        <v>583</v>
      </c>
      <c r="I116" s="278">
        <v>7.3600000000000002E-9</v>
      </c>
      <c r="J116" s="279">
        <v>1080</v>
      </c>
      <c r="K116" s="281">
        <v>7.1400000000000002E-10</v>
      </c>
      <c r="L116" s="279">
        <v>116</v>
      </c>
      <c r="M116" s="281">
        <v>4.4400000000000002E-10</v>
      </c>
      <c r="N116" s="279">
        <v>81</v>
      </c>
    </row>
    <row r="117" spans="1:14">
      <c r="A117" s="280" t="s">
        <v>713</v>
      </c>
      <c r="B117" s="277" t="s">
        <v>1044</v>
      </c>
      <c r="C117" s="277" t="s">
        <v>805</v>
      </c>
      <c r="D117" s="277" t="s">
        <v>1045</v>
      </c>
      <c r="E117" s="277">
        <v>4.4900000000000001E-7</v>
      </c>
      <c r="F117" s="279">
        <v>1800</v>
      </c>
      <c r="G117" s="277">
        <v>4.4999999999999999E-8</v>
      </c>
      <c r="H117" s="304">
        <v>491</v>
      </c>
      <c r="I117" s="278">
        <v>5.62E-9</v>
      </c>
      <c r="J117" s="279">
        <v>822</v>
      </c>
      <c r="K117" s="281">
        <v>5.7199999999999999E-10</v>
      </c>
      <c r="L117" s="279">
        <v>93</v>
      </c>
      <c r="M117" s="281">
        <v>3.73E-10</v>
      </c>
      <c r="N117" s="279">
        <v>68</v>
      </c>
    </row>
    <row r="118" spans="1:14">
      <c r="A118" s="280" t="s">
        <v>1046</v>
      </c>
      <c r="B118" s="277" t="s">
        <v>1047</v>
      </c>
      <c r="C118" s="277" t="s">
        <v>1048</v>
      </c>
      <c r="D118" s="277" t="s">
        <v>1049</v>
      </c>
      <c r="E118" s="277">
        <v>2.4200000000000001E-6</v>
      </c>
      <c r="F118" s="279">
        <v>9710</v>
      </c>
      <c r="G118" s="277">
        <v>3.89E-6</v>
      </c>
      <c r="H118" s="304">
        <v>4240</v>
      </c>
      <c r="I118" s="278">
        <v>6.0300000000000004E-8</v>
      </c>
      <c r="J118" s="279">
        <v>8820</v>
      </c>
      <c r="K118" s="281">
        <v>2.1000000000000002E-9</v>
      </c>
      <c r="L118" s="279">
        <v>3400</v>
      </c>
      <c r="M118" s="281">
        <v>4.9799999999999998E-9</v>
      </c>
      <c r="N118" s="279">
        <v>912</v>
      </c>
    </row>
    <row r="119" spans="1:14">
      <c r="A119" s="280" t="s">
        <v>704</v>
      </c>
      <c r="B119" s="277" t="s">
        <v>1050</v>
      </c>
      <c r="C119" s="277" t="s">
        <v>1051</v>
      </c>
      <c r="D119" s="277" t="s">
        <v>1052</v>
      </c>
      <c r="E119" s="277">
        <v>1.39E-6</v>
      </c>
      <c r="F119" s="279">
        <v>5550</v>
      </c>
      <c r="G119" s="277">
        <v>1.64E-6</v>
      </c>
      <c r="H119" s="304">
        <v>1790</v>
      </c>
      <c r="I119" s="278">
        <v>2.9300000000000001E-8</v>
      </c>
      <c r="J119" s="279">
        <v>4280</v>
      </c>
      <c r="K119" s="281">
        <v>4.6399999999999997E-9</v>
      </c>
      <c r="L119" s="279">
        <v>753</v>
      </c>
      <c r="M119" s="281">
        <v>1.4200000000000001E-9</v>
      </c>
      <c r="N119" s="279">
        <v>260</v>
      </c>
    </row>
    <row r="120" spans="1:14">
      <c r="A120" s="280" t="s">
        <v>1053</v>
      </c>
      <c r="B120" s="277" t="s">
        <v>1054</v>
      </c>
      <c r="C120" s="277" t="s">
        <v>1055</v>
      </c>
      <c r="D120" s="277" t="s">
        <v>989</v>
      </c>
      <c r="E120" s="277">
        <v>8.3500000000000005E-7</v>
      </c>
      <c r="F120" s="279">
        <v>3350</v>
      </c>
      <c r="G120" s="277">
        <v>8.9800000000000002E-7</v>
      </c>
      <c r="H120" s="304">
        <v>979</v>
      </c>
      <c r="I120" s="278">
        <v>1.5300000000000001E-8</v>
      </c>
      <c r="J120" s="279">
        <v>2240</v>
      </c>
      <c r="K120" s="281">
        <v>1.68E-9</v>
      </c>
      <c r="L120" s="279">
        <v>273</v>
      </c>
      <c r="M120" s="281">
        <v>7.5399999999999998E-10</v>
      </c>
      <c r="N120" s="279">
        <v>138</v>
      </c>
    </row>
    <row r="121" spans="1:14">
      <c r="A121" s="280" t="s">
        <v>1056</v>
      </c>
      <c r="B121" s="277" t="s">
        <v>1057</v>
      </c>
      <c r="C121" s="277" t="s">
        <v>1058</v>
      </c>
      <c r="D121" s="277" t="s">
        <v>1059</v>
      </c>
      <c r="E121" s="277">
        <v>5.8999999999999999E-8</v>
      </c>
      <c r="F121" s="279">
        <v>2360</v>
      </c>
      <c r="G121" s="277">
        <v>6E-9</v>
      </c>
      <c r="H121" s="304">
        <v>654</v>
      </c>
      <c r="I121" s="278">
        <v>8.7700000000000001E-9</v>
      </c>
      <c r="J121" s="279">
        <v>1280</v>
      </c>
      <c r="K121" s="281">
        <v>8.3999999999999994E-11</v>
      </c>
      <c r="L121" s="279">
        <v>136</v>
      </c>
      <c r="M121" s="281">
        <v>4.9900000000000003E-10</v>
      </c>
      <c r="N121" s="279">
        <v>91</v>
      </c>
    </row>
    <row r="122" spans="1:14">
      <c r="A122" s="280" t="s">
        <v>1060</v>
      </c>
      <c r="B122" s="277" t="s">
        <v>1061</v>
      </c>
      <c r="C122" s="277" t="s">
        <v>1062</v>
      </c>
      <c r="D122" s="277" t="s">
        <v>862</v>
      </c>
      <c r="E122" s="277">
        <v>7.2200000000000003E-7</v>
      </c>
      <c r="F122" s="279">
        <v>2900</v>
      </c>
      <c r="G122" s="277">
        <v>7.5899999999999995E-7</v>
      </c>
      <c r="H122" s="304">
        <v>828</v>
      </c>
      <c r="I122" s="278">
        <v>1.2499999999999999E-8</v>
      </c>
      <c r="J122" s="279">
        <v>1820</v>
      </c>
      <c r="K122" s="281">
        <v>1.27E-9</v>
      </c>
      <c r="L122" s="279">
        <v>206</v>
      </c>
      <c r="M122" s="281">
        <v>6.3499999999999998E-10</v>
      </c>
      <c r="N122" s="279">
        <v>116</v>
      </c>
    </row>
    <row r="123" spans="1:14">
      <c r="A123" s="280" t="s">
        <v>1063</v>
      </c>
      <c r="B123" s="277" t="s">
        <v>1064</v>
      </c>
      <c r="C123" s="277" t="s">
        <v>1065</v>
      </c>
      <c r="D123" s="277" t="s">
        <v>989</v>
      </c>
      <c r="E123" s="277">
        <v>7.2500000000000005E-7</v>
      </c>
      <c r="F123" s="279">
        <v>2910</v>
      </c>
      <c r="G123" s="277">
        <v>7.4499999999999996E-7</v>
      </c>
      <c r="H123" s="304">
        <v>812</v>
      </c>
      <c r="I123" s="278">
        <v>1.15E-8</v>
      </c>
      <c r="J123" s="279">
        <v>1670</v>
      </c>
      <c r="K123" s="281">
        <v>1.0999999999999999E-10</v>
      </c>
      <c r="L123" s="279">
        <v>179</v>
      </c>
      <c r="M123" s="281">
        <v>6.2100000000000003E-10</v>
      </c>
      <c r="N123" s="279">
        <v>114</v>
      </c>
    </row>
    <row r="124" spans="1:14">
      <c r="A124" s="280" t="s">
        <v>1066</v>
      </c>
      <c r="B124" s="277" t="s">
        <v>1067</v>
      </c>
      <c r="C124" s="277" t="s">
        <v>937</v>
      </c>
      <c r="D124" s="277" t="s">
        <v>952</v>
      </c>
      <c r="E124" s="278">
        <v>1.7199999999999999E-8</v>
      </c>
      <c r="F124" s="279">
        <v>69</v>
      </c>
      <c r="G124" s="278">
        <v>1.7199999999999999E-8</v>
      </c>
      <c r="H124" s="304">
        <v>19</v>
      </c>
      <c r="I124" s="278">
        <v>1.42E-10</v>
      </c>
      <c r="J124" s="279">
        <v>21</v>
      </c>
      <c r="K124" s="281">
        <v>1.9500000000000001E-11</v>
      </c>
      <c r="L124" s="279">
        <v>3</v>
      </c>
      <c r="M124" s="281">
        <v>1.42E-11</v>
      </c>
      <c r="N124" s="279">
        <v>3</v>
      </c>
    </row>
    <row r="125" spans="1:14">
      <c r="A125" s="280" t="s">
        <v>1068</v>
      </c>
      <c r="B125" s="277" t="s">
        <v>1069</v>
      </c>
      <c r="C125" s="277" t="s">
        <v>1070</v>
      </c>
      <c r="D125" s="277" t="s">
        <v>824</v>
      </c>
      <c r="E125" s="277">
        <v>2.7599999999999998E-7</v>
      </c>
      <c r="F125" s="279">
        <v>1110</v>
      </c>
      <c r="G125" s="277">
        <v>2.7599999999999998E-7</v>
      </c>
      <c r="H125" s="304">
        <v>301</v>
      </c>
      <c r="I125" s="278">
        <v>2.9899999999999998E-9</v>
      </c>
      <c r="J125" s="279">
        <v>438</v>
      </c>
      <c r="K125" s="281">
        <v>3.3399999999999998E-10</v>
      </c>
      <c r="L125" s="279">
        <v>54</v>
      </c>
      <c r="M125" s="281">
        <v>2.2799999999999999E-10</v>
      </c>
      <c r="N125" s="279">
        <v>42</v>
      </c>
    </row>
    <row r="126" spans="1:14">
      <c r="A126" s="280" t="s">
        <v>1071</v>
      </c>
      <c r="B126" s="277" t="s">
        <v>1072</v>
      </c>
      <c r="C126" s="277" t="s">
        <v>1073</v>
      </c>
      <c r="D126" s="277" t="s">
        <v>812</v>
      </c>
      <c r="E126" s="278">
        <v>1.2199999999999999E-9</v>
      </c>
      <c r="F126" s="279">
        <v>5</v>
      </c>
      <c r="G126" s="278">
        <v>1.2199999999999999E-9</v>
      </c>
      <c r="H126" s="304">
        <v>1</v>
      </c>
      <c r="I126" s="277">
        <v>970</v>
      </c>
      <c r="J126" s="279">
        <v>1</v>
      </c>
      <c r="K126" s="279">
        <v>130</v>
      </c>
      <c r="L126" s="279" t="s">
        <v>784</v>
      </c>
      <c r="M126" s="279">
        <v>900</v>
      </c>
      <c r="N126" s="279" t="s">
        <v>784</v>
      </c>
    </row>
    <row r="127" spans="1:14">
      <c r="A127" s="280" t="s">
        <v>1074</v>
      </c>
      <c r="B127" s="277" t="s">
        <v>1075</v>
      </c>
      <c r="C127" s="277" t="s">
        <v>811</v>
      </c>
      <c r="D127" s="277" t="s">
        <v>806</v>
      </c>
      <c r="E127" s="278">
        <v>2.7000000000000002E-9</v>
      </c>
      <c r="F127" s="279">
        <v>108</v>
      </c>
      <c r="G127" s="278">
        <v>2.7000000000000002E-9</v>
      </c>
      <c r="H127" s="304">
        <v>29</v>
      </c>
      <c r="I127" s="278">
        <v>2.25E-10</v>
      </c>
      <c r="J127" s="279">
        <v>33</v>
      </c>
      <c r="K127" s="281">
        <v>3.0600000000000003E-11</v>
      </c>
      <c r="L127" s="279">
        <v>5</v>
      </c>
      <c r="M127" s="281">
        <v>2.2200000000000002E-11</v>
      </c>
      <c r="N127" s="279">
        <v>4</v>
      </c>
    </row>
    <row r="128" spans="1:14">
      <c r="A128" s="280" t="s">
        <v>1076</v>
      </c>
      <c r="B128" s="277" t="s">
        <v>1077</v>
      </c>
      <c r="C128" s="277" t="s">
        <v>1078</v>
      </c>
      <c r="D128" s="277" t="s">
        <v>794</v>
      </c>
      <c r="E128" s="278">
        <v>3.5700000000000001E-10</v>
      </c>
      <c r="F128" s="279">
        <v>1</v>
      </c>
      <c r="G128" s="278">
        <v>3.5700000000000001E-10</v>
      </c>
      <c r="H128" s="304" t="s">
        <v>784</v>
      </c>
      <c r="I128" s="277">
        <v>280</v>
      </c>
      <c r="J128" s="279" t="s">
        <v>784</v>
      </c>
      <c r="K128" s="279">
        <v>400</v>
      </c>
      <c r="L128" s="279" t="s">
        <v>784</v>
      </c>
      <c r="M128" s="279">
        <v>200</v>
      </c>
      <c r="N128" s="279" t="s">
        <v>784</v>
      </c>
    </row>
    <row r="129" spans="1:14">
      <c r="A129" s="280" t="s">
        <v>1079</v>
      </c>
      <c r="B129" s="277" t="s">
        <v>1080</v>
      </c>
      <c r="C129" s="277" t="s">
        <v>1081</v>
      </c>
      <c r="D129" s="277" t="s">
        <v>1082</v>
      </c>
      <c r="E129" s="277">
        <v>1.68E-6</v>
      </c>
      <c r="F129" s="279">
        <v>6720</v>
      </c>
      <c r="G129" s="277">
        <v>2.8100000000000002E-6</v>
      </c>
      <c r="H129" s="304">
        <v>3070</v>
      </c>
      <c r="I129" s="278">
        <v>4.2300000000000002E-8</v>
      </c>
      <c r="J129" s="279">
        <v>6180</v>
      </c>
      <c r="K129" s="281">
        <v>1.59E-8</v>
      </c>
      <c r="L129" s="279">
        <v>2580</v>
      </c>
      <c r="M129" s="281">
        <v>3.9300000000000003E-9</v>
      </c>
      <c r="N129" s="279">
        <v>718</v>
      </c>
    </row>
    <row r="130" spans="1:14">
      <c r="A130" s="280" t="s">
        <v>1083</v>
      </c>
      <c r="B130" s="277" t="s">
        <v>1084</v>
      </c>
      <c r="C130" s="277" t="s">
        <v>1085</v>
      </c>
      <c r="D130" s="277" t="s">
        <v>999</v>
      </c>
      <c r="E130" s="277">
        <v>1.48E-6</v>
      </c>
      <c r="F130" s="279">
        <v>5940</v>
      </c>
      <c r="G130" s="277">
        <v>2.3999999999999998E-7</v>
      </c>
      <c r="H130" s="304">
        <v>2620</v>
      </c>
      <c r="I130" s="278">
        <v>3.7E-9</v>
      </c>
      <c r="J130" s="279">
        <v>5410</v>
      </c>
      <c r="K130" s="281">
        <v>1.31E-8</v>
      </c>
      <c r="L130" s="279">
        <v>2130</v>
      </c>
      <c r="M130" s="281">
        <v>3.1399999999999999E-9</v>
      </c>
      <c r="N130" s="279">
        <v>575</v>
      </c>
    </row>
    <row r="131" spans="1:14">
      <c r="A131" s="280" t="s">
        <v>1086</v>
      </c>
      <c r="B131" s="277" t="s">
        <v>1087</v>
      </c>
      <c r="C131" s="277" t="s">
        <v>1055</v>
      </c>
      <c r="D131" s="277" t="s">
        <v>999</v>
      </c>
      <c r="E131" s="277">
        <v>7.9299999999999997E-7</v>
      </c>
      <c r="F131" s="279">
        <v>3180</v>
      </c>
      <c r="G131" s="277">
        <v>8.5199999999999995E-7</v>
      </c>
      <c r="H131" s="304">
        <v>929</v>
      </c>
      <c r="I131" s="278">
        <v>1.4500000000000001E-8</v>
      </c>
      <c r="J131" s="279">
        <v>2120</v>
      </c>
      <c r="K131" s="281">
        <v>1.5999999999999999E-10</v>
      </c>
      <c r="L131" s="279">
        <v>259</v>
      </c>
      <c r="M131" s="281">
        <v>7.1600000000000001E-10</v>
      </c>
      <c r="N131" s="279">
        <v>131</v>
      </c>
    </row>
    <row r="132" spans="1:14">
      <c r="A132" s="280" t="s">
        <v>714</v>
      </c>
      <c r="B132" s="277" t="s">
        <v>1088</v>
      </c>
      <c r="C132" s="277" t="s">
        <v>1089</v>
      </c>
      <c r="D132" s="277" t="s">
        <v>987</v>
      </c>
      <c r="E132" s="277">
        <v>1.98E-7</v>
      </c>
      <c r="F132" s="279">
        <v>795</v>
      </c>
      <c r="G132" s="277">
        <v>1.98E-7</v>
      </c>
      <c r="H132" s="304">
        <v>216</v>
      </c>
      <c r="I132" s="278">
        <v>2.0599999999999999E-9</v>
      </c>
      <c r="J132" s="279">
        <v>302</v>
      </c>
      <c r="K132" s="281">
        <v>2.3700000000000001E-10</v>
      </c>
      <c r="L132" s="279">
        <v>38</v>
      </c>
      <c r="M132" s="281">
        <v>1.64E-10</v>
      </c>
      <c r="N132" s="279">
        <v>30</v>
      </c>
    </row>
    <row r="133" spans="1:14">
      <c r="A133" s="280" t="s">
        <v>1090</v>
      </c>
      <c r="B133" s="277" t="s">
        <v>1091</v>
      </c>
      <c r="C133" s="277" t="s">
        <v>914</v>
      </c>
      <c r="D133" s="277" t="s">
        <v>1092</v>
      </c>
      <c r="E133" s="277">
        <v>4.7800000000000002E-7</v>
      </c>
      <c r="F133" s="279">
        <v>1910</v>
      </c>
      <c r="G133" s="277">
        <v>4.8599999999999998E-7</v>
      </c>
      <c r="H133" s="304">
        <v>530</v>
      </c>
      <c r="I133" s="278">
        <v>7.1799999999999996E-9</v>
      </c>
      <c r="J133" s="279">
        <v>1050</v>
      </c>
      <c r="K133" s="281">
        <v>6.8700000000000001E-10</v>
      </c>
      <c r="L133" s="279">
        <v>111</v>
      </c>
      <c r="M133" s="281">
        <v>4.05E-10</v>
      </c>
      <c r="N133" s="279">
        <v>74</v>
      </c>
    </row>
    <row r="134" spans="1:14">
      <c r="A134" s="280" t="s">
        <v>1093</v>
      </c>
      <c r="B134" s="277" t="s">
        <v>1094</v>
      </c>
      <c r="C134" s="277" t="s">
        <v>1062</v>
      </c>
      <c r="D134" s="277" t="s">
        <v>1045</v>
      </c>
      <c r="E134" s="277">
        <v>7.4499999999999996E-7</v>
      </c>
      <c r="F134" s="279">
        <v>2990</v>
      </c>
      <c r="G134" s="277">
        <v>7.8299999999999996E-7</v>
      </c>
      <c r="H134" s="304">
        <v>854</v>
      </c>
      <c r="I134" s="278">
        <v>1.29E-8</v>
      </c>
      <c r="J134" s="279">
        <v>1880</v>
      </c>
      <c r="K134" s="281">
        <v>1.31E-9</v>
      </c>
      <c r="L134" s="279">
        <v>212</v>
      </c>
      <c r="M134" s="281">
        <v>6.5500000000000001E-10</v>
      </c>
      <c r="N134" s="279">
        <v>120</v>
      </c>
    </row>
    <row r="135" spans="1:14">
      <c r="A135" s="280" t="s">
        <v>1095</v>
      </c>
      <c r="B135" s="277" t="s">
        <v>1096</v>
      </c>
      <c r="C135" s="277" t="s">
        <v>1097</v>
      </c>
      <c r="D135" s="277" t="s">
        <v>1098</v>
      </c>
      <c r="E135" s="277">
        <v>7.8599999999999997E-7</v>
      </c>
      <c r="F135" s="279">
        <v>3150</v>
      </c>
      <c r="G135" s="277">
        <v>8.1500000000000003E-7</v>
      </c>
      <c r="H135" s="304">
        <v>889</v>
      </c>
      <c r="I135" s="278">
        <v>1.3000000000000001E-9</v>
      </c>
      <c r="J135" s="279">
        <v>1900</v>
      </c>
      <c r="K135" s="281">
        <v>1.27E-9</v>
      </c>
      <c r="L135" s="279">
        <v>206</v>
      </c>
      <c r="M135" s="281">
        <v>6.8100000000000003E-10</v>
      </c>
      <c r="N135" s="279">
        <v>124</v>
      </c>
    </row>
    <row r="136" spans="1:14">
      <c r="A136" s="280" t="s">
        <v>1099</v>
      </c>
      <c r="B136" s="277" t="s">
        <v>1100</v>
      </c>
      <c r="C136" s="277" t="s">
        <v>1101</v>
      </c>
      <c r="D136" s="277" t="s">
        <v>987</v>
      </c>
      <c r="E136" s="277">
        <v>3.3200000000000001E-7</v>
      </c>
      <c r="F136" s="279">
        <v>1330</v>
      </c>
      <c r="G136" s="277">
        <v>3.3299999999999998E-7</v>
      </c>
      <c r="H136" s="304">
        <v>363</v>
      </c>
      <c r="I136" s="278">
        <v>4.2700000000000004E-9</v>
      </c>
      <c r="J136" s="279">
        <v>624</v>
      </c>
      <c r="K136" s="281">
        <v>4.2800000000000002E-10</v>
      </c>
      <c r="L136" s="279">
        <v>69</v>
      </c>
      <c r="M136" s="281">
        <v>2.7599999999999998E-10</v>
      </c>
      <c r="N136" s="279">
        <v>51</v>
      </c>
    </row>
    <row r="137" spans="1:14">
      <c r="A137" s="280" t="s">
        <v>1102</v>
      </c>
      <c r="B137" s="277" t="s">
        <v>1103</v>
      </c>
      <c r="C137" s="277" t="s">
        <v>1104</v>
      </c>
      <c r="D137" s="277" t="s">
        <v>949</v>
      </c>
      <c r="E137" s="277">
        <v>3.53E-7</v>
      </c>
      <c r="F137" s="279">
        <v>1410</v>
      </c>
      <c r="G137" s="277">
        <v>3.5499999999999999E-7</v>
      </c>
      <c r="H137" s="304">
        <v>387</v>
      </c>
      <c r="I137" s="278">
        <v>4.6000000000000001E-10</v>
      </c>
      <c r="J137" s="279">
        <v>673</v>
      </c>
      <c r="K137" s="281">
        <v>4.5800000000000002E-10</v>
      </c>
      <c r="L137" s="279">
        <v>74</v>
      </c>
      <c r="M137" s="281">
        <v>2.9400000000000002E-10</v>
      </c>
      <c r="N137" s="279">
        <v>54</v>
      </c>
    </row>
    <row r="138" spans="1:14" ht="20.399999999999999" customHeight="1">
      <c r="A138" s="280" t="s">
        <v>1105</v>
      </c>
      <c r="B138" s="277" t="s">
        <v>1106</v>
      </c>
      <c r="C138" s="288" t="s">
        <v>1107</v>
      </c>
      <c r="D138" s="277" t="s">
        <v>918</v>
      </c>
      <c r="E138" s="278">
        <v>1.5399999999999999E-8</v>
      </c>
      <c r="F138" s="279">
        <v>62</v>
      </c>
      <c r="G138" s="278">
        <v>1.5399999999999999E-8</v>
      </c>
      <c r="H138" s="304">
        <v>17</v>
      </c>
      <c r="I138" s="278">
        <v>1.26E-10</v>
      </c>
      <c r="J138" s="279">
        <v>18</v>
      </c>
      <c r="K138" s="281">
        <v>1.7399999999999999E-11</v>
      </c>
      <c r="L138" s="279">
        <v>3</v>
      </c>
      <c r="M138" s="281">
        <v>1.26E-11</v>
      </c>
      <c r="N138" s="279">
        <v>2</v>
      </c>
    </row>
    <row r="139" spans="1:14">
      <c r="A139" s="280" t="s">
        <v>1108</v>
      </c>
      <c r="B139" s="277" t="s">
        <v>1109</v>
      </c>
      <c r="C139" s="277" t="s">
        <v>1110</v>
      </c>
      <c r="D139" s="277" t="s">
        <v>1111</v>
      </c>
      <c r="E139" s="277">
        <v>6.4000000000000004E-8</v>
      </c>
      <c r="F139" s="279">
        <v>2560</v>
      </c>
      <c r="G139" s="277">
        <v>6.5899999999999996E-7</v>
      </c>
      <c r="H139" s="304">
        <v>719</v>
      </c>
      <c r="I139" s="278">
        <v>1.03E-8</v>
      </c>
      <c r="J139" s="279">
        <v>1500</v>
      </c>
      <c r="K139" s="281">
        <v>9.9699999999999997E-10</v>
      </c>
      <c r="L139" s="279">
        <v>162</v>
      </c>
      <c r="M139" s="281">
        <v>5.4999999999999997E-11</v>
      </c>
      <c r="N139" s="279">
        <v>101</v>
      </c>
    </row>
    <row r="140" spans="1:14">
      <c r="A140" s="280" t="s">
        <v>1112</v>
      </c>
      <c r="B140" s="277" t="s">
        <v>1113</v>
      </c>
      <c r="C140" s="277" t="s">
        <v>805</v>
      </c>
      <c r="D140" s="277" t="s">
        <v>1114</v>
      </c>
      <c r="E140" s="277">
        <v>4.08E-7</v>
      </c>
      <c r="F140" s="279">
        <v>1640</v>
      </c>
      <c r="G140" s="277">
        <v>4.0900000000000002E-7</v>
      </c>
      <c r="H140" s="304">
        <v>446</v>
      </c>
      <c r="I140" s="278">
        <v>5.1099999999999999E-9</v>
      </c>
      <c r="J140" s="279">
        <v>747</v>
      </c>
      <c r="K140" s="281">
        <v>5.2000000000000001E-11</v>
      </c>
      <c r="L140" s="279">
        <v>84</v>
      </c>
      <c r="M140" s="281">
        <v>3.3900000000000002E-10</v>
      </c>
      <c r="N140" s="279">
        <v>62</v>
      </c>
    </row>
    <row r="141" spans="1:14">
      <c r="A141" s="280" t="s">
        <v>1115</v>
      </c>
      <c r="B141" s="277" t="s">
        <v>1116</v>
      </c>
      <c r="C141" s="277" t="s">
        <v>1104</v>
      </c>
      <c r="D141" s="277" t="s">
        <v>987</v>
      </c>
      <c r="E141" s="277">
        <v>3.77E-7</v>
      </c>
      <c r="F141" s="279">
        <v>1510</v>
      </c>
      <c r="G141" s="277">
        <v>3.7899999999999999E-7</v>
      </c>
      <c r="H141" s="304">
        <v>413</v>
      </c>
      <c r="I141" s="278">
        <v>4.9099999999999998E-9</v>
      </c>
      <c r="J141" s="279">
        <v>718</v>
      </c>
      <c r="K141" s="281">
        <v>4.8899999999999997E-10</v>
      </c>
      <c r="L141" s="279">
        <v>79</v>
      </c>
      <c r="M141" s="281">
        <v>3.14E-10</v>
      </c>
      <c r="N141" s="279">
        <v>57</v>
      </c>
    </row>
    <row r="142" spans="1:14">
      <c r="A142" s="280" t="s">
        <v>1117</v>
      </c>
      <c r="B142" s="277" t="s">
        <v>1118</v>
      </c>
      <c r="C142" s="277" t="s">
        <v>1119</v>
      </c>
      <c r="D142" s="277" t="s">
        <v>940</v>
      </c>
      <c r="E142" s="278">
        <v>1.2499999999999999E-8</v>
      </c>
      <c r="F142" s="279">
        <v>50</v>
      </c>
      <c r="G142" s="278">
        <v>1.2499999999999999E-8</v>
      </c>
      <c r="H142" s="304">
        <v>14</v>
      </c>
      <c r="I142" s="278">
        <v>1.02E-10</v>
      </c>
      <c r="J142" s="279">
        <v>15</v>
      </c>
      <c r="K142" s="281">
        <v>1.41E-11</v>
      </c>
      <c r="L142" s="279">
        <v>2</v>
      </c>
      <c r="M142" s="281">
        <v>1.0199999999999999E-11</v>
      </c>
      <c r="N142" s="279">
        <v>2</v>
      </c>
    </row>
    <row r="143" spans="1:14">
      <c r="A143" s="280" t="s">
        <v>1120</v>
      </c>
      <c r="B143" s="277" t="s">
        <v>1121</v>
      </c>
      <c r="C143" s="277" t="s">
        <v>1122</v>
      </c>
      <c r="D143" s="277" t="s">
        <v>1123</v>
      </c>
      <c r="E143" s="278">
        <v>8.5099999999999996E-10</v>
      </c>
      <c r="F143" s="279">
        <v>3</v>
      </c>
      <c r="G143" s="278">
        <v>8.5099999999999996E-10</v>
      </c>
      <c r="H143" s="304" t="s">
        <v>784</v>
      </c>
      <c r="I143" s="278">
        <v>6.8000000000000003E-13</v>
      </c>
      <c r="J143" s="279" t="s">
        <v>784</v>
      </c>
      <c r="K143" s="279">
        <v>900</v>
      </c>
      <c r="L143" s="279" t="s">
        <v>784</v>
      </c>
      <c r="M143" s="279">
        <v>600</v>
      </c>
      <c r="N143" s="279" t="s">
        <v>784</v>
      </c>
    </row>
    <row r="144" spans="1:14">
      <c r="A144" s="280" t="s">
        <v>1124</v>
      </c>
      <c r="B144" s="277" t="s">
        <v>1125</v>
      </c>
      <c r="C144" s="277" t="s">
        <v>1126</v>
      </c>
      <c r="D144" s="277" t="s">
        <v>1127</v>
      </c>
      <c r="E144" s="278">
        <v>5.3500000000000003E-8</v>
      </c>
      <c r="F144" s="279">
        <v>215</v>
      </c>
      <c r="G144" s="278">
        <v>5.3500000000000003E-8</v>
      </c>
      <c r="H144" s="304">
        <v>58</v>
      </c>
      <c r="I144" s="278">
        <v>4.5299999999999999E-10</v>
      </c>
      <c r="J144" s="279">
        <v>66</v>
      </c>
      <c r="K144" s="281">
        <v>6.1000000000000003E-12</v>
      </c>
      <c r="L144" s="279">
        <v>10</v>
      </c>
      <c r="M144" s="281">
        <v>4.3999999999999998E-12</v>
      </c>
      <c r="N144" s="279">
        <v>8</v>
      </c>
    </row>
    <row r="145" spans="1:14">
      <c r="A145" s="280" t="s">
        <v>1128</v>
      </c>
      <c r="B145" s="277" t="s">
        <v>1129</v>
      </c>
      <c r="C145" s="277" t="s">
        <v>914</v>
      </c>
      <c r="D145" s="277" t="s">
        <v>949</v>
      </c>
      <c r="E145" s="277">
        <v>5.6499999999999999E-7</v>
      </c>
      <c r="F145" s="279">
        <v>2260</v>
      </c>
      <c r="G145" s="277">
        <v>5.75E-7</v>
      </c>
      <c r="H145" s="304">
        <v>627</v>
      </c>
      <c r="I145" s="278">
        <v>8.4800000000000005E-9</v>
      </c>
      <c r="J145" s="279">
        <v>1240</v>
      </c>
      <c r="K145" s="281">
        <v>8.1199999999999999E-10</v>
      </c>
      <c r="L145" s="279">
        <v>132</v>
      </c>
      <c r="M145" s="281">
        <v>4.79E-10</v>
      </c>
      <c r="N145" s="279">
        <v>88</v>
      </c>
    </row>
    <row r="146" spans="1:14">
      <c r="A146" s="280" t="s">
        <v>1130</v>
      </c>
      <c r="B146" s="277" t="s">
        <v>1131</v>
      </c>
      <c r="C146" s="277" t="s">
        <v>872</v>
      </c>
      <c r="D146" s="277" t="s">
        <v>884</v>
      </c>
      <c r="E146" s="278">
        <v>1.7300000000000001E-11</v>
      </c>
      <c r="F146" s="279" t="s">
        <v>784</v>
      </c>
      <c r="G146" s="278">
        <v>1.7300000000000001E-11</v>
      </c>
      <c r="H146" s="304" t="s">
        <v>784</v>
      </c>
      <c r="I146" s="277">
        <v>100</v>
      </c>
      <c r="J146" s="279" t="s">
        <v>784</v>
      </c>
      <c r="K146" s="279">
        <v>512</v>
      </c>
      <c r="L146" s="279" t="s">
        <v>784</v>
      </c>
      <c r="M146" s="279">
        <v>512</v>
      </c>
      <c r="N146" s="279" t="s">
        <v>784</v>
      </c>
    </row>
    <row r="147" spans="1:14">
      <c r="A147" s="280" t="s">
        <v>1132</v>
      </c>
      <c r="B147" s="289" t="s">
        <v>1133</v>
      </c>
      <c r="C147" s="277" t="s">
        <v>937</v>
      </c>
      <c r="D147" s="277" t="s">
        <v>803</v>
      </c>
      <c r="E147" s="278">
        <v>1.18E-8</v>
      </c>
      <c r="F147" s="279">
        <v>47</v>
      </c>
      <c r="G147" s="278">
        <v>1.18E-8</v>
      </c>
      <c r="H147" s="304">
        <v>13</v>
      </c>
      <c r="I147" s="278">
        <v>9.67E-11</v>
      </c>
      <c r="J147" s="279">
        <v>14</v>
      </c>
      <c r="K147" s="281">
        <v>1.33E-11</v>
      </c>
      <c r="L147" s="279">
        <v>2</v>
      </c>
      <c r="M147" s="279">
        <v>960</v>
      </c>
      <c r="N147" s="279">
        <v>2</v>
      </c>
    </row>
    <row r="148" spans="1:14">
      <c r="A148" s="280" t="s">
        <v>1134</v>
      </c>
      <c r="B148" s="277" t="s">
        <v>1135</v>
      </c>
      <c r="C148" s="277" t="s">
        <v>1136</v>
      </c>
      <c r="D148" s="277" t="s">
        <v>1137</v>
      </c>
      <c r="E148" s="277">
        <v>2E-8</v>
      </c>
      <c r="F148" s="279">
        <v>8010</v>
      </c>
      <c r="G148" s="277">
        <v>2.5799999999999999E-6</v>
      </c>
      <c r="H148" s="304">
        <v>2820</v>
      </c>
      <c r="I148" s="278">
        <v>4.5200000000000001E-8</v>
      </c>
      <c r="J148" s="279">
        <v>6600</v>
      </c>
      <c r="K148" s="281">
        <v>9.46E-9</v>
      </c>
      <c r="L148" s="279">
        <v>1530</v>
      </c>
      <c r="M148" s="281">
        <v>2.3800000000000001E-9</v>
      </c>
      <c r="N148" s="279">
        <v>436</v>
      </c>
    </row>
    <row r="149" spans="1:14">
      <c r="A149" s="280" t="s">
        <v>1138</v>
      </c>
      <c r="B149" s="277" t="s">
        <v>1139</v>
      </c>
      <c r="C149" s="277" t="s">
        <v>1140</v>
      </c>
      <c r="D149" s="277" t="s">
        <v>989</v>
      </c>
      <c r="E149" s="277">
        <v>3.8000000000000003E-8</v>
      </c>
      <c r="F149" s="279">
        <v>1530</v>
      </c>
      <c r="G149" s="277">
        <v>3.8599999999999999E-7</v>
      </c>
      <c r="H149" s="304">
        <v>421</v>
      </c>
      <c r="I149" s="278">
        <v>5.5400000000000003E-9</v>
      </c>
      <c r="J149" s="279">
        <v>809</v>
      </c>
      <c r="K149" s="281">
        <v>5.3200000000000002E-10</v>
      </c>
      <c r="L149" s="279">
        <v>86</v>
      </c>
      <c r="M149" s="281">
        <v>3.2099999999999998E-10</v>
      </c>
      <c r="N149" s="279">
        <v>59</v>
      </c>
    </row>
    <row r="150" spans="1:14">
      <c r="A150" s="280" t="s">
        <v>1141</v>
      </c>
      <c r="B150" s="277" t="s">
        <v>1142</v>
      </c>
      <c r="C150" s="277" t="s">
        <v>1140</v>
      </c>
      <c r="D150" s="277" t="s">
        <v>1045</v>
      </c>
      <c r="E150" s="277">
        <v>4.39E-7</v>
      </c>
      <c r="F150" s="279">
        <v>1760</v>
      </c>
      <c r="G150" s="277">
        <v>4.4499999999999997E-7</v>
      </c>
      <c r="H150" s="304">
        <v>486</v>
      </c>
      <c r="I150" s="278">
        <v>6.3899999999999996E-9</v>
      </c>
      <c r="J150" s="279">
        <v>934</v>
      </c>
      <c r="K150" s="281">
        <v>6.1400000000000005E-10</v>
      </c>
      <c r="L150" s="279">
        <v>99</v>
      </c>
      <c r="M150" s="281">
        <v>3.7000000000000001E-11</v>
      </c>
      <c r="N150" s="279">
        <v>68</v>
      </c>
    </row>
    <row r="151" spans="1:14">
      <c r="A151" s="280" t="s">
        <v>1143</v>
      </c>
      <c r="B151" s="277" t="s">
        <v>1144</v>
      </c>
      <c r="C151" s="277" t="s">
        <v>1140</v>
      </c>
      <c r="D151" s="277" t="s">
        <v>1092</v>
      </c>
      <c r="E151" s="277">
        <v>3.6800000000000001E-7</v>
      </c>
      <c r="F151" s="279">
        <v>1480</v>
      </c>
      <c r="G151" s="277">
        <v>3.7300000000000002E-7</v>
      </c>
      <c r="H151" s="304">
        <v>407</v>
      </c>
      <c r="I151" s="278">
        <v>5.3499999999999999E-9</v>
      </c>
      <c r="J151" s="279">
        <v>783</v>
      </c>
      <c r="K151" s="281">
        <v>5.1399999999999998E-10</v>
      </c>
      <c r="L151" s="279">
        <v>83</v>
      </c>
      <c r="M151" s="281">
        <v>3.1000000000000003E-11</v>
      </c>
      <c r="N151" s="279">
        <v>57</v>
      </c>
    </row>
    <row r="152" spans="1:14">
      <c r="A152" s="280" t="s">
        <v>1145</v>
      </c>
      <c r="B152" s="277" t="s">
        <v>1146</v>
      </c>
      <c r="C152" s="277" t="s">
        <v>933</v>
      </c>
      <c r="D152" s="277" t="s">
        <v>949</v>
      </c>
      <c r="E152" s="278">
        <v>5.2100000000000003E-8</v>
      </c>
      <c r="F152" s="279">
        <v>209</v>
      </c>
      <c r="G152" s="278">
        <v>5.2100000000000003E-8</v>
      </c>
      <c r="H152" s="304">
        <v>57</v>
      </c>
      <c r="I152" s="278">
        <v>4.5199999999999999E-10</v>
      </c>
      <c r="J152" s="279">
        <v>66</v>
      </c>
      <c r="K152" s="281">
        <v>5.9699999999999998E-11</v>
      </c>
      <c r="L152" s="279">
        <v>10</v>
      </c>
      <c r="M152" s="281">
        <v>4.2900000000000002E-11</v>
      </c>
      <c r="N152" s="279">
        <v>8</v>
      </c>
    </row>
    <row r="153" spans="1:14">
      <c r="A153" s="280" t="s">
        <v>1147</v>
      </c>
      <c r="B153" s="277" t="s">
        <v>1148</v>
      </c>
      <c r="C153" s="277" t="s">
        <v>933</v>
      </c>
      <c r="D153" s="277" t="s">
        <v>1149</v>
      </c>
      <c r="E153" s="278">
        <v>5.9200000000000001E-8</v>
      </c>
      <c r="F153" s="279">
        <v>237</v>
      </c>
      <c r="G153" s="278">
        <v>5.9200000000000001E-8</v>
      </c>
      <c r="H153" s="304">
        <v>65</v>
      </c>
      <c r="I153" s="278">
        <v>5.1399999999999998E-10</v>
      </c>
      <c r="J153" s="279">
        <v>75</v>
      </c>
      <c r="K153" s="281">
        <v>6.7800000000000001E-11</v>
      </c>
      <c r="L153" s="279">
        <v>11</v>
      </c>
      <c r="M153" s="281">
        <v>4.8699999999999997E-11</v>
      </c>
      <c r="N153" s="279">
        <v>9</v>
      </c>
    </row>
    <row r="154" spans="1:14">
      <c r="A154" s="280" t="s">
        <v>1150</v>
      </c>
      <c r="B154" s="277" t="s">
        <v>1151</v>
      </c>
      <c r="C154" s="277" t="s">
        <v>933</v>
      </c>
      <c r="D154" s="277" t="s">
        <v>834</v>
      </c>
      <c r="E154" s="278">
        <v>4.06E-8</v>
      </c>
      <c r="F154" s="279">
        <v>163</v>
      </c>
      <c r="G154" s="278">
        <v>4.06E-8</v>
      </c>
      <c r="H154" s="304">
        <v>44</v>
      </c>
      <c r="I154" s="278">
        <v>3.5200000000000003E-10</v>
      </c>
      <c r="J154" s="279">
        <v>52</v>
      </c>
      <c r="K154" s="281">
        <v>4.6500000000000001E-11</v>
      </c>
      <c r="L154" s="279">
        <v>8</v>
      </c>
      <c r="M154" s="281">
        <v>3.3400000000000002E-11</v>
      </c>
      <c r="N154" s="279">
        <v>6</v>
      </c>
    </row>
    <row r="155" spans="1:14">
      <c r="A155" s="280" t="s">
        <v>1152</v>
      </c>
      <c r="B155" s="277" t="s">
        <v>1153</v>
      </c>
      <c r="C155" s="277" t="s">
        <v>1154</v>
      </c>
      <c r="D155" s="277" t="s">
        <v>1155</v>
      </c>
      <c r="E155" s="277">
        <v>2.7499999999999999E-6</v>
      </c>
      <c r="F155" s="279">
        <v>11</v>
      </c>
      <c r="G155" s="277">
        <v>4.9100000000000004E-6</v>
      </c>
      <c r="H155" s="304">
        <v>5350</v>
      </c>
      <c r="I155" s="278">
        <v>7.0599999999999997E-8</v>
      </c>
      <c r="J155" s="279">
        <v>10.3</v>
      </c>
      <c r="K155" s="281">
        <v>2.9399999999999999E-8</v>
      </c>
      <c r="L155" s="279">
        <v>4770</v>
      </c>
      <c r="M155" s="281">
        <v>7.7499999999999999E-9</v>
      </c>
      <c r="N155" s="279">
        <v>1420</v>
      </c>
    </row>
    <row r="156" spans="1:14">
      <c r="A156" s="280" t="s">
        <v>1156</v>
      </c>
      <c r="B156" s="277" t="s">
        <v>1157</v>
      </c>
      <c r="C156" s="277" t="s">
        <v>1158</v>
      </c>
      <c r="D156" s="277" t="s">
        <v>1159</v>
      </c>
      <c r="E156" s="277">
        <v>2.1E-7</v>
      </c>
      <c r="F156" s="279">
        <v>8430</v>
      </c>
      <c r="G156" s="277">
        <v>2.6699999999999998E-6</v>
      </c>
      <c r="H156" s="304">
        <v>2910</v>
      </c>
      <c r="I156" s="278">
        <v>4.6900000000000003E-8</v>
      </c>
      <c r="J156" s="279">
        <v>6860</v>
      </c>
      <c r="K156" s="281">
        <v>9.2799999999999994E-9</v>
      </c>
      <c r="L156" s="279">
        <v>1500</v>
      </c>
      <c r="M156" s="281">
        <v>2.4199999999999999E-9</v>
      </c>
      <c r="N156" s="279">
        <v>442</v>
      </c>
    </row>
    <row r="157" spans="1:14">
      <c r="A157" s="280" t="s">
        <v>1160</v>
      </c>
      <c r="B157" s="277" t="s">
        <v>1161</v>
      </c>
      <c r="C157" s="277" t="s">
        <v>779</v>
      </c>
      <c r="D157" s="277" t="s">
        <v>824</v>
      </c>
      <c r="E157" s="277">
        <v>1.67E-7</v>
      </c>
      <c r="F157" s="279">
        <v>668</v>
      </c>
      <c r="G157" s="277">
        <v>1.67E-7</v>
      </c>
      <c r="H157" s="304">
        <v>182</v>
      </c>
      <c r="I157" s="278">
        <v>1.6600000000000001E-9</v>
      </c>
      <c r="J157" s="279">
        <v>243</v>
      </c>
      <c r="K157" s="281">
        <v>1.9699999999999999E-10</v>
      </c>
      <c r="L157" s="279">
        <v>32</v>
      </c>
      <c r="M157" s="281">
        <v>1.3799999999999999E-10</v>
      </c>
      <c r="N157" s="279">
        <v>25</v>
      </c>
    </row>
    <row r="158" spans="1:14" ht="20.399999999999999" customHeight="1">
      <c r="A158" s="280" t="s">
        <v>1162</v>
      </c>
      <c r="B158" s="288" t="s">
        <v>1163</v>
      </c>
      <c r="C158" s="277" t="s">
        <v>1158</v>
      </c>
      <c r="D158" s="277" t="s">
        <v>1164</v>
      </c>
      <c r="E158" s="277">
        <v>1.9700000000000002E-6</v>
      </c>
      <c r="F158" s="279">
        <v>7900</v>
      </c>
      <c r="G158" s="277">
        <v>2.4999999999999999E-7</v>
      </c>
      <c r="H158" s="304">
        <v>2730</v>
      </c>
      <c r="I158" s="278">
        <v>4.3999999999999997E-9</v>
      </c>
      <c r="J158" s="279">
        <v>6430</v>
      </c>
      <c r="K158" s="281">
        <v>8.6999999999999999E-10</v>
      </c>
      <c r="L158" s="279">
        <v>1410</v>
      </c>
      <c r="M158" s="281">
        <v>2.2699999999999998E-9</v>
      </c>
      <c r="N158" s="279">
        <v>415</v>
      </c>
    </row>
    <row r="159" spans="1:14" ht="17.399999999999999" customHeight="1">
      <c r="A159" s="280" t="s">
        <v>1165</v>
      </c>
      <c r="B159" s="288" t="s">
        <v>1166</v>
      </c>
      <c r="C159" s="277" t="s">
        <v>1158</v>
      </c>
      <c r="D159" s="277" t="s">
        <v>1167</v>
      </c>
      <c r="E159" s="277">
        <v>2.0600000000000002E-6</v>
      </c>
      <c r="F159" s="279">
        <v>8270</v>
      </c>
      <c r="G159" s="277">
        <v>2.6199999999999999E-6</v>
      </c>
      <c r="H159" s="304">
        <v>2850</v>
      </c>
      <c r="I159" s="278">
        <v>4.5999999999999998E-9</v>
      </c>
      <c r="J159" s="279">
        <v>6730</v>
      </c>
      <c r="K159" s="281">
        <v>9.0999999999999996E-10</v>
      </c>
      <c r="L159" s="279">
        <v>1480</v>
      </c>
      <c r="M159" s="281">
        <v>2.3699999999999999E-9</v>
      </c>
      <c r="N159" s="279">
        <v>434</v>
      </c>
    </row>
    <row r="160" spans="1:14">
      <c r="A160" s="280" t="s">
        <v>1168</v>
      </c>
      <c r="B160" s="277" t="s">
        <v>1169</v>
      </c>
      <c r="C160" s="277" t="s">
        <v>1154</v>
      </c>
      <c r="D160" s="277" t="s">
        <v>1170</v>
      </c>
      <c r="E160" s="277">
        <v>2.7300000000000001E-6</v>
      </c>
      <c r="F160" s="279">
        <v>10.9</v>
      </c>
      <c r="G160" s="277">
        <v>4.8600000000000001E-6</v>
      </c>
      <c r="H160" s="304">
        <v>5300</v>
      </c>
      <c r="I160" s="278">
        <v>6.9999999999999996E-10</v>
      </c>
      <c r="J160" s="279">
        <v>10.199999999999999</v>
      </c>
      <c r="K160" s="281">
        <v>2.9099999999999999E-8</v>
      </c>
      <c r="L160" s="279">
        <v>4730</v>
      </c>
      <c r="M160" s="281">
        <v>7.6799999999999999E-9</v>
      </c>
      <c r="N160" s="279">
        <v>1400</v>
      </c>
    </row>
    <row r="161" spans="1:14">
      <c r="A161" s="280" t="s">
        <v>1171</v>
      </c>
      <c r="B161" s="277" t="s">
        <v>1172</v>
      </c>
      <c r="C161" s="277" t="s">
        <v>1136</v>
      </c>
      <c r="D161" s="277" t="s">
        <v>1173</v>
      </c>
      <c r="E161" s="277">
        <v>2.7599999999999998E-6</v>
      </c>
      <c r="F161" s="279">
        <v>11.1</v>
      </c>
      <c r="G161" s="277">
        <v>3.5700000000000001E-6</v>
      </c>
      <c r="H161" s="304">
        <v>3890</v>
      </c>
      <c r="I161" s="278">
        <v>6.2299999999999995E-8</v>
      </c>
      <c r="J161" s="279">
        <v>9110</v>
      </c>
      <c r="K161" s="281">
        <v>1.31E-8</v>
      </c>
      <c r="L161" s="279">
        <v>2120</v>
      </c>
      <c r="M161" s="281">
        <v>3.29E-9</v>
      </c>
      <c r="N161" s="279">
        <v>602</v>
      </c>
    </row>
    <row r="162" spans="1:14">
      <c r="A162" s="280" t="s">
        <v>1174</v>
      </c>
      <c r="B162" s="277" t="s">
        <v>1175</v>
      </c>
      <c r="C162" s="277" t="s">
        <v>1154</v>
      </c>
      <c r="D162" s="277" t="s">
        <v>1176</v>
      </c>
      <c r="E162" s="277">
        <v>3.7699999999999999E-6</v>
      </c>
      <c r="F162" s="279">
        <v>15.1</v>
      </c>
      <c r="G162" s="277">
        <v>6.7299999999999999E-6</v>
      </c>
      <c r="H162" s="304">
        <v>7330</v>
      </c>
      <c r="I162" s="278">
        <v>9.6800000000000007E-8</v>
      </c>
      <c r="J162" s="279">
        <v>14.1</v>
      </c>
      <c r="K162" s="281">
        <v>4.0299999999999997E-8</v>
      </c>
      <c r="L162" s="279">
        <v>6530</v>
      </c>
      <c r="M162" s="281">
        <v>1.0600000000000001E-8</v>
      </c>
      <c r="N162" s="279">
        <v>1940</v>
      </c>
    </row>
    <row r="163" spans="1:14">
      <c r="A163" s="280" t="s">
        <v>1177</v>
      </c>
      <c r="B163" s="277" t="s">
        <v>1178</v>
      </c>
      <c r="C163" s="277" t="s">
        <v>933</v>
      </c>
      <c r="D163" s="277" t="s">
        <v>1179</v>
      </c>
      <c r="E163" s="278">
        <v>5.5600000000000002E-8</v>
      </c>
      <c r="F163" s="279">
        <v>223</v>
      </c>
      <c r="G163" s="278">
        <v>5.5600000000000002E-8</v>
      </c>
      <c r="H163" s="304">
        <v>61</v>
      </c>
      <c r="I163" s="278">
        <v>4.8000000000000002E-11</v>
      </c>
      <c r="J163" s="279">
        <v>70</v>
      </c>
      <c r="K163" s="281">
        <v>6.3600000000000005E-11</v>
      </c>
      <c r="L163" s="279">
        <v>10</v>
      </c>
      <c r="M163" s="281">
        <v>4.5700000000000001E-11</v>
      </c>
      <c r="N163" s="279">
        <v>8</v>
      </c>
    </row>
    <row r="164" spans="1:14">
      <c r="A164" s="280" t="s">
        <v>1180</v>
      </c>
      <c r="B164" s="277" t="s">
        <v>1181</v>
      </c>
      <c r="C164" s="277" t="s">
        <v>1182</v>
      </c>
      <c r="D164" s="277" t="s">
        <v>1183</v>
      </c>
      <c r="E164" s="278">
        <v>4.97E-11</v>
      </c>
      <c r="F164" s="279" t="s">
        <v>784</v>
      </c>
      <c r="G164" s="278">
        <v>4.97E-11</v>
      </c>
      <c r="H164" s="304" t="s">
        <v>784</v>
      </c>
      <c r="I164" s="277">
        <v>300</v>
      </c>
      <c r="J164" s="279" t="s">
        <v>784</v>
      </c>
      <c r="K164" s="279">
        <v>512</v>
      </c>
      <c r="L164" s="279" t="s">
        <v>784</v>
      </c>
      <c r="M164" s="279">
        <v>512</v>
      </c>
      <c r="N164" s="279" t="s">
        <v>784</v>
      </c>
    </row>
    <row r="165" spans="1:14">
      <c r="A165" s="280" t="s">
        <v>1184</v>
      </c>
      <c r="B165" s="277" t="s">
        <v>1185</v>
      </c>
      <c r="C165" s="277" t="s">
        <v>1186</v>
      </c>
      <c r="D165" s="277" t="s">
        <v>1187</v>
      </c>
      <c r="E165" s="277">
        <v>7.6799999999999999E-7</v>
      </c>
      <c r="F165" s="279">
        <v>3080</v>
      </c>
      <c r="G165" s="277">
        <v>7.9899999999999999E-7</v>
      </c>
      <c r="H165" s="304">
        <v>871</v>
      </c>
      <c r="I165" s="278">
        <v>1.29E-8</v>
      </c>
      <c r="J165" s="279">
        <v>1880</v>
      </c>
      <c r="K165" s="281">
        <v>1.2799999999999999E-9</v>
      </c>
      <c r="L165" s="279">
        <v>207</v>
      </c>
      <c r="M165" s="281">
        <v>6.6799999999999997E-10</v>
      </c>
      <c r="N165" s="279">
        <v>122</v>
      </c>
    </row>
    <row r="166" spans="1:14">
      <c r="A166" s="280" t="s">
        <v>1188</v>
      </c>
      <c r="B166" s="277" t="s">
        <v>1189</v>
      </c>
      <c r="C166" s="277" t="s">
        <v>760</v>
      </c>
      <c r="D166" s="277" t="s">
        <v>1190</v>
      </c>
      <c r="E166" s="278">
        <v>5.0899999999999999E-8</v>
      </c>
      <c r="F166" s="279">
        <v>204</v>
      </c>
      <c r="G166" s="278">
        <v>5.0899999999999999E-8</v>
      </c>
      <c r="H166" s="304">
        <v>56</v>
      </c>
      <c r="I166" s="278">
        <v>4.5299999999999999E-10</v>
      </c>
      <c r="J166" s="279">
        <v>66</v>
      </c>
      <c r="K166" s="281">
        <v>5.8599999999999997E-11</v>
      </c>
      <c r="L166" s="279">
        <v>10</v>
      </c>
      <c r="M166" s="281">
        <v>4.1899999999999999E-11</v>
      </c>
      <c r="N166" s="279">
        <v>8</v>
      </c>
    </row>
    <row r="167" spans="1:14">
      <c r="A167" s="280" t="s">
        <v>1191</v>
      </c>
      <c r="B167" s="277" t="s">
        <v>1192</v>
      </c>
      <c r="C167" s="277" t="s">
        <v>1193</v>
      </c>
      <c r="D167" s="277" t="s">
        <v>1194</v>
      </c>
      <c r="E167" s="278">
        <v>1.15E-8</v>
      </c>
      <c r="F167" s="279">
        <v>46</v>
      </c>
      <c r="G167" s="278">
        <v>1.15E-8</v>
      </c>
      <c r="H167" s="304">
        <v>13</v>
      </c>
      <c r="I167" s="278">
        <v>9.3399999999999995E-11</v>
      </c>
      <c r="J167" s="279">
        <v>14</v>
      </c>
      <c r="K167" s="281">
        <v>1.2999999999999999E-12</v>
      </c>
      <c r="L167" s="279">
        <v>2</v>
      </c>
      <c r="M167" s="279">
        <v>940</v>
      </c>
      <c r="N167" s="279">
        <v>2</v>
      </c>
    </row>
    <row r="168" spans="1:14">
      <c r="A168" s="280" t="s">
        <v>1195</v>
      </c>
      <c r="B168" s="277" t="s">
        <v>1196</v>
      </c>
      <c r="C168" s="277" t="s">
        <v>1197</v>
      </c>
      <c r="D168" s="277" t="s">
        <v>1198</v>
      </c>
      <c r="E168" s="277">
        <v>1.3199999999999999E-7</v>
      </c>
      <c r="F168" s="279">
        <v>528</v>
      </c>
      <c r="G168" s="277">
        <v>1.3199999999999999E-7</v>
      </c>
      <c r="H168" s="304">
        <v>144</v>
      </c>
      <c r="I168" s="278">
        <v>1.1800000000000001E-9</v>
      </c>
      <c r="J168" s="279">
        <v>173</v>
      </c>
      <c r="K168" s="281">
        <v>1.5199999999999999E-10</v>
      </c>
      <c r="L168" s="279">
        <v>25</v>
      </c>
      <c r="M168" s="281">
        <v>1.08E-10</v>
      </c>
      <c r="N168" s="279">
        <v>20</v>
      </c>
    </row>
    <row r="169" spans="1:14">
      <c r="A169" s="280" t="s">
        <v>1199</v>
      </c>
      <c r="B169" s="277" t="s">
        <v>1200</v>
      </c>
      <c r="C169" s="277" t="s">
        <v>1201</v>
      </c>
      <c r="D169" s="277" t="s">
        <v>1202</v>
      </c>
      <c r="E169" s="277">
        <v>1.2E-8</v>
      </c>
      <c r="F169" s="279">
        <v>479</v>
      </c>
      <c r="G169" s="277">
        <v>1.2E-8</v>
      </c>
      <c r="H169" s="304">
        <v>130</v>
      </c>
      <c r="I169" s="278">
        <v>1.0500000000000001E-9</v>
      </c>
      <c r="J169" s="279">
        <v>153</v>
      </c>
      <c r="K169" s="281">
        <v>1.3699999999999999E-10</v>
      </c>
      <c r="L169" s="279">
        <v>22</v>
      </c>
      <c r="M169" s="281">
        <v>9.8400000000000004E-11</v>
      </c>
      <c r="N169" s="279">
        <v>18</v>
      </c>
    </row>
    <row r="170" spans="1:14">
      <c r="A170" s="280" t="s">
        <v>1203</v>
      </c>
      <c r="B170" s="277" t="s">
        <v>1204</v>
      </c>
      <c r="C170" s="277" t="s">
        <v>1205</v>
      </c>
      <c r="D170" s="277" t="s">
        <v>1206</v>
      </c>
      <c r="E170" s="277">
        <v>5.6499999999999999E-7</v>
      </c>
      <c r="F170" s="279">
        <v>2260</v>
      </c>
      <c r="G170" s="277">
        <v>5.6599999999999996E-7</v>
      </c>
      <c r="H170" s="304">
        <v>617</v>
      </c>
      <c r="I170" s="278">
        <v>6.8800000000000002E-9</v>
      </c>
      <c r="J170" s="279">
        <v>1010</v>
      </c>
      <c r="K170" s="281">
        <v>7.1100000000000003E-10</v>
      </c>
      <c r="L170" s="279">
        <v>115</v>
      </c>
      <c r="M170" s="281">
        <v>4.6900000000000003E-10</v>
      </c>
      <c r="N170" s="279">
        <v>86</v>
      </c>
    </row>
    <row r="171" spans="1:14">
      <c r="A171" s="280" t="s">
        <v>1207</v>
      </c>
      <c r="B171" s="277" t="s">
        <v>1208</v>
      </c>
      <c r="C171" s="277" t="s">
        <v>1209</v>
      </c>
      <c r="D171" s="277" t="s">
        <v>1210</v>
      </c>
      <c r="E171" s="277">
        <v>6.8199999999999999E-7</v>
      </c>
      <c r="F171" s="279">
        <v>2730</v>
      </c>
      <c r="G171" s="277">
        <v>6.8899999999999999E-7</v>
      </c>
      <c r="H171" s="304">
        <v>751</v>
      </c>
      <c r="I171" s="278">
        <v>9.5900000000000002E-9</v>
      </c>
      <c r="J171" s="279">
        <v>1400</v>
      </c>
      <c r="K171" s="281">
        <v>9.27E-10</v>
      </c>
      <c r="L171" s="279">
        <v>150</v>
      </c>
      <c r="M171" s="281">
        <v>5.7199999999999999E-10</v>
      </c>
      <c r="N171" s="279">
        <v>105</v>
      </c>
    </row>
    <row r="172" spans="1:14">
      <c r="A172" s="280" t="s">
        <v>1211</v>
      </c>
      <c r="B172" s="277" t="s">
        <v>1212</v>
      </c>
      <c r="C172" s="277" t="s">
        <v>1213</v>
      </c>
      <c r="D172" s="277" t="s">
        <v>946</v>
      </c>
      <c r="E172" s="277">
        <v>2.03E-7</v>
      </c>
      <c r="F172" s="279">
        <v>815</v>
      </c>
      <c r="G172" s="277">
        <v>2.03E-7</v>
      </c>
      <c r="H172" s="304">
        <v>222</v>
      </c>
      <c r="I172" s="278">
        <v>2.0599999999999999E-9</v>
      </c>
      <c r="J172" s="279">
        <v>301</v>
      </c>
      <c r="K172" s="281">
        <v>2.4199999999999999E-10</v>
      </c>
      <c r="L172" s="279">
        <v>39</v>
      </c>
      <c r="M172" s="281">
        <v>1.6799999999999999E-10</v>
      </c>
      <c r="N172" s="279">
        <v>31</v>
      </c>
    </row>
    <row r="173" spans="1:14">
      <c r="A173" s="280" t="s">
        <v>1214</v>
      </c>
      <c r="B173" s="277" t="s">
        <v>1215</v>
      </c>
      <c r="C173" s="277" t="s">
        <v>1213</v>
      </c>
      <c r="D173" s="277" t="s">
        <v>1011</v>
      </c>
      <c r="E173" s="277">
        <v>2.16E-7</v>
      </c>
      <c r="F173" s="279">
        <v>868</v>
      </c>
      <c r="G173" s="277">
        <v>2.16E-7</v>
      </c>
      <c r="H173" s="304">
        <v>236</v>
      </c>
      <c r="I173" s="278">
        <v>2.1900000000000001E-9</v>
      </c>
      <c r="J173" s="279">
        <v>320</v>
      </c>
      <c r="K173" s="281">
        <v>2.5699999999999999E-10</v>
      </c>
      <c r="L173" s="279">
        <v>42</v>
      </c>
      <c r="M173" s="281">
        <v>1.79E-10</v>
      </c>
      <c r="N173" s="279">
        <v>33</v>
      </c>
    </row>
    <row r="174" spans="1:14">
      <c r="A174" s="280" t="s">
        <v>1216</v>
      </c>
      <c r="B174" s="277" t="s">
        <v>1217</v>
      </c>
      <c r="C174" s="277" t="s">
        <v>1213</v>
      </c>
      <c r="D174" s="277" t="s">
        <v>1218</v>
      </c>
      <c r="E174" s="277">
        <v>2.03E-7</v>
      </c>
      <c r="F174" s="279">
        <v>812</v>
      </c>
      <c r="G174" s="277">
        <v>2.03E-7</v>
      </c>
      <c r="H174" s="304">
        <v>221</v>
      </c>
      <c r="I174" s="278">
        <v>2.0500000000000002E-9</v>
      </c>
      <c r="J174" s="279">
        <v>299</v>
      </c>
      <c r="K174" s="281">
        <v>2.4099999999999999E-10</v>
      </c>
      <c r="L174" s="279">
        <v>39</v>
      </c>
      <c r="M174" s="281">
        <v>1.6699999999999999E-10</v>
      </c>
      <c r="N174" s="279">
        <v>31</v>
      </c>
    </row>
    <row r="175" spans="1:14">
      <c r="A175" s="280" t="s">
        <v>1219</v>
      </c>
      <c r="B175" s="277" t="s">
        <v>1220</v>
      </c>
      <c r="C175" s="277" t="s">
        <v>1221</v>
      </c>
      <c r="D175" s="277" t="s">
        <v>1014</v>
      </c>
      <c r="E175" s="277">
        <v>1.79E-6</v>
      </c>
      <c r="F175" s="279">
        <v>7170</v>
      </c>
      <c r="G175" s="277">
        <v>4.1699999999999999E-6</v>
      </c>
      <c r="H175" s="304">
        <v>4550</v>
      </c>
      <c r="I175" s="278">
        <v>4.8499999999999998E-8</v>
      </c>
      <c r="J175" s="279">
        <v>7090</v>
      </c>
      <c r="K175" s="281">
        <v>2.8900000000000001E-8</v>
      </c>
      <c r="L175" s="279">
        <v>4690</v>
      </c>
      <c r="M175" s="281">
        <v>1.1199999999999999E-8</v>
      </c>
      <c r="N175" s="279">
        <v>2040</v>
      </c>
    </row>
    <row r="176" spans="1:14">
      <c r="A176" s="280" t="s">
        <v>1222</v>
      </c>
      <c r="B176" s="277" t="s">
        <v>1223</v>
      </c>
      <c r="C176" s="277" t="s">
        <v>1224</v>
      </c>
      <c r="D176" s="277" t="s">
        <v>1225</v>
      </c>
      <c r="E176" s="278">
        <v>3.9099999999999999E-10</v>
      </c>
      <c r="F176" s="279">
        <v>2</v>
      </c>
      <c r="G176" s="278">
        <v>3.9099999999999999E-10</v>
      </c>
      <c r="H176" s="304" t="s">
        <v>784</v>
      </c>
      <c r="I176" s="277">
        <v>310</v>
      </c>
      <c r="J176" s="279" t="s">
        <v>784</v>
      </c>
      <c r="K176" s="279">
        <v>400</v>
      </c>
      <c r="L176" s="279" t="s">
        <v>784</v>
      </c>
      <c r="M176" s="279">
        <v>300</v>
      </c>
      <c r="N176" s="279" t="s">
        <v>784</v>
      </c>
    </row>
    <row r="177" spans="1:14">
      <c r="A177" s="280" t="s">
        <v>1226</v>
      </c>
      <c r="B177" s="277" t="s">
        <v>1227</v>
      </c>
      <c r="C177" s="277" t="s">
        <v>1224</v>
      </c>
      <c r="D177" s="277" t="s">
        <v>858</v>
      </c>
      <c r="E177" s="278">
        <v>3.0000000000000001E-12</v>
      </c>
      <c r="F177" s="279">
        <v>1</v>
      </c>
      <c r="G177" s="278">
        <v>3.0000000000000001E-12</v>
      </c>
      <c r="H177" s="304" t="s">
        <v>784</v>
      </c>
      <c r="I177" s="278">
        <v>2.3999999999999999E-13</v>
      </c>
      <c r="J177" s="279" t="s">
        <v>784</v>
      </c>
      <c r="K177" s="279">
        <v>300</v>
      </c>
      <c r="L177" s="279" t="s">
        <v>784</v>
      </c>
      <c r="M177" s="279">
        <v>200</v>
      </c>
      <c r="N177" s="279" t="s">
        <v>784</v>
      </c>
    </row>
    <row r="178" spans="1:14">
      <c r="A178" s="280" t="s">
        <v>1228</v>
      </c>
      <c r="B178" s="277" t="s">
        <v>1229</v>
      </c>
      <c r="C178" s="277" t="s">
        <v>1224</v>
      </c>
      <c r="D178" s="277" t="s">
        <v>1123</v>
      </c>
      <c r="E178" s="278">
        <v>1.72E-10</v>
      </c>
      <c r="F178" s="279" t="s">
        <v>784</v>
      </c>
      <c r="G178" s="278">
        <v>1.72E-10</v>
      </c>
      <c r="H178" s="304" t="s">
        <v>784</v>
      </c>
      <c r="I178" s="277">
        <v>130</v>
      </c>
      <c r="J178" s="279" t="s">
        <v>784</v>
      </c>
      <c r="K178" s="279">
        <v>100</v>
      </c>
      <c r="L178" s="279" t="s">
        <v>784</v>
      </c>
      <c r="M178" s="279">
        <v>100</v>
      </c>
      <c r="N178" s="279" t="s">
        <v>784</v>
      </c>
    </row>
    <row r="179" spans="1:14">
      <c r="A179" s="280" t="s">
        <v>1230</v>
      </c>
      <c r="B179" s="277" t="s">
        <v>1231</v>
      </c>
      <c r="C179" s="277" t="s">
        <v>1232</v>
      </c>
      <c r="D179" s="277" t="s">
        <v>1233</v>
      </c>
      <c r="E179" s="277">
        <v>1.12E-7</v>
      </c>
      <c r="F179" s="279">
        <v>449</v>
      </c>
      <c r="G179" s="277">
        <v>1.12E-7</v>
      </c>
      <c r="H179" s="304">
        <v>122</v>
      </c>
      <c r="I179" s="278">
        <v>1.0500000000000001E-9</v>
      </c>
      <c r="J179" s="279">
        <v>153</v>
      </c>
      <c r="K179" s="281">
        <v>1.3100000000000001E-10</v>
      </c>
      <c r="L179" s="279">
        <v>21</v>
      </c>
      <c r="M179" s="281">
        <v>9.2399999999999999E-11</v>
      </c>
      <c r="N179" s="279">
        <v>17</v>
      </c>
    </row>
    <row r="180" spans="1:14" ht="16.2" customHeight="1">
      <c r="A180" s="280" t="s">
        <v>1234</v>
      </c>
      <c r="B180" s="288" t="s">
        <v>1235</v>
      </c>
      <c r="C180" s="277" t="s">
        <v>968</v>
      </c>
      <c r="D180" s="277" t="s">
        <v>1155</v>
      </c>
      <c r="E180" s="277">
        <v>1.8700000000000001E-6</v>
      </c>
      <c r="F180" s="279">
        <v>7500</v>
      </c>
      <c r="G180" s="277">
        <v>8.8999999999999995E-7</v>
      </c>
      <c r="H180" s="304">
        <v>9710</v>
      </c>
      <c r="I180" s="278">
        <v>5.5199999999999998E-8</v>
      </c>
      <c r="J180" s="279">
        <v>8070</v>
      </c>
      <c r="K180" s="281">
        <v>6.1099999999999998E-8</v>
      </c>
      <c r="L180" s="279">
        <v>9910</v>
      </c>
      <c r="M180" s="281">
        <v>6.1500000000000001E-8</v>
      </c>
      <c r="N180" s="279">
        <v>11.3</v>
      </c>
    </row>
    <row r="181" spans="1:14">
      <c r="A181" s="280" t="s">
        <v>1236</v>
      </c>
      <c r="B181" s="277" t="s">
        <v>1237</v>
      </c>
      <c r="C181" s="277" t="s">
        <v>1238</v>
      </c>
      <c r="D181" s="277" t="s">
        <v>794</v>
      </c>
      <c r="E181" s="278">
        <v>1.9200000000000001E-10</v>
      </c>
      <c r="F181" s="279" t="s">
        <v>784</v>
      </c>
      <c r="G181" s="278">
        <v>1.9200000000000001E-10</v>
      </c>
      <c r="H181" s="304" t="s">
        <v>784</v>
      </c>
      <c r="I181" s="277">
        <v>150</v>
      </c>
      <c r="J181" s="279" t="s">
        <v>784</v>
      </c>
      <c r="K181" s="279">
        <v>200</v>
      </c>
      <c r="L181" s="279" t="s">
        <v>784</v>
      </c>
      <c r="M181" s="279">
        <v>100</v>
      </c>
      <c r="N181" s="279" t="s">
        <v>784</v>
      </c>
    </row>
    <row r="182" spans="1:14">
      <c r="A182" s="280" t="s">
        <v>1239</v>
      </c>
      <c r="B182" s="277" t="s">
        <v>1240</v>
      </c>
      <c r="C182" s="277" t="s">
        <v>805</v>
      </c>
      <c r="D182" s="277" t="s">
        <v>1241</v>
      </c>
      <c r="E182" s="277">
        <v>5.37E-7</v>
      </c>
      <c r="F182" s="279">
        <v>2150</v>
      </c>
      <c r="G182" s="277">
        <v>5.3900000000000005E-7</v>
      </c>
      <c r="H182" s="304">
        <v>588</v>
      </c>
      <c r="I182" s="278">
        <v>6.7299999999999997E-9</v>
      </c>
      <c r="J182" s="279">
        <v>984</v>
      </c>
      <c r="K182" s="281">
        <v>6.8500000000000001E-10</v>
      </c>
      <c r="L182" s="279">
        <v>111</v>
      </c>
      <c r="M182" s="281">
        <v>4.4700000000000001E-10</v>
      </c>
      <c r="N182" s="279">
        <v>82</v>
      </c>
    </row>
    <row r="183" spans="1:14">
      <c r="A183" s="280" t="s">
        <v>1242</v>
      </c>
      <c r="B183" s="277" t="s">
        <v>1243</v>
      </c>
      <c r="C183" s="277" t="s">
        <v>805</v>
      </c>
      <c r="D183" s="277" t="s">
        <v>1244</v>
      </c>
      <c r="E183" s="277">
        <v>5.2999999999999998E-8</v>
      </c>
      <c r="F183" s="279">
        <v>2130</v>
      </c>
      <c r="G183" s="277">
        <v>5.3200000000000005E-7</v>
      </c>
      <c r="H183" s="304">
        <v>580</v>
      </c>
      <c r="I183" s="278">
        <v>6.6400000000000002E-9</v>
      </c>
      <c r="J183" s="279">
        <v>971</v>
      </c>
      <c r="K183" s="281">
        <v>6.7600000000000004E-10</v>
      </c>
      <c r="L183" s="279">
        <v>110</v>
      </c>
      <c r="M183" s="281">
        <v>4.4099999999999998E-10</v>
      </c>
      <c r="N183" s="279">
        <v>81</v>
      </c>
    </row>
    <row r="184" spans="1:14">
      <c r="A184" s="280" t="s">
        <v>1245</v>
      </c>
      <c r="B184" s="277" t="s">
        <v>1246</v>
      </c>
      <c r="C184" s="277" t="s">
        <v>857</v>
      </c>
      <c r="D184" s="277" t="s">
        <v>1247</v>
      </c>
      <c r="E184" s="277">
        <v>3.4499999999999998E-7</v>
      </c>
      <c r="F184" s="279">
        <v>1380</v>
      </c>
      <c r="G184" s="277">
        <v>3.4499999999999998E-7</v>
      </c>
      <c r="H184" s="304">
        <v>376</v>
      </c>
      <c r="I184" s="278">
        <v>3.7999999999999998E-10</v>
      </c>
      <c r="J184" s="279">
        <v>555</v>
      </c>
      <c r="K184" s="281">
        <v>4.19E-10</v>
      </c>
      <c r="L184" s="279">
        <v>68</v>
      </c>
      <c r="M184" s="281">
        <v>2.85E-10</v>
      </c>
      <c r="N184" s="279">
        <v>52</v>
      </c>
    </row>
    <row r="185" spans="1:14">
      <c r="A185" s="280" t="s">
        <v>1248</v>
      </c>
      <c r="B185" s="277" t="s">
        <v>1249</v>
      </c>
      <c r="C185" s="277" t="s">
        <v>1250</v>
      </c>
      <c r="D185" s="277" t="s">
        <v>1251</v>
      </c>
      <c r="E185" s="277">
        <v>3.5900000000000003E-7</v>
      </c>
      <c r="F185" s="279">
        <v>1440</v>
      </c>
      <c r="G185" s="277">
        <v>3.5900000000000003E-7</v>
      </c>
      <c r="H185" s="304">
        <v>392</v>
      </c>
      <c r="I185" s="278">
        <v>4.1899999999999998E-9</v>
      </c>
      <c r="J185" s="279">
        <v>613</v>
      </c>
      <c r="K185" s="281">
        <v>4.4500000000000001E-10</v>
      </c>
      <c r="L185" s="279">
        <v>72</v>
      </c>
      <c r="M185" s="281">
        <v>2.9700000000000001E-10</v>
      </c>
      <c r="N185" s="279">
        <v>54</v>
      </c>
    </row>
    <row r="186" spans="1:14">
      <c r="A186" s="280" t="s">
        <v>1252</v>
      </c>
      <c r="B186" s="277" t="s">
        <v>1253</v>
      </c>
      <c r="C186" s="277" t="s">
        <v>811</v>
      </c>
      <c r="D186" s="277" t="s">
        <v>1254</v>
      </c>
      <c r="E186" s="278">
        <v>3.0699999999999997E-8</v>
      </c>
      <c r="F186" s="279">
        <v>123</v>
      </c>
      <c r="G186" s="278">
        <v>3.0699999999999997E-8</v>
      </c>
      <c r="H186" s="304">
        <v>33</v>
      </c>
      <c r="I186" s="278">
        <v>2.55E-10</v>
      </c>
      <c r="J186" s="279">
        <v>37</v>
      </c>
      <c r="K186" s="281">
        <v>3.4799999999999999E-11</v>
      </c>
      <c r="L186" s="279">
        <v>6</v>
      </c>
      <c r="M186" s="281">
        <v>2.5200000000000001E-11</v>
      </c>
      <c r="N186" s="279">
        <v>5</v>
      </c>
    </row>
    <row r="187" spans="1:14">
      <c r="A187" s="280" t="s">
        <v>1255</v>
      </c>
      <c r="B187" s="277" t="s">
        <v>1256</v>
      </c>
      <c r="C187" s="277" t="s">
        <v>937</v>
      </c>
      <c r="D187" s="277" t="s">
        <v>1257</v>
      </c>
      <c r="E187" s="278">
        <v>1.6000000000000001E-9</v>
      </c>
      <c r="F187" s="279">
        <v>64</v>
      </c>
      <c r="G187" s="278">
        <v>1.6000000000000001E-9</v>
      </c>
      <c r="H187" s="304">
        <v>17</v>
      </c>
      <c r="I187" s="278">
        <v>1.3100000000000001E-10</v>
      </c>
      <c r="J187" s="279">
        <v>19</v>
      </c>
      <c r="K187" s="281">
        <v>1.8E-12</v>
      </c>
      <c r="L187" s="279">
        <v>3</v>
      </c>
      <c r="M187" s="281">
        <v>1.31E-11</v>
      </c>
      <c r="N187" s="279">
        <v>2</v>
      </c>
    </row>
    <row r="188" spans="1:14">
      <c r="A188" s="280" t="s">
        <v>1258</v>
      </c>
      <c r="B188" s="277" t="s">
        <v>1259</v>
      </c>
      <c r="C188" s="277" t="s">
        <v>843</v>
      </c>
      <c r="D188" s="277" t="s">
        <v>1149</v>
      </c>
      <c r="E188" s="277">
        <v>4.3000000000000001E-8</v>
      </c>
      <c r="F188" s="279">
        <v>1720</v>
      </c>
      <c r="G188" s="277">
        <v>4.3099999999999998E-7</v>
      </c>
      <c r="H188" s="304">
        <v>470</v>
      </c>
      <c r="I188" s="278">
        <v>5.1700000000000001E-9</v>
      </c>
      <c r="J188" s="279">
        <v>755</v>
      </c>
      <c r="K188" s="281">
        <v>5.39E-10</v>
      </c>
      <c r="L188" s="279">
        <v>87</v>
      </c>
      <c r="M188" s="281">
        <v>3.5700000000000001E-10</v>
      </c>
      <c r="N188" s="279">
        <v>65</v>
      </c>
    </row>
    <row r="189" spans="1:14">
      <c r="A189" s="280" t="s">
        <v>1260</v>
      </c>
      <c r="B189" s="277" t="s">
        <v>1261</v>
      </c>
      <c r="C189" s="277" t="s">
        <v>843</v>
      </c>
      <c r="D189" s="277" t="s">
        <v>1262</v>
      </c>
      <c r="E189" s="277">
        <v>3.0499999999999999E-7</v>
      </c>
      <c r="F189" s="279">
        <v>1220</v>
      </c>
      <c r="G189" s="277">
        <v>3.0499999999999999E-7</v>
      </c>
      <c r="H189" s="304">
        <v>333</v>
      </c>
      <c r="I189" s="278">
        <v>3.6600000000000002E-9</v>
      </c>
      <c r="J189" s="279">
        <v>535</v>
      </c>
      <c r="K189" s="281">
        <v>3.8099999999999998E-10</v>
      </c>
      <c r="L189" s="279">
        <v>62</v>
      </c>
      <c r="M189" s="281">
        <v>2.5300000000000001E-10</v>
      </c>
      <c r="N189" s="279">
        <v>46</v>
      </c>
    </row>
    <row r="190" spans="1:14">
      <c r="A190" s="280" t="s">
        <v>1263</v>
      </c>
      <c r="B190" s="277" t="s">
        <v>1264</v>
      </c>
      <c r="C190" s="277" t="s">
        <v>1265</v>
      </c>
      <c r="D190" s="277" t="s">
        <v>1266</v>
      </c>
      <c r="E190" s="278">
        <v>1.5199999999999999E-9</v>
      </c>
      <c r="F190" s="279">
        <v>6</v>
      </c>
      <c r="G190" s="278">
        <v>1.5199999999999999E-9</v>
      </c>
      <c r="H190" s="304">
        <v>2</v>
      </c>
      <c r="I190" s="278">
        <v>1.2100000000000001E-11</v>
      </c>
      <c r="J190" s="279">
        <v>2</v>
      </c>
      <c r="K190" s="279">
        <v>170</v>
      </c>
      <c r="L190" s="279" t="s">
        <v>784</v>
      </c>
      <c r="M190" s="279">
        <v>120</v>
      </c>
      <c r="N190" s="279" t="s">
        <v>784</v>
      </c>
    </row>
    <row r="191" spans="1:14">
      <c r="A191" s="280" t="s">
        <v>1267</v>
      </c>
      <c r="B191" s="277" t="s">
        <v>1268</v>
      </c>
      <c r="C191" s="277" t="s">
        <v>1265</v>
      </c>
      <c r="D191" s="277" t="s">
        <v>1269</v>
      </c>
      <c r="E191" s="278">
        <v>1.5900000000000001E-9</v>
      </c>
      <c r="F191" s="279">
        <v>6</v>
      </c>
      <c r="G191" s="278">
        <v>1.5900000000000001E-9</v>
      </c>
      <c r="H191" s="304">
        <v>2</v>
      </c>
      <c r="I191" s="278">
        <v>1.27E-11</v>
      </c>
      <c r="J191" s="279">
        <v>2</v>
      </c>
      <c r="K191" s="279">
        <v>170</v>
      </c>
      <c r="L191" s="279" t="s">
        <v>784</v>
      </c>
      <c r="M191" s="281">
        <v>1.3E-13</v>
      </c>
      <c r="N191" s="279" t="s">
        <v>784</v>
      </c>
    </row>
    <row r="192" spans="1:14">
      <c r="A192" s="280" t="s">
        <v>1270</v>
      </c>
      <c r="B192" s="277" t="s">
        <v>1271</v>
      </c>
      <c r="C192" s="277" t="s">
        <v>1265</v>
      </c>
      <c r="D192" s="277" t="s">
        <v>1272</v>
      </c>
      <c r="E192" s="278">
        <v>1.8899999999999999E-9</v>
      </c>
      <c r="F192" s="279">
        <v>8</v>
      </c>
      <c r="G192" s="278">
        <v>1.8899999999999999E-9</v>
      </c>
      <c r="H192" s="304">
        <v>2</v>
      </c>
      <c r="I192" s="278">
        <v>1.5100000000000001E-11</v>
      </c>
      <c r="J192" s="279">
        <v>2</v>
      </c>
      <c r="K192" s="279">
        <v>210</v>
      </c>
      <c r="L192" s="279" t="s">
        <v>784</v>
      </c>
      <c r="M192" s="279">
        <v>150</v>
      </c>
      <c r="N192" s="279" t="s">
        <v>784</v>
      </c>
    </row>
    <row r="193" spans="1:14">
      <c r="A193" s="280" t="s">
        <v>1273</v>
      </c>
      <c r="B193" s="277" t="s">
        <v>1274</v>
      </c>
      <c r="C193" s="277" t="s">
        <v>1265</v>
      </c>
      <c r="D193" s="277" t="s">
        <v>1275</v>
      </c>
      <c r="E193" s="278">
        <v>1.8999999999999999E-10</v>
      </c>
      <c r="F193" s="279">
        <v>8</v>
      </c>
      <c r="G193" s="278">
        <v>1.8999999999999999E-10</v>
      </c>
      <c r="H193" s="304">
        <v>2</v>
      </c>
      <c r="I193" s="278">
        <v>1.52E-11</v>
      </c>
      <c r="J193" s="279">
        <v>2</v>
      </c>
      <c r="K193" s="279">
        <v>210</v>
      </c>
      <c r="L193" s="279" t="s">
        <v>784</v>
      </c>
      <c r="M193" s="279">
        <v>150</v>
      </c>
      <c r="N193" s="279" t="s">
        <v>784</v>
      </c>
    </row>
    <row r="194" spans="1:14">
      <c r="A194" s="280" t="s">
        <v>1276</v>
      </c>
      <c r="B194" s="277" t="s">
        <v>1277</v>
      </c>
      <c r="C194" s="277" t="s">
        <v>1278</v>
      </c>
      <c r="D194" s="277" t="s">
        <v>1275</v>
      </c>
      <c r="E194" s="278">
        <v>8.7400000000000002E-8</v>
      </c>
      <c r="F194" s="279">
        <v>350</v>
      </c>
      <c r="G194" s="278">
        <v>8.7400000000000002E-8</v>
      </c>
      <c r="H194" s="304">
        <v>95</v>
      </c>
      <c r="I194" s="278">
        <v>8.6E-11</v>
      </c>
      <c r="J194" s="279">
        <v>126</v>
      </c>
      <c r="K194" s="281">
        <v>1.0300000000000001E-10</v>
      </c>
      <c r="L194" s="279">
        <v>17</v>
      </c>
      <c r="M194" s="281">
        <v>7.2100000000000002E-11</v>
      </c>
      <c r="N194" s="279">
        <v>13</v>
      </c>
    </row>
    <row r="195" spans="1:14">
      <c r="A195" s="280" t="s">
        <v>1279</v>
      </c>
      <c r="B195" s="277" t="s">
        <v>1280</v>
      </c>
      <c r="C195" s="277" t="s">
        <v>937</v>
      </c>
      <c r="D195" s="277" t="s">
        <v>1281</v>
      </c>
      <c r="E195" s="278">
        <v>2.4599999999999999E-8</v>
      </c>
      <c r="F195" s="279">
        <v>99</v>
      </c>
      <c r="G195" s="278">
        <v>2.4599999999999999E-8</v>
      </c>
      <c r="H195" s="304">
        <v>27</v>
      </c>
      <c r="I195" s="278">
        <v>2.02E-10</v>
      </c>
      <c r="J195" s="279">
        <v>30</v>
      </c>
      <c r="K195" s="281">
        <v>2.78E-11</v>
      </c>
      <c r="L195" s="279">
        <v>5</v>
      </c>
      <c r="M195" s="281">
        <v>2.0199999999999999E-11</v>
      </c>
      <c r="N195" s="279">
        <v>4</v>
      </c>
    </row>
    <row r="196" spans="1:14">
      <c r="A196" s="280" t="s">
        <v>1282</v>
      </c>
      <c r="B196" s="277" t="s">
        <v>1283</v>
      </c>
      <c r="C196" s="277" t="s">
        <v>937</v>
      </c>
      <c r="D196" s="277" t="s">
        <v>1284</v>
      </c>
      <c r="E196" s="278">
        <v>2.8299999999999999E-8</v>
      </c>
      <c r="F196" s="279">
        <v>113</v>
      </c>
      <c r="G196" s="278">
        <v>2.8299999999999999E-8</v>
      </c>
      <c r="H196" s="304">
        <v>31</v>
      </c>
      <c r="I196" s="278">
        <v>2.3300000000000002E-10</v>
      </c>
      <c r="J196" s="279">
        <v>34</v>
      </c>
      <c r="K196" s="281">
        <v>3.2000000000000001E-12</v>
      </c>
      <c r="L196" s="279">
        <v>5</v>
      </c>
      <c r="M196" s="281">
        <v>2.3200000000000001E-11</v>
      </c>
      <c r="N196" s="279">
        <v>4</v>
      </c>
    </row>
    <row r="197" spans="1:14">
      <c r="A197" s="280" t="s">
        <v>1285</v>
      </c>
      <c r="B197" s="277" t="s">
        <v>1286</v>
      </c>
      <c r="C197" s="277" t="s">
        <v>1265</v>
      </c>
      <c r="D197" s="277" t="s">
        <v>1287</v>
      </c>
      <c r="E197" s="278">
        <v>1.26E-9</v>
      </c>
      <c r="F197" s="279">
        <v>5</v>
      </c>
      <c r="G197" s="278">
        <v>1.26E-9</v>
      </c>
      <c r="H197" s="304">
        <v>1</v>
      </c>
      <c r="I197" s="278">
        <v>1E-13</v>
      </c>
      <c r="J197" s="279">
        <v>1</v>
      </c>
      <c r="K197" s="279">
        <v>140</v>
      </c>
      <c r="L197" s="279" t="s">
        <v>784</v>
      </c>
      <c r="M197" s="279">
        <v>100</v>
      </c>
      <c r="N197" s="279" t="s">
        <v>784</v>
      </c>
    </row>
    <row r="198" spans="1:14">
      <c r="A198" s="280" t="s">
        <v>1288</v>
      </c>
      <c r="B198" s="277" t="s">
        <v>1289</v>
      </c>
      <c r="C198" s="277" t="s">
        <v>1290</v>
      </c>
      <c r="D198" s="277" t="s">
        <v>1291</v>
      </c>
      <c r="E198" s="278">
        <v>6.2700000000000001E-9</v>
      </c>
      <c r="F198" s="279">
        <v>25</v>
      </c>
      <c r="G198" s="278">
        <v>6.2700000000000001E-9</v>
      </c>
      <c r="H198" s="304">
        <v>7</v>
      </c>
      <c r="I198" s="278">
        <v>5.0599999999999998E-11</v>
      </c>
      <c r="J198" s="279">
        <v>7</v>
      </c>
      <c r="K198" s="279">
        <v>700</v>
      </c>
      <c r="L198" s="279">
        <v>1</v>
      </c>
      <c r="M198" s="279">
        <v>510</v>
      </c>
      <c r="N198" s="279" t="s">
        <v>784</v>
      </c>
    </row>
    <row r="199" spans="1:14">
      <c r="A199" s="280" t="s">
        <v>1292</v>
      </c>
      <c r="B199" s="277" t="s">
        <v>1293</v>
      </c>
      <c r="C199" s="277" t="s">
        <v>1126</v>
      </c>
      <c r="D199" s="277" t="s">
        <v>1294</v>
      </c>
      <c r="E199" s="278">
        <v>4.8E-9</v>
      </c>
      <c r="F199" s="279">
        <v>192</v>
      </c>
      <c r="G199" s="278">
        <v>4.8E-9</v>
      </c>
      <c r="H199" s="304">
        <v>52</v>
      </c>
      <c r="I199" s="278">
        <v>4.0799999999999999E-10</v>
      </c>
      <c r="J199" s="279">
        <v>60</v>
      </c>
      <c r="K199" s="281">
        <v>5.4700000000000002E-11</v>
      </c>
      <c r="L199" s="279">
        <v>9</v>
      </c>
      <c r="M199" s="281">
        <v>3.9499999999999999E-11</v>
      </c>
      <c r="N199" s="279">
        <v>7</v>
      </c>
    </row>
    <row r="200" spans="1:14">
      <c r="A200" s="280" t="s">
        <v>1295</v>
      </c>
      <c r="B200" s="277" t="s">
        <v>1296</v>
      </c>
      <c r="C200" s="277" t="s">
        <v>1297</v>
      </c>
      <c r="D200" s="277" t="s">
        <v>1287</v>
      </c>
      <c r="E200" s="278">
        <v>3E-11</v>
      </c>
      <c r="F200" s="279">
        <v>12</v>
      </c>
      <c r="G200" s="278">
        <v>3E-11</v>
      </c>
      <c r="H200" s="304">
        <v>3</v>
      </c>
      <c r="I200" s="278">
        <v>2.4099999999999999E-11</v>
      </c>
      <c r="J200" s="279">
        <v>4</v>
      </c>
      <c r="K200" s="279">
        <v>330</v>
      </c>
      <c r="L200" s="279" t="s">
        <v>784</v>
      </c>
      <c r="M200" s="279">
        <v>240</v>
      </c>
      <c r="N200" s="279" t="s">
        <v>784</v>
      </c>
    </row>
    <row r="201" spans="1:14">
      <c r="A201" s="280" t="s">
        <v>1298</v>
      </c>
      <c r="B201" s="277" t="s">
        <v>1299</v>
      </c>
      <c r="C201" s="277" t="s">
        <v>937</v>
      </c>
      <c r="D201" s="277" t="s">
        <v>1300</v>
      </c>
      <c r="E201" s="278">
        <v>2.48E-8</v>
      </c>
      <c r="F201" s="279">
        <v>99</v>
      </c>
      <c r="G201" s="278">
        <v>2.48E-8</v>
      </c>
      <c r="H201" s="304">
        <v>27</v>
      </c>
      <c r="I201" s="278">
        <v>2.0399999999999999E-10</v>
      </c>
      <c r="J201" s="279">
        <v>30</v>
      </c>
      <c r="K201" s="281">
        <v>2.8099999999999999E-11</v>
      </c>
      <c r="L201" s="279">
        <v>5</v>
      </c>
      <c r="M201" s="281">
        <v>2.0399999999999999E-11</v>
      </c>
      <c r="N201" s="279">
        <v>4</v>
      </c>
    </row>
    <row r="202" spans="1:14">
      <c r="A202" s="280" t="s">
        <v>1301</v>
      </c>
      <c r="B202" s="277" t="s">
        <v>1302</v>
      </c>
      <c r="C202" s="277" t="s">
        <v>1126</v>
      </c>
      <c r="D202" s="277" t="s">
        <v>962</v>
      </c>
      <c r="E202" s="278">
        <v>3.1E-9</v>
      </c>
      <c r="F202" s="279">
        <v>124</v>
      </c>
      <c r="G202" s="278">
        <v>3.1E-9</v>
      </c>
      <c r="H202" s="304">
        <v>34</v>
      </c>
      <c r="I202" s="278">
        <v>2.6099999999999998E-10</v>
      </c>
      <c r="J202" s="279">
        <v>38</v>
      </c>
      <c r="K202" s="281">
        <v>3.5199999999999999E-11</v>
      </c>
      <c r="L202" s="279">
        <v>6</v>
      </c>
      <c r="M202" s="281">
        <v>2.5499999999999999E-11</v>
      </c>
      <c r="N202" s="279">
        <v>5</v>
      </c>
    </row>
    <row r="203" spans="1:14">
      <c r="A203" s="280" t="s">
        <v>1303</v>
      </c>
      <c r="B203" s="277" t="s">
        <v>1304</v>
      </c>
      <c r="C203" s="277" t="s">
        <v>1305</v>
      </c>
      <c r="D203" s="277" t="s">
        <v>1092</v>
      </c>
      <c r="E203" s="277">
        <v>9.9099999999999991E-7</v>
      </c>
      <c r="F203" s="279">
        <v>3970</v>
      </c>
      <c r="G203" s="277">
        <v>1.1400000000000001E-6</v>
      </c>
      <c r="H203" s="304">
        <v>1240</v>
      </c>
      <c r="I203" s="278">
        <v>2.03E-8</v>
      </c>
      <c r="J203" s="279">
        <v>2960</v>
      </c>
      <c r="K203" s="281">
        <v>2.88E-9</v>
      </c>
      <c r="L203" s="279">
        <v>467</v>
      </c>
      <c r="M203" s="281">
        <v>9.7399999999999995E-10</v>
      </c>
      <c r="N203" s="279">
        <v>178</v>
      </c>
    </row>
    <row r="204" spans="1:14">
      <c r="A204" s="280" t="s">
        <v>1306</v>
      </c>
      <c r="B204" s="277" t="s">
        <v>1307</v>
      </c>
      <c r="C204" s="277" t="s">
        <v>811</v>
      </c>
      <c r="D204" s="277" t="s">
        <v>800</v>
      </c>
      <c r="E204" s="278">
        <v>2.14E-8</v>
      </c>
      <c r="F204" s="279">
        <v>86</v>
      </c>
      <c r="G204" s="278">
        <v>2.14E-8</v>
      </c>
      <c r="H204" s="304">
        <v>23</v>
      </c>
      <c r="I204" s="278">
        <v>1.7700000000000001E-10</v>
      </c>
      <c r="J204" s="279">
        <v>26</v>
      </c>
      <c r="K204" s="281">
        <v>2.4299999999999999E-11</v>
      </c>
      <c r="L204" s="279">
        <v>4</v>
      </c>
      <c r="M204" s="281">
        <v>1.7599999999999999E-11</v>
      </c>
      <c r="N204" s="279">
        <v>3</v>
      </c>
    </row>
    <row r="205" spans="1:14">
      <c r="A205" s="280" t="s">
        <v>1308</v>
      </c>
      <c r="B205" s="277" t="s">
        <v>1309</v>
      </c>
      <c r="C205" s="277" t="s">
        <v>1310</v>
      </c>
      <c r="D205" s="277" t="s">
        <v>1311</v>
      </c>
      <c r="E205" s="277">
        <v>1.9800000000000001E-6</v>
      </c>
      <c r="F205" s="279">
        <v>7940</v>
      </c>
      <c r="G205" s="277">
        <v>5.9499999999999998E-6</v>
      </c>
      <c r="H205" s="304">
        <v>6490</v>
      </c>
      <c r="I205" s="278">
        <v>5.5700000000000002E-8</v>
      </c>
      <c r="J205" s="279">
        <v>8140</v>
      </c>
      <c r="K205" s="281">
        <v>4.29E-8</v>
      </c>
      <c r="L205" s="279">
        <v>6960</v>
      </c>
      <c r="M205" s="281">
        <v>2.3899999999999999E-8</v>
      </c>
      <c r="N205" s="279">
        <v>4380</v>
      </c>
    </row>
    <row r="206" spans="1:14">
      <c r="A206" s="280" t="s">
        <v>1312</v>
      </c>
      <c r="B206" s="277" t="s">
        <v>1313</v>
      </c>
      <c r="C206" s="277" t="s">
        <v>1314</v>
      </c>
      <c r="D206" s="277" t="s">
        <v>791</v>
      </c>
      <c r="E206" s="278">
        <v>1.1900000000000001E-8</v>
      </c>
      <c r="F206" s="279">
        <v>48</v>
      </c>
      <c r="G206" s="278">
        <v>1.1900000000000001E-8</v>
      </c>
      <c r="H206" s="304">
        <v>13</v>
      </c>
      <c r="I206" s="278">
        <v>9.7199999999999998E-11</v>
      </c>
      <c r="J206" s="279">
        <v>14</v>
      </c>
      <c r="K206" s="281">
        <v>1.35E-11</v>
      </c>
      <c r="L206" s="279">
        <v>2</v>
      </c>
      <c r="M206" s="279">
        <v>970</v>
      </c>
      <c r="N206" s="279">
        <v>2</v>
      </c>
    </row>
    <row r="207" spans="1:14">
      <c r="A207" s="280" t="s">
        <v>1315</v>
      </c>
      <c r="B207" s="277" t="s">
        <v>1316</v>
      </c>
      <c r="C207" s="277" t="s">
        <v>1317</v>
      </c>
      <c r="D207" s="277" t="s">
        <v>800</v>
      </c>
      <c r="E207" s="278">
        <v>1.5600000000000001E-8</v>
      </c>
      <c r="F207" s="279">
        <v>63</v>
      </c>
      <c r="G207" s="278">
        <v>1.5600000000000001E-8</v>
      </c>
      <c r="H207" s="304">
        <v>17</v>
      </c>
      <c r="I207" s="278">
        <v>1.27E-10</v>
      </c>
      <c r="J207" s="279">
        <v>19</v>
      </c>
      <c r="K207" s="281">
        <v>1.7599999999999999E-11</v>
      </c>
      <c r="L207" s="279">
        <v>3</v>
      </c>
      <c r="M207" s="281">
        <v>1.28E-11</v>
      </c>
      <c r="N207" s="279">
        <v>2</v>
      </c>
    </row>
    <row r="208" spans="1:14">
      <c r="A208" s="280" t="s">
        <v>1318</v>
      </c>
      <c r="B208" s="277" t="s">
        <v>1319</v>
      </c>
      <c r="C208" s="277" t="s">
        <v>937</v>
      </c>
      <c r="D208" s="277" t="s">
        <v>803</v>
      </c>
      <c r="E208" s="278">
        <v>1.4899999999999999E-8</v>
      </c>
      <c r="F208" s="279">
        <v>60</v>
      </c>
      <c r="G208" s="278">
        <v>1.4899999999999999E-8</v>
      </c>
      <c r="H208" s="304">
        <v>16</v>
      </c>
      <c r="I208" s="278">
        <v>1.2299999999999999E-10</v>
      </c>
      <c r="J208" s="279">
        <v>18</v>
      </c>
      <c r="K208" s="281">
        <v>1.6900000000000001E-11</v>
      </c>
      <c r="L208" s="279">
        <v>3</v>
      </c>
      <c r="M208" s="281">
        <v>1.23E-11</v>
      </c>
      <c r="N208" s="279">
        <v>2</v>
      </c>
    </row>
    <row r="209" spans="1:14">
      <c r="A209" s="280" t="s">
        <v>1320</v>
      </c>
      <c r="B209" s="277" t="s">
        <v>1321</v>
      </c>
      <c r="C209" s="277" t="s">
        <v>1322</v>
      </c>
      <c r="D209" s="277" t="s">
        <v>906</v>
      </c>
      <c r="E209" s="278">
        <v>4.8199999999999999E-10</v>
      </c>
      <c r="F209" s="279">
        <v>2</v>
      </c>
      <c r="G209" s="278">
        <v>4.8199999999999999E-10</v>
      </c>
      <c r="H209" s="304" t="s">
        <v>784</v>
      </c>
      <c r="I209" s="277">
        <v>380</v>
      </c>
      <c r="J209" s="279" t="s">
        <v>784</v>
      </c>
      <c r="K209" s="279">
        <v>500</v>
      </c>
      <c r="L209" s="279" t="s">
        <v>784</v>
      </c>
      <c r="M209" s="279">
        <v>300</v>
      </c>
      <c r="N209" s="279" t="s">
        <v>784</v>
      </c>
    </row>
    <row r="210" spans="1:14">
      <c r="A210" s="280" t="s">
        <v>1323</v>
      </c>
      <c r="B210" s="277" t="s">
        <v>1324</v>
      </c>
      <c r="C210" s="277" t="s">
        <v>900</v>
      </c>
      <c r="D210" s="277" t="s">
        <v>906</v>
      </c>
      <c r="E210" s="278">
        <v>9.1400000000000002E-11</v>
      </c>
      <c r="F210" s="279" t="s">
        <v>784</v>
      </c>
      <c r="G210" s="278">
        <v>9.1400000000000002E-11</v>
      </c>
      <c r="H210" s="304" t="s">
        <v>784</v>
      </c>
      <c r="I210" s="277">
        <v>700</v>
      </c>
      <c r="J210" s="279" t="s">
        <v>784</v>
      </c>
      <c r="K210" s="279">
        <v>100</v>
      </c>
      <c r="L210" s="279" t="s">
        <v>784</v>
      </c>
      <c r="M210" s="279">
        <v>512</v>
      </c>
      <c r="N210" s="279" t="s">
        <v>784</v>
      </c>
    </row>
    <row r="211" spans="1:14">
      <c r="A211" s="280" t="s">
        <v>1325</v>
      </c>
      <c r="B211" s="277" t="s">
        <v>1326</v>
      </c>
      <c r="C211" s="277" t="s">
        <v>1327</v>
      </c>
      <c r="D211" s="277" t="s">
        <v>934</v>
      </c>
      <c r="E211" s="277">
        <v>980</v>
      </c>
      <c r="F211" s="279" t="s">
        <v>784</v>
      </c>
      <c r="G211" s="277">
        <v>980</v>
      </c>
      <c r="H211" s="304" t="s">
        <v>784</v>
      </c>
      <c r="I211" s="277">
        <v>512</v>
      </c>
      <c r="J211" s="279" t="s">
        <v>784</v>
      </c>
      <c r="K211" s="279">
        <v>512</v>
      </c>
      <c r="L211" s="279" t="s">
        <v>784</v>
      </c>
      <c r="M211" s="279">
        <v>8192</v>
      </c>
      <c r="N211" s="279" t="s">
        <v>784</v>
      </c>
    </row>
    <row r="212" spans="1:14">
      <c r="A212" s="280" t="s">
        <v>1328</v>
      </c>
      <c r="B212" s="277" t="s">
        <v>1329</v>
      </c>
      <c r="C212" s="277" t="s">
        <v>1330</v>
      </c>
      <c r="D212" s="277" t="s">
        <v>794</v>
      </c>
      <c r="E212" s="278">
        <v>8.07E-10</v>
      </c>
      <c r="F212" s="279">
        <v>3</v>
      </c>
      <c r="G212" s="278">
        <v>8.07E-10</v>
      </c>
      <c r="H212" s="304" t="s">
        <v>784</v>
      </c>
      <c r="I212" s="277">
        <v>640</v>
      </c>
      <c r="J212" s="279" t="s">
        <v>784</v>
      </c>
      <c r="K212" s="279">
        <v>900</v>
      </c>
      <c r="L212" s="279" t="s">
        <v>784</v>
      </c>
      <c r="M212" s="279">
        <v>600</v>
      </c>
      <c r="N212" s="279" t="s">
        <v>784</v>
      </c>
    </row>
    <row r="213" spans="1:14">
      <c r="A213" s="280" t="s">
        <v>1331</v>
      </c>
      <c r="B213" s="277" t="s">
        <v>1332</v>
      </c>
      <c r="C213" s="277" t="s">
        <v>1333</v>
      </c>
      <c r="D213" s="277" t="s">
        <v>812</v>
      </c>
      <c r="E213" s="278">
        <v>2.7799999999999999E-9</v>
      </c>
      <c r="F213" s="279">
        <v>11</v>
      </c>
      <c r="G213" s="278">
        <v>2.7799999999999999E-9</v>
      </c>
      <c r="H213" s="304">
        <v>3</v>
      </c>
      <c r="I213" s="278">
        <v>2.23E-11</v>
      </c>
      <c r="J213" s="279">
        <v>3</v>
      </c>
      <c r="K213" s="279">
        <v>310</v>
      </c>
      <c r="L213" s="279" t="s">
        <v>784</v>
      </c>
      <c r="M213" s="279">
        <v>220</v>
      </c>
      <c r="N213" s="279" t="s">
        <v>784</v>
      </c>
    </row>
    <row r="214" spans="1:14">
      <c r="A214" s="280" t="s">
        <v>1334</v>
      </c>
      <c r="B214" s="277" t="s">
        <v>1335</v>
      </c>
      <c r="C214" s="277" t="s">
        <v>937</v>
      </c>
      <c r="D214" s="277" t="s">
        <v>815</v>
      </c>
      <c r="E214" s="278">
        <v>1.8299999999999998E-8</v>
      </c>
      <c r="F214" s="279">
        <v>73</v>
      </c>
      <c r="G214" s="278">
        <v>1.8299999999999998E-8</v>
      </c>
      <c r="H214" s="304">
        <v>20</v>
      </c>
      <c r="I214" s="278">
        <v>1.5E-11</v>
      </c>
      <c r="J214" s="279">
        <v>22</v>
      </c>
      <c r="K214" s="281">
        <v>2.07E-11</v>
      </c>
      <c r="L214" s="279">
        <v>3</v>
      </c>
      <c r="M214" s="281">
        <v>1.5000000000000001E-12</v>
      </c>
      <c r="N214" s="279">
        <v>3</v>
      </c>
    </row>
    <row r="215" spans="1:14">
      <c r="A215" s="280" t="s">
        <v>1336</v>
      </c>
      <c r="B215" s="277" t="s">
        <v>1337</v>
      </c>
      <c r="C215" s="277" t="s">
        <v>917</v>
      </c>
      <c r="D215" s="277" t="s">
        <v>1338</v>
      </c>
      <c r="E215" s="277">
        <v>2.4700000000000001E-6</v>
      </c>
      <c r="F215" s="279">
        <v>9910</v>
      </c>
      <c r="G215" s="277">
        <v>4.51E-6</v>
      </c>
      <c r="H215" s="304">
        <v>4920</v>
      </c>
      <c r="I215" s="278">
        <v>6.3800000000000002E-8</v>
      </c>
      <c r="J215" s="279">
        <v>9320</v>
      </c>
      <c r="K215" s="281">
        <v>2.7500000000000001E-8</v>
      </c>
      <c r="L215" s="279">
        <v>4460</v>
      </c>
      <c r="M215" s="281">
        <v>7.4499999999999997E-9</v>
      </c>
      <c r="N215" s="279">
        <v>1360</v>
      </c>
    </row>
    <row r="216" spans="1:14">
      <c r="A216" s="280" t="s">
        <v>1339</v>
      </c>
      <c r="B216" s="277" t="s">
        <v>1340</v>
      </c>
      <c r="C216" s="277" t="s">
        <v>917</v>
      </c>
      <c r="D216" s="277" t="s">
        <v>1341</v>
      </c>
      <c r="E216" s="277">
        <v>2.26E-6</v>
      </c>
      <c r="F216" s="279">
        <v>9050</v>
      </c>
      <c r="G216" s="277">
        <v>4.1200000000000004E-6</v>
      </c>
      <c r="H216" s="304">
        <v>4490</v>
      </c>
      <c r="I216" s="278">
        <v>5.8299999999999999E-8</v>
      </c>
      <c r="J216" s="279">
        <v>8520</v>
      </c>
      <c r="K216" s="281">
        <v>2.51E-8</v>
      </c>
      <c r="L216" s="279">
        <v>4080</v>
      </c>
      <c r="M216" s="281">
        <v>6.8100000000000003E-9</v>
      </c>
      <c r="N216" s="279">
        <v>1250</v>
      </c>
    </row>
    <row r="217" spans="1:14">
      <c r="A217" s="280" t="s">
        <v>1342</v>
      </c>
      <c r="B217" s="277" t="s">
        <v>1343</v>
      </c>
      <c r="C217" s="277" t="s">
        <v>917</v>
      </c>
      <c r="D217" s="277" t="s">
        <v>1344</v>
      </c>
      <c r="E217" s="277">
        <v>1.8300000000000001E-6</v>
      </c>
      <c r="F217" s="279">
        <v>7320</v>
      </c>
      <c r="G217" s="277">
        <v>3.3299999999999999E-6</v>
      </c>
      <c r="H217" s="304">
        <v>3630</v>
      </c>
      <c r="I217" s="278">
        <v>4.7099999999999998E-8</v>
      </c>
      <c r="J217" s="279">
        <v>6880</v>
      </c>
      <c r="K217" s="281">
        <v>2.03E-8</v>
      </c>
      <c r="L217" s="279">
        <v>3300</v>
      </c>
      <c r="M217" s="281">
        <v>5.4999999999999996E-10</v>
      </c>
      <c r="N217" s="279">
        <v>1010</v>
      </c>
    </row>
  </sheetData>
  <sheetProtection autoFilter="0"/>
  <autoFilter ref="A3:N217" xr:uid="{00000000-0009-0000-0000-000017000000}"/>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79998168889431442"/>
  </sheetPr>
  <dimension ref="A1:S54"/>
  <sheetViews>
    <sheetView showGridLines="0" workbookViewId="0"/>
  </sheetViews>
  <sheetFormatPr baseColWidth="10" defaultColWidth="9.109375" defaultRowHeight="14.4"/>
  <cols>
    <col min="1" max="1" width="9.109375" style="73"/>
    <col min="2" max="2" width="11.109375" style="73" bestFit="1" customWidth="1"/>
    <col min="3" max="3" width="14.44140625" style="73" bestFit="1" customWidth="1"/>
    <col min="4" max="5" width="35.33203125" style="73" customWidth="1"/>
    <col min="6" max="6" width="14.44140625" style="73" bestFit="1" customWidth="1"/>
    <col min="7" max="8" width="31.44140625" style="73" customWidth="1"/>
    <col min="9" max="9" width="14.44140625" style="73" bestFit="1" customWidth="1"/>
    <col min="10" max="10" width="16.44140625" style="73" bestFit="1" customWidth="1"/>
    <col min="11" max="11" width="22.88671875" style="73" bestFit="1" customWidth="1"/>
    <col min="12" max="12" width="14.44140625" style="73" bestFit="1" customWidth="1"/>
    <col min="13" max="13" width="16.44140625" style="73" bestFit="1" customWidth="1"/>
    <col min="14" max="14" width="22.88671875" style="73" bestFit="1" customWidth="1"/>
    <col min="15" max="15" width="14.33203125" style="126" customWidth="1"/>
  </cols>
  <sheetData>
    <row r="1" spans="1:19">
      <c r="A1"/>
      <c r="B1" s="1"/>
      <c r="C1"/>
      <c r="D1"/>
      <c r="E1"/>
      <c r="F1"/>
      <c r="G1"/>
      <c r="H1"/>
      <c r="I1"/>
      <c r="J1"/>
      <c r="K1"/>
      <c r="L1"/>
      <c r="M1"/>
      <c r="N1"/>
    </row>
    <row r="2" spans="1:19" ht="39.75" customHeight="1">
      <c r="A2"/>
      <c r="B2" s="638" t="s">
        <v>1345</v>
      </c>
      <c r="C2" s="639"/>
      <c r="D2" s="639"/>
      <c r="E2" s="639"/>
      <c r="F2" s="639"/>
      <c r="G2" s="639"/>
      <c r="H2" s="639"/>
      <c r="I2" s="639"/>
      <c r="J2" s="639"/>
      <c r="K2" s="639"/>
      <c r="L2" s="639"/>
      <c r="M2" s="640"/>
      <c r="N2" s="144"/>
    </row>
    <row r="3" spans="1:19">
      <c r="A3"/>
      <c r="B3" s="290" t="s">
        <v>1346</v>
      </c>
      <c r="C3" s="290" t="s">
        <v>1347</v>
      </c>
      <c r="D3" s="290" t="s">
        <v>1348</v>
      </c>
      <c r="E3" s="290" t="s">
        <v>1349</v>
      </c>
      <c r="F3" s="290" t="s">
        <v>1350</v>
      </c>
      <c r="G3" s="290" t="s">
        <v>1351</v>
      </c>
      <c r="H3" s="290" t="s">
        <v>1352</v>
      </c>
      <c r="I3" s="290" t="s">
        <v>1353</v>
      </c>
      <c r="J3" s="290" t="s">
        <v>1354</v>
      </c>
      <c r="K3" s="290" t="s">
        <v>1355</v>
      </c>
      <c r="L3" s="290" t="s">
        <v>1356</v>
      </c>
      <c r="M3" s="290" t="s">
        <v>1357</v>
      </c>
      <c r="N3" s="290" t="s">
        <v>1358</v>
      </c>
      <c r="O3" s="291" t="s">
        <v>1359</v>
      </c>
      <c r="S3" s="148"/>
    </row>
    <row r="4" spans="1:19" ht="88.2" customHeight="1">
      <c r="B4" s="137" t="s">
        <v>1360</v>
      </c>
      <c r="C4" s="117" t="s">
        <v>709</v>
      </c>
      <c r="D4" s="105" t="s">
        <v>1361</v>
      </c>
      <c r="E4" s="105"/>
      <c r="F4" s="117" t="s">
        <v>164</v>
      </c>
      <c r="G4" s="105" t="s">
        <v>1362</v>
      </c>
      <c r="H4" s="105"/>
      <c r="I4" s="117"/>
      <c r="J4" s="117"/>
      <c r="K4" s="117"/>
      <c r="L4" s="117"/>
      <c r="M4" s="117"/>
      <c r="N4" s="117"/>
      <c r="O4" s="128"/>
      <c r="S4" s="146"/>
    </row>
    <row r="5" spans="1:19">
      <c r="B5" s="137" t="s">
        <v>1363</v>
      </c>
      <c r="C5" s="117" t="s">
        <v>706</v>
      </c>
      <c r="D5" s="145">
        <v>0.53</v>
      </c>
      <c r="E5" s="147">
        <f>IFERROR(IF(ISBLANK(C5)=TRUE(),0,_xlfn.XLOOKUP(C5,'1.4 AR5 CH8  T8.A.1'!$A$4:$A$217,'1.4 AR5 CH8  T8.A.1'!$H$4:$H$217)),"-")</f>
        <v>1760</v>
      </c>
      <c r="F5" s="117" t="s">
        <v>155</v>
      </c>
      <c r="G5" s="145">
        <v>0.13</v>
      </c>
      <c r="H5" s="147">
        <f>IFERROR(IF(ISBLANK(F5)=TRUE(),0,_xlfn.XLOOKUP(F5,'1.4 AR5 CH8  T8.A.1'!$A$4:$A$217,'1.4 AR5 CH8  T8.A.1'!$H$4:$H$217)),"-")</f>
        <v>138</v>
      </c>
      <c r="I5" s="117" t="s">
        <v>171</v>
      </c>
      <c r="J5" s="145">
        <v>0.34</v>
      </c>
      <c r="K5" s="147">
        <f>IFERROR(IF(ISBLANK(I5)=TRUE(),0,_xlfn.XLOOKUP(I5,'1.4 AR5 CH8  T8.A.1'!$A$4:$A$217,'1.4 AR5 CH8  T8.A.1'!$H$4:$H$217,)),"-")</f>
        <v>527</v>
      </c>
      <c r="L5" s="117"/>
      <c r="M5" s="145">
        <v>0</v>
      </c>
      <c r="N5" s="147">
        <f>IFERROR(IF(ISBLANK(L5)=TRUE(),0,_xlfn.XLOOKUP(L5,'1.4 AR5 CH8  T8.A.1'!$A$4:$A$217,'1.4 AR5 CH8  T8.A.1'!$H$4:$H$217)),"-")</f>
        <v>0</v>
      </c>
      <c r="O5" s="147">
        <f>IFERROR(SUM(D5*E5,G5*H5,J5*K5,,M5*N5),"-")</f>
        <v>1129.92</v>
      </c>
      <c r="S5" s="146"/>
    </row>
    <row r="6" spans="1:19">
      <c r="B6" s="137" t="s">
        <v>1364</v>
      </c>
      <c r="C6" s="117" t="s">
        <v>706</v>
      </c>
      <c r="D6" s="145">
        <v>0.61</v>
      </c>
      <c r="E6" s="147">
        <f>IFERROR(IF(ISBLANK(C6)=TRUE(),0,_xlfn.XLOOKUP(C6,'1.4 AR5 CH8  T8.A.1'!$A$4:$A$217,'1.4 AR5 CH8  T8.A.1'!$H$4:$H$217)),"-")</f>
        <v>1760</v>
      </c>
      <c r="F6" s="117" t="s">
        <v>155</v>
      </c>
      <c r="G6" s="145">
        <v>0.11</v>
      </c>
      <c r="H6" s="147">
        <f>IFERROR(IF(ISBLANK(F6)=TRUE(),0,_xlfn.XLOOKUP(F6,'1.4 AR5 CH8  T8.A.1'!$A$4:$A$217,'1.4 AR5 CH8  T8.A.1'!$H$4:$H$217)),"-")</f>
        <v>138</v>
      </c>
      <c r="I6" s="117" t="s">
        <v>171</v>
      </c>
      <c r="J6" s="145">
        <v>0.28000000000000003</v>
      </c>
      <c r="K6" s="147">
        <f>IFERROR(IF(ISBLANK(I6)=TRUE(),0,_xlfn.XLOOKUP(I6,'1.4 AR5 CH8  T8.A.1'!$A$4:$A$217,'1.4 AR5 CH8  T8.A.1'!$H$4:$H$217,)),"-")</f>
        <v>527</v>
      </c>
      <c r="L6" s="117"/>
      <c r="M6" s="145">
        <v>0</v>
      </c>
      <c r="N6" s="147">
        <f>IFERROR(IF(ISBLANK(L6)=TRUE(),0,_xlfn.XLOOKUP(L6,'1.4 AR5 CH8  T8.A.1'!$A$4:$A$217,'1.4 AR5 CH8  T8.A.1'!$H$4:$H$217)),"-")</f>
        <v>0</v>
      </c>
      <c r="O6" s="147">
        <f t="shared" ref="O6:O54" si="0">IFERROR(SUM(D6*E6,G6*H6,J6*K6,,M6*N6),"-")</f>
        <v>1236.3399999999999</v>
      </c>
      <c r="S6" s="146"/>
    </row>
    <row r="7" spans="1:19">
      <c r="B7" s="137" t="s">
        <v>1365</v>
      </c>
      <c r="C7" s="117" t="s">
        <v>706</v>
      </c>
      <c r="D7" s="145">
        <v>0.33</v>
      </c>
      <c r="E7" s="147">
        <f>IFERROR(IF(ISBLANK(C7)=TRUE(),0,_xlfn.XLOOKUP(C7,'1.4 AR5 CH8  T8.A.1'!$A$4:$A$217,'1.4 AR5 CH8  T8.A.1'!$H$4:$H$217)),"-")</f>
        <v>1760</v>
      </c>
      <c r="F7" s="117" t="s">
        <v>155</v>
      </c>
      <c r="G7" s="145">
        <v>0.15</v>
      </c>
      <c r="H7" s="147">
        <f>IFERROR(IF(ISBLANK(F7)=TRUE(),0,_xlfn.XLOOKUP(F7,'1.4 AR5 CH8  T8.A.1'!$A$4:$A$217,'1.4 AR5 CH8  T8.A.1'!$H$4:$H$217)),"-")</f>
        <v>138</v>
      </c>
      <c r="I7" s="117" t="s">
        <v>171</v>
      </c>
      <c r="J7" s="145">
        <v>0.52</v>
      </c>
      <c r="K7" s="147">
        <f>IFERROR(IF(ISBLANK(I7)=TRUE(),0,_xlfn.XLOOKUP(I7,'1.4 AR5 CH8  T8.A.1'!$A$4:$A$217,'1.4 AR5 CH8  T8.A.1'!$H$4:$H$217,)),"-")</f>
        <v>527</v>
      </c>
      <c r="L7" s="117"/>
      <c r="M7" s="145">
        <v>0</v>
      </c>
      <c r="N7" s="147">
        <f>IFERROR(IF(ISBLANK(L7)=TRUE(),0,_xlfn.XLOOKUP(L7,'1.4 AR5 CH8  T8.A.1'!$A$4:$A$217,'1.4 AR5 CH8  T8.A.1'!$H$4:$H$217)),"-")</f>
        <v>0</v>
      </c>
      <c r="O7" s="147">
        <f t="shared" si="0"/>
        <v>875.54000000000019</v>
      </c>
      <c r="S7" s="146"/>
    </row>
    <row r="8" spans="1:19">
      <c r="B8" s="137" t="s">
        <v>1366</v>
      </c>
      <c r="C8" s="117" t="s">
        <v>136</v>
      </c>
      <c r="D8" s="145">
        <v>0.6</v>
      </c>
      <c r="E8" s="147">
        <f>IFERROR(IF(ISBLANK(C8)=TRUE(),0,_xlfn.XLOOKUP(C8,'1.4 AR5 CH8  T8.A.1'!$A$4:$A$217,'1.4 AR5 CH8  T8.A.1'!$H$4:$H$217)),"-")</f>
        <v>3170</v>
      </c>
      <c r="F8" s="117" t="s">
        <v>1367</v>
      </c>
      <c r="G8" s="145">
        <v>0.02</v>
      </c>
      <c r="H8" s="147" t="str">
        <f>IFERROR(IF(ISBLANK(F8)=TRUE(),0,_xlfn.XLOOKUP(F8,'1.4 AR5 CH8  T8.A.1'!$A$4:$A$217,'1.4 AR5 CH8  T8.A.1'!$H$4:$H$217)),"-")</f>
        <v>-</v>
      </c>
      <c r="I8" s="117" t="s">
        <v>706</v>
      </c>
      <c r="J8" s="145">
        <v>0.38</v>
      </c>
      <c r="K8" s="147">
        <f>IFERROR(IF(ISBLANK(I8)=TRUE(),0,_xlfn.XLOOKUP(I8,'1.4 AR5 CH8  T8.A.1'!$A$4:$A$217,'1.4 AR5 CH8  T8.A.1'!$H$4:$H$217,)),"-")</f>
        <v>1760</v>
      </c>
      <c r="L8" s="117"/>
      <c r="M8" s="145">
        <v>0</v>
      </c>
      <c r="N8" s="147">
        <f>IFERROR(IF(ISBLANK(L8)=TRUE(),0,_xlfn.XLOOKUP(L8,'1.4 AR5 CH8  T8.A.1'!$A$4:$A$217,'1.4 AR5 CH8  T8.A.1'!$H$4:$H$217)),"-")</f>
        <v>0</v>
      </c>
      <c r="O8" s="147" t="str">
        <f t="shared" si="0"/>
        <v>-</v>
      </c>
      <c r="S8" s="146"/>
    </row>
    <row r="9" spans="1:19">
      <c r="B9" s="137" t="s">
        <v>1368</v>
      </c>
      <c r="C9" s="117" t="s">
        <v>136</v>
      </c>
      <c r="D9" s="145">
        <v>0.38</v>
      </c>
      <c r="E9" s="147">
        <f>IFERROR(IF(ISBLANK(C9)=TRUE(),0,_xlfn.XLOOKUP(C9,'1.4 AR5 CH8  T8.A.1'!$A$4:$A$217,'1.4 AR5 CH8  T8.A.1'!$H$4:$H$217)),"-")</f>
        <v>3170</v>
      </c>
      <c r="F9" s="117" t="s">
        <v>1367</v>
      </c>
      <c r="G9" s="145">
        <v>0.02</v>
      </c>
      <c r="H9" s="147" t="str">
        <f>IFERROR(IF(ISBLANK(F9)=TRUE(),0,_xlfn.XLOOKUP(F9,'1.4 AR5 CH8  T8.A.1'!$A$4:$A$217,'1.4 AR5 CH8  T8.A.1'!$H$4:$H$217)),"-")</f>
        <v>-</v>
      </c>
      <c r="I9" s="117" t="s">
        <v>706</v>
      </c>
      <c r="J9" s="145">
        <v>0.6</v>
      </c>
      <c r="K9" s="147">
        <f>IFERROR(IF(ISBLANK(I9)=TRUE(),0,_xlfn.XLOOKUP(I9,'1.4 AR5 CH8  T8.A.1'!$A$4:$A$217,'1.4 AR5 CH8  T8.A.1'!$H$4:$H$217,)),"-")</f>
        <v>1760</v>
      </c>
      <c r="L9" s="117"/>
      <c r="M9" s="145">
        <v>0</v>
      </c>
      <c r="N9" s="147">
        <f>IFERROR(IF(ISBLANK(L9)=TRUE(),0,_xlfn.XLOOKUP(L9,'1.4 AR5 CH8  T8.A.1'!$A$4:$A$217,'1.4 AR5 CH8  T8.A.1'!$H$4:$H$217)),"-")</f>
        <v>0</v>
      </c>
      <c r="O9" s="147" t="str">
        <f t="shared" si="0"/>
        <v>-</v>
      </c>
      <c r="S9" s="146"/>
    </row>
    <row r="10" spans="1:19">
      <c r="B10" s="137" t="s">
        <v>1369</v>
      </c>
      <c r="C10" s="117" t="s">
        <v>1367</v>
      </c>
      <c r="D10" s="145">
        <v>0.05</v>
      </c>
      <c r="E10" s="147" t="str">
        <f>IFERROR(IF(ISBLANK(C10)=TRUE(),0,_xlfn.XLOOKUP(C10,'1.4 AR5 CH8  T8.A.1'!$A$4:$A$217,'1.4 AR5 CH8  T8.A.1'!$H$4:$H$217)),"-")</f>
        <v>-</v>
      </c>
      <c r="F10" s="117" t="s">
        <v>706</v>
      </c>
      <c r="G10" s="145">
        <v>0.75</v>
      </c>
      <c r="H10" s="147">
        <f>IFERROR(IF(ISBLANK(F10)=TRUE(),0,_xlfn.XLOOKUP(F10,'1.4 AR5 CH8  T8.A.1'!$A$4:$A$217,'1.4 AR5 CH8  T8.A.1'!$H$4:$H$217)),"-")</f>
        <v>1760</v>
      </c>
      <c r="I10" s="117" t="s">
        <v>699</v>
      </c>
      <c r="J10" s="145">
        <v>0.2</v>
      </c>
      <c r="K10" s="147">
        <f>IFERROR(IF(ISBLANK(I10)=TRUE(),0,_xlfn.XLOOKUP(I10,'1.4 AR5 CH8  T8.A.1'!$A$4:$A$217,'1.4 AR5 CH8  T8.A.1'!$H$4:$H$217,)),"-")</f>
        <v>8900</v>
      </c>
      <c r="L10" s="117"/>
      <c r="M10" s="145">
        <v>0</v>
      </c>
      <c r="N10" s="147">
        <f>IFERROR(IF(ISBLANK(L10)=TRUE(),0,_xlfn.XLOOKUP(L10,'1.4 AR5 CH8  T8.A.1'!$A$4:$A$217,'1.4 AR5 CH8  T8.A.1'!$H$4:$H$217)),"-")</f>
        <v>0</v>
      </c>
      <c r="O10" s="147" t="str">
        <f t="shared" si="0"/>
        <v>-</v>
      </c>
      <c r="S10" s="146"/>
    </row>
    <row r="11" spans="1:19">
      <c r="B11" s="137" t="s">
        <v>1370</v>
      </c>
      <c r="C11" s="117" t="s">
        <v>1367</v>
      </c>
      <c r="D11" s="145">
        <v>0.05</v>
      </c>
      <c r="E11" s="147" t="str">
        <f>IFERROR(IF(ISBLANK(C11)=TRUE(),0,_xlfn.XLOOKUP(C11,'1.4 AR5 CH8  T8.A.1'!$A$4:$A$217,'1.4 AR5 CH8  T8.A.1'!$H$4:$H$217)),"-")</f>
        <v>-</v>
      </c>
      <c r="F11" s="117" t="s">
        <v>706</v>
      </c>
      <c r="G11" s="145">
        <v>0.56000000000000005</v>
      </c>
      <c r="H11" s="147">
        <f>IFERROR(IF(ISBLANK(F11)=TRUE(),0,_xlfn.XLOOKUP(F11,'1.4 AR5 CH8  T8.A.1'!$A$4:$A$217,'1.4 AR5 CH8  T8.A.1'!$H$4:$H$217)),"-")</f>
        <v>1760</v>
      </c>
      <c r="I11" s="117" t="s">
        <v>699</v>
      </c>
      <c r="J11" s="145">
        <v>0.39</v>
      </c>
      <c r="K11" s="147">
        <f>IFERROR(IF(ISBLANK(I11)=TRUE(),0,_xlfn.XLOOKUP(I11,'1.4 AR5 CH8  T8.A.1'!$A$4:$A$217,'1.4 AR5 CH8  T8.A.1'!$H$4:$H$217,)),"-")</f>
        <v>8900</v>
      </c>
      <c r="L11" s="117"/>
      <c r="M11" s="145">
        <v>0</v>
      </c>
      <c r="N11" s="147">
        <f>IFERROR(IF(ISBLANK(L11)=TRUE(),0,_xlfn.XLOOKUP(L11,'1.4 AR5 CH8  T8.A.1'!$A$4:$A$217,'1.4 AR5 CH8  T8.A.1'!$H$4:$H$217)),"-")</f>
        <v>0</v>
      </c>
      <c r="O11" s="147" t="str">
        <f t="shared" si="0"/>
        <v>-</v>
      </c>
    </row>
    <row r="12" spans="1:19">
      <c r="B12" s="137" t="s">
        <v>141</v>
      </c>
      <c r="C12" s="117" t="s">
        <v>136</v>
      </c>
      <c r="D12" s="145">
        <v>0.44</v>
      </c>
      <c r="E12" s="147">
        <f>IFERROR(IF(ISBLANK(C12)=TRUE(),0,_xlfn.XLOOKUP(C12,'1.4 AR5 CH8  T8.A.1'!$A$4:$A$217,'1.4 AR5 CH8  T8.A.1'!$H$4:$H$217)),"-")</f>
        <v>3170</v>
      </c>
      <c r="F12" s="117" t="s">
        <v>154</v>
      </c>
      <c r="G12" s="145">
        <v>0.52</v>
      </c>
      <c r="H12" s="147">
        <f>IFERROR(IF(ISBLANK(F12)=TRUE(),0,_xlfn.XLOOKUP(F12,'1.4 AR5 CH8  T8.A.1'!$A$4:$A$217,'1.4 AR5 CH8  T8.A.1'!$H$4:$H$217)),"-")</f>
        <v>4800</v>
      </c>
      <c r="I12" s="117" t="s">
        <v>152</v>
      </c>
      <c r="J12" s="145">
        <v>0.04</v>
      </c>
      <c r="K12" s="147">
        <f>IFERROR(IF(ISBLANK(I12)=TRUE(),0,_xlfn.XLOOKUP(I12,'1.4 AR5 CH8  T8.A.1'!$A$4:$A$217,'1.4 AR5 CH8  T8.A.1'!$H$4:$H$217,)),"-")</f>
        <v>1300</v>
      </c>
      <c r="L12" s="117"/>
      <c r="M12" s="145">
        <v>0</v>
      </c>
      <c r="N12" s="147">
        <f>IFERROR(IF(ISBLANK(L12)=TRUE(),0,_xlfn.XLOOKUP(L12,'1.4 AR5 CH8  T8.A.1'!$A$4:$A$217,'1.4 AR5 CH8  T8.A.1'!$H$4:$H$217)),"-")</f>
        <v>0</v>
      </c>
      <c r="O12" s="147">
        <f t="shared" si="0"/>
        <v>3942.8</v>
      </c>
    </row>
    <row r="13" spans="1:19">
      <c r="B13" s="137" t="s">
        <v>1371</v>
      </c>
      <c r="C13" s="117" t="s">
        <v>706</v>
      </c>
      <c r="D13" s="145">
        <v>0.45</v>
      </c>
      <c r="E13" s="147">
        <f>IFERROR(IF(ISBLANK(C13)=TRUE(),0,_xlfn.XLOOKUP(C13,'1.4 AR5 CH8  T8.A.1'!$A$4:$A$217,'1.4 AR5 CH8  T8.A.1'!$H$4:$H$217)),"-")</f>
        <v>1760</v>
      </c>
      <c r="F13" s="117" t="s">
        <v>155</v>
      </c>
      <c r="G13" s="145">
        <v>7.0000000000000007E-2</v>
      </c>
      <c r="H13" s="147">
        <f>IFERROR(IF(ISBLANK(F13)=TRUE(),0,_xlfn.XLOOKUP(F13,'1.4 AR5 CH8  T8.A.1'!$A$4:$A$217,'1.4 AR5 CH8  T8.A.1'!$H$4:$H$217)),"-")</f>
        <v>138</v>
      </c>
      <c r="I13" s="117" t="s">
        <v>173</v>
      </c>
      <c r="J13" s="145">
        <v>5.5E-2</v>
      </c>
      <c r="K13" s="147">
        <f>IFERROR(IF(ISBLANK(I13)=TRUE(),0,_xlfn.XLOOKUP(I13,'1.4 AR5 CH8  T8.A.1'!$A$4:$A$217,'1.4 AR5 CH8  T8.A.1'!$H$4:$H$217,)),"-")</f>
        <v>1980</v>
      </c>
      <c r="L13" s="117" t="s">
        <v>694</v>
      </c>
      <c r="M13" s="145">
        <v>0.42499999999999999</v>
      </c>
      <c r="N13" s="147">
        <f>IFERROR(IF(ISBLANK(L13)=TRUE(),0,_xlfn.XLOOKUP(L13,'1.4 AR5 CH8  T8.A.1'!$A$4:$A$217,'1.4 AR5 CH8  T8.A.1'!$H$4:$H$217)),"-")</f>
        <v>9540</v>
      </c>
      <c r="O13" s="147">
        <f t="shared" si="0"/>
        <v>4965.0599999999995</v>
      </c>
    </row>
    <row r="14" spans="1:19">
      <c r="B14" s="137" t="s">
        <v>1372</v>
      </c>
      <c r="C14" s="117" t="s">
        <v>706</v>
      </c>
      <c r="D14" s="145">
        <v>0.55000000000000004</v>
      </c>
      <c r="E14" s="147">
        <f>IFERROR(IF(ISBLANK(C14)=TRUE(),0,_xlfn.XLOOKUP(C14,'1.4 AR5 CH8  T8.A.1'!$A$4:$A$217,'1.4 AR5 CH8  T8.A.1'!$H$4:$H$217)),"-")</f>
        <v>1760</v>
      </c>
      <c r="F14" s="117" t="s">
        <v>1373</v>
      </c>
      <c r="G14" s="145">
        <v>0.14000000000000001</v>
      </c>
      <c r="H14" s="147" t="str">
        <f>IFERROR(IF(ISBLANK(F14)=TRUE(),0,_xlfn.XLOOKUP(F14,'1.4 AR5 CH8  T8.A.1'!$A$4:$A$217,'1.4 AR5 CH8  T8.A.1'!$H$4:$H$217)),"-")</f>
        <v>-</v>
      </c>
      <c r="I14" s="117" t="s">
        <v>173</v>
      </c>
      <c r="J14" s="145">
        <v>0.41</v>
      </c>
      <c r="K14" s="147">
        <f>IFERROR(IF(ISBLANK(I14)=TRUE(),0,_xlfn.XLOOKUP(I14,'1.4 AR5 CH8  T8.A.1'!$A$4:$A$217,'1.4 AR5 CH8  T8.A.1'!$H$4:$H$217,)),"-")</f>
        <v>1980</v>
      </c>
      <c r="L14" s="117"/>
      <c r="M14" s="145">
        <v>0</v>
      </c>
      <c r="N14" s="147">
        <f>IFERROR(IF(ISBLANK(L14)=TRUE(),0,_xlfn.XLOOKUP(L14,'1.4 AR5 CH8  T8.A.1'!$A$4:$A$217,'1.4 AR5 CH8  T8.A.1'!$H$4:$H$217)),"-")</f>
        <v>0</v>
      </c>
      <c r="O14" s="147" t="str">
        <f t="shared" si="0"/>
        <v>-</v>
      </c>
    </row>
    <row r="15" spans="1:19">
      <c r="B15" s="137" t="s">
        <v>142</v>
      </c>
      <c r="C15" s="117" t="s">
        <v>127</v>
      </c>
      <c r="D15" s="145">
        <v>0.2</v>
      </c>
      <c r="E15" s="147">
        <f>IFERROR(IF(ISBLANK(C15)=TRUE(),0,_xlfn.XLOOKUP(C15,'1.4 AR5 CH8  T8.A.1'!$A$4:$A$217,'1.4 AR5 CH8  T8.A.1'!$H$4:$H$217)),"-")</f>
        <v>677</v>
      </c>
      <c r="F15" s="117" t="s">
        <v>136</v>
      </c>
      <c r="G15" s="145">
        <v>0.4</v>
      </c>
      <c r="H15" s="147">
        <f>IFERROR(IF(ISBLANK(F15)=TRUE(),0,_xlfn.XLOOKUP(F15,'1.4 AR5 CH8  T8.A.1'!$A$4:$A$217,'1.4 AR5 CH8  T8.A.1'!$H$4:$H$217)),"-")</f>
        <v>3170</v>
      </c>
      <c r="I15" s="117" t="s">
        <v>152</v>
      </c>
      <c r="J15" s="145">
        <v>0.4</v>
      </c>
      <c r="K15" s="147">
        <f>IFERROR(IF(ISBLANK(I15)=TRUE(),0,_xlfn.XLOOKUP(I15,'1.4 AR5 CH8  T8.A.1'!$A$4:$A$217,'1.4 AR5 CH8  T8.A.1'!$H$4:$H$217,)),"-")</f>
        <v>1300</v>
      </c>
      <c r="L15" s="117"/>
      <c r="M15" s="145">
        <v>0</v>
      </c>
      <c r="N15" s="147">
        <f>IFERROR(IF(ISBLANK(L15)=TRUE(),0,_xlfn.XLOOKUP(L15,'1.4 AR5 CH8  T8.A.1'!$A$4:$A$217,'1.4 AR5 CH8  T8.A.1'!$H$4:$H$217)),"-")</f>
        <v>0</v>
      </c>
      <c r="O15" s="147">
        <f t="shared" si="0"/>
        <v>1923.4</v>
      </c>
    </row>
    <row r="16" spans="1:19">
      <c r="B16" s="137" t="s">
        <v>143</v>
      </c>
      <c r="C16" s="117" t="s">
        <v>127</v>
      </c>
      <c r="D16" s="145">
        <v>0.1</v>
      </c>
      <c r="E16" s="147">
        <f>IFERROR(IF(ISBLANK(C16)=TRUE(),0,_xlfn.XLOOKUP(C16,'1.4 AR5 CH8  T8.A.1'!$A$4:$A$217,'1.4 AR5 CH8  T8.A.1'!$H$4:$H$217)),"-")</f>
        <v>677</v>
      </c>
      <c r="F16" s="117" t="s">
        <v>136</v>
      </c>
      <c r="G16" s="145">
        <v>0.7</v>
      </c>
      <c r="H16" s="147">
        <f>IFERROR(IF(ISBLANK(F16)=TRUE(),0,_xlfn.XLOOKUP(F16,'1.4 AR5 CH8  T8.A.1'!$A$4:$A$217,'1.4 AR5 CH8  T8.A.1'!$H$4:$H$217)),"-")</f>
        <v>3170</v>
      </c>
      <c r="I16" s="117" t="s">
        <v>152</v>
      </c>
      <c r="J16" s="145">
        <v>0.2</v>
      </c>
      <c r="K16" s="147">
        <f>IFERROR(IF(ISBLANK(I16)=TRUE(),0,_xlfn.XLOOKUP(I16,'1.4 AR5 CH8  T8.A.1'!$A$4:$A$217,'1.4 AR5 CH8  T8.A.1'!$H$4:$H$217,)),"-")</f>
        <v>1300</v>
      </c>
      <c r="L16" s="117"/>
      <c r="M16" s="145">
        <v>0</v>
      </c>
      <c r="N16" s="147">
        <f>IFERROR(IF(ISBLANK(L16)=TRUE(),0,_xlfn.XLOOKUP(L16,'1.4 AR5 CH8  T8.A.1'!$A$4:$A$217,'1.4 AR5 CH8  T8.A.1'!$H$4:$H$217)),"-")</f>
        <v>0</v>
      </c>
      <c r="O16" s="147">
        <f t="shared" si="0"/>
        <v>2546.6999999999998</v>
      </c>
    </row>
    <row r="17" spans="2:15">
      <c r="B17" s="137" t="s">
        <v>144</v>
      </c>
      <c r="C17" s="117" t="s">
        <v>127</v>
      </c>
      <c r="D17" s="145">
        <v>0.23</v>
      </c>
      <c r="E17" s="147">
        <f>IFERROR(IF(ISBLANK(C17)=TRUE(),0,_xlfn.XLOOKUP(C17,'1.4 AR5 CH8  T8.A.1'!$A$4:$A$217,'1.4 AR5 CH8  T8.A.1'!$H$4:$H$217)),"-")</f>
        <v>677</v>
      </c>
      <c r="F17" s="117" t="s">
        <v>136</v>
      </c>
      <c r="G17" s="145">
        <v>0.25</v>
      </c>
      <c r="H17" s="147">
        <f>IFERROR(IF(ISBLANK(F17)=TRUE(),0,_xlfn.XLOOKUP(F17,'1.4 AR5 CH8  T8.A.1'!$A$4:$A$217,'1.4 AR5 CH8  T8.A.1'!$H$4:$H$217)),"-")</f>
        <v>3170</v>
      </c>
      <c r="I17" s="117" t="s">
        <v>152</v>
      </c>
      <c r="J17" s="145">
        <v>0.52</v>
      </c>
      <c r="K17" s="147">
        <f>IFERROR(IF(ISBLANK(I17)=TRUE(),0,_xlfn.XLOOKUP(I17,'1.4 AR5 CH8  T8.A.1'!$A$4:$A$217,'1.4 AR5 CH8  T8.A.1'!$H$4:$H$217,)),"-")</f>
        <v>1300</v>
      </c>
      <c r="L17" s="117"/>
      <c r="M17" s="145">
        <v>0</v>
      </c>
      <c r="N17" s="147">
        <f>IFERROR(IF(ISBLANK(L17)=TRUE(),0,_xlfn.XLOOKUP(L17,'1.4 AR5 CH8  T8.A.1'!$A$4:$A$217,'1.4 AR5 CH8  T8.A.1'!$H$4:$H$217)),"-")</f>
        <v>0</v>
      </c>
      <c r="O17" s="147">
        <f t="shared" si="0"/>
        <v>1624.21</v>
      </c>
    </row>
    <row r="18" spans="2:15">
      <c r="B18" s="137" t="s">
        <v>1374</v>
      </c>
      <c r="C18" s="117" t="s">
        <v>127</v>
      </c>
      <c r="D18" s="145">
        <v>0.15</v>
      </c>
      <c r="E18" s="147">
        <f>IFERROR(IF(ISBLANK(C18)=TRUE(),0,_xlfn.XLOOKUP(C18,'1.4 AR5 CH8  T8.A.1'!$A$4:$A$217,'1.4 AR5 CH8  T8.A.1'!$H$4:$H$217)),"-")</f>
        <v>677</v>
      </c>
      <c r="F18" s="117" t="s">
        <v>136</v>
      </c>
      <c r="G18" s="145">
        <v>0.15</v>
      </c>
      <c r="H18" s="147">
        <f>IFERROR(IF(ISBLANK(F18)=TRUE(),0,_xlfn.XLOOKUP(F18,'1.4 AR5 CH8  T8.A.1'!$A$4:$A$217,'1.4 AR5 CH8  T8.A.1'!$H$4:$H$217)),"-")</f>
        <v>3170</v>
      </c>
      <c r="I18" s="117" t="s">
        <v>152</v>
      </c>
      <c r="J18" s="145">
        <v>0.7</v>
      </c>
      <c r="K18" s="147">
        <f>IFERROR(IF(ISBLANK(I18)=TRUE(),0,_xlfn.XLOOKUP(I18,'1.4 AR5 CH8  T8.A.1'!$A$4:$A$217,'1.4 AR5 CH8  T8.A.1'!$H$4:$H$217,)),"-")</f>
        <v>1300</v>
      </c>
      <c r="L18" s="117"/>
      <c r="M18" s="145">
        <v>0</v>
      </c>
      <c r="N18" s="147">
        <f>IFERROR(IF(ISBLANK(L18)=TRUE(),0,_xlfn.XLOOKUP(L18,'1.4 AR5 CH8  T8.A.1'!$A$4:$A$217,'1.4 AR5 CH8  T8.A.1'!$H$4:$H$217)),"-")</f>
        <v>0</v>
      </c>
      <c r="O18" s="147">
        <f t="shared" si="0"/>
        <v>1487.0499999999997</v>
      </c>
    </row>
    <row r="19" spans="2:15">
      <c r="B19" s="137" t="s">
        <v>1375</v>
      </c>
      <c r="C19" s="117" t="s">
        <v>127</v>
      </c>
      <c r="D19" s="145">
        <v>0.25</v>
      </c>
      <c r="E19" s="147">
        <f>IFERROR(IF(ISBLANK(C19)=TRUE(),0,_xlfn.XLOOKUP(C19,'1.4 AR5 CH8  T8.A.1'!$A$4:$A$217,'1.4 AR5 CH8  T8.A.1'!$H$4:$H$217)),"-")</f>
        <v>677</v>
      </c>
      <c r="F19" s="117" t="s">
        <v>136</v>
      </c>
      <c r="G19" s="145">
        <v>0.15</v>
      </c>
      <c r="H19" s="147">
        <f>IFERROR(IF(ISBLANK(F19)=TRUE(),0,_xlfn.XLOOKUP(F19,'1.4 AR5 CH8  T8.A.1'!$A$4:$A$217,'1.4 AR5 CH8  T8.A.1'!$H$4:$H$217)),"-")</f>
        <v>3170</v>
      </c>
      <c r="I19" s="117" t="s">
        <v>152</v>
      </c>
      <c r="J19" s="145">
        <v>0.6</v>
      </c>
      <c r="K19" s="147">
        <f>IFERROR(IF(ISBLANK(I19)=TRUE(),0,_xlfn.XLOOKUP(I19,'1.4 AR5 CH8  T8.A.1'!$A$4:$A$217,'1.4 AR5 CH8  T8.A.1'!$H$4:$H$217,)),"-")</f>
        <v>1300</v>
      </c>
      <c r="L19" s="117"/>
      <c r="M19" s="145">
        <v>0</v>
      </c>
      <c r="N19" s="147">
        <f>IFERROR(IF(ISBLANK(L19)=TRUE(),0,_xlfn.XLOOKUP(L19,'1.4 AR5 CH8  T8.A.1'!$A$4:$A$217,'1.4 AR5 CH8  T8.A.1'!$H$4:$H$217)),"-")</f>
        <v>0</v>
      </c>
      <c r="O19" s="147">
        <f t="shared" si="0"/>
        <v>1424.75</v>
      </c>
    </row>
    <row r="20" spans="2:15">
      <c r="B20" s="137" t="s">
        <v>1376</v>
      </c>
      <c r="C20" s="117" t="s">
        <v>136</v>
      </c>
      <c r="D20" s="145">
        <v>7.0000000000000007E-2</v>
      </c>
      <c r="E20" s="147">
        <f>IFERROR(IF(ISBLANK(C20)=TRUE(),0,_xlfn.XLOOKUP(C20,'1.4 AR5 CH8  T8.A.1'!$A$4:$A$217,'1.4 AR5 CH8  T8.A.1'!$H$4:$H$217)),"-")</f>
        <v>3170</v>
      </c>
      <c r="F20" s="117" t="s">
        <v>154</v>
      </c>
      <c r="G20" s="145">
        <v>0.46</v>
      </c>
      <c r="H20" s="147">
        <f>IFERROR(IF(ISBLANK(F20)=TRUE(),0,_xlfn.XLOOKUP(F20,'1.4 AR5 CH8  T8.A.1'!$A$4:$A$217,'1.4 AR5 CH8  T8.A.1'!$H$4:$H$217)),"-")</f>
        <v>4800</v>
      </c>
      <c r="I20" s="117" t="s">
        <v>706</v>
      </c>
      <c r="J20" s="145">
        <v>0.47</v>
      </c>
      <c r="K20" s="147">
        <f>IFERROR(IF(ISBLANK(I20)=TRUE(),0,_xlfn.XLOOKUP(I20,'1.4 AR5 CH8  T8.A.1'!$A$4:$A$217,'1.4 AR5 CH8  T8.A.1'!$H$4:$H$217,)),"-")</f>
        <v>1760</v>
      </c>
      <c r="L20" s="117"/>
      <c r="M20" s="145">
        <v>0</v>
      </c>
      <c r="N20" s="147">
        <f>IFERROR(IF(ISBLANK(L20)=TRUE(),0,_xlfn.XLOOKUP(L20,'1.4 AR5 CH8  T8.A.1'!$A$4:$A$217,'1.4 AR5 CH8  T8.A.1'!$H$4:$H$217)),"-")</f>
        <v>0</v>
      </c>
      <c r="O20" s="147">
        <f t="shared" si="0"/>
        <v>3257.1</v>
      </c>
    </row>
    <row r="21" spans="2:15">
      <c r="B21" s="137" t="s">
        <v>1377</v>
      </c>
      <c r="C21" s="117" t="s">
        <v>706</v>
      </c>
      <c r="D21" s="145">
        <v>0.6</v>
      </c>
      <c r="E21" s="147">
        <f>IFERROR(IF(ISBLANK(C21)=TRUE(),0,_xlfn.XLOOKUP(C21,'1.4 AR5 CH8  T8.A.1'!$A$4:$A$217,'1.4 AR5 CH8  T8.A.1'!$H$4:$H$217)),"-")</f>
        <v>1760</v>
      </c>
      <c r="F21" s="117" t="s">
        <v>171</v>
      </c>
      <c r="G21" s="145">
        <v>0.25</v>
      </c>
      <c r="H21" s="147">
        <f>IFERROR(IF(ISBLANK(F21)=TRUE(),0,_xlfn.XLOOKUP(F21,'1.4 AR5 CH8  T8.A.1'!$A$4:$A$217,'1.4 AR5 CH8  T8.A.1'!$H$4:$H$217)),"-")</f>
        <v>527</v>
      </c>
      <c r="I21" s="117" t="s">
        <v>173</v>
      </c>
      <c r="J21" s="145">
        <v>0.15</v>
      </c>
      <c r="K21" s="147">
        <f>IFERROR(IF(ISBLANK(I21)=TRUE(),0,_xlfn.XLOOKUP(I21,'1.4 AR5 CH8  T8.A.1'!$A$4:$A$217,'1.4 AR5 CH8  T8.A.1'!$H$4:$H$217,)),"-")</f>
        <v>1980</v>
      </c>
      <c r="L21" s="117"/>
      <c r="M21" s="145">
        <v>0</v>
      </c>
      <c r="N21" s="147">
        <f>IFERROR(IF(ISBLANK(L21)=TRUE(),0,_xlfn.XLOOKUP(L21,'1.4 AR5 CH8  T8.A.1'!$A$4:$A$217,'1.4 AR5 CH8  T8.A.1'!$H$4:$H$217)),"-")</f>
        <v>0</v>
      </c>
      <c r="O21" s="147">
        <f t="shared" si="0"/>
        <v>1484.75</v>
      </c>
    </row>
    <row r="22" spans="2:15">
      <c r="B22" s="137" t="s">
        <v>1378</v>
      </c>
      <c r="C22" s="117" t="s">
        <v>706</v>
      </c>
      <c r="D22" s="145">
        <v>0.65</v>
      </c>
      <c r="E22" s="147">
        <f>IFERROR(IF(ISBLANK(C22)=TRUE(),0,_xlfn.XLOOKUP(C22,'1.4 AR5 CH8  T8.A.1'!$A$4:$A$217,'1.4 AR5 CH8  T8.A.1'!$H$4:$H$217)),"-")</f>
        <v>1760</v>
      </c>
      <c r="F22" s="117" t="s">
        <v>171</v>
      </c>
      <c r="G22" s="145">
        <v>0.25</v>
      </c>
      <c r="H22" s="147">
        <f>IFERROR(IF(ISBLANK(F22)=TRUE(),0,_xlfn.XLOOKUP(F22,'1.4 AR5 CH8  T8.A.1'!$A$4:$A$217,'1.4 AR5 CH8  T8.A.1'!$H$4:$H$217)),"-")</f>
        <v>527</v>
      </c>
      <c r="I22" s="117" t="s">
        <v>173</v>
      </c>
      <c r="J22" s="145">
        <v>0.1</v>
      </c>
      <c r="K22" s="147">
        <f>IFERROR(IF(ISBLANK(I22)=TRUE(),0,_xlfn.XLOOKUP(I22,'1.4 AR5 CH8  T8.A.1'!$A$4:$A$217,'1.4 AR5 CH8  T8.A.1'!$H$4:$H$217,)),"-")</f>
        <v>1980</v>
      </c>
      <c r="L22" s="117"/>
      <c r="M22" s="145">
        <v>0</v>
      </c>
      <c r="N22" s="147">
        <f>IFERROR(IF(ISBLANK(L22)=TRUE(),0,_xlfn.XLOOKUP(L22,'1.4 AR5 CH8  T8.A.1'!$A$4:$A$217,'1.4 AR5 CH8  T8.A.1'!$H$4:$H$217)),"-")</f>
        <v>0</v>
      </c>
      <c r="O22" s="147">
        <f t="shared" si="0"/>
        <v>1473.75</v>
      </c>
    </row>
    <row r="23" spans="2:15">
      <c r="B23" s="137" t="s">
        <v>145</v>
      </c>
      <c r="C23" s="117" t="s">
        <v>127</v>
      </c>
      <c r="D23" s="145">
        <v>0.5</v>
      </c>
      <c r="E23" s="147">
        <f>IFERROR(IF(ISBLANK(C23)=TRUE(),0,_xlfn.XLOOKUP(C23,'1.4 AR5 CH8  T8.A.1'!$A$4:$A$217,'1.4 AR5 CH8  T8.A.1'!$H$4:$H$217)),"-")</f>
        <v>677</v>
      </c>
      <c r="F23" s="117" t="s">
        <v>136</v>
      </c>
      <c r="G23" s="145">
        <v>0.5</v>
      </c>
      <c r="H23" s="147">
        <f>IFERROR(IF(ISBLANK(F23)=TRUE(),0,_xlfn.XLOOKUP(F23,'1.4 AR5 CH8  T8.A.1'!$A$4:$A$217,'1.4 AR5 CH8  T8.A.1'!$H$4:$H$217)),"-")</f>
        <v>3170</v>
      </c>
      <c r="I23" s="117"/>
      <c r="J23" s="145">
        <v>0</v>
      </c>
      <c r="K23" s="147">
        <f>IFERROR(IF(ISBLANK(I23)=TRUE(),0,_xlfn.XLOOKUP(I23,'1.4 AR5 CH8  T8.A.1'!$A$4:$A$217,'1.4 AR5 CH8  T8.A.1'!$H$4:$H$217,)),"-")</f>
        <v>0</v>
      </c>
      <c r="L23" s="117"/>
      <c r="M23" s="145">
        <v>0</v>
      </c>
      <c r="N23" s="147">
        <f>IFERROR(IF(ISBLANK(L23)=TRUE(),0,_xlfn.XLOOKUP(L23,'1.4 AR5 CH8  T8.A.1'!$A$4:$A$217,'1.4 AR5 CH8  T8.A.1'!$H$4:$H$217)),"-")</f>
        <v>0</v>
      </c>
      <c r="O23" s="147">
        <f t="shared" si="0"/>
        <v>1923.5</v>
      </c>
    </row>
    <row r="24" spans="2:15">
      <c r="B24" s="137" t="s">
        <v>146</v>
      </c>
      <c r="C24" s="117" t="s">
        <v>127</v>
      </c>
      <c r="D24" s="145">
        <v>0.45</v>
      </c>
      <c r="E24" s="147">
        <f>IFERROR(IF(ISBLANK(C24)=TRUE(),0,_xlfn.XLOOKUP(C24,'1.4 AR5 CH8  T8.A.1'!$A$4:$A$217,'1.4 AR5 CH8  T8.A.1'!$H$4:$H$217)),"-")</f>
        <v>677</v>
      </c>
      <c r="F24" s="117" t="s">
        <v>136</v>
      </c>
      <c r="G24" s="145">
        <v>0.55000000000000004</v>
      </c>
      <c r="H24" s="147">
        <f>IFERROR(IF(ISBLANK(F24)=TRUE(),0,_xlfn.XLOOKUP(F24,'1.4 AR5 CH8  T8.A.1'!$A$4:$A$217,'1.4 AR5 CH8  T8.A.1'!$H$4:$H$217)),"-")</f>
        <v>3170</v>
      </c>
      <c r="I24" s="117"/>
      <c r="J24" s="145">
        <v>0</v>
      </c>
      <c r="K24" s="147">
        <f>IFERROR(IF(ISBLANK(I24)=TRUE(),0,_xlfn.XLOOKUP(I24,'1.4 AR5 CH8  T8.A.1'!$A$4:$A$217,'1.4 AR5 CH8  T8.A.1'!$H$4:$H$217,)),"-")</f>
        <v>0</v>
      </c>
      <c r="L24" s="117"/>
      <c r="M24" s="145">
        <v>0</v>
      </c>
      <c r="N24" s="147">
        <f>IFERROR(IF(ISBLANK(L24)=TRUE(),0,_xlfn.XLOOKUP(L24,'1.4 AR5 CH8  T8.A.1'!$A$4:$A$217,'1.4 AR5 CH8  T8.A.1'!$H$4:$H$217)),"-")</f>
        <v>0</v>
      </c>
      <c r="O24" s="147">
        <f t="shared" si="0"/>
        <v>2048.15</v>
      </c>
    </row>
    <row r="25" spans="2:15">
      <c r="B25" s="137" t="s">
        <v>1379</v>
      </c>
      <c r="C25" s="117" t="s">
        <v>1380</v>
      </c>
      <c r="D25" s="145">
        <v>1.4999999999999999E-2</v>
      </c>
      <c r="E25" s="147" t="str">
        <f>IFERROR(IF(ISBLANK(C25)=TRUE(),0,_xlfn.XLOOKUP(C25,'1.4 AR5 CH8  T8.A.1'!$A$4:$A$217,'1.4 AR5 CH8  T8.A.1'!$H$4:$H$217)),"-")</f>
        <v>-</v>
      </c>
      <c r="F25" s="117" t="s">
        <v>706</v>
      </c>
      <c r="G25" s="145">
        <v>0.875</v>
      </c>
      <c r="H25" s="147">
        <f>IFERROR(IF(ISBLANK(F25)=TRUE(),0,_xlfn.XLOOKUP(F25,'1.4 AR5 CH8  T8.A.1'!$A$4:$A$217,'1.4 AR5 CH8  T8.A.1'!$H$4:$H$217)),"-")</f>
        <v>1760</v>
      </c>
      <c r="I25" s="117" t="s">
        <v>155</v>
      </c>
      <c r="J25" s="145">
        <v>0.11</v>
      </c>
      <c r="K25" s="147">
        <f>IFERROR(IF(ISBLANK(I25)=TRUE(),0,_xlfn.XLOOKUP(I25,'1.4 AR5 CH8  T8.A.1'!$A$4:$A$217,'1.4 AR5 CH8  T8.A.1'!$H$4:$H$217,)),"-")</f>
        <v>138</v>
      </c>
      <c r="L25" s="117"/>
      <c r="M25" s="145">
        <v>0</v>
      </c>
      <c r="N25" s="147">
        <f>IFERROR(IF(ISBLANK(L25)=TRUE(),0,_xlfn.XLOOKUP(L25,'1.4 AR5 CH8  T8.A.1'!$A$4:$A$217,'1.4 AR5 CH8  T8.A.1'!$H$4:$H$217)),"-")</f>
        <v>0</v>
      </c>
      <c r="O25" s="147" t="str">
        <f t="shared" si="0"/>
        <v>-</v>
      </c>
    </row>
    <row r="26" spans="2:15">
      <c r="B26" s="137" t="s">
        <v>1381</v>
      </c>
      <c r="C26" s="117" t="s">
        <v>1380</v>
      </c>
      <c r="D26" s="145">
        <v>0.03</v>
      </c>
      <c r="E26" s="147" t="str">
        <f>IFERROR(IF(ISBLANK(C26)=TRUE(),0,_xlfn.XLOOKUP(C26,'1.4 AR5 CH8  T8.A.1'!$A$4:$A$217,'1.4 AR5 CH8  T8.A.1'!$H$4:$H$217)),"-")</f>
        <v>-</v>
      </c>
      <c r="F26" s="117" t="s">
        <v>706</v>
      </c>
      <c r="G26" s="145">
        <v>0.94</v>
      </c>
      <c r="H26" s="147">
        <f>IFERROR(IF(ISBLANK(F26)=TRUE(),0,_xlfn.XLOOKUP(F26,'1.4 AR5 CH8  T8.A.1'!$A$4:$A$217,'1.4 AR5 CH8  T8.A.1'!$H$4:$H$217)),"-")</f>
        <v>1760</v>
      </c>
      <c r="I26" s="117" t="s">
        <v>155</v>
      </c>
      <c r="J26" s="145">
        <v>0.03</v>
      </c>
      <c r="K26" s="147">
        <f>IFERROR(IF(ISBLANK(I26)=TRUE(),0,_xlfn.XLOOKUP(I26,'1.4 AR5 CH8  T8.A.1'!$A$4:$A$217,'1.4 AR5 CH8  T8.A.1'!$H$4:$H$217,)),"-")</f>
        <v>138</v>
      </c>
      <c r="L26" s="117"/>
      <c r="M26" s="145">
        <v>0</v>
      </c>
      <c r="N26" s="147">
        <f>IFERROR(IF(ISBLANK(L26)=TRUE(),0,_xlfn.XLOOKUP(L26,'1.4 AR5 CH8  T8.A.1'!$A$4:$A$217,'1.4 AR5 CH8  T8.A.1'!$H$4:$H$217)),"-")</f>
        <v>0</v>
      </c>
      <c r="O26" s="147" t="str">
        <f t="shared" si="0"/>
        <v>-</v>
      </c>
    </row>
    <row r="27" spans="2:15">
      <c r="B27" s="137" t="s">
        <v>1382</v>
      </c>
      <c r="C27" s="117" t="s">
        <v>1380</v>
      </c>
      <c r="D27" s="145">
        <v>0.03</v>
      </c>
      <c r="E27" s="147" t="str">
        <f>IFERROR(IF(ISBLANK(C27)=TRUE(),0,_xlfn.XLOOKUP(C27,'1.4 AR5 CH8  T8.A.1'!$A$4:$A$217,'1.4 AR5 CH8  T8.A.1'!$H$4:$H$217)),"-")</f>
        <v>-</v>
      </c>
      <c r="F27" s="117" t="s">
        <v>706</v>
      </c>
      <c r="G27" s="145">
        <v>0.95499999999999996</v>
      </c>
      <c r="H27" s="147">
        <f>IFERROR(IF(ISBLANK(F27)=TRUE(),0,_xlfn.XLOOKUP(F27,'1.4 AR5 CH8  T8.A.1'!$A$4:$A$217,'1.4 AR5 CH8  T8.A.1'!$H$4:$H$217)),"-")</f>
        <v>1760</v>
      </c>
      <c r="I27" s="117" t="s">
        <v>155</v>
      </c>
      <c r="J27" s="145">
        <v>1.4999999999999999E-2</v>
      </c>
      <c r="K27" s="147">
        <f>IFERROR(IF(ISBLANK(I27)=TRUE(),0,_xlfn.XLOOKUP(I27,'1.4 AR5 CH8  T8.A.1'!$A$4:$A$217,'1.4 AR5 CH8  T8.A.1'!$H$4:$H$217,)),"-")</f>
        <v>138</v>
      </c>
      <c r="L27" s="117"/>
      <c r="M27" s="145">
        <v>0</v>
      </c>
      <c r="N27" s="147">
        <f>IFERROR(IF(ISBLANK(L27)=TRUE(),0,_xlfn.XLOOKUP(L27,'1.4 AR5 CH8  T8.A.1'!$A$4:$A$217,'1.4 AR5 CH8  T8.A.1'!$H$4:$H$217)),"-")</f>
        <v>0</v>
      </c>
      <c r="O27" s="147" t="str">
        <f t="shared" si="0"/>
        <v>-</v>
      </c>
    </row>
    <row r="28" spans="2:15">
      <c r="B28" s="137" t="s">
        <v>1383</v>
      </c>
      <c r="C28" s="117" t="s">
        <v>706</v>
      </c>
      <c r="D28" s="145">
        <v>0.7</v>
      </c>
      <c r="E28" s="147">
        <f>IFERROR(IF(ISBLANK(C28)=TRUE(),0,_xlfn.XLOOKUP(C28,'1.4 AR5 CH8  T8.A.1'!$A$4:$A$217,'1.4 AR5 CH8  T8.A.1'!$H$4:$H$217)),"-")</f>
        <v>1760</v>
      </c>
      <c r="F28" s="117" t="s">
        <v>699</v>
      </c>
      <c r="G28" s="145">
        <v>0.05</v>
      </c>
      <c r="H28" s="147">
        <f>IFERROR(IF(ISBLANK(F28)=TRUE(),0,_xlfn.XLOOKUP(F28,'1.4 AR5 CH8  T8.A.1'!$A$4:$A$217,'1.4 AR5 CH8  T8.A.1'!$H$4:$H$217)),"-")</f>
        <v>8900</v>
      </c>
      <c r="I28" s="117" t="s">
        <v>173</v>
      </c>
      <c r="J28" s="145">
        <v>0.25</v>
      </c>
      <c r="K28" s="147">
        <f>IFERROR(IF(ISBLANK(I28)=TRUE(),0,_xlfn.XLOOKUP(I28,'1.4 AR5 CH8  T8.A.1'!$A$4:$A$217,'1.4 AR5 CH8  T8.A.1'!$H$4:$H$217,)),"-")</f>
        <v>1980</v>
      </c>
      <c r="L28" s="117"/>
      <c r="M28" s="145">
        <v>0</v>
      </c>
      <c r="N28" s="147">
        <f>IFERROR(IF(ISBLANK(L28)=TRUE(),0,_xlfn.XLOOKUP(L28,'1.4 AR5 CH8  T8.A.1'!$A$4:$A$217,'1.4 AR5 CH8  T8.A.1'!$H$4:$H$217)),"-")</f>
        <v>0</v>
      </c>
      <c r="O28" s="147">
        <f t="shared" si="0"/>
        <v>2172</v>
      </c>
    </row>
    <row r="29" spans="2:15">
      <c r="B29" s="137" t="s">
        <v>1384</v>
      </c>
      <c r="C29" s="117" t="s">
        <v>699</v>
      </c>
      <c r="D29" s="145">
        <v>0.09</v>
      </c>
      <c r="E29" s="147">
        <f>IFERROR(IF(ISBLANK(C29)=TRUE(),0,_xlfn.XLOOKUP(C29,'1.4 AR5 CH8  T8.A.1'!$A$4:$A$217,'1.4 AR5 CH8  T8.A.1'!$H$4:$H$217)),"-")</f>
        <v>8900</v>
      </c>
      <c r="F29" s="117" t="s">
        <v>152</v>
      </c>
      <c r="G29" s="145">
        <v>0.88</v>
      </c>
      <c r="H29" s="147">
        <f>IFERROR(IF(ISBLANK(F29)=TRUE(),0,_xlfn.XLOOKUP(F29,'1.4 AR5 CH8  T8.A.1'!$A$4:$A$217,'1.4 AR5 CH8  T8.A.1'!$H$4:$H$217)),"-")</f>
        <v>1300</v>
      </c>
      <c r="I29" s="117" t="s">
        <v>1373</v>
      </c>
      <c r="J29" s="145">
        <v>0.03</v>
      </c>
      <c r="K29" s="147" t="str">
        <f>IFERROR(IF(ISBLANK(I29)=TRUE(),0,_xlfn.XLOOKUP(I29,'1.4 AR5 CH8  T8.A.1'!$A$4:$A$217,'1.4 AR5 CH8  T8.A.1'!$H$4:$H$217,)),"-")</f>
        <v>-</v>
      </c>
      <c r="L29" s="117"/>
      <c r="M29" s="145">
        <v>0</v>
      </c>
      <c r="N29" s="147">
        <f>IFERROR(IF(ISBLANK(L29)=TRUE(),0,_xlfn.XLOOKUP(L29,'1.4 AR5 CH8  T8.A.1'!$A$4:$A$217,'1.4 AR5 CH8  T8.A.1'!$H$4:$H$217)),"-")</f>
        <v>0</v>
      </c>
      <c r="O29" s="147" t="str">
        <f t="shared" si="0"/>
        <v>-</v>
      </c>
    </row>
    <row r="30" spans="2:15">
      <c r="B30" s="137" t="s">
        <v>1385</v>
      </c>
      <c r="C30" s="117" t="s">
        <v>706</v>
      </c>
      <c r="D30" s="145">
        <v>0.51</v>
      </c>
      <c r="E30" s="147">
        <f>IFERROR(IF(ISBLANK(C30)=TRUE(),0,_xlfn.XLOOKUP(C30,'1.4 AR5 CH8  T8.A.1'!$A$4:$A$217,'1.4 AR5 CH8  T8.A.1'!$H$4:$H$217)),"-")</f>
        <v>1760</v>
      </c>
      <c r="F30" s="117" t="s">
        <v>171</v>
      </c>
      <c r="G30" s="145">
        <v>0.28499999999999998</v>
      </c>
      <c r="H30" s="147">
        <f>IFERROR(IF(ISBLANK(F30)=TRUE(),0,_xlfn.XLOOKUP(F30,'1.4 AR5 CH8  T8.A.1'!$A$4:$A$217,'1.4 AR5 CH8  T8.A.1'!$H$4:$H$217)),"-")</f>
        <v>527</v>
      </c>
      <c r="I30" s="117" t="s">
        <v>1373</v>
      </c>
      <c r="J30" s="145">
        <v>0.04</v>
      </c>
      <c r="K30" s="147" t="str">
        <f>IFERROR(IF(ISBLANK(I30)=TRUE(),0,_xlfn.XLOOKUP(I30,'1.4 AR5 CH8  T8.A.1'!$A$4:$A$217,'1.4 AR5 CH8  T8.A.1'!$H$4:$H$217,)),"-")</f>
        <v>-</v>
      </c>
      <c r="L30" s="117" t="s">
        <v>173</v>
      </c>
      <c r="M30" s="145">
        <v>0.16500000000000001</v>
      </c>
      <c r="N30" s="147">
        <f>IFERROR(IF(ISBLANK(L30)=TRUE(),0,_xlfn.XLOOKUP(L30,'1.4 AR5 CH8  T8.A.1'!$A$4:$A$217,'1.4 AR5 CH8  T8.A.1'!$H$4:$H$217)),"-")</f>
        <v>1980</v>
      </c>
      <c r="O30" s="147" t="str">
        <f t="shared" si="0"/>
        <v>-</v>
      </c>
    </row>
    <row r="31" spans="2:15">
      <c r="B31" s="137" t="s">
        <v>1386</v>
      </c>
      <c r="C31" s="117" t="s">
        <v>706</v>
      </c>
      <c r="D31" s="145">
        <v>0.5</v>
      </c>
      <c r="E31" s="147">
        <f>IFERROR(IF(ISBLANK(C31)=TRUE(),0,_xlfn.XLOOKUP(C31,'1.4 AR5 CH8  T8.A.1'!$A$4:$A$217,'1.4 AR5 CH8  T8.A.1'!$H$4:$H$217)),"-")</f>
        <v>1760</v>
      </c>
      <c r="F31" s="117" t="s">
        <v>171</v>
      </c>
      <c r="G31" s="145">
        <v>0.39</v>
      </c>
      <c r="H31" s="147">
        <f>IFERROR(IF(ISBLANK(F31)=TRUE(),0,_xlfn.XLOOKUP(F31,'1.4 AR5 CH8  T8.A.1'!$A$4:$A$217,'1.4 AR5 CH8  T8.A.1'!$H$4:$H$217)),"-")</f>
        <v>527</v>
      </c>
      <c r="I31" s="117" t="s">
        <v>1373</v>
      </c>
      <c r="J31" s="145">
        <v>1.4999999999999999E-2</v>
      </c>
      <c r="K31" s="147" t="str">
        <f>IFERROR(IF(ISBLANK(I31)=TRUE(),0,_xlfn.XLOOKUP(I31,'1.4 AR5 CH8  T8.A.1'!$A$4:$A$217,'1.4 AR5 CH8  T8.A.1'!$H$4:$H$217,)),"-")</f>
        <v>-</v>
      </c>
      <c r="L31" s="117" t="s">
        <v>173</v>
      </c>
      <c r="M31" s="145">
        <v>9.5000000000000001E-2</v>
      </c>
      <c r="N31" s="147">
        <f>IFERROR(IF(ISBLANK(L31)=TRUE(),0,_xlfn.XLOOKUP(L31,'1.4 AR5 CH8  T8.A.1'!$A$4:$A$217,'1.4 AR5 CH8  T8.A.1'!$H$4:$H$217)),"-")</f>
        <v>1980</v>
      </c>
      <c r="O31" s="147" t="str">
        <f t="shared" si="0"/>
        <v>-</v>
      </c>
    </row>
    <row r="32" spans="2:15">
      <c r="B32" s="137" t="s">
        <v>1387</v>
      </c>
      <c r="C32" s="117" t="s">
        <v>706</v>
      </c>
      <c r="D32" s="145">
        <v>0.82</v>
      </c>
      <c r="E32" s="147">
        <f>IFERROR(IF(ISBLANK(C32)=TRUE(),0,_xlfn.XLOOKUP(C32,'1.4 AR5 CH8  T8.A.1'!$A$4:$A$217,'1.4 AR5 CH8  T8.A.1'!$H$4:$H$217)),"-")</f>
        <v>1760</v>
      </c>
      <c r="F32" s="117" t="s">
        <v>155</v>
      </c>
      <c r="G32" s="145">
        <v>0.18</v>
      </c>
      <c r="H32" s="147">
        <f>IFERROR(IF(ISBLANK(F32)=TRUE(),0,_xlfn.XLOOKUP(F32,'1.4 AR5 CH8  T8.A.1'!$A$4:$A$217,'1.4 AR5 CH8  T8.A.1'!$H$4:$H$217)),"-")</f>
        <v>138</v>
      </c>
      <c r="I32" s="117"/>
      <c r="J32" s="145">
        <v>0</v>
      </c>
      <c r="K32" s="147">
        <f>IFERROR(IF(ISBLANK(I32)=TRUE(),0,_xlfn.XLOOKUP(I32,'1.4 AR5 CH8  T8.A.1'!$A$4:$A$217,'1.4 AR5 CH8  T8.A.1'!$H$4:$H$217,)),"-")</f>
        <v>0</v>
      </c>
      <c r="L32" s="117"/>
      <c r="M32" s="145">
        <v>0</v>
      </c>
      <c r="N32" s="147">
        <f>IFERROR(IF(ISBLANK(L32)=TRUE(),0,_xlfn.XLOOKUP(L32,'1.4 AR5 CH8  T8.A.1'!$A$4:$A$217,'1.4 AR5 CH8  T8.A.1'!$H$4:$H$217)),"-")</f>
        <v>0</v>
      </c>
      <c r="O32" s="147">
        <f t="shared" si="0"/>
        <v>1468.0399999999997</v>
      </c>
    </row>
    <row r="33" spans="2:15">
      <c r="B33" s="137" t="s">
        <v>1388</v>
      </c>
      <c r="C33" s="117" t="s">
        <v>706</v>
      </c>
      <c r="D33" s="145">
        <v>0.25</v>
      </c>
      <c r="E33" s="147">
        <f>IFERROR(IF(ISBLANK(C33)=TRUE(),0,_xlfn.XLOOKUP(C33,'1.4 AR5 CH8  T8.A.1'!$A$4:$A$217,'1.4 AR5 CH8  T8.A.1'!$H$4:$H$217)),"-")</f>
        <v>1760</v>
      </c>
      <c r="F33" s="117" t="s">
        <v>155</v>
      </c>
      <c r="G33" s="145">
        <v>0.75</v>
      </c>
      <c r="H33" s="147">
        <f>IFERROR(IF(ISBLANK(F33)=TRUE(),0,_xlfn.XLOOKUP(F33,'1.4 AR5 CH8  T8.A.1'!$A$4:$A$217,'1.4 AR5 CH8  T8.A.1'!$H$4:$H$217)),"-")</f>
        <v>138</v>
      </c>
      <c r="I33" s="117"/>
      <c r="J33" s="145">
        <v>0</v>
      </c>
      <c r="K33" s="147">
        <f>IFERROR(IF(ISBLANK(I33)=TRUE(),0,_xlfn.XLOOKUP(I33,'1.4 AR5 CH8  T8.A.1'!$A$4:$A$217,'1.4 AR5 CH8  T8.A.1'!$H$4:$H$217,)),"-")</f>
        <v>0</v>
      </c>
      <c r="L33" s="117"/>
      <c r="M33" s="145">
        <v>0</v>
      </c>
      <c r="N33" s="147">
        <f>IFERROR(IF(ISBLANK(L33)=TRUE(),0,_xlfn.XLOOKUP(L33,'1.4 AR5 CH8  T8.A.1'!$A$4:$A$217,'1.4 AR5 CH8  T8.A.1'!$H$4:$H$217)),"-")</f>
        <v>0</v>
      </c>
      <c r="O33" s="147">
        <f t="shared" si="0"/>
        <v>543.5</v>
      </c>
    </row>
    <row r="34" spans="2:15">
      <c r="B34" s="137" t="s">
        <v>1389</v>
      </c>
      <c r="C34" s="117" t="s">
        <v>152</v>
      </c>
      <c r="D34" s="145">
        <v>0.59</v>
      </c>
      <c r="E34" s="147">
        <f>IFERROR(IF(ISBLANK(C34)=TRUE(),0,_xlfn.XLOOKUP(C34,'1.4 AR5 CH8  T8.A.1'!$A$4:$A$217,'1.4 AR5 CH8  T8.A.1'!$H$4:$H$217)),"-")</f>
        <v>1300</v>
      </c>
      <c r="F34" s="117" t="s">
        <v>171</v>
      </c>
      <c r="G34" s="145">
        <v>0.39500000000000002</v>
      </c>
      <c r="H34" s="147">
        <f>IFERROR(IF(ISBLANK(F34)=TRUE(),0,_xlfn.XLOOKUP(F34,'1.4 AR5 CH8  T8.A.1'!$A$4:$A$217,'1.4 AR5 CH8  T8.A.1'!$H$4:$H$217)),"-")</f>
        <v>527</v>
      </c>
      <c r="I34" s="117" t="s">
        <v>1390</v>
      </c>
      <c r="J34" s="145">
        <v>1.4999999999999999E-2</v>
      </c>
      <c r="K34" s="147" t="str">
        <f>IFERROR(IF(ISBLANK(I34)=TRUE(),0,_xlfn.XLOOKUP(I34,'1.4 AR5 CH8  T8.A.1'!$A$4:$A$217,'1.4 AR5 CH8  T8.A.1'!$H$4:$H$217,)),"-")</f>
        <v>-</v>
      </c>
      <c r="L34" s="117"/>
      <c r="M34" s="145">
        <v>0</v>
      </c>
      <c r="N34" s="147">
        <f>IFERROR(IF(ISBLANK(L34)=TRUE(),0,_xlfn.XLOOKUP(L34,'1.4 AR5 CH8  T8.A.1'!$A$4:$A$217,'1.4 AR5 CH8  T8.A.1'!$H$4:$H$217)),"-")</f>
        <v>0</v>
      </c>
      <c r="O34" s="147" t="str">
        <f t="shared" si="0"/>
        <v>-</v>
      </c>
    </row>
    <row r="35" spans="2:15">
      <c r="B35" s="137" t="s">
        <v>1391</v>
      </c>
      <c r="C35" s="117" t="s">
        <v>136</v>
      </c>
      <c r="D35" s="145">
        <v>0.46600000000000003</v>
      </c>
      <c r="E35" s="147">
        <f>IFERROR(IF(ISBLANK(C35)=TRUE(),0,_xlfn.XLOOKUP(C35,'1.4 AR5 CH8  T8.A.1'!$A$4:$A$217,'1.4 AR5 CH8  T8.A.1'!$H$4:$H$217)),"-")</f>
        <v>3170</v>
      </c>
      <c r="F35" s="117" t="s">
        <v>152</v>
      </c>
      <c r="G35" s="145">
        <v>0.5</v>
      </c>
      <c r="H35" s="147">
        <f>IFERROR(IF(ISBLANK(F35)=TRUE(),0,_xlfn.XLOOKUP(F35,'1.4 AR5 CH8  T8.A.1'!$A$4:$A$217,'1.4 AR5 CH8  T8.A.1'!$H$4:$H$217)),"-")</f>
        <v>1300</v>
      </c>
      <c r="I35" s="117" t="s">
        <v>1390</v>
      </c>
      <c r="J35" s="145">
        <v>3.4000000000000002E-2</v>
      </c>
      <c r="K35" s="147" t="str">
        <f>IFERROR(IF(ISBLANK(I35)=TRUE(),0,_xlfn.XLOOKUP(I35,'1.4 AR5 CH8  T8.A.1'!$A$4:$A$217,'1.4 AR5 CH8  T8.A.1'!$H$4:$H$217,)),"-")</f>
        <v>-</v>
      </c>
      <c r="L35" s="117"/>
      <c r="M35" s="145">
        <v>0</v>
      </c>
      <c r="N35" s="147">
        <f>IFERROR(IF(ISBLANK(L35)=TRUE(),0,_xlfn.XLOOKUP(L35,'1.4 AR5 CH8  T8.A.1'!$A$4:$A$217,'1.4 AR5 CH8  T8.A.1'!$H$4:$H$217)),"-")</f>
        <v>0</v>
      </c>
      <c r="O35" s="147" t="str">
        <f t="shared" si="0"/>
        <v>-</v>
      </c>
    </row>
    <row r="36" spans="2:15">
      <c r="B36" s="137" t="s">
        <v>1392</v>
      </c>
      <c r="C36" s="117" t="s">
        <v>1367</v>
      </c>
      <c r="D36" s="145">
        <v>1.4999999999999999E-2</v>
      </c>
      <c r="E36" s="147" t="str">
        <f>IFERROR(IF(ISBLANK(C36)=TRUE(),0,_xlfn.XLOOKUP(C36,'1.4 AR5 CH8  T8.A.1'!$A$4:$A$217,'1.4 AR5 CH8  T8.A.1'!$H$4:$H$217)),"-")</f>
        <v>-</v>
      </c>
      <c r="F36" s="117" t="s">
        <v>706</v>
      </c>
      <c r="G36" s="145">
        <v>0.96</v>
      </c>
      <c r="H36" s="147">
        <f>IFERROR(IF(ISBLANK(F36)=TRUE(),0,_xlfn.XLOOKUP(F36,'1.4 AR5 CH8  T8.A.1'!$A$4:$A$217,'1.4 AR5 CH8  T8.A.1'!$H$4:$H$217)),"-")</f>
        <v>1760</v>
      </c>
      <c r="I36" s="117" t="s">
        <v>155</v>
      </c>
      <c r="J36" s="145">
        <v>2.5000000000000001E-2</v>
      </c>
      <c r="K36" s="147">
        <f>IFERROR(IF(ISBLANK(I36)=TRUE(),0,_xlfn.XLOOKUP(I36,'1.4 AR5 CH8  T8.A.1'!$A$4:$A$217,'1.4 AR5 CH8  T8.A.1'!$H$4:$H$217,)),"-")</f>
        <v>138</v>
      </c>
      <c r="L36" s="117"/>
      <c r="M36" s="145">
        <v>0</v>
      </c>
      <c r="N36" s="147">
        <f>IFERROR(IF(ISBLANK(L36)=TRUE(),0,_xlfn.XLOOKUP(L36,'1.4 AR5 CH8  T8.A.1'!$A$4:$A$217,'1.4 AR5 CH8  T8.A.1'!$H$4:$H$217)),"-")</f>
        <v>0</v>
      </c>
      <c r="O36" s="147" t="str">
        <f t="shared" si="0"/>
        <v>-</v>
      </c>
    </row>
    <row r="37" spans="2:15">
      <c r="B37" s="137" t="s">
        <v>1393</v>
      </c>
      <c r="C37" s="117" t="s">
        <v>136</v>
      </c>
      <c r="D37" s="145">
        <v>0.77</v>
      </c>
      <c r="E37" s="147">
        <f>IFERROR(IF(ISBLANK(C37)=TRUE(),0,_xlfn.XLOOKUP(C37,'1.4 AR5 CH8  T8.A.1'!$A$4:$A$217,'1.4 AR5 CH8  T8.A.1'!$H$4:$H$217)),"-")</f>
        <v>3170</v>
      </c>
      <c r="F37" s="117" t="s">
        <v>152</v>
      </c>
      <c r="G37" s="145">
        <v>0.19</v>
      </c>
      <c r="H37" s="147">
        <f>IFERROR(IF(ISBLANK(F37)=TRUE(),0,_xlfn.XLOOKUP(F37,'1.4 AR5 CH8  T8.A.1'!$A$4:$A$217,'1.4 AR5 CH8  T8.A.1'!$H$4:$H$217)),"-")</f>
        <v>1300</v>
      </c>
      <c r="I37" s="117" t="s">
        <v>1394</v>
      </c>
      <c r="J37" s="145">
        <v>0.04</v>
      </c>
      <c r="K37" s="147" t="str">
        <f>IFERROR(IF(ISBLANK(I37)=TRUE(),0,_xlfn.XLOOKUP(I37,'1.4 AR5 CH8  T8.A.1'!$A$4:$A$217,'1.4 AR5 CH8  T8.A.1'!$H$4:$H$217,)),"-")</f>
        <v>-</v>
      </c>
      <c r="L37" s="117"/>
      <c r="M37" s="145">
        <v>0</v>
      </c>
      <c r="N37" s="147">
        <f>IFERROR(IF(ISBLANK(L37)=TRUE(),0,_xlfn.XLOOKUP(L37,'1.4 AR5 CH8  T8.A.1'!$A$4:$A$217,'1.4 AR5 CH8  T8.A.1'!$H$4:$H$217)),"-")</f>
        <v>0</v>
      </c>
      <c r="O37" s="147" t="str">
        <f t="shared" si="0"/>
        <v>-</v>
      </c>
    </row>
    <row r="38" spans="2:15">
      <c r="B38" s="137" t="s">
        <v>1395</v>
      </c>
      <c r="C38" s="117" t="s">
        <v>152</v>
      </c>
      <c r="D38" s="145">
        <v>0.88</v>
      </c>
      <c r="E38" s="147">
        <f>IFERROR(IF(ISBLANK(C38)=TRUE(),0,_xlfn.XLOOKUP(C38,'1.4 AR5 CH8  T8.A.1'!$A$4:$A$217,'1.4 AR5 CH8  T8.A.1'!$H$4:$H$217)),"-")</f>
        <v>1300</v>
      </c>
      <c r="F38" s="117" t="s">
        <v>173</v>
      </c>
      <c r="G38" s="145">
        <v>0.12</v>
      </c>
      <c r="H38" s="147">
        <f>IFERROR(IF(ISBLANK(F38)=TRUE(),0,_xlfn.XLOOKUP(F38,'1.4 AR5 CH8  T8.A.1'!$A$4:$A$217,'1.4 AR5 CH8  T8.A.1'!$H$4:$H$217)),"-")</f>
        <v>1980</v>
      </c>
      <c r="I38" s="117"/>
      <c r="J38" s="145">
        <v>0</v>
      </c>
      <c r="K38" s="147">
        <f>IFERROR(IF(ISBLANK(I38)=TRUE(),0,_xlfn.XLOOKUP(I38,'1.4 AR5 CH8  T8.A.1'!$A$4:$A$217,'1.4 AR5 CH8  T8.A.1'!$H$4:$H$217,)),"-")</f>
        <v>0</v>
      </c>
      <c r="L38" s="117"/>
      <c r="M38" s="145">
        <v>0</v>
      </c>
      <c r="N38" s="147">
        <f>IFERROR(IF(ISBLANK(L38)=TRUE(),0,_xlfn.XLOOKUP(L38,'1.4 AR5 CH8  T8.A.1'!$A$4:$A$217,'1.4 AR5 CH8  T8.A.1'!$H$4:$H$217)),"-")</f>
        <v>0</v>
      </c>
      <c r="O38" s="147">
        <f t="shared" si="0"/>
        <v>1381.6</v>
      </c>
    </row>
    <row r="39" spans="2:15">
      <c r="B39" s="137" t="s">
        <v>1396</v>
      </c>
      <c r="C39" s="117" t="s">
        <v>136</v>
      </c>
      <c r="D39" s="145">
        <v>0.57999999999999996</v>
      </c>
      <c r="E39" s="147">
        <f>IFERROR(IF(ISBLANK(C39)=TRUE(),0,_xlfn.XLOOKUP(C39,'1.4 AR5 CH8  T8.A.1'!$A$4:$A$217,'1.4 AR5 CH8  T8.A.1'!$H$4:$H$217)),"-")</f>
        <v>3170</v>
      </c>
      <c r="F39" s="117" t="s">
        <v>152</v>
      </c>
      <c r="G39" s="145">
        <v>0.42</v>
      </c>
      <c r="H39" s="147">
        <f>IFERROR(IF(ISBLANK(F39)=TRUE(),0,_xlfn.XLOOKUP(F39,'1.4 AR5 CH8  T8.A.1'!$A$4:$A$217,'1.4 AR5 CH8  T8.A.1'!$H$4:$H$217)),"-")</f>
        <v>1300</v>
      </c>
      <c r="I39" s="117"/>
      <c r="J39" s="145">
        <v>0</v>
      </c>
      <c r="K39" s="147">
        <f>IFERROR(IF(ISBLANK(I39)=TRUE(),0,_xlfn.XLOOKUP(I39,'1.4 AR5 CH8  T8.A.1'!$A$4:$A$217,'1.4 AR5 CH8  T8.A.1'!$H$4:$H$217,)),"-")</f>
        <v>0</v>
      </c>
      <c r="L39" s="117"/>
      <c r="M39" s="145">
        <v>0</v>
      </c>
      <c r="N39" s="147">
        <f>IFERROR(IF(ISBLANK(L39)=TRUE(),0,_xlfn.XLOOKUP(L39,'1.4 AR5 CH8  T8.A.1'!$A$4:$A$217,'1.4 AR5 CH8  T8.A.1'!$H$4:$H$217)),"-")</f>
        <v>0</v>
      </c>
      <c r="O39" s="147">
        <f t="shared" si="0"/>
        <v>2384.6</v>
      </c>
    </row>
    <row r="40" spans="2:15">
      <c r="B40" s="137" t="s">
        <v>1397</v>
      </c>
      <c r="C40" s="117" t="s">
        <v>136</v>
      </c>
      <c r="D40" s="145">
        <v>0.85</v>
      </c>
      <c r="E40" s="147">
        <f>IFERROR(IF(ISBLANK(C40)=TRUE(),0,_xlfn.XLOOKUP(C40,'1.4 AR5 CH8  T8.A.1'!$A$4:$A$217,'1.4 AR5 CH8  T8.A.1'!$H$4:$H$217)),"-")</f>
        <v>3170</v>
      </c>
      <c r="F40" s="117" t="s">
        <v>152</v>
      </c>
      <c r="G40" s="145">
        <v>0.15</v>
      </c>
      <c r="H40" s="147">
        <f>IFERROR(IF(ISBLANK(F40)=TRUE(),0,_xlfn.XLOOKUP(F40,'1.4 AR5 CH8  T8.A.1'!$A$4:$A$217,'1.4 AR5 CH8  T8.A.1'!$H$4:$H$217)),"-")</f>
        <v>1300</v>
      </c>
      <c r="I40" s="117"/>
      <c r="J40" s="145">
        <v>0</v>
      </c>
      <c r="K40" s="147">
        <f>IFERROR(IF(ISBLANK(I40)=TRUE(),0,_xlfn.XLOOKUP(I40,'1.4 AR5 CH8  T8.A.1'!$A$4:$A$217,'1.4 AR5 CH8  T8.A.1'!$H$4:$H$217,)),"-")</f>
        <v>0</v>
      </c>
      <c r="L40" s="117"/>
      <c r="M40" s="145">
        <v>0</v>
      </c>
      <c r="N40" s="147">
        <f>IFERROR(IF(ISBLANK(L40)=TRUE(),0,_xlfn.XLOOKUP(L40,'1.4 AR5 CH8  T8.A.1'!$A$4:$A$217,'1.4 AR5 CH8  T8.A.1'!$H$4:$H$217)),"-")</f>
        <v>0</v>
      </c>
      <c r="O40" s="147">
        <f t="shared" si="0"/>
        <v>2889.5</v>
      </c>
    </row>
    <row r="41" spans="2:15">
      <c r="B41" s="137" t="s">
        <v>1398</v>
      </c>
      <c r="C41" s="117" t="s">
        <v>136</v>
      </c>
      <c r="D41" s="145">
        <v>0.85099999999999998</v>
      </c>
      <c r="E41" s="147">
        <f>IFERROR(IF(ISBLANK(C41)=TRUE(),0,_xlfn.XLOOKUP(C41,'1.4 AR5 CH8  T8.A.1'!$A$4:$A$217,'1.4 AR5 CH8  T8.A.1'!$H$4:$H$217)),"-")</f>
        <v>3170</v>
      </c>
      <c r="F41" s="117" t="s">
        <v>152</v>
      </c>
      <c r="G41" s="145">
        <v>0.115</v>
      </c>
      <c r="H41" s="147">
        <f>IFERROR(IF(ISBLANK(F41)=TRUE(),0,_xlfn.XLOOKUP(F41,'1.4 AR5 CH8  T8.A.1'!$A$4:$A$217,'1.4 AR5 CH8  T8.A.1'!$H$4:$H$217)),"-")</f>
        <v>1300</v>
      </c>
      <c r="I41" s="117" t="s">
        <v>1373</v>
      </c>
      <c r="J41" s="145">
        <v>3.4000000000000002E-2</v>
      </c>
      <c r="K41" s="147" t="str">
        <f>IFERROR(IF(ISBLANK(I41)=TRUE(),0,_xlfn.XLOOKUP(I41,'1.4 AR5 CH8  T8.A.1'!$A$4:$A$217,'1.4 AR5 CH8  T8.A.1'!$H$4:$H$217,)),"-")</f>
        <v>-</v>
      </c>
      <c r="L41" s="117"/>
      <c r="M41" s="145">
        <v>0</v>
      </c>
      <c r="N41" s="147">
        <f>IFERROR(IF(ISBLANK(L41)=TRUE(),0,_xlfn.XLOOKUP(L41,'1.4 AR5 CH8  T8.A.1'!$A$4:$A$217,'1.4 AR5 CH8  T8.A.1'!$H$4:$H$217)),"-")</f>
        <v>0</v>
      </c>
      <c r="O41" s="147" t="str">
        <f t="shared" si="0"/>
        <v>-</v>
      </c>
    </row>
    <row r="42" spans="2:15">
      <c r="B42" s="137" t="s">
        <v>1399</v>
      </c>
      <c r="C42" s="117" t="s">
        <v>136</v>
      </c>
      <c r="D42" s="145">
        <v>0.55000000000000004</v>
      </c>
      <c r="E42" s="147">
        <f>IFERROR(IF(ISBLANK(C42)=TRUE(),0,_xlfn.XLOOKUP(C42,'1.4 AR5 CH8  T8.A.1'!$A$4:$A$217,'1.4 AR5 CH8  T8.A.1'!$H$4:$H$217)),"-")</f>
        <v>3170</v>
      </c>
      <c r="F42" s="117" t="s">
        <v>152</v>
      </c>
      <c r="G42" s="145">
        <v>0.42</v>
      </c>
      <c r="H42" s="147">
        <f>IFERROR(IF(ISBLANK(F42)=TRUE(),0,_xlfn.XLOOKUP(F42,'1.4 AR5 CH8  T8.A.1'!$A$4:$A$217,'1.4 AR5 CH8  T8.A.1'!$H$4:$H$217)),"-")</f>
        <v>1300</v>
      </c>
      <c r="I42" s="117" t="s">
        <v>1373</v>
      </c>
      <c r="J42" s="145">
        <v>0.03</v>
      </c>
      <c r="K42" s="147" t="str">
        <f>IFERROR(IF(ISBLANK(I42)=TRUE(),0,_xlfn.XLOOKUP(I42,'1.4 AR5 CH8  T8.A.1'!$A$4:$A$217,'1.4 AR5 CH8  T8.A.1'!$H$4:$H$217,)),"-")</f>
        <v>-</v>
      </c>
      <c r="L42" s="117"/>
      <c r="M42" s="145">
        <v>0</v>
      </c>
      <c r="N42" s="147">
        <f>IFERROR(IF(ISBLANK(L42)=TRUE(),0,_xlfn.XLOOKUP(L42,'1.4 AR5 CH8  T8.A.1'!$A$4:$A$217,'1.4 AR5 CH8  T8.A.1'!$H$4:$H$217)),"-")</f>
        <v>0</v>
      </c>
      <c r="O42" s="147" t="str">
        <f t="shared" si="0"/>
        <v>-</v>
      </c>
    </row>
    <row r="43" spans="2:15">
      <c r="B43" s="137" t="s">
        <v>1400</v>
      </c>
      <c r="C43" s="117" t="s">
        <v>136</v>
      </c>
      <c r="D43" s="145">
        <v>0.82</v>
      </c>
      <c r="E43" s="147">
        <f>IFERROR(IF(ISBLANK(C43)=TRUE(),0,_xlfn.XLOOKUP(C43,'1.4 AR5 CH8  T8.A.1'!$A$4:$A$217,'1.4 AR5 CH8  T8.A.1'!$H$4:$H$217)),"-")</f>
        <v>3170</v>
      </c>
      <c r="F43" s="117" t="s">
        <v>152</v>
      </c>
      <c r="G43" s="145">
        <v>0.15</v>
      </c>
      <c r="H43" s="147">
        <f>IFERROR(IF(ISBLANK(F43)=TRUE(),0,_xlfn.XLOOKUP(F43,'1.4 AR5 CH8  T8.A.1'!$A$4:$A$217,'1.4 AR5 CH8  T8.A.1'!$H$4:$H$217)),"-")</f>
        <v>1300</v>
      </c>
      <c r="I43" s="117" t="s">
        <v>1373</v>
      </c>
      <c r="J43" s="145">
        <v>0.03</v>
      </c>
      <c r="K43" s="147" t="str">
        <f>IFERROR(IF(ISBLANK(I43)=TRUE(),0,_xlfn.XLOOKUP(I43,'1.4 AR5 CH8  T8.A.1'!$A$4:$A$217,'1.4 AR5 CH8  T8.A.1'!$H$4:$H$217,)),"-")</f>
        <v>-</v>
      </c>
      <c r="L43" s="117"/>
      <c r="M43" s="145">
        <v>0</v>
      </c>
      <c r="N43" s="147">
        <f>IFERROR(IF(ISBLANK(L43)=TRUE(),0,_xlfn.XLOOKUP(L43,'1.4 AR5 CH8  T8.A.1'!$A$4:$A$217,'1.4 AR5 CH8  T8.A.1'!$H$4:$H$217)),"-")</f>
        <v>0</v>
      </c>
      <c r="O43" s="147" t="str">
        <f t="shared" si="0"/>
        <v>-</v>
      </c>
    </row>
    <row r="44" spans="2:15">
      <c r="B44" s="137" t="s">
        <v>1401</v>
      </c>
      <c r="C44" s="117" t="s">
        <v>709</v>
      </c>
      <c r="D44" s="145">
        <v>0.73799999999999999</v>
      </c>
      <c r="E44" s="147">
        <f>IFERROR(IF(ISBLANK(C44)=TRUE(),0,_xlfn.XLOOKUP(C44,'1.4 AR5 CH8  T8.A.1'!$A$4:$A$217,'1.4 AR5 CH8  T8.A.1'!$H$4:$H$217)),"-")</f>
        <v>10200</v>
      </c>
      <c r="F44" s="117" t="s">
        <v>155</v>
      </c>
      <c r="G44" s="145">
        <v>0.26200000000000001</v>
      </c>
      <c r="H44" s="147">
        <f>IFERROR(IF(ISBLANK(F44)=TRUE(),0,_xlfn.XLOOKUP(F44,'1.4 AR5 CH8  T8.A.1'!$A$4:$A$217,'1.4 AR5 CH8  T8.A.1'!$H$4:$H$217)),"-")</f>
        <v>138</v>
      </c>
      <c r="I44" s="117"/>
      <c r="J44" s="145">
        <v>0</v>
      </c>
      <c r="K44" s="147">
        <f>IFERROR(IF(ISBLANK(I44)=TRUE(),0,_xlfn.XLOOKUP(I44,'1.4 AR5 CH8  T8.A.1'!$A$4:$A$217,'1.4 AR5 CH8  T8.A.1'!$H$4:$H$217,)),"-")</f>
        <v>0</v>
      </c>
      <c r="L44" s="117"/>
      <c r="M44" s="145">
        <v>0</v>
      </c>
      <c r="N44" s="147">
        <f>IFERROR(IF(ISBLANK(L44)=TRUE(),0,_xlfn.XLOOKUP(L44,'1.4 AR5 CH8  T8.A.1'!$A$4:$A$217,'1.4 AR5 CH8  T8.A.1'!$H$4:$H$217)),"-")</f>
        <v>0</v>
      </c>
      <c r="O44" s="147">
        <f t="shared" si="0"/>
        <v>7563.7559999999994</v>
      </c>
    </row>
    <row r="45" spans="2:15">
      <c r="B45" s="137" t="s">
        <v>1402</v>
      </c>
      <c r="C45" s="117" t="s">
        <v>706</v>
      </c>
      <c r="D45" s="145">
        <v>0.75</v>
      </c>
      <c r="E45" s="147">
        <f>IFERROR(IF(ISBLANK(C45)=TRUE(),0,_xlfn.XLOOKUP(C45,'1.4 AR5 CH8  T8.A.1'!$A$4:$A$217,'1.4 AR5 CH8  T8.A.1'!$H$4:$H$217)),"-")</f>
        <v>1760</v>
      </c>
      <c r="F45" s="117" t="s">
        <v>709</v>
      </c>
      <c r="G45" s="145">
        <v>0.25</v>
      </c>
      <c r="H45" s="147">
        <f>IFERROR(IF(ISBLANK(F45)=TRUE(),0,_xlfn.XLOOKUP(F45,'1.4 AR5 CH8  T8.A.1'!$A$4:$A$217,'1.4 AR5 CH8  T8.A.1'!$H$4:$H$217)),"-")</f>
        <v>10200</v>
      </c>
      <c r="I45" s="117"/>
      <c r="J45" s="145">
        <v>0</v>
      </c>
      <c r="K45" s="147">
        <f>IFERROR(IF(ISBLANK(I45)=TRUE(),0,_xlfn.XLOOKUP(I45,'1.4 AR5 CH8  T8.A.1'!$A$4:$A$217,'1.4 AR5 CH8  T8.A.1'!$H$4:$H$217,)),"-")</f>
        <v>0</v>
      </c>
      <c r="L45" s="117"/>
      <c r="M45" s="145">
        <v>0</v>
      </c>
      <c r="N45" s="147">
        <f>IFERROR(IF(ISBLANK(L45)=TRUE(),0,_xlfn.XLOOKUP(L45,'1.4 AR5 CH8  T8.A.1'!$A$4:$A$217,'1.4 AR5 CH8  T8.A.1'!$H$4:$H$217)),"-")</f>
        <v>0</v>
      </c>
      <c r="O45" s="147">
        <f t="shared" si="0"/>
        <v>3870</v>
      </c>
    </row>
    <row r="46" spans="2:15">
      <c r="B46" s="137" t="s">
        <v>1403</v>
      </c>
      <c r="C46" s="117" t="s">
        <v>706</v>
      </c>
      <c r="D46" s="145">
        <v>0.48799999999999999</v>
      </c>
      <c r="E46" s="147">
        <f>IFERROR(IF(ISBLANK(C46)=TRUE(),0,_xlfn.XLOOKUP(C46,'1.4 AR5 CH8  T8.A.1'!$A$4:$A$217,'1.4 AR5 CH8  T8.A.1'!$H$4:$H$217)),"-")</f>
        <v>1760</v>
      </c>
      <c r="F46" s="117" t="s">
        <v>165</v>
      </c>
      <c r="G46" s="145">
        <v>0.51200000000000001</v>
      </c>
      <c r="H46" s="147">
        <f>IFERROR(IF(ISBLANK(F46)=TRUE(),0,_xlfn.XLOOKUP(F46,'1.4 AR5 CH8  T8.A.1'!$A$4:$A$217,'1.4 AR5 CH8  T8.A.1'!$H$4:$H$217)),"-")</f>
        <v>7670</v>
      </c>
      <c r="I46" s="117"/>
      <c r="J46" s="145">
        <v>0</v>
      </c>
      <c r="K46" s="147">
        <f>IFERROR(IF(ISBLANK(I46)=TRUE(),0,_xlfn.XLOOKUP(I46,'1.4 AR5 CH8  T8.A.1'!$A$4:$A$217,'1.4 AR5 CH8  T8.A.1'!$H$4:$H$217,)),"-")</f>
        <v>0</v>
      </c>
      <c r="L46" s="117"/>
      <c r="M46" s="145">
        <v>0</v>
      </c>
      <c r="N46" s="147">
        <f>IFERROR(IF(ISBLANK(L46)=TRUE(),0,_xlfn.XLOOKUP(L46,'1.4 AR5 CH8  T8.A.1'!$A$4:$A$217,'1.4 AR5 CH8  T8.A.1'!$H$4:$H$217)),"-")</f>
        <v>0</v>
      </c>
      <c r="O46" s="147">
        <f t="shared" si="0"/>
        <v>4785.92</v>
      </c>
    </row>
    <row r="47" spans="2:15">
      <c r="B47" s="137" t="s">
        <v>1404</v>
      </c>
      <c r="C47" s="117" t="s">
        <v>157</v>
      </c>
      <c r="D47" s="145">
        <v>0.40100000000000002</v>
      </c>
      <c r="E47" s="147">
        <f>IFERROR(IF(ISBLANK(C47)=TRUE(),0,_xlfn.XLOOKUP(C47,'1.4 AR5 CH8  T8.A.1'!$A$4:$A$217,'1.4 AR5 CH8  T8.A.1'!$H$4:$H$217)),"-")</f>
        <v>12400</v>
      </c>
      <c r="F47" s="117" t="s">
        <v>162</v>
      </c>
      <c r="G47" s="145">
        <v>0.59899999999999998</v>
      </c>
      <c r="H47" s="147">
        <f>IFERROR(IF(ISBLANK(F47)=TRUE(),0,_xlfn.XLOOKUP(F47,'1.4 AR5 CH8  T8.A.1'!$A$4:$A$217,'1.4 AR5 CH8  T8.A.1'!$H$4:$H$217)),"-")</f>
        <v>13900</v>
      </c>
      <c r="I47" s="117"/>
      <c r="J47" s="145">
        <v>0</v>
      </c>
      <c r="K47" s="147">
        <f>IFERROR(IF(ISBLANK(I47)=TRUE(),0,_xlfn.XLOOKUP(I47,'1.4 AR5 CH8  T8.A.1'!$A$4:$A$217,'1.4 AR5 CH8  T8.A.1'!$H$4:$H$217,)),"-")</f>
        <v>0</v>
      </c>
      <c r="L47" s="117"/>
      <c r="M47" s="145">
        <v>0</v>
      </c>
      <c r="N47" s="147">
        <f>IFERROR(IF(ISBLANK(L47)=TRUE(),0,_xlfn.XLOOKUP(L47,'1.4 AR5 CH8  T8.A.1'!$A$4:$A$217,'1.4 AR5 CH8  T8.A.1'!$H$4:$H$217)),"-")</f>
        <v>0</v>
      </c>
      <c r="O47" s="147">
        <f t="shared" si="0"/>
        <v>13298.5</v>
      </c>
    </row>
    <row r="48" spans="2:15">
      <c r="B48" s="137" t="s">
        <v>1405</v>
      </c>
      <c r="C48" s="117" t="s">
        <v>127</v>
      </c>
      <c r="D48" s="145">
        <v>0.48200000000000004</v>
      </c>
      <c r="E48" s="147">
        <f>IFERROR(IF(ISBLANK(C48)=TRUE(),0,_xlfn.XLOOKUP(C48,'1.4 AR5 CH8  T8.A.1'!$A$4:$A$217,'1.4 AR5 CH8  T8.A.1'!$H$4:$H$217)),"-")</f>
        <v>677</v>
      </c>
      <c r="F48" s="117" t="s">
        <v>165</v>
      </c>
      <c r="G48" s="145">
        <v>0.51800000000000002</v>
      </c>
      <c r="H48" s="147">
        <f>IFERROR(IF(ISBLANK(F48)=TRUE(),0,_xlfn.XLOOKUP(F48,'1.4 AR5 CH8  T8.A.1'!$A$4:$A$217,'1.4 AR5 CH8  T8.A.1'!$H$4:$H$217)),"-")</f>
        <v>7670</v>
      </c>
      <c r="I48" s="117"/>
      <c r="J48" s="145">
        <v>0</v>
      </c>
      <c r="K48" s="147">
        <f>IFERROR(IF(ISBLANK(I48)=TRUE(),0,_xlfn.XLOOKUP(I48,'1.4 AR5 CH8  T8.A.1'!$A$4:$A$217,'1.4 AR5 CH8  T8.A.1'!$H$4:$H$217,)),"-")</f>
        <v>0</v>
      </c>
      <c r="L48" s="117"/>
      <c r="M48" s="145">
        <v>0</v>
      </c>
      <c r="N48" s="147">
        <f>IFERROR(IF(ISBLANK(L48)=TRUE(),0,_xlfn.XLOOKUP(L48,'1.4 AR5 CH8  T8.A.1'!$A$4:$A$217,'1.4 AR5 CH8  T8.A.1'!$H$4:$H$217)),"-")</f>
        <v>0</v>
      </c>
      <c r="O48" s="147">
        <f t="shared" si="0"/>
        <v>4299.3739999999998</v>
      </c>
    </row>
    <row r="49" spans="2:15">
      <c r="B49" s="137" t="s">
        <v>1406</v>
      </c>
      <c r="C49" s="117" t="s">
        <v>709</v>
      </c>
      <c r="D49" s="145">
        <v>0.78</v>
      </c>
      <c r="E49" s="147">
        <f>IFERROR(IF(ISBLANK(C49)=TRUE(),0,_xlfn.XLOOKUP(C49,'1.4 AR5 CH8  T8.A.1'!$A$4:$A$217,'1.4 AR5 CH8  T8.A.1'!$H$4:$H$217)),"-")</f>
        <v>10200</v>
      </c>
      <c r="F49" s="117" t="s">
        <v>1407</v>
      </c>
      <c r="G49" s="145">
        <v>0.22</v>
      </c>
      <c r="H49" s="147" t="str">
        <f>IFERROR(IF(ISBLANK(F49)=TRUE(),0,_xlfn.XLOOKUP(F49,'1.4 AR5 CH8  T8.A.1'!$A$4:$A$217,'1.4 AR5 CH8  T8.A.1'!$H$4:$H$217)),"-")</f>
        <v>-</v>
      </c>
      <c r="I49" s="117"/>
      <c r="J49" s="145">
        <v>0</v>
      </c>
      <c r="K49" s="147">
        <f>IFERROR(IF(ISBLANK(I49)=TRUE(),0,_xlfn.XLOOKUP(I49,'1.4 AR5 CH8  T8.A.1'!$A$4:$A$217,'1.4 AR5 CH8  T8.A.1'!$H$4:$H$217,)),"-")</f>
        <v>0</v>
      </c>
      <c r="L49" s="117"/>
      <c r="M49" s="145">
        <v>0</v>
      </c>
      <c r="N49" s="147">
        <f>IFERROR(IF(ISBLANK(L49)=TRUE(),0,_xlfn.XLOOKUP(L49,'1.4 AR5 CH8  T8.A.1'!$A$4:$A$217,'1.4 AR5 CH8  T8.A.1'!$H$4:$H$217)),"-")</f>
        <v>0</v>
      </c>
      <c r="O49" s="147" t="str">
        <f t="shared" si="0"/>
        <v>-</v>
      </c>
    </row>
    <row r="50" spans="2:15">
      <c r="B50" s="137" t="s">
        <v>1408</v>
      </c>
      <c r="C50" s="117" t="s">
        <v>1409</v>
      </c>
      <c r="D50" s="145">
        <v>0.55100000000000005</v>
      </c>
      <c r="E50" s="147" t="str">
        <f>IFERROR(IF(ISBLANK(C50)=TRUE(),0,_xlfn.XLOOKUP(C50,'1.4 AR5 CH8  T8.A.1'!$A$4:$A$217,'1.4 AR5 CH8  T8.A.1'!$H$4:$H$217)),"-")</f>
        <v>-</v>
      </c>
      <c r="F50" s="117" t="s">
        <v>164</v>
      </c>
      <c r="G50" s="145">
        <v>0.44900000000000001</v>
      </c>
      <c r="H50" s="147">
        <f>IFERROR(IF(ISBLANK(F50)=TRUE(),0,_xlfn.XLOOKUP(F50,'1.4 AR5 CH8  T8.A.1'!$A$4:$A$217,'1.4 AR5 CH8  T8.A.1'!$H$4:$H$217)),"-")</f>
        <v>8590</v>
      </c>
      <c r="I50" s="117"/>
      <c r="J50" s="145">
        <v>0</v>
      </c>
      <c r="K50" s="147">
        <f>IFERROR(IF(ISBLANK(I50)=TRUE(),0,_xlfn.XLOOKUP(I50,'1.4 AR5 CH8  T8.A.1'!$A$4:$A$217,'1.4 AR5 CH8  T8.A.1'!$H$4:$H$217,)),"-")</f>
        <v>0</v>
      </c>
      <c r="L50" s="117"/>
      <c r="M50" s="145">
        <v>0</v>
      </c>
      <c r="N50" s="147">
        <f>IFERROR(IF(ISBLANK(L50)=TRUE(),0,_xlfn.XLOOKUP(L50,'1.4 AR5 CH8  T8.A.1'!$A$4:$A$217,'1.4 AR5 CH8  T8.A.1'!$H$4:$H$217)),"-")</f>
        <v>0</v>
      </c>
      <c r="O50" s="147" t="str">
        <f t="shared" si="0"/>
        <v>-</v>
      </c>
    </row>
    <row r="51" spans="2:15">
      <c r="B51" s="137" t="s">
        <v>703</v>
      </c>
      <c r="C51" s="117" t="s">
        <v>136</v>
      </c>
      <c r="D51" s="145">
        <v>0.5</v>
      </c>
      <c r="E51" s="147">
        <f>IFERROR(IF(ISBLANK(C51)=TRUE(),0,_xlfn.XLOOKUP(C51,'1.4 AR5 CH8  T8.A.1'!$A$4:$A$217,'1.4 AR5 CH8  T8.A.1'!$H$4:$H$217)),"-")</f>
        <v>3170</v>
      </c>
      <c r="F51" s="117" t="s">
        <v>154</v>
      </c>
      <c r="G51" s="145">
        <v>0.5</v>
      </c>
      <c r="H51" s="147">
        <f>IFERROR(IF(ISBLANK(F51)=TRUE(),0,_xlfn.XLOOKUP(F51,'1.4 AR5 CH8  T8.A.1'!$A$4:$A$217,'1.4 AR5 CH8  T8.A.1'!$H$4:$H$217)),"-")</f>
        <v>4800</v>
      </c>
      <c r="I51" s="117"/>
      <c r="J51" s="145">
        <v>0</v>
      </c>
      <c r="K51" s="147">
        <f>IFERROR(IF(ISBLANK(I51)=TRUE(),0,_xlfn.XLOOKUP(I51,'1.4 AR5 CH8  T8.A.1'!$A$4:$A$217,'1.4 AR5 CH8  T8.A.1'!$H$4:$H$217,)),"-")</f>
        <v>0</v>
      </c>
      <c r="L51" s="117"/>
      <c r="M51" s="145">
        <v>0</v>
      </c>
      <c r="N51" s="147">
        <f>IFERROR(IF(ISBLANK(L51)=TRUE(),0,_xlfn.XLOOKUP(L51,'1.4 AR5 CH8  T8.A.1'!$A$4:$A$217,'1.4 AR5 CH8  T8.A.1'!$H$4:$H$217)),"-")</f>
        <v>0</v>
      </c>
      <c r="O51" s="147">
        <f t="shared" si="0"/>
        <v>3985</v>
      </c>
    </row>
    <row r="52" spans="2:15">
      <c r="B52" s="137" t="s">
        <v>149</v>
      </c>
      <c r="C52" s="117" t="s">
        <v>157</v>
      </c>
      <c r="D52" s="145">
        <v>0.39</v>
      </c>
      <c r="E52" s="147">
        <f>IFERROR(IF(ISBLANK(C52)=TRUE(),0,_xlfn.XLOOKUP(C52,'1.4 AR5 CH8  T8.A.1'!$A$4:$A$217,'1.4 AR5 CH8  T8.A.1'!$H$4:$H$217)),"-")</f>
        <v>12400</v>
      </c>
      <c r="F52" s="117" t="s">
        <v>695</v>
      </c>
      <c r="G52" s="145">
        <v>0.61</v>
      </c>
      <c r="H52" s="147">
        <f>IFERROR(IF(ISBLANK(F52)=TRUE(),0,_xlfn.XLOOKUP(F52,'1.4 AR5 CH8  T8.A.1'!$A$4:$A$217,'1.4 AR5 CH8  T8.A.1'!$H$4:$H$217)),"-")</f>
        <v>11100</v>
      </c>
      <c r="I52" s="117"/>
      <c r="J52" s="145">
        <v>0</v>
      </c>
      <c r="K52" s="147">
        <f>IFERROR(IF(ISBLANK(I52)=TRUE(),0,_xlfn.XLOOKUP(I52,'1.4 AR5 CH8  T8.A.1'!$A$4:$A$217,'1.4 AR5 CH8  T8.A.1'!$H$4:$H$217,)),"-")</f>
        <v>0</v>
      </c>
      <c r="L52" s="117"/>
      <c r="M52" s="145">
        <v>0</v>
      </c>
      <c r="N52" s="147">
        <f>IFERROR(IF(ISBLANK(L52)=TRUE(),0,_xlfn.XLOOKUP(L52,'1.4 AR5 CH8  T8.A.1'!$A$4:$A$217,'1.4 AR5 CH8  T8.A.1'!$H$4:$H$217)),"-")</f>
        <v>0</v>
      </c>
      <c r="O52" s="147">
        <f t="shared" si="0"/>
        <v>11607</v>
      </c>
    </row>
    <row r="53" spans="2:15">
      <c r="B53" s="137" t="s">
        <v>150</v>
      </c>
      <c r="C53" s="117" t="s">
        <v>157</v>
      </c>
      <c r="D53" s="145">
        <v>0.46</v>
      </c>
      <c r="E53" s="147">
        <f>IFERROR(IF(ISBLANK(C53)=TRUE(),0,_xlfn.XLOOKUP(C53,'1.4 AR5 CH8  T8.A.1'!$A$4:$A$217,'1.4 AR5 CH8  T8.A.1'!$H$4:$H$217)),"-")</f>
        <v>12400</v>
      </c>
      <c r="F53" s="117" t="s">
        <v>695</v>
      </c>
      <c r="G53" s="145">
        <v>0.54</v>
      </c>
      <c r="H53" s="147">
        <f>IFERROR(IF(ISBLANK(F53)=TRUE(),0,_xlfn.XLOOKUP(F53,'1.4 AR5 CH8  T8.A.1'!$A$4:$A$217,'1.4 AR5 CH8  T8.A.1'!$H$4:$H$217)),"-")</f>
        <v>11100</v>
      </c>
      <c r="I53" s="117"/>
      <c r="J53" s="145">
        <v>0</v>
      </c>
      <c r="K53" s="147">
        <f>IFERROR(IF(ISBLANK(I53)=TRUE(),0,_xlfn.XLOOKUP(I53,'1.4 AR5 CH8  T8.A.1'!$A$4:$A$217,'1.4 AR5 CH8  T8.A.1'!$H$4:$H$217,)),"-")</f>
        <v>0</v>
      </c>
      <c r="L53" s="117"/>
      <c r="M53" s="145">
        <v>0</v>
      </c>
      <c r="N53" s="147">
        <f>IFERROR(IF(ISBLANK(L53)=TRUE(),0,_xlfn.XLOOKUP(L53,'1.4 AR5 CH8  T8.A.1'!$A$4:$A$217,'1.4 AR5 CH8  T8.A.1'!$H$4:$H$217)),"-")</f>
        <v>0</v>
      </c>
      <c r="O53" s="147">
        <f t="shared" si="0"/>
        <v>11698</v>
      </c>
    </row>
    <row r="54" spans="2:15">
      <c r="B54" s="137" t="s">
        <v>1410</v>
      </c>
      <c r="C54" s="117" t="s">
        <v>706</v>
      </c>
      <c r="D54" s="145">
        <v>0.44</v>
      </c>
      <c r="E54" s="147">
        <f>IFERROR(IF(ISBLANK(C54)=TRUE(),0,_xlfn.XLOOKUP(C54,'1.4 AR5 CH8  T8.A.1'!$A$4:$A$217,'1.4 AR5 CH8  T8.A.1'!$H$4:$H$217)),"-")</f>
        <v>1760</v>
      </c>
      <c r="F54" s="117" t="s">
        <v>699</v>
      </c>
      <c r="G54" s="145">
        <v>0.56000000000000005</v>
      </c>
      <c r="H54" s="147">
        <f>IFERROR(IF(ISBLANK(F54)=TRUE(),0,_xlfn.XLOOKUP(F54,'1.4 AR5 CH8  T8.A.1'!$A$4:$A$217,'1.4 AR5 CH8  T8.A.1'!$H$4:$H$217)),"-")</f>
        <v>8900</v>
      </c>
      <c r="I54" s="117"/>
      <c r="J54" s="145">
        <v>0</v>
      </c>
      <c r="K54" s="147">
        <f>IFERROR(IF(ISBLANK(I54)=TRUE(),0,_xlfn.XLOOKUP(I54,'1.4 AR5 CH8  T8.A.1'!$A$4:$A$217,'1.4 AR5 CH8  T8.A.1'!$H$4:$H$217,)),"-")</f>
        <v>0</v>
      </c>
      <c r="L54" s="117"/>
      <c r="M54" s="145">
        <v>0</v>
      </c>
      <c r="N54" s="147">
        <f>IFERROR(IF(ISBLANK(L54)=TRUE(),0,_xlfn.XLOOKUP(L54,'1.4 AR5 CH8  T8.A.1'!$A$4:$A$217,'1.4 AR5 CH8  T8.A.1'!$H$4:$H$217)),"-")</f>
        <v>0</v>
      </c>
      <c r="O54" s="147">
        <f t="shared" si="0"/>
        <v>5758.4000000000005</v>
      </c>
    </row>
  </sheetData>
  <sheetProtection autoFilter="0"/>
  <mergeCells count="1">
    <mergeCell ref="B2:M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4"/>
  </sheetPr>
  <dimension ref="A1:G150"/>
  <sheetViews>
    <sheetView showGridLines="0" workbookViewId="0"/>
  </sheetViews>
  <sheetFormatPr baseColWidth="10" defaultColWidth="9.109375" defaultRowHeight="14.4"/>
  <cols>
    <col min="1" max="1" width="18.33203125" customWidth="1"/>
    <col min="2" max="2" width="44.88671875" customWidth="1"/>
    <col min="3" max="4" width="21" customWidth="1"/>
    <col min="5" max="5" width="17.33203125" customWidth="1"/>
    <col min="6" max="6" width="15.6640625" customWidth="1"/>
    <col min="7" max="7" width="107.33203125" customWidth="1"/>
  </cols>
  <sheetData>
    <row r="1" spans="1:7">
      <c r="A1" s="543" t="s">
        <v>2226</v>
      </c>
      <c r="C1" s="56" t="s">
        <v>1411</v>
      </c>
      <c r="D1" s="56" t="s">
        <v>323</v>
      </c>
      <c r="E1" s="56" t="s">
        <v>324</v>
      </c>
    </row>
    <row r="2" spans="1:7">
      <c r="A2" s="543" t="s">
        <v>2227</v>
      </c>
      <c r="C2" s="65" t="s">
        <v>1412</v>
      </c>
      <c r="D2" s="65">
        <v>1000</v>
      </c>
      <c r="E2" s="65" t="s">
        <v>183</v>
      </c>
    </row>
    <row r="3" spans="1:7">
      <c r="C3" s="65" t="s">
        <v>1413</v>
      </c>
      <c r="D3" s="65">
        <v>1E-3</v>
      </c>
      <c r="E3" s="292" t="s">
        <v>183</v>
      </c>
    </row>
    <row r="6" spans="1:7">
      <c r="B6" s="1" t="s">
        <v>337</v>
      </c>
    </row>
    <row r="7" spans="1:7">
      <c r="B7" s="1" t="s">
        <v>181</v>
      </c>
    </row>
    <row r="9" spans="1:7" ht="28.8">
      <c r="B9" s="66" t="s">
        <v>341</v>
      </c>
      <c r="C9" s="66" t="s">
        <v>659</v>
      </c>
      <c r="D9" s="66" t="s">
        <v>687</v>
      </c>
      <c r="E9" s="92" t="s">
        <v>1414</v>
      </c>
      <c r="F9" s="92" t="s">
        <v>324</v>
      </c>
      <c r="G9" s="92" t="s">
        <v>79</v>
      </c>
    </row>
    <row r="10" spans="1:7">
      <c r="B10" s="67" t="s">
        <v>182</v>
      </c>
      <c r="C10" s="67">
        <v>2015</v>
      </c>
      <c r="D10" s="67" t="s">
        <v>183</v>
      </c>
      <c r="E10" s="185">
        <v>764.4</v>
      </c>
      <c r="F10" s="104" t="str">
        <f>"kgCO2e/"&amp;D10</f>
        <v>kgCO2e/MWh</v>
      </c>
      <c r="G10" s="67" t="s">
        <v>2242</v>
      </c>
    </row>
    <row r="11" spans="1:7">
      <c r="B11" s="67" t="s">
        <v>182</v>
      </c>
      <c r="C11" s="67">
        <v>2015</v>
      </c>
      <c r="D11" s="67" t="s">
        <v>184</v>
      </c>
      <c r="E11" s="186">
        <f>E10*D2</f>
        <v>764400</v>
      </c>
      <c r="F11" s="104" t="str">
        <f t="shared" ref="F11:F77" si="0">"kgCO2e/"&amp;D11</f>
        <v>kgCO2e/GWh</v>
      </c>
      <c r="G11" s="67" t="s">
        <v>2242</v>
      </c>
    </row>
    <row r="12" spans="1:7">
      <c r="B12" s="67" t="s">
        <v>182</v>
      </c>
      <c r="C12" s="67">
        <v>2015</v>
      </c>
      <c r="D12" s="67" t="s">
        <v>185</v>
      </c>
      <c r="E12" s="187">
        <f>E10*D3</f>
        <v>0.76439999999999997</v>
      </c>
      <c r="F12" s="104" t="str">
        <f t="shared" si="0"/>
        <v>kgCO2e/kWh</v>
      </c>
      <c r="G12" s="67" t="s">
        <v>2242</v>
      </c>
    </row>
    <row r="13" spans="1:7">
      <c r="B13" s="67" t="s">
        <v>182</v>
      </c>
      <c r="C13" s="67">
        <v>2016</v>
      </c>
      <c r="D13" s="67" t="s">
        <v>183</v>
      </c>
      <c r="E13" s="185">
        <v>766.7</v>
      </c>
      <c r="F13" s="104" t="str">
        <f t="shared" si="0"/>
        <v>kgCO2e/MWh</v>
      </c>
      <c r="G13" s="67" t="s">
        <v>2243</v>
      </c>
    </row>
    <row r="14" spans="1:7">
      <c r="B14" s="67" t="s">
        <v>182</v>
      </c>
      <c r="C14" s="67">
        <v>2016</v>
      </c>
      <c r="D14" s="67" t="s">
        <v>184</v>
      </c>
      <c r="E14" s="186">
        <f>E13*D2</f>
        <v>766700</v>
      </c>
      <c r="F14" s="104" t="str">
        <f t="shared" si="0"/>
        <v>kgCO2e/GWh</v>
      </c>
      <c r="G14" s="67" t="s">
        <v>2243</v>
      </c>
    </row>
    <row r="15" spans="1:7">
      <c r="B15" s="67" t="s">
        <v>182</v>
      </c>
      <c r="C15" s="67">
        <v>2016</v>
      </c>
      <c r="D15" s="67" t="s">
        <v>185</v>
      </c>
      <c r="E15" s="187">
        <f>E13*D3</f>
        <v>0.76670000000000005</v>
      </c>
      <c r="F15" s="104" t="str">
        <f t="shared" si="0"/>
        <v>kgCO2e/kWh</v>
      </c>
      <c r="G15" s="67" t="s">
        <v>2243</v>
      </c>
    </row>
    <row r="16" spans="1:7">
      <c r="B16" s="67" t="s">
        <v>182</v>
      </c>
      <c r="C16" s="67">
        <v>2017</v>
      </c>
      <c r="D16" s="67" t="s">
        <v>183</v>
      </c>
      <c r="E16" s="185">
        <v>773</v>
      </c>
      <c r="F16" s="104" t="str">
        <f t="shared" si="0"/>
        <v>kgCO2e/MWh</v>
      </c>
      <c r="G16" s="67" t="s">
        <v>2244</v>
      </c>
    </row>
    <row r="17" spans="2:7">
      <c r="B17" s="67" t="s">
        <v>182</v>
      </c>
      <c r="C17" s="67">
        <v>2017</v>
      </c>
      <c r="D17" s="67" t="s">
        <v>184</v>
      </c>
      <c r="E17" s="186">
        <f>E16*D2</f>
        <v>773000</v>
      </c>
      <c r="F17" s="104" t="str">
        <f t="shared" si="0"/>
        <v>kgCO2e/GWh</v>
      </c>
      <c r="G17" s="67" t="s">
        <v>2244</v>
      </c>
    </row>
    <row r="18" spans="2:7">
      <c r="B18" s="67" t="s">
        <v>182</v>
      </c>
      <c r="C18" s="67">
        <v>2017</v>
      </c>
      <c r="D18" s="67" t="s">
        <v>185</v>
      </c>
      <c r="E18" s="187">
        <f>E16*D3</f>
        <v>0.77300000000000002</v>
      </c>
      <c r="F18" s="104" t="str">
        <f t="shared" si="0"/>
        <v>kgCO2e/kWh</v>
      </c>
      <c r="G18" s="67" t="s">
        <v>2244</v>
      </c>
    </row>
    <row r="19" spans="2:7">
      <c r="B19" s="67" t="s">
        <v>186</v>
      </c>
      <c r="C19" s="67">
        <v>2015</v>
      </c>
      <c r="D19" s="67" t="s">
        <v>183</v>
      </c>
      <c r="E19" s="185">
        <v>345.9</v>
      </c>
      <c r="F19" s="104" t="str">
        <f t="shared" si="0"/>
        <v>kgCO2e/MWh</v>
      </c>
      <c r="G19" s="67" t="s">
        <v>2242</v>
      </c>
    </row>
    <row r="20" spans="2:7">
      <c r="B20" s="67" t="s">
        <v>186</v>
      </c>
      <c r="C20" s="67">
        <v>2015</v>
      </c>
      <c r="D20" s="67" t="s">
        <v>184</v>
      </c>
      <c r="E20" s="186">
        <f>E19*D2</f>
        <v>345900</v>
      </c>
      <c r="F20" s="104" t="str">
        <f t="shared" si="0"/>
        <v>kgCO2e/GWh</v>
      </c>
      <c r="G20" s="67" t="s">
        <v>2242</v>
      </c>
    </row>
    <row r="21" spans="2:7">
      <c r="B21" s="67" t="s">
        <v>186</v>
      </c>
      <c r="C21" s="67">
        <v>2015</v>
      </c>
      <c r="D21" s="67" t="s">
        <v>185</v>
      </c>
      <c r="E21" s="187">
        <f>E19*D3</f>
        <v>0.34589999999999999</v>
      </c>
      <c r="F21" s="104" t="str">
        <f t="shared" si="0"/>
        <v>kgCO2e/kWh</v>
      </c>
      <c r="G21" s="67" t="s">
        <v>2242</v>
      </c>
    </row>
    <row r="22" spans="2:7">
      <c r="B22" s="67" t="s">
        <v>186</v>
      </c>
      <c r="C22" s="67">
        <v>2016</v>
      </c>
      <c r="D22" s="67" t="s">
        <v>183</v>
      </c>
      <c r="E22" s="185">
        <v>397</v>
      </c>
      <c r="F22" s="104" t="str">
        <f t="shared" si="0"/>
        <v>kgCO2e/MWh</v>
      </c>
      <c r="G22" s="67" t="s">
        <v>2243</v>
      </c>
    </row>
    <row r="23" spans="2:7">
      <c r="B23" s="67" t="s">
        <v>186</v>
      </c>
      <c r="C23" s="67">
        <v>2016</v>
      </c>
      <c r="D23" s="67" t="s">
        <v>184</v>
      </c>
      <c r="E23" s="186">
        <f>E22*D2</f>
        <v>397000</v>
      </c>
      <c r="F23" s="104" t="str">
        <f t="shared" si="0"/>
        <v>kgCO2e/GWh</v>
      </c>
      <c r="G23" s="67" t="s">
        <v>2243</v>
      </c>
    </row>
    <row r="24" spans="2:7">
      <c r="B24" s="67" t="s">
        <v>186</v>
      </c>
      <c r="C24" s="67">
        <v>2016</v>
      </c>
      <c r="D24" s="67" t="s">
        <v>185</v>
      </c>
      <c r="E24" s="187">
        <f>E22*D3</f>
        <v>0.39700000000000002</v>
      </c>
      <c r="F24" s="104" t="str">
        <f t="shared" si="0"/>
        <v>kgCO2e/kWh</v>
      </c>
      <c r="G24" s="67" t="s">
        <v>2243</v>
      </c>
    </row>
    <row r="25" spans="2:7">
      <c r="B25" s="67" t="s">
        <v>186</v>
      </c>
      <c r="C25" s="67">
        <v>2017</v>
      </c>
      <c r="D25" s="67" t="s">
        <v>183</v>
      </c>
      <c r="E25" s="185">
        <v>336.4</v>
      </c>
      <c r="F25" s="104" t="str">
        <f t="shared" si="0"/>
        <v>kgCO2e/MWh</v>
      </c>
      <c r="G25" s="67" t="s">
        <v>2244</v>
      </c>
    </row>
    <row r="26" spans="2:7">
      <c r="B26" s="67" t="s">
        <v>186</v>
      </c>
      <c r="C26" s="67">
        <v>2017</v>
      </c>
      <c r="D26" s="67" t="s">
        <v>184</v>
      </c>
      <c r="E26" s="186">
        <f>E25*D2</f>
        <v>336400</v>
      </c>
      <c r="F26" s="104" t="str">
        <f t="shared" si="0"/>
        <v>kgCO2e/GWh</v>
      </c>
      <c r="G26" s="67" t="s">
        <v>2244</v>
      </c>
    </row>
    <row r="27" spans="2:7">
      <c r="B27" s="67" t="s">
        <v>186</v>
      </c>
      <c r="C27" s="67">
        <v>2017</v>
      </c>
      <c r="D27" s="67" t="s">
        <v>185</v>
      </c>
      <c r="E27" s="187">
        <f>E25*D3</f>
        <v>0.33639999999999998</v>
      </c>
      <c r="F27" s="104" t="str">
        <f t="shared" si="0"/>
        <v>kgCO2e/kWh</v>
      </c>
      <c r="G27" s="67" t="s">
        <v>2244</v>
      </c>
    </row>
    <row r="28" spans="2:7">
      <c r="B28" s="248" t="s">
        <v>187</v>
      </c>
      <c r="C28" s="67">
        <v>2018</v>
      </c>
      <c r="D28" s="67" t="s">
        <v>183</v>
      </c>
      <c r="E28" s="185">
        <v>418.7</v>
      </c>
      <c r="F28" s="104" t="str">
        <f t="shared" si="0"/>
        <v>kgCO2e/MWh</v>
      </c>
      <c r="G28" s="67" t="s">
        <v>2245</v>
      </c>
    </row>
    <row r="29" spans="2:7">
      <c r="B29" s="248" t="s">
        <v>187</v>
      </c>
      <c r="C29" s="67">
        <v>2018</v>
      </c>
      <c r="D29" s="67" t="s">
        <v>184</v>
      </c>
      <c r="E29" s="186">
        <f>E28*D2</f>
        <v>418700</v>
      </c>
      <c r="F29" s="104" t="str">
        <f t="shared" si="0"/>
        <v>kgCO2e/GWh</v>
      </c>
      <c r="G29" s="67" t="s">
        <v>2245</v>
      </c>
    </row>
    <row r="30" spans="2:7">
      <c r="B30" s="248" t="s">
        <v>187</v>
      </c>
      <c r="C30" s="67">
        <v>2018</v>
      </c>
      <c r="D30" s="67" t="s">
        <v>185</v>
      </c>
      <c r="E30" s="187">
        <f>E28*D3</f>
        <v>0.41870000000000002</v>
      </c>
      <c r="F30" s="104" t="str">
        <f t="shared" si="0"/>
        <v>kgCO2e/kWh</v>
      </c>
      <c r="G30" s="67" t="s">
        <v>2245</v>
      </c>
    </row>
    <row r="31" spans="2:7">
      <c r="B31" s="248" t="s">
        <v>187</v>
      </c>
      <c r="C31" s="67">
        <v>2019</v>
      </c>
      <c r="D31" s="67" t="s">
        <v>183</v>
      </c>
      <c r="E31" s="185">
        <v>405.6</v>
      </c>
      <c r="F31" s="104" t="str">
        <f t="shared" si="0"/>
        <v>kgCO2e/MWh</v>
      </c>
      <c r="G31" s="67" t="s">
        <v>2246</v>
      </c>
    </row>
    <row r="32" spans="2:7">
      <c r="B32" s="248" t="s">
        <v>187</v>
      </c>
      <c r="C32" s="67">
        <v>2019</v>
      </c>
      <c r="D32" s="67" t="s">
        <v>184</v>
      </c>
      <c r="E32" s="186">
        <f>E31*D2</f>
        <v>405600</v>
      </c>
      <c r="F32" s="104" t="str">
        <f t="shared" si="0"/>
        <v>kgCO2e/GWh</v>
      </c>
      <c r="G32" s="67" t="s">
        <v>2246</v>
      </c>
    </row>
    <row r="33" spans="2:7">
      <c r="B33" s="248" t="s">
        <v>187</v>
      </c>
      <c r="C33" s="67">
        <v>2019</v>
      </c>
      <c r="D33" s="67" t="s">
        <v>185</v>
      </c>
      <c r="E33" s="187">
        <f>E31*D3</f>
        <v>0.40560000000000002</v>
      </c>
      <c r="F33" s="104" t="str">
        <f t="shared" si="0"/>
        <v>kgCO2e/kWh</v>
      </c>
      <c r="G33" s="67" t="s">
        <v>2246</v>
      </c>
    </row>
    <row r="34" spans="2:7">
      <c r="B34" s="248" t="s">
        <v>187</v>
      </c>
      <c r="C34" s="67">
        <v>2020</v>
      </c>
      <c r="D34" s="67" t="s">
        <v>183</v>
      </c>
      <c r="E34" s="185">
        <v>383.4</v>
      </c>
      <c r="F34" s="104" t="str">
        <f t="shared" si="0"/>
        <v>kgCO2e/MWh</v>
      </c>
      <c r="G34" s="67" t="s">
        <v>2247</v>
      </c>
    </row>
    <row r="35" spans="2:7">
      <c r="B35" s="248" t="s">
        <v>187</v>
      </c>
      <c r="C35" s="67">
        <v>2020</v>
      </c>
      <c r="D35" s="67" t="s">
        <v>184</v>
      </c>
      <c r="E35" s="186">
        <f>E34*D2</f>
        <v>383400</v>
      </c>
      <c r="F35" s="104" t="str">
        <f t="shared" si="0"/>
        <v>kgCO2e/GWh</v>
      </c>
      <c r="G35" s="67" t="s">
        <v>2247</v>
      </c>
    </row>
    <row r="36" spans="2:7">
      <c r="B36" s="248" t="s">
        <v>187</v>
      </c>
      <c r="C36" s="67">
        <v>2020</v>
      </c>
      <c r="D36" s="67" t="s">
        <v>185</v>
      </c>
      <c r="E36" s="187">
        <f>E34*D3</f>
        <v>0.38339999999999996</v>
      </c>
      <c r="F36" s="104" t="str">
        <f t="shared" si="0"/>
        <v>kgCO2e/kWh</v>
      </c>
      <c r="G36" s="67" t="s">
        <v>2247</v>
      </c>
    </row>
    <row r="37" spans="2:7">
      <c r="B37" s="248" t="s">
        <v>187</v>
      </c>
      <c r="C37" s="67">
        <v>2021</v>
      </c>
      <c r="D37" s="67" t="s">
        <v>183</v>
      </c>
      <c r="E37" s="185">
        <v>419.93785732752269</v>
      </c>
      <c r="F37" s="104" t="str">
        <f t="shared" si="0"/>
        <v>kgCO2e/MWh</v>
      </c>
      <c r="G37" s="67" t="s">
        <v>2248</v>
      </c>
    </row>
    <row r="38" spans="2:7">
      <c r="B38" s="248" t="s">
        <v>187</v>
      </c>
      <c r="C38" s="67">
        <v>2021</v>
      </c>
      <c r="D38" s="67" t="s">
        <v>184</v>
      </c>
      <c r="E38" s="186">
        <f>E37*D2</f>
        <v>419937.85732752271</v>
      </c>
      <c r="F38" s="104" t="str">
        <f t="shared" si="0"/>
        <v>kgCO2e/GWh</v>
      </c>
      <c r="G38" s="67" t="s">
        <v>2248</v>
      </c>
    </row>
    <row r="39" spans="2:7">
      <c r="B39" s="248" t="s">
        <v>187</v>
      </c>
      <c r="C39" s="67">
        <v>2021</v>
      </c>
      <c r="D39" s="67" t="s">
        <v>185</v>
      </c>
      <c r="E39" s="187">
        <f>E37*D3</f>
        <v>0.4199378573275227</v>
      </c>
      <c r="F39" s="104" t="str">
        <f t="shared" si="0"/>
        <v>kgCO2e/kWh</v>
      </c>
      <c r="G39" s="67" t="s">
        <v>2248</v>
      </c>
    </row>
    <row r="40" spans="2:7">
      <c r="B40" s="248" t="s">
        <v>187</v>
      </c>
      <c r="C40" s="67">
        <v>2022</v>
      </c>
      <c r="D40" s="67" t="s">
        <v>183</v>
      </c>
      <c r="E40" s="185">
        <v>327.36290627772502</v>
      </c>
      <c r="F40" s="104" t="str">
        <f t="shared" si="0"/>
        <v>kgCO2e/MWh</v>
      </c>
      <c r="G40" s="67" t="s">
        <v>2249</v>
      </c>
    </row>
    <row r="41" spans="2:7">
      <c r="B41" s="248" t="s">
        <v>187</v>
      </c>
      <c r="C41" s="67">
        <v>2022</v>
      </c>
      <c r="D41" s="67" t="s">
        <v>184</v>
      </c>
      <c r="E41" s="186">
        <f>E40*D2</f>
        <v>327362.90627772501</v>
      </c>
      <c r="F41" s="104" t="str">
        <f t="shared" si="0"/>
        <v>kgCO2e/GWh</v>
      </c>
      <c r="G41" s="67" t="s">
        <v>2249</v>
      </c>
    </row>
    <row r="42" spans="2:7">
      <c r="B42" s="248" t="s">
        <v>187</v>
      </c>
      <c r="C42" s="67">
        <v>2022</v>
      </c>
      <c r="D42" s="67" t="s">
        <v>185</v>
      </c>
      <c r="E42" s="187">
        <f>E40*D3</f>
        <v>0.32736290627772502</v>
      </c>
      <c r="F42" s="104" t="str">
        <f t="shared" si="0"/>
        <v>kgCO2e/kWh</v>
      </c>
      <c r="G42" s="67" t="s">
        <v>2249</v>
      </c>
    </row>
    <row r="43" spans="2:7">
      <c r="B43" s="248" t="s">
        <v>187</v>
      </c>
      <c r="C43" s="67">
        <v>2023</v>
      </c>
      <c r="D43" s="67" t="s">
        <v>183</v>
      </c>
      <c r="E43" s="185">
        <v>255.873741774226</v>
      </c>
      <c r="F43" s="104" t="str">
        <f t="shared" si="0"/>
        <v>kgCO2e/MWh</v>
      </c>
      <c r="G43" s="67" t="s">
        <v>2250</v>
      </c>
    </row>
    <row r="44" spans="2:7">
      <c r="B44" s="248" t="s">
        <v>187</v>
      </c>
      <c r="C44" s="67">
        <v>2023</v>
      </c>
      <c r="D44" s="67" t="s">
        <v>184</v>
      </c>
      <c r="E44" s="186">
        <f>E43*D2</f>
        <v>255873.74177422601</v>
      </c>
      <c r="F44" s="104" t="str">
        <f t="shared" si="0"/>
        <v>kgCO2e/GWh</v>
      </c>
      <c r="G44" s="67" t="s">
        <v>2250</v>
      </c>
    </row>
    <row r="45" spans="2:7">
      <c r="B45" s="248" t="s">
        <v>187</v>
      </c>
      <c r="C45" s="67">
        <v>2023</v>
      </c>
      <c r="D45" s="67" t="s">
        <v>185</v>
      </c>
      <c r="E45" s="187">
        <f>E43*D3</f>
        <v>0.255873741774226</v>
      </c>
      <c r="F45" s="104" t="str">
        <f t="shared" si="0"/>
        <v>kgCO2e/kWh</v>
      </c>
      <c r="G45" s="67" t="s">
        <v>2250</v>
      </c>
    </row>
    <row r="46" spans="2:7">
      <c r="B46" s="248" t="s">
        <v>187</v>
      </c>
      <c r="C46" s="67">
        <v>2024</v>
      </c>
      <c r="D46" s="67" t="s">
        <v>183</v>
      </c>
      <c r="E46" s="185">
        <v>213.13980791418277</v>
      </c>
      <c r="F46" s="104" t="str">
        <f t="shared" si="0"/>
        <v>kgCO2e/MWh</v>
      </c>
      <c r="G46" s="67" t="s">
        <v>2251</v>
      </c>
    </row>
    <row r="47" spans="2:7">
      <c r="B47" s="248" t="s">
        <v>187</v>
      </c>
      <c r="C47" s="67">
        <v>2024</v>
      </c>
      <c r="D47" s="67" t="s">
        <v>184</v>
      </c>
      <c r="E47" s="186">
        <f>E46*D2</f>
        <v>213139.80791418278</v>
      </c>
      <c r="F47" s="104" t="str">
        <f t="shared" si="0"/>
        <v>kgCO2e/GWh</v>
      </c>
      <c r="G47" s="67" t="s">
        <v>2251</v>
      </c>
    </row>
    <row r="48" spans="2:7">
      <c r="B48" s="248" t="s">
        <v>187</v>
      </c>
      <c r="C48" s="67">
        <v>2024</v>
      </c>
      <c r="D48" s="67" t="s">
        <v>185</v>
      </c>
      <c r="E48" s="187">
        <f>E46*D3</f>
        <v>0.21313980791418277</v>
      </c>
      <c r="F48" s="104" t="str">
        <f t="shared" si="0"/>
        <v>kgCO2e/kWh</v>
      </c>
      <c r="G48" s="67" t="s">
        <v>2251</v>
      </c>
    </row>
    <row r="49" spans="2:7">
      <c r="B49" s="248" t="s">
        <v>187</v>
      </c>
      <c r="C49" s="67">
        <v>2025</v>
      </c>
      <c r="D49" s="67" t="s">
        <v>183</v>
      </c>
      <c r="E49" s="185">
        <v>246.7249809219505</v>
      </c>
      <c r="F49" s="104" t="str">
        <f t="shared" si="0"/>
        <v>kgCO2e/MWh</v>
      </c>
      <c r="G49" s="67" t="s">
        <v>2252</v>
      </c>
    </row>
    <row r="50" spans="2:7">
      <c r="B50" s="248" t="s">
        <v>187</v>
      </c>
      <c r="C50" s="67">
        <v>2025</v>
      </c>
      <c r="D50" s="67" t="s">
        <v>184</v>
      </c>
      <c r="E50" s="186">
        <f>E49*D2</f>
        <v>246724.98092195051</v>
      </c>
      <c r="F50" s="104" t="str">
        <f t="shared" si="0"/>
        <v>kgCO2e/GWh</v>
      </c>
      <c r="G50" s="67" t="s">
        <v>2252</v>
      </c>
    </row>
    <row r="51" spans="2:7">
      <c r="B51" s="248" t="s">
        <v>187</v>
      </c>
      <c r="C51" s="67">
        <v>2025</v>
      </c>
      <c r="D51" s="67" t="s">
        <v>185</v>
      </c>
      <c r="E51" s="187">
        <f>E49*D3</f>
        <v>0.2467249809219505</v>
      </c>
      <c r="F51" s="104" t="str">
        <f t="shared" si="0"/>
        <v>kgCO2e/kWh</v>
      </c>
      <c r="G51" s="67" t="s">
        <v>2252</v>
      </c>
    </row>
    <row r="52" spans="2:7">
      <c r="B52" s="67" t="s">
        <v>188</v>
      </c>
      <c r="C52" s="67">
        <v>2015</v>
      </c>
      <c r="D52" s="67" t="s">
        <v>183</v>
      </c>
      <c r="E52" s="185">
        <v>300.58332999999999</v>
      </c>
      <c r="F52" s="104" t="str">
        <f t="shared" si="0"/>
        <v>kgCO2e/MWh</v>
      </c>
      <c r="G52" s="67" t="s">
        <v>2242</v>
      </c>
    </row>
    <row r="53" spans="2:7">
      <c r="B53" s="67" t="s">
        <v>188</v>
      </c>
      <c r="C53" s="67">
        <v>2015</v>
      </c>
      <c r="D53" s="67" t="s">
        <v>184</v>
      </c>
      <c r="E53" s="186">
        <f>E52*D2</f>
        <v>300583.33</v>
      </c>
      <c r="F53" s="104" t="str">
        <f t="shared" si="0"/>
        <v>kgCO2e/GWh</v>
      </c>
      <c r="G53" s="67" t="s">
        <v>2242</v>
      </c>
    </row>
    <row r="54" spans="2:7">
      <c r="B54" s="67" t="s">
        <v>188</v>
      </c>
      <c r="C54" s="67">
        <v>2015</v>
      </c>
      <c r="D54" s="67" t="s">
        <v>185</v>
      </c>
      <c r="E54" s="187">
        <f>E52*D3</f>
        <v>0.30058332999999998</v>
      </c>
      <c r="F54" s="104" t="str">
        <f t="shared" si="0"/>
        <v>kgCO2e/kWh</v>
      </c>
      <c r="G54" s="67" t="s">
        <v>2242</v>
      </c>
    </row>
    <row r="55" spans="2:7">
      <c r="B55" s="67" t="s">
        <v>188</v>
      </c>
      <c r="C55" s="67">
        <v>2016</v>
      </c>
      <c r="D55" s="67" t="s">
        <v>183</v>
      </c>
      <c r="E55" s="185">
        <v>402.66667000000001</v>
      </c>
      <c r="F55" s="104" t="str">
        <f t="shared" si="0"/>
        <v>kgCO2e/MWh</v>
      </c>
      <c r="G55" s="67" t="s">
        <v>2243</v>
      </c>
    </row>
    <row r="56" spans="2:7">
      <c r="B56" s="67" t="s">
        <v>188</v>
      </c>
      <c r="C56" s="67">
        <v>2016</v>
      </c>
      <c r="D56" s="67" t="s">
        <v>184</v>
      </c>
      <c r="E56" s="186">
        <f>E55*D2</f>
        <v>402666.67</v>
      </c>
      <c r="F56" s="104" t="str">
        <f t="shared" si="0"/>
        <v>kgCO2e/GWh</v>
      </c>
      <c r="G56" s="67" t="s">
        <v>2243</v>
      </c>
    </row>
    <row r="57" spans="2:7">
      <c r="B57" s="67" t="s">
        <v>188</v>
      </c>
      <c r="C57" s="67">
        <v>2016</v>
      </c>
      <c r="D57" s="67" t="s">
        <v>185</v>
      </c>
      <c r="E57" s="187">
        <f>E55*D3</f>
        <v>0.40266667</v>
      </c>
      <c r="F57" s="104" t="str">
        <f t="shared" si="0"/>
        <v>kgCO2e/kWh</v>
      </c>
      <c r="G57" s="67" t="s">
        <v>2243</v>
      </c>
    </row>
    <row r="58" spans="2:7">
      <c r="B58" s="67" t="s">
        <v>188</v>
      </c>
      <c r="C58" s="67">
        <v>2017</v>
      </c>
      <c r="D58" s="67" t="s">
        <v>183</v>
      </c>
      <c r="E58" s="185">
        <v>194</v>
      </c>
      <c r="F58" s="104" t="str">
        <f t="shared" si="0"/>
        <v>kgCO2e/MWh</v>
      </c>
      <c r="G58" s="67" t="s">
        <v>2244</v>
      </c>
    </row>
    <row r="59" spans="2:7">
      <c r="B59" s="67" t="s">
        <v>188</v>
      </c>
      <c r="C59" s="67">
        <v>2017</v>
      </c>
      <c r="D59" s="67" t="s">
        <v>184</v>
      </c>
      <c r="E59" s="186">
        <f>E58*D2</f>
        <v>194000</v>
      </c>
      <c r="F59" s="104" t="str">
        <f t="shared" si="0"/>
        <v>kgCO2e/GWh</v>
      </c>
      <c r="G59" s="67" t="s">
        <v>2244</v>
      </c>
    </row>
    <row r="60" spans="2:7">
      <c r="B60" s="67" t="s">
        <v>188</v>
      </c>
      <c r="C60" s="67">
        <v>2017</v>
      </c>
      <c r="D60" s="67" t="s">
        <v>185</v>
      </c>
      <c r="E60" s="187">
        <f>E58*D3</f>
        <v>0.19400000000000001</v>
      </c>
      <c r="F60" s="104" t="str">
        <f t="shared" si="0"/>
        <v>kgCO2e/kWh</v>
      </c>
      <c r="G60" s="67" t="s">
        <v>2244</v>
      </c>
    </row>
    <row r="61" spans="2:7">
      <c r="B61" s="67" t="s">
        <v>188</v>
      </c>
      <c r="C61" s="67">
        <v>2018</v>
      </c>
      <c r="D61" s="67" t="s">
        <v>183</v>
      </c>
      <c r="E61" s="185">
        <v>229.16666667000001</v>
      </c>
      <c r="F61" s="104" t="str">
        <f t="shared" si="0"/>
        <v>kgCO2e/MWh</v>
      </c>
      <c r="G61" s="67" t="s">
        <v>2253</v>
      </c>
    </row>
    <row r="62" spans="2:7">
      <c r="B62" s="67" t="s">
        <v>188</v>
      </c>
      <c r="C62" s="67">
        <v>2018</v>
      </c>
      <c r="D62" s="67" t="s">
        <v>184</v>
      </c>
      <c r="E62" s="186">
        <f>E61*D2</f>
        <v>229166.66667000001</v>
      </c>
      <c r="F62" s="104" t="str">
        <f t="shared" si="0"/>
        <v>kgCO2e/GWh</v>
      </c>
      <c r="G62" s="67" t="s">
        <v>2253</v>
      </c>
    </row>
    <row r="63" spans="2:7">
      <c r="B63" s="67" t="s">
        <v>188</v>
      </c>
      <c r="C63" s="67">
        <v>2018</v>
      </c>
      <c r="D63" s="67" t="s">
        <v>185</v>
      </c>
      <c r="E63" s="187">
        <f>E61*D3</f>
        <v>0.22916666667000002</v>
      </c>
      <c r="F63" s="104" t="str">
        <f t="shared" si="0"/>
        <v>kgCO2e/kWh</v>
      </c>
      <c r="G63" s="67" t="s">
        <v>2253</v>
      </c>
    </row>
    <row r="64" spans="2:7">
      <c r="B64" s="67" t="s">
        <v>188</v>
      </c>
      <c r="C64" s="67">
        <v>2019</v>
      </c>
      <c r="D64" s="67" t="s">
        <v>183</v>
      </c>
      <c r="E64" s="185">
        <v>311.16666666999998</v>
      </c>
      <c r="F64" s="104" t="str">
        <f t="shared" si="0"/>
        <v>kgCO2e/MWh</v>
      </c>
      <c r="G64" s="67" t="s">
        <v>2254</v>
      </c>
    </row>
    <row r="65" spans="2:7">
      <c r="B65" s="67" t="s">
        <v>188</v>
      </c>
      <c r="C65" s="67">
        <v>2019</v>
      </c>
      <c r="D65" s="67" t="s">
        <v>184</v>
      </c>
      <c r="E65" s="186">
        <f>E64*D2</f>
        <v>311166.66667000001</v>
      </c>
      <c r="F65" s="104" t="str">
        <f t="shared" si="0"/>
        <v>kgCO2e/GWh</v>
      </c>
      <c r="G65" s="67" t="s">
        <v>2254</v>
      </c>
    </row>
    <row r="66" spans="2:7">
      <c r="B66" s="67" t="s">
        <v>188</v>
      </c>
      <c r="C66" s="67">
        <v>2019</v>
      </c>
      <c r="D66" s="67" t="s">
        <v>185</v>
      </c>
      <c r="E66" s="187">
        <f>E64*D3</f>
        <v>0.31116666666999998</v>
      </c>
      <c r="F66" s="104" t="str">
        <f t="shared" si="0"/>
        <v>kgCO2e/kWh</v>
      </c>
      <c r="G66" s="67" t="s">
        <v>2254</v>
      </c>
    </row>
    <row r="67" spans="2:7">
      <c r="B67" s="67" t="s">
        <v>188</v>
      </c>
      <c r="C67" s="67">
        <v>2020</v>
      </c>
      <c r="D67" s="67" t="s">
        <v>183</v>
      </c>
      <c r="E67" s="185">
        <v>308.08333333000002</v>
      </c>
      <c r="F67" s="104" t="str">
        <f t="shared" si="0"/>
        <v>kgCO2e/MWh</v>
      </c>
      <c r="G67" s="67" t="s">
        <v>2255</v>
      </c>
    </row>
    <row r="68" spans="2:7">
      <c r="B68" s="67" t="s">
        <v>188</v>
      </c>
      <c r="C68" s="67">
        <v>2020</v>
      </c>
      <c r="D68" s="67" t="s">
        <v>184</v>
      </c>
      <c r="E68" s="186">
        <f>E67*D2</f>
        <v>308083.33332999999</v>
      </c>
      <c r="F68" s="104" t="str">
        <f t="shared" si="0"/>
        <v>kgCO2e/GWh</v>
      </c>
      <c r="G68" s="67" t="s">
        <v>2255</v>
      </c>
    </row>
    <row r="69" spans="2:7">
      <c r="B69" s="67" t="s">
        <v>188</v>
      </c>
      <c r="C69" s="67">
        <v>2020</v>
      </c>
      <c r="D69" s="67" t="s">
        <v>185</v>
      </c>
      <c r="E69" s="187">
        <f>E67*D3</f>
        <v>0.30808333333000004</v>
      </c>
      <c r="F69" s="104" t="str">
        <f t="shared" si="0"/>
        <v>kgCO2e/kWh</v>
      </c>
      <c r="G69" s="67" t="s">
        <v>2255</v>
      </c>
    </row>
    <row r="70" spans="2:7">
      <c r="B70" s="67" t="s">
        <v>188</v>
      </c>
      <c r="C70" s="67">
        <v>2021</v>
      </c>
      <c r="D70" s="67" t="s">
        <v>183</v>
      </c>
      <c r="E70" s="185">
        <v>372.25</v>
      </c>
      <c r="F70" s="104" t="str">
        <f t="shared" si="0"/>
        <v>kgCO2e/MWh</v>
      </c>
      <c r="G70" s="67" t="s">
        <v>2256</v>
      </c>
    </row>
    <row r="71" spans="2:7">
      <c r="B71" s="67" t="s">
        <v>188</v>
      </c>
      <c r="C71" s="67">
        <v>2021</v>
      </c>
      <c r="D71" s="67" t="s">
        <v>184</v>
      </c>
      <c r="E71" s="186">
        <f>E70*D2</f>
        <v>372250</v>
      </c>
      <c r="F71" s="104" t="str">
        <f t="shared" si="0"/>
        <v>kgCO2e/GWh</v>
      </c>
      <c r="G71" s="67" t="s">
        <v>2256</v>
      </c>
    </row>
    <row r="72" spans="2:7">
      <c r="B72" s="67" t="s">
        <v>188</v>
      </c>
      <c r="C72" s="67">
        <v>2021</v>
      </c>
      <c r="D72" s="67" t="s">
        <v>185</v>
      </c>
      <c r="E72" s="187">
        <f>E70*D3</f>
        <v>0.37225000000000003</v>
      </c>
      <c r="F72" s="104" t="str">
        <f t="shared" si="0"/>
        <v>kgCO2e/kWh</v>
      </c>
      <c r="G72" s="67" t="s">
        <v>2256</v>
      </c>
    </row>
    <row r="73" spans="2:7">
      <c r="B73" s="67" t="s">
        <v>188</v>
      </c>
      <c r="C73" s="67">
        <v>2022</v>
      </c>
      <c r="D73" s="67" t="s">
        <v>183</v>
      </c>
      <c r="E73" s="185">
        <v>386.5</v>
      </c>
      <c r="F73" s="104" t="str">
        <f t="shared" si="0"/>
        <v>kgCO2e/MWh</v>
      </c>
      <c r="G73" s="67" t="s">
        <v>2257</v>
      </c>
    </row>
    <row r="74" spans="2:7">
      <c r="B74" s="67" t="s">
        <v>188</v>
      </c>
      <c r="C74" s="67">
        <v>2022</v>
      </c>
      <c r="D74" s="67" t="s">
        <v>184</v>
      </c>
      <c r="E74" s="186">
        <f>E73*D2</f>
        <v>386500</v>
      </c>
      <c r="F74" s="104" t="str">
        <f t="shared" si="0"/>
        <v>kgCO2e/GWh</v>
      </c>
      <c r="G74" s="67" t="s">
        <v>2257</v>
      </c>
    </row>
    <row r="75" spans="2:7">
      <c r="B75" s="67" t="s">
        <v>188</v>
      </c>
      <c r="C75" s="67">
        <v>2022</v>
      </c>
      <c r="D75" s="67" t="s">
        <v>185</v>
      </c>
      <c r="E75" s="187">
        <f>E73*D3</f>
        <v>0.38650000000000001</v>
      </c>
      <c r="F75" s="104" t="str">
        <f t="shared" si="0"/>
        <v>kgCO2e/kWh</v>
      </c>
      <c r="G75" s="67" t="s">
        <v>2257</v>
      </c>
    </row>
    <row r="76" spans="2:7">
      <c r="B76" s="67" t="s">
        <v>188</v>
      </c>
      <c r="C76" s="67">
        <v>2023</v>
      </c>
      <c r="D76" s="67" t="s">
        <v>183</v>
      </c>
      <c r="E76" s="185">
        <v>336.25</v>
      </c>
      <c r="F76" s="104" t="str">
        <f t="shared" si="0"/>
        <v>kgCO2e/MWh</v>
      </c>
      <c r="G76" s="67" t="s">
        <v>2258</v>
      </c>
    </row>
    <row r="77" spans="2:7">
      <c r="B77" s="67" t="s">
        <v>188</v>
      </c>
      <c r="C77" s="67">
        <v>2023</v>
      </c>
      <c r="D77" s="67" t="s">
        <v>184</v>
      </c>
      <c r="E77" s="186">
        <f>E76*D2</f>
        <v>336250</v>
      </c>
      <c r="F77" s="104" t="str">
        <f t="shared" si="0"/>
        <v>kgCO2e/GWh</v>
      </c>
      <c r="G77" s="67" t="s">
        <v>2258</v>
      </c>
    </row>
    <row r="78" spans="2:7">
      <c r="B78" s="67" t="s">
        <v>188</v>
      </c>
      <c r="C78" s="67">
        <v>2023</v>
      </c>
      <c r="D78" s="67" t="s">
        <v>185</v>
      </c>
      <c r="E78" s="187">
        <f>E76*D3</f>
        <v>0.33624999999999999</v>
      </c>
      <c r="F78" s="104" t="str">
        <f t="shared" ref="F78:F147" si="1">"kgCO2e/"&amp;D78</f>
        <v>kgCO2e/kWh</v>
      </c>
      <c r="G78" s="67" t="s">
        <v>2258</v>
      </c>
    </row>
    <row r="79" spans="2:7">
      <c r="B79" s="67" t="s">
        <v>188</v>
      </c>
      <c r="C79" s="67">
        <v>2024</v>
      </c>
      <c r="D79" s="67" t="s">
        <v>183</v>
      </c>
      <c r="E79" s="185">
        <v>304.5</v>
      </c>
      <c r="F79" s="104" t="str">
        <f t="shared" si="1"/>
        <v>kgCO2e/MWh</v>
      </c>
      <c r="G79" s="67" t="s">
        <v>2259</v>
      </c>
    </row>
    <row r="80" spans="2:7">
      <c r="B80" s="67" t="s">
        <v>188</v>
      </c>
      <c r="C80" s="67">
        <v>2024</v>
      </c>
      <c r="D80" s="67" t="s">
        <v>184</v>
      </c>
      <c r="E80" s="186">
        <f>E79*D2</f>
        <v>304500</v>
      </c>
      <c r="F80" s="104" t="str">
        <f t="shared" si="1"/>
        <v>kgCO2e/GWh</v>
      </c>
      <c r="G80" s="67" t="s">
        <v>2259</v>
      </c>
    </row>
    <row r="81" spans="2:7">
      <c r="B81" s="67" t="s">
        <v>188</v>
      </c>
      <c r="C81" s="67">
        <v>2024</v>
      </c>
      <c r="D81" s="67" t="s">
        <v>185</v>
      </c>
      <c r="E81" s="187">
        <f>E79*D3</f>
        <v>0.30449999999999999</v>
      </c>
      <c r="F81" s="104" t="str">
        <f t="shared" si="1"/>
        <v>kgCO2e/kWh</v>
      </c>
      <c r="G81" s="67" t="s">
        <v>2259</v>
      </c>
    </row>
    <row r="82" spans="2:7">
      <c r="B82" s="67" t="s">
        <v>188</v>
      </c>
      <c r="C82" s="67">
        <v>2025</v>
      </c>
      <c r="D82" s="67" t="s">
        <v>183</v>
      </c>
      <c r="E82" s="372" t="s">
        <v>2181</v>
      </c>
      <c r="F82" s="104" t="str">
        <f t="shared" si="1"/>
        <v>kgCO2e/MWh</v>
      </c>
      <c r="G82" s="67" t="s">
        <v>2260</v>
      </c>
    </row>
    <row r="83" spans="2:7">
      <c r="B83" s="67" t="s">
        <v>188</v>
      </c>
      <c r="C83" s="67">
        <v>2025</v>
      </c>
      <c r="D83" s="67" t="s">
        <v>184</v>
      </c>
      <c r="E83" s="372" t="s">
        <v>2181</v>
      </c>
      <c r="F83" s="104" t="str">
        <f t="shared" si="1"/>
        <v>kgCO2e/GWh</v>
      </c>
      <c r="G83" s="67" t="s">
        <v>2260</v>
      </c>
    </row>
    <row r="84" spans="2:7">
      <c r="B84" s="67" t="s">
        <v>188</v>
      </c>
      <c r="C84" s="67">
        <v>2025</v>
      </c>
      <c r="D84" s="67" t="s">
        <v>185</v>
      </c>
      <c r="E84" s="372" t="s">
        <v>2181</v>
      </c>
      <c r="F84" s="104" t="str">
        <f t="shared" si="1"/>
        <v>kgCO2e/kWh</v>
      </c>
      <c r="G84" s="67" t="s">
        <v>2260</v>
      </c>
    </row>
    <row r="85" spans="2:7">
      <c r="B85" s="67" t="s">
        <v>189</v>
      </c>
      <c r="C85" s="67">
        <v>2015</v>
      </c>
      <c r="D85" s="67" t="s">
        <v>183</v>
      </c>
      <c r="E85" s="185">
        <v>568.33333000000005</v>
      </c>
      <c r="F85" s="104" t="str">
        <f t="shared" si="1"/>
        <v>kgCO2e/MWh</v>
      </c>
      <c r="G85" s="67" t="s">
        <v>2242</v>
      </c>
    </row>
    <row r="86" spans="2:7">
      <c r="B86" s="67" t="s">
        <v>189</v>
      </c>
      <c r="C86" s="67">
        <v>2015</v>
      </c>
      <c r="D86" s="67" t="s">
        <v>184</v>
      </c>
      <c r="E86" s="186">
        <f>E85*D2</f>
        <v>568333.33000000007</v>
      </c>
      <c r="F86" s="104" t="str">
        <f t="shared" si="1"/>
        <v>kgCO2e/GWh</v>
      </c>
      <c r="G86" s="67" t="s">
        <v>2242</v>
      </c>
    </row>
    <row r="87" spans="2:7">
      <c r="B87" s="67" t="s">
        <v>189</v>
      </c>
      <c r="C87" s="67">
        <v>2015</v>
      </c>
      <c r="D87" s="67" t="s">
        <v>185</v>
      </c>
      <c r="E87" s="187">
        <f>E85*D3</f>
        <v>0.56833333000000008</v>
      </c>
      <c r="F87" s="104" t="str">
        <f t="shared" si="1"/>
        <v>kgCO2e/kWh</v>
      </c>
      <c r="G87" s="67" t="s">
        <v>2242</v>
      </c>
    </row>
    <row r="88" spans="2:7">
      <c r="B88" s="67" t="s">
        <v>189</v>
      </c>
      <c r="C88" s="67">
        <v>2016</v>
      </c>
      <c r="D88" s="67" t="s">
        <v>183</v>
      </c>
      <c r="E88" s="185">
        <v>567.08333000000005</v>
      </c>
      <c r="F88" s="104" t="str">
        <f t="shared" si="1"/>
        <v>kgCO2e/MWh</v>
      </c>
      <c r="G88" s="67" t="s">
        <v>2243</v>
      </c>
    </row>
    <row r="89" spans="2:7">
      <c r="B89" s="67" t="s">
        <v>189</v>
      </c>
      <c r="C89" s="67">
        <v>2016</v>
      </c>
      <c r="D89" s="67" t="s">
        <v>184</v>
      </c>
      <c r="E89" s="186">
        <f>E88*D2</f>
        <v>567083.33000000007</v>
      </c>
      <c r="F89" s="104" t="str">
        <f t="shared" si="1"/>
        <v>kgCO2e/GWh</v>
      </c>
      <c r="G89" s="67" t="s">
        <v>2243</v>
      </c>
    </row>
    <row r="90" spans="2:7">
      <c r="B90" s="67" t="s">
        <v>189</v>
      </c>
      <c r="C90" s="67">
        <v>2016</v>
      </c>
      <c r="D90" s="67" t="s">
        <v>185</v>
      </c>
      <c r="E90" s="187">
        <f>E88*D3</f>
        <v>0.56708333000000011</v>
      </c>
      <c r="F90" s="104" t="str">
        <f t="shared" si="1"/>
        <v>kgCO2e/kWh</v>
      </c>
      <c r="G90" s="67" t="s">
        <v>2243</v>
      </c>
    </row>
    <row r="91" spans="2:7">
      <c r="B91" s="67" t="s">
        <v>189</v>
      </c>
      <c r="C91" s="67">
        <v>2017</v>
      </c>
      <c r="D91" s="67" t="s">
        <v>183</v>
      </c>
      <c r="E91" s="185">
        <v>567.75</v>
      </c>
      <c r="F91" s="104" t="str">
        <f t="shared" si="1"/>
        <v>kgCO2e/MWh</v>
      </c>
      <c r="G91" s="67" t="s">
        <v>2244</v>
      </c>
    </row>
    <row r="92" spans="2:7">
      <c r="B92" s="67" t="s">
        <v>189</v>
      </c>
      <c r="C92" s="67">
        <v>2017</v>
      </c>
      <c r="D92" s="67" t="s">
        <v>184</v>
      </c>
      <c r="E92" s="186">
        <f>E91*D2</f>
        <v>567750</v>
      </c>
      <c r="F92" s="104" t="str">
        <f t="shared" si="1"/>
        <v>kgCO2e/GWh</v>
      </c>
      <c r="G92" s="67" t="s">
        <v>2244</v>
      </c>
    </row>
    <row r="93" spans="2:7">
      <c r="B93" s="67" t="s">
        <v>189</v>
      </c>
      <c r="C93" s="67">
        <v>2017</v>
      </c>
      <c r="D93" s="67" t="s">
        <v>185</v>
      </c>
      <c r="E93" s="187">
        <f>E91*D3</f>
        <v>0.56774999999999998</v>
      </c>
      <c r="F93" s="104" t="str">
        <f t="shared" si="1"/>
        <v>kgCO2e/kWh</v>
      </c>
      <c r="G93" s="67" t="s">
        <v>2244</v>
      </c>
    </row>
    <row r="94" spans="2:7">
      <c r="B94" s="67" t="s">
        <v>189</v>
      </c>
      <c r="C94" s="67">
        <v>2018</v>
      </c>
      <c r="D94" s="67" t="s">
        <v>183</v>
      </c>
      <c r="E94" s="185">
        <v>572</v>
      </c>
      <c r="F94" s="104" t="str">
        <f t="shared" si="1"/>
        <v>kgCO2e/MWh</v>
      </c>
      <c r="G94" s="67" t="s">
        <v>2253</v>
      </c>
    </row>
    <row r="95" spans="2:7">
      <c r="B95" s="67" t="s">
        <v>189</v>
      </c>
      <c r="C95" s="67">
        <v>2018</v>
      </c>
      <c r="D95" s="67" t="s">
        <v>184</v>
      </c>
      <c r="E95" s="186">
        <f>E94*D2</f>
        <v>572000</v>
      </c>
      <c r="F95" s="104" t="str">
        <f t="shared" si="1"/>
        <v>kgCO2e/GWh</v>
      </c>
      <c r="G95" s="67" t="s">
        <v>2253</v>
      </c>
    </row>
    <row r="96" spans="2:7">
      <c r="B96" s="67" t="s">
        <v>189</v>
      </c>
      <c r="C96" s="67">
        <v>2018</v>
      </c>
      <c r="D96" s="67" t="s">
        <v>185</v>
      </c>
      <c r="E96" s="187">
        <f>E94*D3</f>
        <v>0.57200000000000006</v>
      </c>
      <c r="F96" s="104" t="str">
        <f t="shared" si="1"/>
        <v>kgCO2e/kWh</v>
      </c>
      <c r="G96" s="67" t="s">
        <v>2253</v>
      </c>
    </row>
    <row r="97" spans="2:7">
      <c r="B97" s="67" t="s">
        <v>189</v>
      </c>
      <c r="C97" s="67">
        <v>2019</v>
      </c>
      <c r="D97" s="67" t="s">
        <v>183</v>
      </c>
      <c r="E97" s="185">
        <v>595.66666999999995</v>
      </c>
      <c r="F97" s="104" t="str">
        <f t="shared" si="1"/>
        <v>kgCO2e/MWh</v>
      </c>
      <c r="G97" s="67" t="s">
        <v>2254</v>
      </c>
    </row>
    <row r="98" spans="2:7">
      <c r="B98" s="67" t="s">
        <v>189</v>
      </c>
      <c r="C98" s="67">
        <v>2019</v>
      </c>
      <c r="D98" s="67" t="s">
        <v>184</v>
      </c>
      <c r="E98" s="186">
        <f>E97*D2</f>
        <v>595666.66999999993</v>
      </c>
      <c r="F98" s="104" t="str">
        <f t="shared" si="1"/>
        <v>kgCO2e/GWh</v>
      </c>
      <c r="G98" s="67" t="s">
        <v>2254</v>
      </c>
    </row>
    <row r="99" spans="2:7">
      <c r="B99" s="67" t="s">
        <v>189</v>
      </c>
      <c r="C99" s="67">
        <v>2019</v>
      </c>
      <c r="D99" s="67" t="s">
        <v>185</v>
      </c>
      <c r="E99" s="187">
        <f>E97*D3</f>
        <v>0.59566666999999995</v>
      </c>
      <c r="F99" s="104" t="str">
        <f t="shared" si="1"/>
        <v>kgCO2e/kWh</v>
      </c>
      <c r="G99" s="67" t="s">
        <v>2254</v>
      </c>
    </row>
    <row r="100" spans="2:7">
      <c r="B100" s="67" t="s">
        <v>189</v>
      </c>
      <c r="C100" s="67">
        <v>2020</v>
      </c>
      <c r="D100" s="67" t="s">
        <v>183</v>
      </c>
      <c r="E100" s="185">
        <v>579.5</v>
      </c>
      <c r="F100" s="104" t="str">
        <f t="shared" si="1"/>
        <v>kgCO2e/MWh</v>
      </c>
      <c r="G100" s="67" t="s">
        <v>2255</v>
      </c>
    </row>
    <row r="101" spans="2:7">
      <c r="B101" s="67" t="s">
        <v>189</v>
      </c>
      <c r="C101" s="67">
        <v>2020</v>
      </c>
      <c r="D101" s="67" t="s">
        <v>184</v>
      </c>
      <c r="E101" s="186">
        <f>E100*D2</f>
        <v>579500</v>
      </c>
      <c r="F101" s="104" t="str">
        <f t="shared" si="1"/>
        <v>kgCO2e/GWh</v>
      </c>
      <c r="G101" s="67" t="s">
        <v>2255</v>
      </c>
    </row>
    <row r="102" spans="2:7">
      <c r="B102" s="67" t="s">
        <v>189</v>
      </c>
      <c r="C102" s="67">
        <v>2020</v>
      </c>
      <c r="D102" s="67" t="s">
        <v>185</v>
      </c>
      <c r="E102" s="187">
        <f>E100*D3</f>
        <v>0.57950000000000002</v>
      </c>
      <c r="F102" s="104" t="str">
        <f t="shared" si="1"/>
        <v>kgCO2e/kWh</v>
      </c>
      <c r="G102" s="67" t="s">
        <v>2255</v>
      </c>
    </row>
    <row r="103" spans="2:7">
      <c r="B103" s="67" t="s">
        <v>189</v>
      </c>
      <c r="C103" s="67">
        <v>2021</v>
      </c>
      <c r="D103" s="67" t="s">
        <v>183</v>
      </c>
      <c r="E103" s="185">
        <v>557.25</v>
      </c>
      <c r="F103" s="104" t="str">
        <f t="shared" si="1"/>
        <v>kgCO2e/MWh</v>
      </c>
      <c r="G103" s="67" t="s">
        <v>2256</v>
      </c>
    </row>
    <row r="104" spans="2:7">
      <c r="B104" s="67" t="s">
        <v>189</v>
      </c>
      <c r="C104" s="67">
        <v>2021</v>
      </c>
      <c r="D104" s="67" t="s">
        <v>184</v>
      </c>
      <c r="E104" s="186">
        <f>E103*D2</f>
        <v>557250</v>
      </c>
      <c r="F104" s="104" t="str">
        <f t="shared" si="1"/>
        <v>kgCO2e/GWh</v>
      </c>
      <c r="G104" s="67" t="s">
        <v>2256</v>
      </c>
    </row>
    <row r="105" spans="2:7">
      <c r="B105" s="67" t="s">
        <v>189</v>
      </c>
      <c r="C105" s="67">
        <v>2021</v>
      </c>
      <c r="D105" s="67" t="s">
        <v>185</v>
      </c>
      <c r="E105" s="187">
        <f>E103*D3</f>
        <v>0.55725000000000002</v>
      </c>
      <c r="F105" s="104" t="str">
        <f t="shared" si="1"/>
        <v>kgCO2e/kWh</v>
      </c>
      <c r="G105" s="67" t="s">
        <v>2256</v>
      </c>
    </row>
    <row r="106" spans="2:7">
      <c r="B106" s="67" t="s">
        <v>189</v>
      </c>
      <c r="C106" s="67">
        <v>2022</v>
      </c>
      <c r="D106" s="67" t="s">
        <v>183</v>
      </c>
      <c r="E106" s="185">
        <v>562.75</v>
      </c>
      <c r="F106" s="104" t="str">
        <f t="shared" si="1"/>
        <v>kgCO2e/MWh</v>
      </c>
      <c r="G106" s="67" t="s">
        <v>2257</v>
      </c>
    </row>
    <row r="107" spans="2:7">
      <c r="B107" s="67" t="s">
        <v>189</v>
      </c>
      <c r="C107" s="67">
        <v>2022</v>
      </c>
      <c r="D107" s="67" t="s">
        <v>184</v>
      </c>
      <c r="E107" s="186">
        <f>E106*D2</f>
        <v>562750</v>
      </c>
      <c r="F107" s="104" t="str">
        <f t="shared" si="1"/>
        <v>kgCO2e/GWh</v>
      </c>
      <c r="G107" s="67" t="s">
        <v>2257</v>
      </c>
    </row>
    <row r="108" spans="2:7">
      <c r="B108" s="67" t="s">
        <v>189</v>
      </c>
      <c r="C108" s="67">
        <v>2022</v>
      </c>
      <c r="D108" s="67" t="s">
        <v>185</v>
      </c>
      <c r="E108" s="187">
        <f>E106*D3</f>
        <v>0.56274999999999997</v>
      </c>
      <c r="F108" s="104" t="str">
        <f t="shared" si="1"/>
        <v>kgCO2e/kWh</v>
      </c>
      <c r="G108" s="67" t="s">
        <v>2257</v>
      </c>
    </row>
    <row r="109" spans="2:7">
      <c r="B109" s="67" t="s">
        <v>189</v>
      </c>
      <c r="C109" s="67">
        <v>2023</v>
      </c>
      <c r="D109" s="67" t="s">
        <v>183</v>
      </c>
      <c r="E109" s="185">
        <v>592.83333000000005</v>
      </c>
      <c r="F109" s="104" t="str">
        <f t="shared" si="1"/>
        <v>kgCO2e/MWh</v>
      </c>
      <c r="G109" s="67" t="s">
        <v>2258</v>
      </c>
    </row>
    <row r="110" spans="2:7">
      <c r="B110" s="67" t="s">
        <v>189</v>
      </c>
      <c r="C110" s="67">
        <v>2023</v>
      </c>
      <c r="D110" s="67" t="s">
        <v>184</v>
      </c>
      <c r="E110" s="186">
        <f>E109*D2</f>
        <v>592833.33000000007</v>
      </c>
      <c r="F110" s="104" t="str">
        <f t="shared" si="1"/>
        <v>kgCO2e/GWh</v>
      </c>
      <c r="G110" s="67" t="s">
        <v>2258</v>
      </c>
    </row>
    <row r="111" spans="2:7">
      <c r="B111" s="67" t="s">
        <v>189</v>
      </c>
      <c r="C111" s="67">
        <v>2023</v>
      </c>
      <c r="D111" s="67" t="s">
        <v>185</v>
      </c>
      <c r="E111" s="187">
        <f>E109*D3</f>
        <v>0.59283333000000005</v>
      </c>
      <c r="F111" s="104" t="str">
        <f t="shared" si="1"/>
        <v>kgCO2e/kWh</v>
      </c>
      <c r="G111" s="67" t="s">
        <v>2258</v>
      </c>
    </row>
    <row r="112" spans="2:7">
      <c r="B112" s="67" t="s">
        <v>189</v>
      </c>
      <c r="C112" s="67">
        <v>2024</v>
      </c>
      <c r="D112" s="67" t="s">
        <v>183</v>
      </c>
      <c r="E112" s="185">
        <v>587.20000000000005</v>
      </c>
      <c r="F112" s="104" t="str">
        <f t="shared" si="1"/>
        <v>kgCO2e/MWh</v>
      </c>
      <c r="G112" s="67" t="s">
        <v>2259</v>
      </c>
    </row>
    <row r="113" spans="2:7">
      <c r="B113" s="67" t="s">
        <v>189</v>
      </c>
      <c r="C113" s="67">
        <v>2024</v>
      </c>
      <c r="D113" s="67" t="s">
        <v>184</v>
      </c>
      <c r="E113" s="186">
        <f>E112*D2</f>
        <v>587200</v>
      </c>
      <c r="F113" s="104" t="str">
        <f t="shared" si="1"/>
        <v>kgCO2e/GWh</v>
      </c>
      <c r="G113" s="67" t="s">
        <v>2259</v>
      </c>
    </row>
    <row r="114" spans="2:7">
      <c r="B114" s="67" t="s">
        <v>189</v>
      </c>
      <c r="C114" s="67">
        <v>2024</v>
      </c>
      <c r="D114" s="67" t="s">
        <v>185</v>
      </c>
      <c r="E114" s="187">
        <f>E112*D3</f>
        <v>0.58720000000000006</v>
      </c>
      <c r="F114" s="104" t="str">
        <f t="shared" si="1"/>
        <v>kgCO2e/kWh</v>
      </c>
      <c r="G114" s="67" t="s">
        <v>2259</v>
      </c>
    </row>
    <row r="115" spans="2:7">
      <c r="B115" s="67" t="s">
        <v>189</v>
      </c>
      <c r="C115" s="67">
        <v>2025</v>
      </c>
      <c r="D115" s="67" t="s">
        <v>183</v>
      </c>
      <c r="E115" s="372" t="s">
        <v>2181</v>
      </c>
      <c r="F115" s="104" t="str">
        <f t="shared" si="1"/>
        <v>kgCO2e/MWh</v>
      </c>
      <c r="G115" s="67" t="s">
        <v>2260</v>
      </c>
    </row>
    <row r="116" spans="2:7">
      <c r="B116" s="67" t="s">
        <v>189</v>
      </c>
      <c r="C116" s="67">
        <v>2025</v>
      </c>
      <c r="D116" s="67" t="s">
        <v>184</v>
      </c>
      <c r="E116" s="372" t="s">
        <v>2181</v>
      </c>
      <c r="F116" s="104" t="str">
        <f t="shared" si="1"/>
        <v>kgCO2e/GWh</v>
      </c>
      <c r="G116" s="67" t="s">
        <v>2260</v>
      </c>
    </row>
    <row r="117" spans="2:7">
      <c r="B117" s="67" t="s">
        <v>189</v>
      </c>
      <c r="C117" s="67">
        <v>2025</v>
      </c>
      <c r="D117" s="67" t="s">
        <v>185</v>
      </c>
      <c r="E117" s="372" t="s">
        <v>2181</v>
      </c>
      <c r="F117" s="104" t="str">
        <f t="shared" si="1"/>
        <v>kgCO2e/kWh</v>
      </c>
      <c r="G117" s="67" t="s">
        <v>2260</v>
      </c>
    </row>
    <row r="118" spans="2:7">
      <c r="B118" s="67" t="s">
        <v>190</v>
      </c>
      <c r="C118" s="67">
        <v>2015</v>
      </c>
      <c r="D118" s="67" t="s">
        <v>183</v>
      </c>
      <c r="E118" s="185">
        <v>619</v>
      </c>
      <c r="F118" s="104" t="str">
        <f t="shared" si="1"/>
        <v>kgCO2e/MWh</v>
      </c>
      <c r="G118" s="67" t="s">
        <v>2242</v>
      </c>
    </row>
    <row r="119" spans="2:7">
      <c r="B119" s="67" t="s">
        <v>190</v>
      </c>
      <c r="C119" s="67">
        <v>2015</v>
      </c>
      <c r="D119" s="67" t="s">
        <v>184</v>
      </c>
      <c r="E119" s="186">
        <f>E118*D2</f>
        <v>619000</v>
      </c>
      <c r="F119" s="104" t="str">
        <f t="shared" si="1"/>
        <v>kgCO2e/GWh</v>
      </c>
      <c r="G119" s="67" t="s">
        <v>2242</v>
      </c>
    </row>
    <row r="120" spans="2:7">
      <c r="B120" s="67" t="s">
        <v>190</v>
      </c>
      <c r="C120" s="67">
        <v>2015</v>
      </c>
      <c r="D120" s="67" t="s">
        <v>185</v>
      </c>
      <c r="E120" s="187">
        <f>E118*D3</f>
        <v>0.61899999999999999</v>
      </c>
      <c r="F120" s="104" t="str">
        <f t="shared" si="1"/>
        <v>kgCO2e/kWh</v>
      </c>
      <c r="G120" s="67" t="s">
        <v>2242</v>
      </c>
    </row>
    <row r="121" spans="2:7">
      <c r="B121" s="67" t="s">
        <v>190</v>
      </c>
      <c r="C121" s="67">
        <v>2016</v>
      </c>
      <c r="D121" s="67" t="s">
        <v>183</v>
      </c>
      <c r="E121" s="185">
        <v>608.41666999999995</v>
      </c>
      <c r="F121" s="104" t="str">
        <f t="shared" si="1"/>
        <v>kgCO2e/MWh</v>
      </c>
      <c r="G121" s="67" t="s">
        <v>2243</v>
      </c>
    </row>
    <row r="122" spans="2:7">
      <c r="B122" s="67" t="s">
        <v>190</v>
      </c>
      <c r="C122" s="67">
        <v>2016</v>
      </c>
      <c r="D122" s="67" t="s">
        <v>184</v>
      </c>
      <c r="E122" s="186">
        <f>E121*D2</f>
        <v>608416.66999999993</v>
      </c>
      <c r="F122" s="104" t="str">
        <f t="shared" si="1"/>
        <v>kgCO2e/GWh</v>
      </c>
      <c r="G122" s="67" t="s">
        <v>2243</v>
      </c>
    </row>
    <row r="123" spans="2:7">
      <c r="B123" s="67" t="s">
        <v>190</v>
      </c>
      <c r="C123" s="67">
        <v>2016</v>
      </c>
      <c r="D123" s="67" t="s">
        <v>185</v>
      </c>
      <c r="E123" s="187">
        <f>E121*D3</f>
        <v>0.60841666999999999</v>
      </c>
      <c r="F123" s="104" t="str">
        <f t="shared" si="1"/>
        <v>kgCO2e/kWh</v>
      </c>
      <c r="G123" s="67" t="s">
        <v>2243</v>
      </c>
    </row>
    <row r="124" spans="2:7">
      <c r="B124" s="67" t="s">
        <v>190</v>
      </c>
      <c r="C124" s="67">
        <v>2017</v>
      </c>
      <c r="D124" s="67" t="s">
        <v>183</v>
      </c>
      <c r="E124" s="185">
        <v>557.08333000000005</v>
      </c>
      <c r="F124" s="104" t="str">
        <f t="shared" si="1"/>
        <v>kgCO2e/MWh</v>
      </c>
      <c r="G124" s="67" t="s">
        <v>2244</v>
      </c>
    </row>
    <row r="125" spans="2:7">
      <c r="B125" s="67" t="s">
        <v>190</v>
      </c>
      <c r="C125" s="67">
        <v>2017</v>
      </c>
      <c r="D125" s="67" t="s">
        <v>184</v>
      </c>
      <c r="E125" s="186">
        <f>E124*D2</f>
        <v>557083.33000000007</v>
      </c>
      <c r="F125" s="104" t="str">
        <f t="shared" si="1"/>
        <v>kgCO2e/GWh</v>
      </c>
      <c r="G125" s="67" t="s">
        <v>2244</v>
      </c>
    </row>
    <row r="126" spans="2:7">
      <c r="B126" s="67" t="s">
        <v>190</v>
      </c>
      <c r="C126" s="67">
        <v>2017</v>
      </c>
      <c r="D126" s="67" t="s">
        <v>185</v>
      </c>
      <c r="E126" s="187">
        <f>E124*D3</f>
        <v>0.5570833300000001</v>
      </c>
      <c r="F126" s="104" t="str">
        <f t="shared" si="1"/>
        <v>kgCO2e/kWh</v>
      </c>
      <c r="G126" s="67" t="s">
        <v>2244</v>
      </c>
    </row>
    <row r="127" spans="2:7">
      <c r="B127" s="67" t="s">
        <v>190</v>
      </c>
      <c r="C127" s="67">
        <v>2018</v>
      </c>
      <c r="D127" s="67" t="s">
        <v>183</v>
      </c>
      <c r="E127" s="185">
        <v>555.08333330000005</v>
      </c>
      <c r="F127" s="104" t="str">
        <f t="shared" si="1"/>
        <v>kgCO2e/MWh</v>
      </c>
      <c r="G127" s="67" t="s">
        <v>2253</v>
      </c>
    </row>
    <row r="128" spans="2:7">
      <c r="B128" s="67" t="s">
        <v>190</v>
      </c>
      <c r="C128" s="67">
        <v>2018</v>
      </c>
      <c r="D128" s="67" t="s">
        <v>184</v>
      </c>
      <c r="E128" s="186">
        <f>E127*D2</f>
        <v>555083.33330000006</v>
      </c>
      <c r="F128" s="104" t="str">
        <f t="shared" si="1"/>
        <v>kgCO2e/GWh</v>
      </c>
      <c r="G128" s="67" t="s">
        <v>2253</v>
      </c>
    </row>
    <row r="129" spans="2:7">
      <c r="B129" s="67" t="s">
        <v>190</v>
      </c>
      <c r="C129" s="67">
        <v>2018</v>
      </c>
      <c r="D129" s="67" t="s">
        <v>185</v>
      </c>
      <c r="E129" s="187">
        <f>E127*D3</f>
        <v>0.55508333330000004</v>
      </c>
      <c r="F129" s="104" t="str">
        <f t="shared" si="1"/>
        <v>kgCO2e/kWh</v>
      </c>
      <c r="G129" s="67" t="s">
        <v>2253</v>
      </c>
    </row>
    <row r="130" spans="2:7">
      <c r="B130" s="67" t="s">
        <v>190</v>
      </c>
      <c r="C130" s="67">
        <v>2019</v>
      </c>
      <c r="D130" s="67" t="s">
        <v>183</v>
      </c>
      <c r="E130" s="185">
        <v>517.33333330000005</v>
      </c>
      <c r="F130" s="104" t="str">
        <f t="shared" si="1"/>
        <v>kgCO2e/MWh</v>
      </c>
      <c r="G130" s="67" t="s">
        <v>2254</v>
      </c>
    </row>
    <row r="131" spans="2:7">
      <c r="B131" s="67" t="s">
        <v>190</v>
      </c>
      <c r="C131" s="67">
        <v>2019</v>
      </c>
      <c r="D131" s="67" t="s">
        <v>184</v>
      </c>
      <c r="E131" s="186">
        <f>E130*D2</f>
        <v>517333.33330000006</v>
      </c>
      <c r="F131" s="104" t="str">
        <f t="shared" si="1"/>
        <v>kgCO2e/GWh</v>
      </c>
      <c r="G131" s="67" t="s">
        <v>2254</v>
      </c>
    </row>
    <row r="132" spans="2:7">
      <c r="B132" s="67" t="s">
        <v>190</v>
      </c>
      <c r="C132" s="67">
        <v>2019</v>
      </c>
      <c r="D132" s="67" t="s">
        <v>185</v>
      </c>
      <c r="E132" s="187">
        <f>E130*D3</f>
        <v>0.51733333330000009</v>
      </c>
      <c r="F132" s="104" t="str">
        <f t="shared" si="1"/>
        <v>kgCO2e/kWh</v>
      </c>
      <c r="G132" s="67" t="s">
        <v>2254</v>
      </c>
    </row>
    <row r="133" spans="2:7">
      <c r="B133" s="67" t="s">
        <v>190</v>
      </c>
      <c r="C133" s="67">
        <v>2020</v>
      </c>
      <c r="D133" s="67" t="s">
        <v>183</v>
      </c>
      <c r="E133" s="185">
        <v>478.16666670000001</v>
      </c>
      <c r="F133" s="104" t="str">
        <f t="shared" si="1"/>
        <v>kgCO2e/MWh</v>
      </c>
      <c r="G133" s="67" t="s">
        <v>2255</v>
      </c>
    </row>
    <row r="134" spans="2:7">
      <c r="B134" s="67" t="s">
        <v>190</v>
      </c>
      <c r="C134" s="67">
        <v>2020</v>
      </c>
      <c r="D134" s="67" t="s">
        <v>184</v>
      </c>
      <c r="E134" s="186">
        <f>E133*D2</f>
        <v>478166.6667</v>
      </c>
      <c r="F134" s="104" t="str">
        <f t="shared" si="1"/>
        <v>kgCO2e/GWh</v>
      </c>
      <c r="G134" s="67" t="s">
        <v>2255</v>
      </c>
    </row>
    <row r="135" spans="2:7">
      <c r="B135" s="67" t="s">
        <v>190</v>
      </c>
      <c r="C135" s="67">
        <v>2020</v>
      </c>
      <c r="D135" s="67" t="s">
        <v>185</v>
      </c>
      <c r="E135" s="187">
        <f>E133*D3</f>
        <v>0.47816666670000002</v>
      </c>
      <c r="F135" s="104" t="str">
        <f t="shared" si="1"/>
        <v>kgCO2e/kWh</v>
      </c>
      <c r="G135" s="67" t="s">
        <v>2255</v>
      </c>
    </row>
    <row r="136" spans="2:7">
      <c r="B136" s="67" t="s">
        <v>190</v>
      </c>
      <c r="C136" s="67">
        <v>2021</v>
      </c>
      <c r="D136" s="67" t="s">
        <v>183</v>
      </c>
      <c r="E136" s="185">
        <v>555.25</v>
      </c>
      <c r="F136" s="104" t="str">
        <f t="shared" si="1"/>
        <v>kgCO2e/MWh</v>
      </c>
      <c r="G136" s="67" t="s">
        <v>2256</v>
      </c>
    </row>
    <row r="137" spans="2:7">
      <c r="B137" s="67" t="s">
        <v>190</v>
      </c>
      <c r="C137" s="67">
        <v>2021</v>
      </c>
      <c r="D137" s="67" t="s">
        <v>184</v>
      </c>
      <c r="E137" s="186">
        <f>E136*D2</f>
        <v>555250</v>
      </c>
      <c r="F137" s="104" t="str">
        <f t="shared" si="1"/>
        <v>kgCO2e/GWh</v>
      </c>
      <c r="G137" s="67" t="s">
        <v>2256</v>
      </c>
    </row>
    <row r="138" spans="2:7">
      <c r="B138" s="67" t="s">
        <v>190</v>
      </c>
      <c r="C138" s="67">
        <v>2021</v>
      </c>
      <c r="D138" s="67" t="s">
        <v>185</v>
      </c>
      <c r="E138" s="187">
        <f>E136*D3</f>
        <v>0.55525000000000002</v>
      </c>
      <c r="F138" s="104" t="str">
        <f t="shared" si="1"/>
        <v>kgCO2e/kWh</v>
      </c>
      <c r="G138" s="67" t="s">
        <v>2256</v>
      </c>
    </row>
    <row r="139" spans="2:7">
      <c r="B139" s="67" t="s">
        <v>190</v>
      </c>
      <c r="C139" s="67">
        <v>2022</v>
      </c>
      <c r="D139" s="67" t="s">
        <v>183</v>
      </c>
      <c r="E139" s="185">
        <v>625.08333332999996</v>
      </c>
      <c r="F139" s="104" t="str">
        <f t="shared" si="1"/>
        <v>kgCO2e/MWh</v>
      </c>
      <c r="G139" s="67" t="s">
        <v>2257</v>
      </c>
    </row>
    <row r="140" spans="2:7">
      <c r="B140" s="67" t="s">
        <v>190</v>
      </c>
      <c r="C140" s="67">
        <v>2022</v>
      </c>
      <c r="D140" s="67" t="s">
        <v>184</v>
      </c>
      <c r="E140" s="186">
        <f>E139*D2</f>
        <v>625083.33332999994</v>
      </c>
      <c r="F140" s="104" t="str">
        <f t="shared" si="1"/>
        <v>kgCO2e/GWh</v>
      </c>
      <c r="G140" s="67" t="s">
        <v>2257</v>
      </c>
    </row>
    <row r="141" spans="2:7">
      <c r="B141" s="67" t="s">
        <v>190</v>
      </c>
      <c r="C141" s="67">
        <v>2022</v>
      </c>
      <c r="D141" s="67" t="s">
        <v>185</v>
      </c>
      <c r="E141" s="187">
        <f>E139*D3</f>
        <v>0.62508333332999999</v>
      </c>
      <c r="F141" s="104" t="str">
        <f t="shared" si="1"/>
        <v>kgCO2e/kWh</v>
      </c>
      <c r="G141" s="67" t="s">
        <v>2257</v>
      </c>
    </row>
    <row r="142" spans="2:7">
      <c r="B142" s="67" t="s">
        <v>190</v>
      </c>
      <c r="C142" s="67">
        <v>2023</v>
      </c>
      <c r="D142" s="67" t="s">
        <v>183</v>
      </c>
      <c r="E142" s="185">
        <v>624.16666667000004</v>
      </c>
      <c r="F142" s="104" t="str">
        <f t="shared" si="1"/>
        <v>kgCO2e/MWh</v>
      </c>
      <c r="G142" s="67" t="s">
        <v>2258</v>
      </c>
    </row>
    <row r="143" spans="2:7">
      <c r="B143" s="67" t="s">
        <v>190</v>
      </c>
      <c r="C143" s="67">
        <v>2023</v>
      </c>
      <c r="D143" s="67" t="s">
        <v>184</v>
      </c>
      <c r="E143" s="186">
        <f>E142*D2</f>
        <v>624166.66667000006</v>
      </c>
      <c r="F143" s="104" t="str">
        <f t="shared" si="1"/>
        <v>kgCO2e/GWh</v>
      </c>
      <c r="G143" s="67" t="s">
        <v>2258</v>
      </c>
    </row>
    <row r="144" spans="2:7">
      <c r="B144" s="67" t="s">
        <v>190</v>
      </c>
      <c r="C144" s="67">
        <v>2023</v>
      </c>
      <c r="D144" s="67" t="s">
        <v>185</v>
      </c>
      <c r="E144" s="187">
        <f>E142*D3</f>
        <v>0.62416666667000009</v>
      </c>
      <c r="F144" s="104" t="str">
        <f t="shared" si="1"/>
        <v>kgCO2e/kWh</v>
      </c>
      <c r="G144" s="67" t="s">
        <v>2258</v>
      </c>
    </row>
    <row r="145" spans="2:7">
      <c r="B145" s="67" t="s">
        <v>190</v>
      </c>
      <c r="C145" s="67">
        <v>2024</v>
      </c>
      <c r="D145" s="67" t="s">
        <v>183</v>
      </c>
      <c r="E145" s="185">
        <v>628.5</v>
      </c>
      <c r="F145" s="104" t="str">
        <f t="shared" si="1"/>
        <v>kgCO2e/MWh</v>
      </c>
      <c r="G145" s="67" t="s">
        <v>2259</v>
      </c>
    </row>
    <row r="146" spans="2:7">
      <c r="B146" s="67" t="s">
        <v>190</v>
      </c>
      <c r="C146" s="67">
        <v>2024</v>
      </c>
      <c r="D146" s="67" t="s">
        <v>184</v>
      </c>
      <c r="E146" s="186">
        <f>E145*D2</f>
        <v>628500</v>
      </c>
      <c r="F146" s="104" t="str">
        <f t="shared" si="1"/>
        <v>kgCO2e/GWh</v>
      </c>
      <c r="G146" s="67" t="s">
        <v>2259</v>
      </c>
    </row>
    <row r="147" spans="2:7">
      <c r="B147" s="67" t="s">
        <v>190</v>
      </c>
      <c r="C147" s="67">
        <v>2024</v>
      </c>
      <c r="D147" s="67" t="s">
        <v>185</v>
      </c>
      <c r="E147" s="187">
        <f>E145*D3</f>
        <v>0.62850000000000006</v>
      </c>
      <c r="F147" s="104" t="str">
        <f t="shared" si="1"/>
        <v>kgCO2e/kWh</v>
      </c>
      <c r="G147" s="67" t="s">
        <v>2259</v>
      </c>
    </row>
    <row r="148" spans="2:7">
      <c r="B148" s="67" t="s">
        <v>190</v>
      </c>
      <c r="C148" s="67">
        <v>2025</v>
      </c>
      <c r="D148" s="67" t="s">
        <v>183</v>
      </c>
      <c r="E148" s="372" t="s">
        <v>2181</v>
      </c>
      <c r="F148" s="104" t="str">
        <f t="shared" ref="F148:F150" si="2">"kgCO2e/"&amp;D148</f>
        <v>kgCO2e/MWh</v>
      </c>
      <c r="G148" s="67" t="s">
        <v>2260</v>
      </c>
    </row>
    <row r="149" spans="2:7">
      <c r="B149" s="67" t="s">
        <v>190</v>
      </c>
      <c r="C149" s="67">
        <v>2025</v>
      </c>
      <c r="D149" s="67" t="s">
        <v>184</v>
      </c>
      <c r="E149" s="372" t="s">
        <v>2181</v>
      </c>
      <c r="F149" s="104" t="str">
        <f t="shared" si="2"/>
        <v>kgCO2e/GWh</v>
      </c>
      <c r="G149" s="67" t="s">
        <v>2260</v>
      </c>
    </row>
    <row r="150" spans="2:7">
      <c r="B150" s="67" t="s">
        <v>190</v>
      </c>
      <c r="C150" s="67">
        <v>2025</v>
      </c>
      <c r="D150" s="67" t="s">
        <v>185</v>
      </c>
      <c r="E150" s="372" t="s">
        <v>2181</v>
      </c>
      <c r="F150" s="104" t="str">
        <f t="shared" si="2"/>
        <v>kgCO2e/kWh</v>
      </c>
      <c r="G150" s="67" t="s">
        <v>2260</v>
      </c>
    </row>
  </sheetData>
  <sheetProtection autoFilter="0"/>
  <autoFilter ref="B9:G150" xr:uid="{00000000-0001-0000-1900-000000000000}"/>
  <hyperlinks>
    <hyperlink ref="A1" location="INICIO!A1" display="Volver al inicio" xr:uid="{237796C0-51F2-4D02-908C-911F9BE5B61A}"/>
    <hyperlink ref="A2" location="RESUMEN!A1" display="RESUMEN" xr:uid="{CC88C136-0B6B-4FE3-B353-94FB2674C9BC}"/>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4"/>
  </sheetPr>
  <dimension ref="A1:G152"/>
  <sheetViews>
    <sheetView showGridLines="0" workbookViewId="0"/>
  </sheetViews>
  <sheetFormatPr baseColWidth="10" defaultColWidth="9.109375" defaultRowHeight="14.4"/>
  <cols>
    <col min="1" max="1" width="17.6640625" customWidth="1"/>
    <col min="2" max="2" width="44.88671875" customWidth="1"/>
    <col min="3" max="4" width="21" customWidth="1"/>
    <col min="5" max="5" width="51" style="314" customWidth="1"/>
    <col min="6" max="6" width="15.6640625" customWidth="1"/>
    <col min="7" max="7" width="137.109375" bestFit="1" customWidth="1"/>
  </cols>
  <sheetData>
    <row r="1" spans="1:7">
      <c r="A1" s="543" t="s">
        <v>2226</v>
      </c>
      <c r="C1" s="56" t="s">
        <v>1411</v>
      </c>
      <c r="D1" s="56" t="s">
        <v>323</v>
      </c>
      <c r="E1" s="311" t="s">
        <v>324</v>
      </c>
    </row>
    <row r="2" spans="1:7">
      <c r="A2" s="543" t="s">
        <v>2227</v>
      </c>
      <c r="C2" s="65" t="s">
        <v>1412</v>
      </c>
      <c r="D2" s="65">
        <v>1000</v>
      </c>
      <c r="E2" s="312" t="s">
        <v>183</v>
      </c>
    </row>
    <row r="3" spans="1:7">
      <c r="C3" s="65" t="s">
        <v>1413</v>
      </c>
      <c r="D3" s="65">
        <v>1E-3</v>
      </c>
      <c r="E3" s="313" t="s">
        <v>183</v>
      </c>
    </row>
    <row r="5" spans="1:7" ht="57.6">
      <c r="C5" s="188" t="s">
        <v>1415</v>
      </c>
      <c r="D5" s="210">
        <v>5.7000000000000002E-2</v>
      </c>
      <c r="E5" s="315" t="s">
        <v>1416</v>
      </c>
    </row>
    <row r="6" spans="1:7">
      <c r="C6" s="322"/>
      <c r="D6" s="323"/>
      <c r="E6" s="324"/>
    </row>
    <row r="7" spans="1:7">
      <c r="C7" s="322"/>
      <c r="D7" s="323"/>
      <c r="E7" s="324"/>
    </row>
    <row r="8" spans="1:7">
      <c r="B8" s="1" t="s">
        <v>337</v>
      </c>
    </row>
    <row r="9" spans="1:7">
      <c r="B9" s="1" t="s">
        <v>191</v>
      </c>
    </row>
    <row r="11" spans="1:7" ht="28.8">
      <c r="B11" s="66" t="s">
        <v>341</v>
      </c>
      <c r="C11" s="66" t="s">
        <v>659</v>
      </c>
      <c r="D11" s="66" t="s">
        <v>687</v>
      </c>
      <c r="E11" s="316" t="s">
        <v>1414</v>
      </c>
      <c r="F11" s="92" t="s">
        <v>324</v>
      </c>
      <c r="G11" s="92" t="s">
        <v>79</v>
      </c>
    </row>
    <row r="12" spans="1:7">
      <c r="B12" s="67" t="s">
        <v>182</v>
      </c>
      <c r="C12" s="67">
        <v>2015</v>
      </c>
      <c r="D12" s="67" t="s">
        <v>183</v>
      </c>
      <c r="E12" s="542" cm="1">
        <f t="array" ref="E12">IFERROR(_xlfn.XLOOKUP(B12&amp;C12&amp;D12,'2.1 Electricidad'!B:B&amp;'2.1 Electricidad'!C:C&amp;'2.1 Electricidad'!D:D,'2.1 Electricidad'!E:E,"No")*$D$5,"PENDIENTE")</f>
        <v>43.570799999999998</v>
      </c>
      <c r="F12" s="104" t="str">
        <f>"kgCO2e/"&amp;D12</f>
        <v>kgCO2e/MWh</v>
      </c>
      <c r="G12" s="248" t="s">
        <v>1417</v>
      </c>
    </row>
    <row r="13" spans="1:7">
      <c r="B13" s="67" t="s">
        <v>182</v>
      </c>
      <c r="C13" s="67">
        <v>2015</v>
      </c>
      <c r="D13" s="67" t="s">
        <v>184</v>
      </c>
      <c r="E13" s="189" cm="1">
        <f t="array" ref="E13">IFERROR(_xlfn.XLOOKUP(B13&amp;C13&amp;D13,'2.1 Electricidad'!B:B&amp;'2.1 Electricidad'!C:C&amp;'2.1 Electricidad'!D:D,'2.1 Electricidad'!E:E,"No")*$D$5,"PENDIENTE")</f>
        <v>43570.8</v>
      </c>
      <c r="F13" s="104" t="str">
        <f t="shared" ref="F13:F79" si="0">"kgCO2e/"&amp;D13</f>
        <v>kgCO2e/GWh</v>
      </c>
      <c r="G13" s="248" t="s">
        <v>1417</v>
      </c>
    </row>
    <row r="14" spans="1:7">
      <c r="B14" s="67" t="s">
        <v>182</v>
      </c>
      <c r="C14" s="67">
        <v>2015</v>
      </c>
      <c r="D14" s="67" t="s">
        <v>185</v>
      </c>
      <c r="E14" s="189" cm="1">
        <f t="array" ref="E14">IFERROR(_xlfn.XLOOKUP(B14&amp;C14&amp;D14,'2.1 Electricidad'!B:B&amp;'2.1 Electricidad'!C:C&amp;'2.1 Electricidad'!D:D,'2.1 Electricidad'!E:E,"No")*$D$5,"PENDIENTE")</f>
        <v>4.35708E-2</v>
      </c>
      <c r="F14" s="104" t="str">
        <f t="shared" si="0"/>
        <v>kgCO2e/kWh</v>
      </c>
      <c r="G14" s="248" t="s">
        <v>1417</v>
      </c>
    </row>
    <row r="15" spans="1:7">
      <c r="B15" s="67" t="s">
        <v>182</v>
      </c>
      <c r="C15" s="67">
        <v>2016</v>
      </c>
      <c r="D15" s="67" t="s">
        <v>183</v>
      </c>
      <c r="E15" s="317" cm="1">
        <f t="array" ref="E15">IFERROR(_xlfn.XLOOKUP(B15&amp;C15&amp;D15,'2.1 Electricidad'!B:B&amp;'2.1 Electricidad'!C:C&amp;'2.1 Electricidad'!D:D,'2.1 Electricidad'!E:E,"No")*$D$5,"PENDIENTE")</f>
        <v>43.701900000000002</v>
      </c>
      <c r="F15" s="104" t="str">
        <f t="shared" si="0"/>
        <v>kgCO2e/MWh</v>
      </c>
      <c r="G15" s="248" t="s">
        <v>1417</v>
      </c>
    </row>
    <row r="16" spans="1:7">
      <c r="B16" s="67" t="s">
        <v>182</v>
      </c>
      <c r="C16" s="67">
        <v>2016</v>
      </c>
      <c r="D16" s="67" t="s">
        <v>184</v>
      </c>
      <c r="E16" s="189" cm="1">
        <f t="array" ref="E16">IFERROR(_xlfn.XLOOKUP(B16&amp;C16&amp;D16,'2.1 Electricidad'!B:B&amp;'2.1 Electricidad'!C:C&amp;'2.1 Electricidad'!D:D,'2.1 Electricidad'!E:E,"No")*$D$5,"PENDIENTE")</f>
        <v>43701.9</v>
      </c>
      <c r="F16" s="104" t="str">
        <f t="shared" si="0"/>
        <v>kgCO2e/GWh</v>
      </c>
      <c r="G16" s="248" t="s">
        <v>1417</v>
      </c>
    </row>
    <row r="17" spans="2:7">
      <c r="B17" s="67" t="s">
        <v>182</v>
      </c>
      <c r="C17" s="67">
        <v>2016</v>
      </c>
      <c r="D17" s="67" t="s">
        <v>185</v>
      </c>
      <c r="E17" s="189" cm="1">
        <f t="array" ref="E17">IFERROR(_xlfn.XLOOKUP(B17&amp;C17&amp;D17,'2.1 Electricidad'!B:B&amp;'2.1 Electricidad'!C:C&amp;'2.1 Electricidad'!D:D,'2.1 Electricidad'!E:E,"No")*$D$5,"PENDIENTE")</f>
        <v>4.3701900000000002E-2</v>
      </c>
      <c r="F17" s="104" t="str">
        <f t="shared" si="0"/>
        <v>kgCO2e/kWh</v>
      </c>
      <c r="G17" s="248" t="s">
        <v>1417</v>
      </c>
    </row>
    <row r="18" spans="2:7">
      <c r="B18" s="67" t="s">
        <v>182</v>
      </c>
      <c r="C18" s="67">
        <v>2017</v>
      </c>
      <c r="D18" s="67" t="s">
        <v>183</v>
      </c>
      <c r="E18" s="317" cm="1">
        <f t="array" ref="E18">IFERROR(_xlfn.XLOOKUP(B18&amp;C18&amp;D18,'2.1 Electricidad'!B:B&amp;'2.1 Electricidad'!C:C&amp;'2.1 Electricidad'!D:D,'2.1 Electricidad'!E:E,"No")*$D$5,"PENDIENTE")</f>
        <v>44.061</v>
      </c>
      <c r="F18" s="104" t="str">
        <f t="shared" si="0"/>
        <v>kgCO2e/MWh</v>
      </c>
      <c r="G18" s="248" t="s">
        <v>1417</v>
      </c>
    </row>
    <row r="19" spans="2:7">
      <c r="B19" s="67" t="s">
        <v>182</v>
      </c>
      <c r="C19" s="67">
        <v>2017</v>
      </c>
      <c r="D19" s="67" t="s">
        <v>184</v>
      </c>
      <c r="E19" s="189" cm="1">
        <f t="array" ref="E19">IFERROR(_xlfn.XLOOKUP(B19&amp;C19&amp;D19,'2.1 Electricidad'!B:B&amp;'2.1 Electricidad'!C:C&amp;'2.1 Electricidad'!D:D,'2.1 Electricidad'!E:E,"No")*$D$5,"PENDIENTE")</f>
        <v>44061</v>
      </c>
      <c r="F19" s="104" t="str">
        <f t="shared" si="0"/>
        <v>kgCO2e/GWh</v>
      </c>
      <c r="G19" s="248" t="s">
        <v>1417</v>
      </c>
    </row>
    <row r="20" spans="2:7">
      <c r="B20" s="67" t="s">
        <v>182</v>
      </c>
      <c r="C20" s="67">
        <v>2017</v>
      </c>
      <c r="D20" s="67" t="s">
        <v>185</v>
      </c>
      <c r="E20" s="189" cm="1">
        <f t="array" ref="E20">IFERROR(_xlfn.XLOOKUP(B20&amp;C20&amp;D20,'2.1 Electricidad'!B:B&amp;'2.1 Electricidad'!C:C&amp;'2.1 Electricidad'!D:D,'2.1 Electricidad'!E:E,"No")*$D$5,"PENDIENTE")</f>
        <v>4.4061000000000003E-2</v>
      </c>
      <c r="F20" s="104" t="str">
        <f t="shared" si="0"/>
        <v>kgCO2e/kWh</v>
      </c>
      <c r="G20" s="248" t="s">
        <v>1417</v>
      </c>
    </row>
    <row r="21" spans="2:7">
      <c r="B21" s="67" t="s">
        <v>186</v>
      </c>
      <c r="C21" s="67">
        <v>2015</v>
      </c>
      <c r="D21" s="67" t="s">
        <v>183</v>
      </c>
      <c r="E21" s="317" cm="1">
        <f t="array" ref="E21">IFERROR(_xlfn.XLOOKUP(B21&amp;C21&amp;D21,'2.1 Electricidad'!B:B&amp;'2.1 Electricidad'!C:C&amp;'2.1 Electricidad'!D:D,'2.1 Electricidad'!E:E,"No")*$D$5,"PENDIENTE")</f>
        <v>19.7163</v>
      </c>
      <c r="F21" s="104" t="str">
        <f t="shared" si="0"/>
        <v>kgCO2e/MWh</v>
      </c>
      <c r="G21" s="248" t="s">
        <v>1417</v>
      </c>
    </row>
    <row r="22" spans="2:7">
      <c r="B22" s="67" t="s">
        <v>186</v>
      </c>
      <c r="C22" s="67">
        <v>2015</v>
      </c>
      <c r="D22" s="67" t="s">
        <v>184</v>
      </c>
      <c r="E22" s="189" cm="1">
        <f t="array" ref="E22">IFERROR(_xlfn.XLOOKUP(B22&amp;C22&amp;D22,'2.1 Electricidad'!B:B&amp;'2.1 Electricidad'!C:C&amp;'2.1 Electricidad'!D:D,'2.1 Electricidad'!E:E,"No")*$D$5,"PENDIENTE")</f>
        <v>19716.3</v>
      </c>
      <c r="F22" s="104" t="str">
        <f t="shared" si="0"/>
        <v>kgCO2e/GWh</v>
      </c>
      <c r="G22" s="248" t="s">
        <v>1417</v>
      </c>
    </row>
    <row r="23" spans="2:7">
      <c r="B23" s="67" t="s">
        <v>186</v>
      </c>
      <c r="C23" s="67">
        <v>2015</v>
      </c>
      <c r="D23" s="67" t="s">
        <v>185</v>
      </c>
      <c r="E23" s="189" cm="1">
        <f t="array" ref="E23">IFERROR(_xlfn.XLOOKUP(B23&amp;C23&amp;D23,'2.1 Electricidad'!B:B&amp;'2.1 Electricidad'!C:C&amp;'2.1 Electricidad'!D:D,'2.1 Electricidad'!E:E,"No")*$D$5,"PENDIENTE")</f>
        <v>1.9716299999999999E-2</v>
      </c>
      <c r="F23" s="104" t="str">
        <f t="shared" si="0"/>
        <v>kgCO2e/kWh</v>
      </c>
      <c r="G23" s="248" t="s">
        <v>1417</v>
      </c>
    </row>
    <row r="24" spans="2:7">
      <c r="B24" s="67" t="s">
        <v>186</v>
      </c>
      <c r="C24" s="67">
        <v>2016</v>
      </c>
      <c r="D24" s="67" t="s">
        <v>183</v>
      </c>
      <c r="E24" s="317" cm="1">
        <f t="array" ref="E24">IFERROR(_xlfn.XLOOKUP(B24&amp;C24&amp;D24,'2.1 Electricidad'!B:B&amp;'2.1 Electricidad'!C:C&amp;'2.1 Electricidad'!D:D,'2.1 Electricidad'!E:E,"No")*$D$5,"PENDIENTE")</f>
        <v>22.629000000000001</v>
      </c>
      <c r="F24" s="104" t="str">
        <f t="shared" si="0"/>
        <v>kgCO2e/MWh</v>
      </c>
      <c r="G24" s="248" t="s">
        <v>1417</v>
      </c>
    </row>
    <row r="25" spans="2:7">
      <c r="B25" s="67" t="s">
        <v>186</v>
      </c>
      <c r="C25" s="67">
        <v>2016</v>
      </c>
      <c r="D25" s="67" t="s">
        <v>184</v>
      </c>
      <c r="E25" s="189" cm="1">
        <f t="array" ref="E25">IFERROR(_xlfn.XLOOKUP(B25&amp;C25&amp;D25,'2.1 Electricidad'!B:B&amp;'2.1 Electricidad'!C:C&amp;'2.1 Electricidad'!D:D,'2.1 Electricidad'!E:E,"No")*$D$5,"PENDIENTE")</f>
        <v>22629</v>
      </c>
      <c r="F25" s="104" t="str">
        <f t="shared" si="0"/>
        <v>kgCO2e/GWh</v>
      </c>
      <c r="G25" s="248" t="s">
        <v>1417</v>
      </c>
    </row>
    <row r="26" spans="2:7">
      <c r="B26" s="67" t="s">
        <v>186</v>
      </c>
      <c r="C26" s="67">
        <v>2016</v>
      </c>
      <c r="D26" s="67" t="s">
        <v>185</v>
      </c>
      <c r="E26" s="189" cm="1">
        <f t="array" ref="E26">IFERROR(_xlfn.XLOOKUP(B26&amp;C26&amp;D26,'2.1 Electricidad'!B:B&amp;'2.1 Electricidad'!C:C&amp;'2.1 Electricidad'!D:D,'2.1 Electricidad'!E:E,"No")*$D$5,"PENDIENTE")</f>
        <v>2.2629000000000003E-2</v>
      </c>
      <c r="F26" s="104" t="str">
        <f t="shared" si="0"/>
        <v>kgCO2e/kWh</v>
      </c>
      <c r="G26" s="248" t="s">
        <v>1417</v>
      </c>
    </row>
    <row r="27" spans="2:7">
      <c r="B27" s="67" t="s">
        <v>186</v>
      </c>
      <c r="C27" s="67">
        <v>2017</v>
      </c>
      <c r="D27" s="67" t="s">
        <v>183</v>
      </c>
      <c r="E27" s="317" cm="1">
        <f t="array" ref="E27">IFERROR(_xlfn.XLOOKUP(B27&amp;C27&amp;D27,'2.1 Electricidad'!B:B&amp;'2.1 Electricidad'!C:C&amp;'2.1 Electricidad'!D:D,'2.1 Electricidad'!E:E,"No")*$D$5,"PENDIENTE")</f>
        <v>19.174799999999998</v>
      </c>
      <c r="F27" s="104" t="str">
        <f t="shared" si="0"/>
        <v>kgCO2e/MWh</v>
      </c>
      <c r="G27" s="248" t="s">
        <v>1417</v>
      </c>
    </row>
    <row r="28" spans="2:7">
      <c r="B28" s="67" t="s">
        <v>186</v>
      </c>
      <c r="C28" s="67">
        <v>2017</v>
      </c>
      <c r="D28" s="67" t="s">
        <v>184</v>
      </c>
      <c r="E28" s="189" cm="1">
        <f t="array" ref="E28">IFERROR(_xlfn.XLOOKUP(B28&amp;C28&amp;D28,'2.1 Electricidad'!B:B&amp;'2.1 Electricidad'!C:C&amp;'2.1 Electricidad'!D:D,'2.1 Electricidad'!E:E,"No")*$D$5,"PENDIENTE")</f>
        <v>19174.8</v>
      </c>
      <c r="F28" s="104" t="str">
        <f t="shared" si="0"/>
        <v>kgCO2e/GWh</v>
      </c>
      <c r="G28" s="248" t="s">
        <v>1417</v>
      </c>
    </row>
    <row r="29" spans="2:7">
      <c r="B29" s="67" t="s">
        <v>186</v>
      </c>
      <c r="C29" s="67">
        <v>2017</v>
      </c>
      <c r="D29" s="67" t="s">
        <v>185</v>
      </c>
      <c r="E29" s="189" cm="1">
        <f t="array" ref="E29">IFERROR(_xlfn.XLOOKUP(B29&amp;C29&amp;D29,'2.1 Electricidad'!B:B&amp;'2.1 Electricidad'!C:C&amp;'2.1 Electricidad'!D:D,'2.1 Electricidad'!E:E,"No")*$D$5,"PENDIENTE")</f>
        <v>1.9174799999999999E-2</v>
      </c>
      <c r="F29" s="104" t="str">
        <f t="shared" si="0"/>
        <v>kgCO2e/kWh</v>
      </c>
      <c r="G29" s="248" t="s">
        <v>1417</v>
      </c>
    </row>
    <row r="30" spans="2:7">
      <c r="B30" s="248" t="s">
        <v>187</v>
      </c>
      <c r="C30" s="67">
        <v>2018</v>
      </c>
      <c r="D30" s="67" t="s">
        <v>183</v>
      </c>
      <c r="E30" s="317" cm="1">
        <f t="array" ref="E30">IFERROR(_xlfn.XLOOKUP(B30&amp;C30&amp;D30,'2.1 Electricidad'!B:B&amp;'2.1 Electricidad'!C:C&amp;'2.1 Electricidad'!D:D,'2.1 Electricidad'!E:E,"No")*$D$5,"PENDIENTE")</f>
        <v>23.8659</v>
      </c>
      <c r="F30" s="104" t="str">
        <f t="shared" si="0"/>
        <v>kgCO2e/MWh</v>
      </c>
      <c r="G30" s="248" t="s">
        <v>1417</v>
      </c>
    </row>
    <row r="31" spans="2:7">
      <c r="B31" s="248" t="s">
        <v>187</v>
      </c>
      <c r="C31" s="67">
        <v>2018</v>
      </c>
      <c r="D31" s="67" t="s">
        <v>184</v>
      </c>
      <c r="E31" s="189" cm="1">
        <f t="array" ref="E31">IFERROR(_xlfn.XLOOKUP(B31&amp;C31&amp;D31,'2.1 Electricidad'!B:B&amp;'2.1 Electricidad'!C:C&amp;'2.1 Electricidad'!D:D,'2.1 Electricidad'!E:E,"No")*$D$5,"PENDIENTE")</f>
        <v>23865.9</v>
      </c>
      <c r="F31" s="104" t="str">
        <f t="shared" si="0"/>
        <v>kgCO2e/GWh</v>
      </c>
      <c r="G31" s="248" t="s">
        <v>1417</v>
      </c>
    </row>
    <row r="32" spans="2:7">
      <c r="B32" s="248" t="s">
        <v>187</v>
      </c>
      <c r="C32" s="67">
        <v>2018</v>
      </c>
      <c r="D32" s="67" t="s">
        <v>185</v>
      </c>
      <c r="E32" s="189" cm="1">
        <f t="array" ref="E32">IFERROR(_xlfn.XLOOKUP(B32&amp;C32&amp;D32,'2.1 Electricidad'!B:B&amp;'2.1 Electricidad'!C:C&amp;'2.1 Electricidad'!D:D,'2.1 Electricidad'!E:E,"No")*$D$5,"PENDIENTE")</f>
        <v>2.3865900000000002E-2</v>
      </c>
      <c r="F32" s="104" t="str">
        <f t="shared" si="0"/>
        <v>kgCO2e/kWh</v>
      </c>
      <c r="G32" s="248" t="s">
        <v>1417</v>
      </c>
    </row>
    <row r="33" spans="2:7">
      <c r="B33" s="248" t="s">
        <v>187</v>
      </c>
      <c r="C33" s="67">
        <v>2019</v>
      </c>
      <c r="D33" s="67" t="s">
        <v>183</v>
      </c>
      <c r="E33" s="317" cm="1">
        <f t="array" ref="E33">IFERROR(_xlfn.XLOOKUP(B33&amp;C33&amp;D33,'2.1 Electricidad'!B:B&amp;'2.1 Electricidad'!C:C&amp;'2.1 Electricidad'!D:D,'2.1 Electricidad'!E:E,"No")*$D$5,"PENDIENTE")</f>
        <v>23.119200000000003</v>
      </c>
      <c r="F33" s="104" t="str">
        <f t="shared" si="0"/>
        <v>kgCO2e/MWh</v>
      </c>
      <c r="G33" s="248" t="s">
        <v>1417</v>
      </c>
    </row>
    <row r="34" spans="2:7">
      <c r="B34" s="248" t="s">
        <v>187</v>
      </c>
      <c r="C34" s="67">
        <v>2019</v>
      </c>
      <c r="D34" s="67" t="s">
        <v>184</v>
      </c>
      <c r="E34" s="189" cm="1">
        <f t="array" ref="E34">IFERROR(_xlfn.XLOOKUP(B34&amp;C34&amp;D34,'2.1 Electricidad'!B:B&amp;'2.1 Electricidad'!C:C&amp;'2.1 Electricidad'!D:D,'2.1 Electricidad'!E:E,"No")*$D$5,"PENDIENTE")</f>
        <v>23119.200000000001</v>
      </c>
      <c r="F34" s="104" t="str">
        <f t="shared" si="0"/>
        <v>kgCO2e/GWh</v>
      </c>
      <c r="G34" s="248" t="s">
        <v>1417</v>
      </c>
    </row>
    <row r="35" spans="2:7">
      <c r="B35" s="248" t="s">
        <v>187</v>
      </c>
      <c r="C35" s="67">
        <v>2019</v>
      </c>
      <c r="D35" s="67" t="s">
        <v>185</v>
      </c>
      <c r="E35" s="189" cm="1">
        <f t="array" ref="E35">IFERROR(_xlfn.XLOOKUP(B35&amp;C35&amp;D35,'2.1 Electricidad'!B:B&amp;'2.1 Electricidad'!C:C&amp;'2.1 Electricidad'!D:D,'2.1 Electricidad'!E:E,"No")*$D$5,"PENDIENTE")</f>
        <v>2.3119200000000003E-2</v>
      </c>
      <c r="F35" s="104" t="str">
        <f t="shared" si="0"/>
        <v>kgCO2e/kWh</v>
      </c>
      <c r="G35" s="248" t="s">
        <v>1417</v>
      </c>
    </row>
    <row r="36" spans="2:7">
      <c r="B36" s="248" t="s">
        <v>187</v>
      </c>
      <c r="C36" s="67">
        <v>2020</v>
      </c>
      <c r="D36" s="67" t="s">
        <v>183</v>
      </c>
      <c r="E36" s="317" cm="1">
        <f t="array" ref="E36">IFERROR(_xlfn.XLOOKUP(B36&amp;C36&amp;D36,'2.1 Electricidad'!B:B&amp;'2.1 Electricidad'!C:C&amp;'2.1 Electricidad'!D:D,'2.1 Electricidad'!E:E,"No")*$D$5,"PENDIENTE")</f>
        <v>21.8538</v>
      </c>
      <c r="F36" s="104" t="str">
        <f t="shared" si="0"/>
        <v>kgCO2e/MWh</v>
      </c>
      <c r="G36" s="248" t="s">
        <v>1417</v>
      </c>
    </row>
    <row r="37" spans="2:7">
      <c r="B37" s="248" t="s">
        <v>187</v>
      </c>
      <c r="C37" s="67">
        <v>2020</v>
      </c>
      <c r="D37" s="67" t="s">
        <v>184</v>
      </c>
      <c r="E37" s="189" cm="1">
        <f t="array" ref="E37">IFERROR(_xlfn.XLOOKUP(B37&amp;C37&amp;D37,'2.1 Electricidad'!B:B&amp;'2.1 Electricidad'!C:C&amp;'2.1 Electricidad'!D:D,'2.1 Electricidad'!E:E,"No")*$D$5,"PENDIENTE")</f>
        <v>21853.8</v>
      </c>
      <c r="F37" s="104" t="str">
        <f t="shared" si="0"/>
        <v>kgCO2e/GWh</v>
      </c>
      <c r="G37" s="248" t="s">
        <v>1417</v>
      </c>
    </row>
    <row r="38" spans="2:7">
      <c r="B38" s="248" t="s">
        <v>187</v>
      </c>
      <c r="C38" s="67">
        <v>2020</v>
      </c>
      <c r="D38" s="67" t="s">
        <v>185</v>
      </c>
      <c r="E38" s="189" cm="1">
        <f t="array" ref="E38">IFERROR(_xlfn.XLOOKUP(B38&amp;C38&amp;D38,'2.1 Electricidad'!B:B&amp;'2.1 Electricidad'!C:C&amp;'2.1 Electricidad'!D:D,'2.1 Electricidad'!E:E,"No")*$D$5,"PENDIENTE")</f>
        <v>2.18538E-2</v>
      </c>
      <c r="F38" s="104" t="str">
        <f t="shared" si="0"/>
        <v>kgCO2e/kWh</v>
      </c>
      <c r="G38" s="248" t="s">
        <v>1417</v>
      </c>
    </row>
    <row r="39" spans="2:7">
      <c r="B39" s="248" t="s">
        <v>187</v>
      </c>
      <c r="C39" s="67">
        <v>2021</v>
      </c>
      <c r="D39" s="67" t="s">
        <v>183</v>
      </c>
      <c r="E39" s="317" cm="1">
        <f t="array" ref="E39">IFERROR(_xlfn.XLOOKUP(B39&amp;C39&amp;D39,'2.1 Electricidad'!B:B&amp;'2.1 Electricidad'!C:C&amp;'2.1 Electricidad'!D:D,'2.1 Electricidad'!E:E,"No")*$D$5,"PENDIENTE")</f>
        <v>23.936457867668793</v>
      </c>
      <c r="F39" s="104" t="str">
        <f t="shared" si="0"/>
        <v>kgCO2e/MWh</v>
      </c>
      <c r="G39" s="248" t="s">
        <v>1417</v>
      </c>
    </row>
    <row r="40" spans="2:7">
      <c r="B40" s="248" t="s">
        <v>187</v>
      </c>
      <c r="C40" s="67">
        <v>2021</v>
      </c>
      <c r="D40" s="67" t="s">
        <v>184</v>
      </c>
      <c r="E40" s="189" cm="1">
        <f t="array" ref="E40">IFERROR(_xlfn.XLOOKUP(B40&amp;C40&amp;D40,'2.1 Electricidad'!B:B&amp;'2.1 Electricidad'!C:C&amp;'2.1 Electricidad'!D:D,'2.1 Electricidad'!E:E,"No")*$D$5,"PENDIENTE")</f>
        <v>23936.457867668796</v>
      </c>
      <c r="F40" s="104" t="str">
        <f t="shared" si="0"/>
        <v>kgCO2e/GWh</v>
      </c>
      <c r="G40" s="248" t="s">
        <v>1417</v>
      </c>
    </row>
    <row r="41" spans="2:7">
      <c r="B41" s="248" t="s">
        <v>187</v>
      </c>
      <c r="C41" s="67">
        <v>2021</v>
      </c>
      <c r="D41" s="67" t="s">
        <v>185</v>
      </c>
      <c r="E41" s="189" cm="1">
        <f t="array" ref="E41">IFERROR(_xlfn.XLOOKUP(B41&amp;C41&amp;D41,'2.1 Electricidad'!B:B&amp;'2.1 Electricidad'!C:C&amp;'2.1 Electricidad'!D:D,'2.1 Electricidad'!E:E,"No")*$D$5,"PENDIENTE")</f>
        <v>2.3936457867668796E-2</v>
      </c>
      <c r="F41" s="104" t="str">
        <f t="shared" si="0"/>
        <v>kgCO2e/kWh</v>
      </c>
      <c r="G41" s="248" t="s">
        <v>1417</v>
      </c>
    </row>
    <row r="42" spans="2:7">
      <c r="B42" s="248" t="s">
        <v>187</v>
      </c>
      <c r="C42" s="67">
        <v>2022</v>
      </c>
      <c r="D42" s="67" t="s">
        <v>183</v>
      </c>
      <c r="E42" s="317" cm="1">
        <f t="array" ref="E42">IFERROR(_xlfn.XLOOKUP(B42&amp;C42&amp;D42,'2.1 Electricidad'!B:B&amp;'2.1 Electricidad'!C:C&amp;'2.1 Electricidad'!D:D,'2.1 Electricidad'!E:E,"No")*$D$5,"PENDIENTE")</f>
        <v>18.659685657830327</v>
      </c>
      <c r="F42" s="104" t="str">
        <f t="shared" si="0"/>
        <v>kgCO2e/MWh</v>
      </c>
      <c r="G42" s="248" t="s">
        <v>1417</v>
      </c>
    </row>
    <row r="43" spans="2:7">
      <c r="B43" s="248" t="s">
        <v>187</v>
      </c>
      <c r="C43" s="67">
        <v>2022</v>
      </c>
      <c r="D43" s="67" t="s">
        <v>184</v>
      </c>
      <c r="E43" s="189" cm="1">
        <f t="array" ref="E43">IFERROR(_xlfn.XLOOKUP(B43&amp;C43&amp;D43,'2.1 Electricidad'!B:B&amp;'2.1 Electricidad'!C:C&amp;'2.1 Electricidad'!D:D,'2.1 Electricidad'!E:E,"No")*$D$5,"PENDIENTE")</f>
        <v>18659.685657830327</v>
      </c>
      <c r="F43" s="104" t="str">
        <f t="shared" si="0"/>
        <v>kgCO2e/GWh</v>
      </c>
      <c r="G43" s="248" t="s">
        <v>1417</v>
      </c>
    </row>
    <row r="44" spans="2:7">
      <c r="B44" s="248" t="s">
        <v>187</v>
      </c>
      <c r="C44" s="67">
        <v>2022</v>
      </c>
      <c r="D44" s="67" t="s">
        <v>185</v>
      </c>
      <c r="E44" s="189" cm="1">
        <f t="array" ref="E44">IFERROR(_xlfn.XLOOKUP(B44&amp;C44&amp;D44,'2.1 Electricidad'!B:B&amp;'2.1 Electricidad'!C:C&amp;'2.1 Electricidad'!D:D,'2.1 Electricidad'!E:E,"No")*$D$5,"PENDIENTE")</f>
        <v>1.8659685657830327E-2</v>
      </c>
      <c r="F44" s="104" t="str">
        <f t="shared" si="0"/>
        <v>kgCO2e/kWh</v>
      </c>
      <c r="G44" s="248" t="s">
        <v>1417</v>
      </c>
    </row>
    <row r="45" spans="2:7">
      <c r="B45" s="248" t="s">
        <v>187</v>
      </c>
      <c r="C45" s="67">
        <v>2023</v>
      </c>
      <c r="D45" s="67" t="s">
        <v>183</v>
      </c>
      <c r="E45" s="317" cm="1">
        <f t="array" ref="E45">IFERROR(_xlfn.XLOOKUP(B45&amp;C45&amp;D45,'2.1 Electricidad'!B:B&amp;'2.1 Electricidad'!C:C&amp;'2.1 Electricidad'!D:D,'2.1 Electricidad'!E:E,"No")*$D$5,"PENDIENTE")</f>
        <v>14.584803281130883</v>
      </c>
      <c r="F45" s="104" t="str">
        <f t="shared" si="0"/>
        <v>kgCO2e/MWh</v>
      </c>
      <c r="G45" s="248" t="s">
        <v>1417</v>
      </c>
    </row>
    <row r="46" spans="2:7">
      <c r="B46" s="248" t="s">
        <v>187</v>
      </c>
      <c r="C46" s="67">
        <v>2023</v>
      </c>
      <c r="D46" s="67" t="s">
        <v>184</v>
      </c>
      <c r="E46" s="189" cm="1">
        <f t="array" ref="E46">IFERROR(_xlfn.XLOOKUP(B46&amp;C46&amp;D46,'2.1 Electricidad'!B:B&amp;'2.1 Electricidad'!C:C&amp;'2.1 Electricidad'!D:D,'2.1 Electricidad'!E:E,"No")*$D$5,"PENDIENTE")</f>
        <v>14584.803281130884</v>
      </c>
      <c r="F46" s="104" t="str">
        <f t="shared" si="0"/>
        <v>kgCO2e/GWh</v>
      </c>
      <c r="G46" s="248" t="s">
        <v>1417</v>
      </c>
    </row>
    <row r="47" spans="2:7">
      <c r="B47" s="248" t="s">
        <v>187</v>
      </c>
      <c r="C47" s="67">
        <v>2023</v>
      </c>
      <c r="D47" s="67" t="s">
        <v>185</v>
      </c>
      <c r="E47" s="189" cm="1">
        <f t="array" ref="E47">IFERROR(_xlfn.XLOOKUP(B47&amp;C47&amp;D47,'2.1 Electricidad'!B:B&amp;'2.1 Electricidad'!C:C&amp;'2.1 Electricidad'!D:D,'2.1 Electricidad'!E:E,"No")*$D$5,"PENDIENTE")</f>
        <v>1.4584803281130883E-2</v>
      </c>
      <c r="F47" s="104" t="str">
        <f t="shared" si="0"/>
        <v>kgCO2e/kWh</v>
      </c>
      <c r="G47" s="248" t="s">
        <v>1417</v>
      </c>
    </row>
    <row r="48" spans="2:7">
      <c r="B48" s="248" t="s">
        <v>187</v>
      </c>
      <c r="C48" s="67">
        <v>2024</v>
      </c>
      <c r="D48" s="67" t="s">
        <v>183</v>
      </c>
      <c r="E48" s="317" cm="1">
        <f t="array" ref="E48">IFERROR(_xlfn.XLOOKUP(B48&amp;C48&amp;D48,'2.1 Electricidad'!B:B&amp;'2.1 Electricidad'!C:C&amp;'2.1 Electricidad'!D:D,'2.1 Electricidad'!E:E,"No")*$D$5,"PENDIENTE")</f>
        <v>12.148969051108418</v>
      </c>
      <c r="F48" s="104" t="str">
        <f t="shared" si="0"/>
        <v>kgCO2e/MWh</v>
      </c>
      <c r="G48" s="248" t="s">
        <v>1417</v>
      </c>
    </row>
    <row r="49" spans="2:7">
      <c r="B49" s="248" t="s">
        <v>187</v>
      </c>
      <c r="C49" s="67">
        <v>2024</v>
      </c>
      <c r="D49" s="67" t="s">
        <v>184</v>
      </c>
      <c r="E49" s="189" cm="1">
        <f t="array" ref="E49">IFERROR(_xlfn.XLOOKUP(B49&amp;C49&amp;D49,'2.1 Electricidad'!B:B&amp;'2.1 Electricidad'!C:C&amp;'2.1 Electricidad'!D:D,'2.1 Electricidad'!E:E,"No")*$D$5,"PENDIENTE")</f>
        <v>12148.969051108419</v>
      </c>
      <c r="F49" s="104" t="str">
        <f t="shared" si="0"/>
        <v>kgCO2e/GWh</v>
      </c>
      <c r="G49" s="248" t="s">
        <v>1417</v>
      </c>
    </row>
    <row r="50" spans="2:7">
      <c r="B50" s="248" t="s">
        <v>187</v>
      </c>
      <c r="C50" s="67">
        <v>2024</v>
      </c>
      <c r="D50" s="67" t="s">
        <v>185</v>
      </c>
      <c r="E50" s="189" cm="1">
        <f t="array" ref="E50">IFERROR(_xlfn.XLOOKUP(B50&amp;C50&amp;D50,'2.1 Electricidad'!B:B&amp;'2.1 Electricidad'!C:C&amp;'2.1 Electricidad'!D:D,'2.1 Electricidad'!E:E,"No")*$D$5,"PENDIENTE")</f>
        <v>1.2148969051108419E-2</v>
      </c>
      <c r="F50" s="104" t="str">
        <f t="shared" si="0"/>
        <v>kgCO2e/kWh</v>
      </c>
      <c r="G50" s="248" t="s">
        <v>1417</v>
      </c>
    </row>
    <row r="51" spans="2:7">
      <c r="B51" s="248" t="s">
        <v>187</v>
      </c>
      <c r="C51" s="67">
        <v>2025</v>
      </c>
      <c r="D51" s="67" t="s">
        <v>183</v>
      </c>
      <c r="E51" s="189" cm="1">
        <f t="array" ref="E51">IFERROR(_xlfn.XLOOKUP(B51&amp;C51&amp;D51,'2.1 Electricidad'!B:B&amp;'2.1 Electricidad'!C:C&amp;'2.1 Electricidad'!D:D,'2.1 Electricidad'!E:E,"No")*$D$5,"PENDIENTE")</f>
        <v>14.06332391255118</v>
      </c>
      <c r="F51" s="104" t="str">
        <f t="shared" si="0"/>
        <v>kgCO2e/MWh</v>
      </c>
      <c r="G51" s="248" t="s">
        <v>1417</v>
      </c>
    </row>
    <row r="52" spans="2:7">
      <c r="B52" s="248" t="s">
        <v>187</v>
      </c>
      <c r="C52" s="67">
        <v>2025</v>
      </c>
      <c r="D52" s="67" t="s">
        <v>184</v>
      </c>
      <c r="E52" s="189" cm="1">
        <f t="array" ref="E52">IFERROR(_xlfn.XLOOKUP(B52&amp;C52&amp;D52,'2.1 Electricidad'!B:B&amp;'2.1 Electricidad'!C:C&amp;'2.1 Electricidad'!D:D,'2.1 Electricidad'!E:E,"No")*$D$5,"PENDIENTE")</f>
        <v>14063.323912551179</v>
      </c>
      <c r="F52" s="104" t="str">
        <f t="shared" si="0"/>
        <v>kgCO2e/GWh</v>
      </c>
      <c r="G52" s="248" t="s">
        <v>1417</v>
      </c>
    </row>
    <row r="53" spans="2:7">
      <c r="B53" s="248" t="s">
        <v>187</v>
      </c>
      <c r="C53" s="67">
        <v>2025</v>
      </c>
      <c r="D53" s="67" t="s">
        <v>185</v>
      </c>
      <c r="E53" s="189" cm="1">
        <f t="array" ref="E53">IFERROR(_xlfn.XLOOKUP(B53&amp;C53&amp;D53,'2.1 Electricidad'!B:B&amp;'2.1 Electricidad'!C:C&amp;'2.1 Electricidad'!D:D,'2.1 Electricidad'!E:E,"No")*$D$5,"PENDIENTE")</f>
        <v>1.406332391255118E-2</v>
      </c>
      <c r="F53" s="104" t="str">
        <f t="shared" si="0"/>
        <v>kgCO2e/kWh</v>
      </c>
      <c r="G53" s="248" t="s">
        <v>1417</v>
      </c>
    </row>
    <row r="54" spans="2:7">
      <c r="B54" s="67" t="s">
        <v>188</v>
      </c>
      <c r="C54" s="67">
        <v>2015</v>
      </c>
      <c r="D54" s="67" t="s">
        <v>183</v>
      </c>
      <c r="E54" s="317" cm="1">
        <f t="array" ref="E54">IFERROR(_xlfn.XLOOKUP(B54&amp;C54&amp;D54,'2.1 Electricidad'!B:B&amp;'2.1 Electricidad'!C:C&amp;'2.1 Electricidad'!D:D,'2.1 Electricidad'!E:E,"No")*$D$5,"PENDIENTE")</f>
        <v>17.133249809999999</v>
      </c>
      <c r="F54" s="104" t="str">
        <f t="shared" si="0"/>
        <v>kgCO2e/MWh</v>
      </c>
      <c r="G54" s="248" t="s">
        <v>1417</v>
      </c>
    </row>
    <row r="55" spans="2:7">
      <c r="B55" s="67" t="s">
        <v>188</v>
      </c>
      <c r="C55" s="67">
        <v>2015</v>
      </c>
      <c r="D55" s="67" t="s">
        <v>184</v>
      </c>
      <c r="E55" s="189" cm="1">
        <f t="array" ref="E55">IFERROR(_xlfn.XLOOKUP(B55&amp;C55&amp;D55,'2.1 Electricidad'!B:B&amp;'2.1 Electricidad'!C:C&amp;'2.1 Electricidad'!D:D,'2.1 Electricidad'!E:E,"No")*$D$5,"PENDIENTE")</f>
        <v>17133.249810000001</v>
      </c>
      <c r="F55" s="104" t="str">
        <f t="shared" si="0"/>
        <v>kgCO2e/GWh</v>
      </c>
      <c r="G55" s="248" t="s">
        <v>1417</v>
      </c>
    </row>
    <row r="56" spans="2:7">
      <c r="B56" s="67" t="s">
        <v>188</v>
      </c>
      <c r="C56" s="67">
        <v>2015</v>
      </c>
      <c r="D56" s="67" t="s">
        <v>185</v>
      </c>
      <c r="E56" s="189" cm="1">
        <f t="array" ref="E56">IFERROR(_xlfn.XLOOKUP(B56&amp;C56&amp;D56,'2.1 Electricidad'!B:B&amp;'2.1 Electricidad'!C:C&amp;'2.1 Electricidad'!D:D,'2.1 Electricidad'!E:E,"No")*$D$5,"PENDIENTE")</f>
        <v>1.7133249810000001E-2</v>
      </c>
      <c r="F56" s="104" t="str">
        <f t="shared" si="0"/>
        <v>kgCO2e/kWh</v>
      </c>
      <c r="G56" s="248" t="s">
        <v>1417</v>
      </c>
    </row>
    <row r="57" spans="2:7">
      <c r="B57" s="67" t="s">
        <v>188</v>
      </c>
      <c r="C57" s="67">
        <v>2016</v>
      </c>
      <c r="D57" s="67" t="s">
        <v>183</v>
      </c>
      <c r="E57" s="317" cm="1">
        <f t="array" ref="E57">IFERROR(_xlfn.XLOOKUP(B57&amp;C57&amp;D57,'2.1 Electricidad'!B:B&amp;'2.1 Electricidad'!C:C&amp;'2.1 Electricidad'!D:D,'2.1 Electricidad'!E:E,"No")*$D$5,"PENDIENTE")</f>
        <v>22.95200019</v>
      </c>
      <c r="F57" s="104" t="str">
        <f t="shared" si="0"/>
        <v>kgCO2e/MWh</v>
      </c>
      <c r="G57" s="248" t="s">
        <v>1417</v>
      </c>
    </row>
    <row r="58" spans="2:7">
      <c r="B58" s="67" t="s">
        <v>188</v>
      </c>
      <c r="C58" s="67">
        <v>2016</v>
      </c>
      <c r="D58" s="67" t="s">
        <v>184</v>
      </c>
      <c r="E58" s="189" cm="1">
        <f t="array" ref="E58">IFERROR(_xlfn.XLOOKUP(B58&amp;C58&amp;D58,'2.1 Electricidad'!B:B&amp;'2.1 Electricidad'!C:C&amp;'2.1 Electricidad'!D:D,'2.1 Electricidad'!E:E,"No")*$D$5,"PENDIENTE")</f>
        <v>22952.000189999999</v>
      </c>
      <c r="F58" s="104" t="str">
        <f t="shared" si="0"/>
        <v>kgCO2e/GWh</v>
      </c>
      <c r="G58" s="248" t="s">
        <v>1417</v>
      </c>
    </row>
    <row r="59" spans="2:7">
      <c r="B59" s="67" t="s">
        <v>188</v>
      </c>
      <c r="C59" s="67">
        <v>2016</v>
      </c>
      <c r="D59" s="67" t="s">
        <v>185</v>
      </c>
      <c r="E59" s="189" cm="1">
        <f t="array" ref="E59">IFERROR(_xlfn.XLOOKUP(B59&amp;C59&amp;D59,'2.1 Electricidad'!B:B&amp;'2.1 Electricidad'!C:C&amp;'2.1 Electricidad'!D:D,'2.1 Electricidad'!E:E,"No")*$D$5,"PENDIENTE")</f>
        <v>2.2952000190000002E-2</v>
      </c>
      <c r="F59" s="104" t="str">
        <f t="shared" si="0"/>
        <v>kgCO2e/kWh</v>
      </c>
      <c r="G59" s="248" t="s">
        <v>1417</v>
      </c>
    </row>
    <row r="60" spans="2:7">
      <c r="B60" s="67" t="s">
        <v>188</v>
      </c>
      <c r="C60" s="67">
        <v>2017</v>
      </c>
      <c r="D60" s="67" t="s">
        <v>183</v>
      </c>
      <c r="E60" s="317" cm="1">
        <f t="array" ref="E60">IFERROR(_xlfn.XLOOKUP(B60&amp;C60&amp;D60,'2.1 Electricidad'!B:B&amp;'2.1 Electricidad'!C:C&amp;'2.1 Electricidad'!D:D,'2.1 Electricidad'!E:E,"No")*$D$5,"PENDIENTE")</f>
        <v>11.058</v>
      </c>
      <c r="F60" s="104" t="str">
        <f t="shared" si="0"/>
        <v>kgCO2e/MWh</v>
      </c>
      <c r="G60" s="248" t="s">
        <v>1417</v>
      </c>
    </row>
    <row r="61" spans="2:7">
      <c r="B61" s="67" t="s">
        <v>188</v>
      </c>
      <c r="C61" s="67">
        <v>2017</v>
      </c>
      <c r="D61" s="67" t="s">
        <v>184</v>
      </c>
      <c r="E61" s="189" cm="1">
        <f t="array" ref="E61">IFERROR(_xlfn.XLOOKUP(B61&amp;C61&amp;D61,'2.1 Electricidad'!B:B&amp;'2.1 Electricidad'!C:C&amp;'2.1 Electricidad'!D:D,'2.1 Electricidad'!E:E,"No")*$D$5,"PENDIENTE")</f>
        <v>11058</v>
      </c>
      <c r="F61" s="104" t="str">
        <f t="shared" si="0"/>
        <v>kgCO2e/GWh</v>
      </c>
      <c r="G61" s="248" t="s">
        <v>1417</v>
      </c>
    </row>
    <row r="62" spans="2:7">
      <c r="B62" s="67" t="s">
        <v>188</v>
      </c>
      <c r="C62" s="67">
        <v>2017</v>
      </c>
      <c r="D62" s="67" t="s">
        <v>185</v>
      </c>
      <c r="E62" s="189" cm="1">
        <f t="array" ref="E62">IFERROR(_xlfn.XLOOKUP(B62&amp;C62&amp;D62,'2.1 Electricidad'!B:B&amp;'2.1 Electricidad'!C:C&amp;'2.1 Electricidad'!D:D,'2.1 Electricidad'!E:E,"No")*$D$5,"PENDIENTE")</f>
        <v>1.1058E-2</v>
      </c>
      <c r="F62" s="104" t="str">
        <f t="shared" si="0"/>
        <v>kgCO2e/kWh</v>
      </c>
      <c r="G62" s="248" t="s">
        <v>1417</v>
      </c>
    </row>
    <row r="63" spans="2:7">
      <c r="B63" s="67" t="s">
        <v>188</v>
      </c>
      <c r="C63" s="67">
        <v>2018</v>
      </c>
      <c r="D63" s="67" t="s">
        <v>183</v>
      </c>
      <c r="E63" s="317" cm="1">
        <f t="array" ref="E63">IFERROR(_xlfn.XLOOKUP(B63&amp;C63&amp;D63,'2.1 Electricidad'!B:B&amp;'2.1 Electricidad'!C:C&amp;'2.1 Electricidad'!D:D,'2.1 Electricidad'!E:E,"No")*$D$5,"PENDIENTE")</f>
        <v>13.062500000190001</v>
      </c>
      <c r="F63" s="104" t="str">
        <f t="shared" si="0"/>
        <v>kgCO2e/MWh</v>
      </c>
      <c r="G63" s="248" t="s">
        <v>1417</v>
      </c>
    </row>
    <row r="64" spans="2:7">
      <c r="B64" s="67" t="s">
        <v>188</v>
      </c>
      <c r="C64" s="67">
        <v>2018</v>
      </c>
      <c r="D64" s="67" t="s">
        <v>184</v>
      </c>
      <c r="E64" s="189" cm="1">
        <f t="array" ref="E64">IFERROR(_xlfn.XLOOKUP(B64&amp;C64&amp;D64,'2.1 Electricidad'!B:B&amp;'2.1 Electricidad'!C:C&amp;'2.1 Electricidad'!D:D,'2.1 Electricidad'!E:E,"No")*$D$5,"PENDIENTE")</f>
        <v>13062.500000190001</v>
      </c>
      <c r="F64" s="104" t="str">
        <f t="shared" si="0"/>
        <v>kgCO2e/GWh</v>
      </c>
      <c r="G64" s="248" t="s">
        <v>1417</v>
      </c>
    </row>
    <row r="65" spans="2:7">
      <c r="B65" s="67" t="s">
        <v>188</v>
      </c>
      <c r="C65" s="67">
        <v>2018</v>
      </c>
      <c r="D65" s="67" t="s">
        <v>185</v>
      </c>
      <c r="E65" s="189" cm="1">
        <f t="array" ref="E65">IFERROR(_xlfn.XLOOKUP(B65&amp;C65&amp;D65,'2.1 Electricidad'!B:B&amp;'2.1 Electricidad'!C:C&amp;'2.1 Electricidad'!D:D,'2.1 Electricidad'!E:E,"No")*$D$5,"PENDIENTE")</f>
        <v>1.3062500000190002E-2</v>
      </c>
      <c r="F65" s="104" t="str">
        <f t="shared" si="0"/>
        <v>kgCO2e/kWh</v>
      </c>
      <c r="G65" s="248" t="s">
        <v>1417</v>
      </c>
    </row>
    <row r="66" spans="2:7">
      <c r="B66" s="67" t="s">
        <v>188</v>
      </c>
      <c r="C66" s="67">
        <v>2019</v>
      </c>
      <c r="D66" s="67" t="s">
        <v>183</v>
      </c>
      <c r="E66" s="317" cm="1">
        <f t="array" ref="E66">IFERROR(_xlfn.XLOOKUP(B66&amp;C66&amp;D66,'2.1 Electricidad'!B:B&amp;'2.1 Electricidad'!C:C&amp;'2.1 Electricidad'!D:D,'2.1 Electricidad'!E:E,"No")*$D$5,"PENDIENTE")</f>
        <v>17.736500000189999</v>
      </c>
      <c r="F66" s="104" t="str">
        <f t="shared" si="0"/>
        <v>kgCO2e/MWh</v>
      </c>
      <c r="G66" s="248" t="s">
        <v>1417</v>
      </c>
    </row>
    <row r="67" spans="2:7">
      <c r="B67" s="67" t="s">
        <v>188</v>
      </c>
      <c r="C67" s="67">
        <v>2019</v>
      </c>
      <c r="D67" s="67" t="s">
        <v>184</v>
      </c>
      <c r="E67" s="189" cm="1">
        <f t="array" ref="E67">IFERROR(_xlfn.XLOOKUP(B67&amp;C67&amp;D67,'2.1 Electricidad'!B:B&amp;'2.1 Electricidad'!C:C&amp;'2.1 Electricidad'!D:D,'2.1 Electricidad'!E:E,"No")*$D$5,"PENDIENTE")</f>
        <v>17736.500000190001</v>
      </c>
      <c r="F67" s="104" t="str">
        <f t="shared" si="0"/>
        <v>kgCO2e/GWh</v>
      </c>
      <c r="G67" s="248" t="s">
        <v>1417</v>
      </c>
    </row>
    <row r="68" spans="2:7">
      <c r="B68" s="67" t="s">
        <v>188</v>
      </c>
      <c r="C68" s="67">
        <v>2019</v>
      </c>
      <c r="D68" s="67" t="s">
        <v>185</v>
      </c>
      <c r="E68" s="189" cm="1">
        <f t="array" ref="E68">IFERROR(_xlfn.XLOOKUP(B68&amp;C68&amp;D68,'2.1 Electricidad'!B:B&amp;'2.1 Electricidad'!C:C&amp;'2.1 Electricidad'!D:D,'2.1 Electricidad'!E:E,"No")*$D$5,"PENDIENTE")</f>
        <v>1.773650000019E-2</v>
      </c>
      <c r="F68" s="104" t="str">
        <f t="shared" si="0"/>
        <v>kgCO2e/kWh</v>
      </c>
      <c r="G68" s="248" t="s">
        <v>1417</v>
      </c>
    </row>
    <row r="69" spans="2:7">
      <c r="B69" s="67" t="s">
        <v>188</v>
      </c>
      <c r="C69" s="67">
        <v>2020</v>
      </c>
      <c r="D69" s="67" t="s">
        <v>183</v>
      </c>
      <c r="E69" s="317" cm="1">
        <f t="array" ref="E69">IFERROR(_xlfn.XLOOKUP(B69&amp;C69&amp;D69,'2.1 Electricidad'!B:B&amp;'2.1 Electricidad'!C:C&amp;'2.1 Electricidad'!D:D,'2.1 Electricidad'!E:E,"No")*$D$5,"PENDIENTE")</f>
        <v>17.560749999810003</v>
      </c>
      <c r="F69" s="104" t="str">
        <f t="shared" si="0"/>
        <v>kgCO2e/MWh</v>
      </c>
      <c r="G69" s="248" t="s">
        <v>1417</v>
      </c>
    </row>
    <row r="70" spans="2:7">
      <c r="B70" s="67" t="s">
        <v>188</v>
      </c>
      <c r="C70" s="67">
        <v>2020</v>
      </c>
      <c r="D70" s="67" t="s">
        <v>184</v>
      </c>
      <c r="E70" s="189" cm="1">
        <f t="array" ref="E70">IFERROR(_xlfn.XLOOKUP(B70&amp;C70&amp;D70,'2.1 Electricidad'!B:B&amp;'2.1 Electricidad'!C:C&amp;'2.1 Electricidad'!D:D,'2.1 Electricidad'!E:E,"No")*$D$5,"PENDIENTE")</f>
        <v>17560.749999809999</v>
      </c>
      <c r="F70" s="104" t="str">
        <f t="shared" si="0"/>
        <v>kgCO2e/GWh</v>
      </c>
      <c r="G70" s="248" t="s">
        <v>1417</v>
      </c>
    </row>
    <row r="71" spans="2:7">
      <c r="B71" s="67" t="s">
        <v>188</v>
      </c>
      <c r="C71" s="67">
        <v>2020</v>
      </c>
      <c r="D71" s="67" t="s">
        <v>185</v>
      </c>
      <c r="E71" s="189" cm="1">
        <f t="array" ref="E71">IFERROR(_xlfn.XLOOKUP(B71&amp;C71&amp;D71,'2.1 Electricidad'!B:B&amp;'2.1 Electricidad'!C:C&amp;'2.1 Electricidad'!D:D,'2.1 Electricidad'!E:E,"No")*$D$5,"PENDIENTE")</f>
        <v>1.7560749999810003E-2</v>
      </c>
      <c r="F71" s="104" t="str">
        <f t="shared" si="0"/>
        <v>kgCO2e/kWh</v>
      </c>
      <c r="G71" s="248" t="s">
        <v>1417</v>
      </c>
    </row>
    <row r="72" spans="2:7">
      <c r="B72" s="67" t="s">
        <v>188</v>
      </c>
      <c r="C72" s="67">
        <v>2021</v>
      </c>
      <c r="D72" s="67" t="s">
        <v>183</v>
      </c>
      <c r="E72" s="317" cm="1">
        <f t="array" ref="E72">IFERROR(_xlfn.XLOOKUP(B72&amp;C72&amp;D72,'2.1 Electricidad'!B:B&amp;'2.1 Electricidad'!C:C&amp;'2.1 Electricidad'!D:D,'2.1 Electricidad'!E:E,"No")*$D$5,"PENDIENTE")</f>
        <v>21.218250000000001</v>
      </c>
      <c r="F72" s="104" t="str">
        <f t="shared" si="0"/>
        <v>kgCO2e/MWh</v>
      </c>
      <c r="G72" s="248" t="s">
        <v>1417</v>
      </c>
    </row>
    <row r="73" spans="2:7">
      <c r="B73" s="67" t="s">
        <v>188</v>
      </c>
      <c r="C73" s="67">
        <v>2021</v>
      </c>
      <c r="D73" s="67" t="s">
        <v>184</v>
      </c>
      <c r="E73" s="189" cm="1">
        <f t="array" ref="E73">IFERROR(_xlfn.XLOOKUP(B73&amp;C73&amp;D73,'2.1 Electricidad'!B:B&amp;'2.1 Electricidad'!C:C&amp;'2.1 Electricidad'!D:D,'2.1 Electricidad'!E:E,"No")*$D$5,"PENDIENTE")</f>
        <v>21218.25</v>
      </c>
      <c r="F73" s="104" t="str">
        <f t="shared" si="0"/>
        <v>kgCO2e/GWh</v>
      </c>
      <c r="G73" s="248" t="s">
        <v>1417</v>
      </c>
    </row>
    <row r="74" spans="2:7">
      <c r="B74" s="67" t="s">
        <v>188</v>
      </c>
      <c r="C74" s="67">
        <v>2021</v>
      </c>
      <c r="D74" s="67" t="s">
        <v>185</v>
      </c>
      <c r="E74" s="189" cm="1">
        <f t="array" ref="E74">IFERROR(_xlfn.XLOOKUP(B74&amp;C74&amp;D74,'2.1 Electricidad'!B:B&amp;'2.1 Electricidad'!C:C&amp;'2.1 Electricidad'!D:D,'2.1 Electricidad'!E:E,"No")*$D$5,"PENDIENTE")</f>
        <v>2.1218250000000001E-2</v>
      </c>
      <c r="F74" s="104" t="str">
        <f t="shared" si="0"/>
        <v>kgCO2e/kWh</v>
      </c>
      <c r="G74" s="248" t="s">
        <v>1417</v>
      </c>
    </row>
    <row r="75" spans="2:7">
      <c r="B75" s="67" t="s">
        <v>188</v>
      </c>
      <c r="C75" s="67">
        <v>2022</v>
      </c>
      <c r="D75" s="67" t="s">
        <v>183</v>
      </c>
      <c r="E75" s="317" cm="1">
        <f t="array" ref="E75">IFERROR(_xlfn.XLOOKUP(B75&amp;C75&amp;D75,'2.1 Electricidad'!B:B&amp;'2.1 Electricidad'!C:C&amp;'2.1 Electricidad'!D:D,'2.1 Electricidad'!E:E,"No")*$D$5,"PENDIENTE")</f>
        <v>22.0305</v>
      </c>
      <c r="F75" s="104" t="str">
        <f t="shared" si="0"/>
        <v>kgCO2e/MWh</v>
      </c>
      <c r="G75" s="248" t="s">
        <v>1417</v>
      </c>
    </row>
    <row r="76" spans="2:7">
      <c r="B76" s="67" t="s">
        <v>188</v>
      </c>
      <c r="C76" s="67">
        <v>2022</v>
      </c>
      <c r="D76" s="67" t="s">
        <v>184</v>
      </c>
      <c r="E76" s="189" cm="1">
        <f t="array" ref="E76">IFERROR(_xlfn.XLOOKUP(B76&amp;C76&amp;D76,'2.1 Electricidad'!B:B&amp;'2.1 Electricidad'!C:C&amp;'2.1 Electricidad'!D:D,'2.1 Electricidad'!E:E,"No")*$D$5,"PENDIENTE")</f>
        <v>22030.5</v>
      </c>
      <c r="F76" s="104" t="str">
        <f t="shared" si="0"/>
        <v>kgCO2e/GWh</v>
      </c>
      <c r="G76" s="248" t="s">
        <v>1417</v>
      </c>
    </row>
    <row r="77" spans="2:7">
      <c r="B77" s="67" t="s">
        <v>188</v>
      </c>
      <c r="C77" s="67">
        <v>2022</v>
      </c>
      <c r="D77" s="67" t="s">
        <v>185</v>
      </c>
      <c r="E77" s="189" cm="1">
        <f t="array" ref="E77">IFERROR(_xlfn.XLOOKUP(B77&amp;C77&amp;D77,'2.1 Electricidad'!B:B&amp;'2.1 Electricidad'!C:C&amp;'2.1 Electricidad'!D:D,'2.1 Electricidad'!E:E,"No")*$D$5,"PENDIENTE")</f>
        <v>2.2030500000000001E-2</v>
      </c>
      <c r="F77" s="104" t="str">
        <f t="shared" si="0"/>
        <v>kgCO2e/kWh</v>
      </c>
      <c r="G77" s="248" t="s">
        <v>1417</v>
      </c>
    </row>
    <row r="78" spans="2:7">
      <c r="B78" s="67" t="s">
        <v>188</v>
      </c>
      <c r="C78" s="67">
        <v>2023</v>
      </c>
      <c r="D78" s="67" t="s">
        <v>183</v>
      </c>
      <c r="E78" s="317" cm="1">
        <f t="array" ref="E78">IFERROR(_xlfn.XLOOKUP(B78&amp;C78&amp;D78,'2.1 Electricidad'!B:B&amp;'2.1 Electricidad'!C:C&amp;'2.1 Electricidad'!D:D,'2.1 Electricidad'!E:E,"No")*$D$5,"PENDIENTE")</f>
        <v>19.166250000000002</v>
      </c>
      <c r="F78" s="104" t="str">
        <f t="shared" si="0"/>
        <v>kgCO2e/MWh</v>
      </c>
      <c r="G78" s="248" t="s">
        <v>1417</v>
      </c>
    </row>
    <row r="79" spans="2:7">
      <c r="B79" s="67" t="s">
        <v>188</v>
      </c>
      <c r="C79" s="67">
        <v>2023</v>
      </c>
      <c r="D79" s="67" t="s">
        <v>184</v>
      </c>
      <c r="E79" s="189" cm="1">
        <f t="array" ref="E79">IFERROR(_xlfn.XLOOKUP(B79&amp;C79&amp;D79,'2.1 Electricidad'!B:B&amp;'2.1 Electricidad'!C:C&amp;'2.1 Electricidad'!D:D,'2.1 Electricidad'!E:E,"No")*$D$5,"PENDIENTE")</f>
        <v>19166.25</v>
      </c>
      <c r="F79" s="104" t="str">
        <f t="shared" si="0"/>
        <v>kgCO2e/GWh</v>
      </c>
      <c r="G79" s="248" t="s">
        <v>1417</v>
      </c>
    </row>
    <row r="80" spans="2:7">
      <c r="B80" s="67" t="s">
        <v>188</v>
      </c>
      <c r="C80" s="67">
        <v>2023</v>
      </c>
      <c r="D80" s="67" t="s">
        <v>185</v>
      </c>
      <c r="E80" s="189" cm="1">
        <f t="array" ref="E80">IFERROR(_xlfn.XLOOKUP(B80&amp;C80&amp;D80,'2.1 Electricidad'!B:B&amp;'2.1 Electricidad'!C:C&amp;'2.1 Electricidad'!D:D,'2.1 Electricidad'!E:E,"No")*$D$5,"PENDIENTE")</f>
        <v>1.9166249999999999E-2</v>
      </c>
      <c r="F80" s="104" t="str">
        <f t="shared" ref="F80:F149" si="1">"kgCO2e/"&amp;D80</f>
        <v>kgCO2e/kWh</v>
      </c>
      <c r="G80" s="248" t="s">
        <v>1417</v>
      </c>
    </row>
    <row r="81" spans="2:7">
      <c r="B81" s="67" t="s">
        <v>188</v>
      </c>
      <c r="C81" s="67">
        <v>2024</v>
      </c>
      <c r="D81" s="67" t="s">
        <v>183</v>
      </c>
      <c r="E81" s="317" cm="1">
        <f t="array" ref="E81">IFERROR(_xlfn.XLOOKUP(B81&amp;C81&amp;D81,'2.1 Electricidad'!B:B&amp;'2.1 Electricidad'!C:C&amp;'2.1 Electricidad'!D:D,'2.1 Electricidad'!E:E,"No")*$D$5,"PENDIENTE")</f>
        <v>17.3565</v>
      </c>
      <c r="F81" s="104" t="str">
        <f t="shared" si="1"/>
        <v>kgCO2e/MWh</v>
      </c>
      <c r="G81" s="248" t="s">
        <v>1417</v>
      </c>
    </row>
    <row r="82" spans="2:7">
      <c r="B82" s="67" t="s">
        <v>188</v>
      </c>
      <c r="C82" s="67">
        <v>2024</v>
      </c>
      <c r="D82" s="67" t="s">
        <v>184</v>
      </c>
      <c r="E82" s="189" cm="1">
        <f t="array" ref="E82">IFERROR(_xlfn.XLOOKUP(B82&amp;C82&amp;D82,'2.1 Electricidad'!B:B&amp;'2.1 Electricidad'!C:C&amp;'2.1 Electricidad'!D:D,'2.1 Electricidad'!E:E,"No")*$D$5,"PENDIENTE")</f>
        <v>17356.5</v>
      </c>
      <c r="F82" s="104" t="str">
        <f t="shared" si="1"/>
        <v>kgCO2e/GWh</v>
      </c>
      <c r="G82" s="248" t="s">
        <v>1417</v>
      </c>
    </row>
    <row r="83" spans="2:7">
      <c r="B83" s="67" t="s">
        <v>188</v>
      </c>
      <c r="C83" s="67">
        <v>2024</v>
      </c>
      <c r="D83" s="67" t="s">
        <v>185</v>
      </c>
      <c r="E83" s="189" cm="1">
        <f t="array" ref="E83">IFERROR(_xlfn.XLOOKUP(B83&amp;C83&amp;D83,'2.1 Electricidad'!B:B&amp;'2.1 Electricidad'!C:C&amp;'2.1 Electricidad'!D:D,'2.1 Electricidad'!E:E,"No")*$D$5,"PENDIENTE")</f>
        <v>1.73565E-2</v>
      </c>
      <c r="F83" s="104" t="str">
        <f t="shared" si="1"/>
        <v>kgCO2e/kWh</v>
      </c>
      <c r="G83" s="248" t="s">
        <v>1417</v>
      </c>
    </row>
    <row r="84" spans="2:7">
      <c r="B84" s="67" t="s">
        <v>188</v>
      </c>
      <c r="C84" s="67">
        <v>2025</v>
      </c>
      <c r="D84" s="67" t="s">
        <v>183</v>
      </c>
      <c r="E84" s="373" t="str" cm="1">
        <f t="array" ref="E84">IFERROR(_xlfn.XLOOKUP(B84&amp;C84&amp;D84,'2.1 Electricidad'!B:B&amp;'2.1 Electricidad'!C:C&amp;'2.1 Electricidad'!D:D,'2.1 Electricidad'!E:E,"No")*$D$5,"PENDIENTE")</f>
        <v>PENDIENTE</v>
      </c>
      <c r="F84" s="104" t="str">
        <f t="shared" si="1"/>
        <v>kgCO2e/MWh</v>
      </c>
      <c r="G84" s="248" t="s">
        <v>1417</v>
      </c>
    </row>
    <row r="85" spans="2:7">
      <c r="B85" s="67" t="s">
        <v>188</v>
      </c>
      <c r="C85" s="67">
        <v>2025</v>
      </c>
      <c r="D85" s="67" t="s">
        <v>184</v>
      </c>
      <c r="E85" s="373" t="str" cm="1">
        <f t="array" ref="E85">IFERROR(_xlfn.XLOOKUP(B85&amp;C85&amp;D85,'2.1 Electricidad'!B:B&amp;'2.1 Electricidad'!C:C&amp;'2.1 Electricidad'!D:D,'2.1 Electricidad'!E:E,"No")*$D$5,"PENDIENTE")</f>
        <v>PENDIENTE</v>
      </c>
      <c r="F85" s="104" t="str">
        <f t="shared" si="1"/>
        <v>kgCO2e/GWh</v>
      </c>
      <c r="G85" s="248" t="s">
        <v>1417</v>
      </c>
    </row>
    <row r="86" spans="2:7">
      <c r="B86" s="67" t="s">
        <v>188</v>
      </c>
      <c r="C86" s="67">
        <v>2025</v>
      </c>
      <c r="D86" s="67" t="s">
        <v>185</v>
      </c>
      <c r="E86" s="373" t="str" cm="1">
        <f t="array" ref="E86">IFERROR(_xlfn.XLOOKUP(B86&amp;C86&amp;D86,'2.1 Electricidad'!B:B&amp;'2.1 Electricidad'!C:C&amp;'2.1 Electricidad'!D:D,'2.1 Electricidad'!E:E,"No")*$D$5,"PENDIENTE")</f>
        <v>PENDIENTE</v>
      </c>
      <c r="F86" s="104" t="str">
        <f t="shared" si="1"/>
        <v>kgCO2e/kWh</v>
      </c>
      <c r="G86" s="248" t="s">
        <v>1417</v>
      </c>
    </row>
    <row r="87" spans="2:7">
      <c r="B87" s="67" t="s">
        <v>189</v>
      </c>
      <c r="C87" s="67">
        <v>2015</v>
      </c>
      <c r="D87" s="67" t="s">
        <v>183</v>
      </c>
      <c r="E87" s="317" cm="1">
        <f t="array" ref="E87">IFERROR(_xlfn.XLOOKUP(B87&amp;C87&amp;D87,'2.1 Electricidad'!B:B&amp;'2.1 Electricidad'!C:C&amp;'2.1 Electricidad'!D:D,'2.1 Electricidad'!E:E,"No")*$D$5,"PENDIENTE")</f>
        <v>32.394999810000002</v>
      </c>
      <c r="F87" s="104" t="str">
        <f t="shared" si="1"/>
        <v>kgCO2e/MWh</v>
      </c>
      <c r="G87" s="248" t="s">
        <v>1417</v>
      </c>
    </row>
    <row r="88" spans="2:7">
      <c r="B88" s="67" t="s">
        <v>189</v>
      </c>
      <c r="C88" s="67">
        <v>2015</v>
      </c>
      <c r="D88" s="67" t="s">
        <v>184</v>
      </c>
      <c r="E88" s="189" cm="1">
        <f t="array" ref="E88">IFERROR(_xlfn.XLOOKUP(B88&amp;C88&amp;D88,'2.1 Electricidad'!B:B&amp;'2.1 Electricidad'!C:C&amp;'2.1 Electricidad'!D:D,'2.1 Electricidad'!E:E,"No")*$D$5,"PENDIENTE")</f>
        <v>32394.999810000005</v>
      </c>
      <c r="F88" s="104" t="str">
        <f t="shared" si="1"/>
        <v>kgCO2e/GWh</v>
      </c>
      <c r="G88" s="248" t="s">
        <v>1417</v>
      </c>
    </row>
    <row r="89" spans="2:7">
      <c r="B89" s="67" t="s">
        <v>189</v>
      </c>
      <c r="C89" s="67">
        <v>2015</v>
      </c>
      <c r="D89" s="67" t="s">
        <v>185</v>
      </c>
      <c r="E89" s="189" cm="1">
        <f t="array" ref="E89">IFERROR(_xlfn.XLOOKUP(B89&amp;C89&amp;D89,'2.1 Electricidad'!B:B&amp;'2.1 Electricidad'!C:C&amp;'2.1 Electricidad'!D:D,'2.1 Electricidad'!E:E,"No")*$D$5,"PENDIENTE")</f>
        <v>3.2394999810000005E-2</v>
      </c>
      <c r="F89" s="104" t="str">
        <f t="shared" si="1"/>
        <v>kgCO2e/kWh</v>
      </c>
      <c r="G89" s="248" t="s">
        <v>1417</v>
      </c>
    </row>
    <row r="90" spans="2:7">
      <c r="B90" s="67" t="s">
        <v>189</v>
      </c>
      <c r="C90" s="67">
        <v>2016</v>
      </c>
      <c r="D90" s="67" t="s">
        <v>183</v>
      </c>
      <c r="E90" s="317" cm="1">
        <f t="array" ref="E90">IFERROR(_xlfn.XLOOKUP(B90&amp;C90&amp;D90,'2.1 Electricidad'!B:B&amp;'2.1 Electricidad'!C:C&amp;'2.1 Electricidad'!D:D,'2.1 Electricidad'!E:E,"No")*$D$5,"PENDIENTE")</f>
        <v>32.323749810000002</v>
      </c>
      <c r="F90" s="104" t="str">
        <f t="shared" si="1"/>
        <v>kgCO2e/MWh</v>
      </c>
      <c r="G90" s="248" t="s">
        <v>1417</v>
      </c>
    </row>
    <row r="91" spans="2:7">
      <c r="B91" s="67" t="s">
        <v>189</v>
      </c>
      <c r="C91" s="67">
        <v>2016</v>
      </c>
      <c r="D91" s="67" t="s">
        <v>184</v>
      </c>
      <c r="E91" s="189" cm="1">
        <f t="array" ref="E91">IFERROR(_xlfn.XLOOKUP(B91&amp;C91&amp;D91,'2.1 Electricidad'!B:B&amp;'2.1 Electricidad'!C:C&amp;'2.1 Electricidad'!D:D,'2.1 Electricidad'!E:E,"No")*$D$5,"PENDIENTE")</f>
        <v>32323.749810000005</v>
      </c>
      <c r="F91" s="104" t="str">
        <f t="shared" si="1"/>
        <v>kgCO2e/GWh</v>
      </c>
      <c r="G91" s="248" t="s">
        <v>1417</v>
      </c>
    </row>
    <row r="92" spans="2:7">
      <c r="B92" s="67" t="s">
        <v>189</v>
      </c>
      <c r="C92" s="67">
        <v>2016</v>
      </c>
      <c r="D92" s="67" t="s">
        <v>185</v>
      </c>
      <c r="E92" s="189" cm="1">
        <f t="array" ref="E92">IFERROR(_xlfn.XLOOKUP(B92&amp;C92&amp;D92,'2.1 Electricidad'!B:B&amp;'2.1 Electricidad'!C:C&amp;'2.1 Electricidad'!D:D,'2.1 Electricidad'!E:E,"No")*$D$5,"PENDIENTE")</f>
        <v>3.232374981000001E-2</v>
      </c>
      <c r="F92" s="104" t="str">
        <f t="shared" si="1"/>
        <v>kgCO2e/kWh</v>
      </c>
      <c r="G92" s="248" t="s">
        <v>1417</v>
      </c>
    </row>
    <row r="93" spans="2:7">
      <c r="B93" s="67" t="s">
        <v>189</v>
      </c>
      <c r="C93" s="67">
        <v>2017</v>
      </c>
      <c r="D93" s="67" t="s">
        <v>183</v>
      </c>
      <c r="E93" s="317" cm="1">
        <f t="array" ref="E93">IFERROR(_xlfn.XLOOKUP(B93&amp;C93&amp;D93,'2.1 Electricidad'!B:B&amp;'2.1 Electricidad'!C:C&amp;'2.1 Electricidad'!D:D,'2.1 Electricidad'!E:E,"No")*$D$5,"PENDIENTE")</f>
        <v>32.361750000000001</v>
      </c>
      <c r="F93" s="104" t="str">
        <f t="shared" si="1"/>
        <v>kgCO2e/MWh</v>
      </c>
      <c r="G93" s="248" t="s">
        <v>1417</v>
      </c>
    </row>
    <row r="94" spans="2:7">
      <c r="B94" s="67" t="s">
        <v>189</v>
      </c>
      <c r="C94" s="67">
        <v>2017</v>
      </c>
      <c r="D94" s="67" t="s">
        <v>184</v>
      </c>
      <c r="E94" s="189" cm="1">
        <f t="array" ref="E94">IFERROR(_xlfn.XLOOKUP(B94&amp;C94&amp;D94,'2.1 Electricidad'!B:B&amp;'2.1 Electricidad'!C:C&amp;'2.1 Electricidad'!D:D,'2.1 Electricidad'!E:E,"No")*$D$5,"PENDIENTE")</f>
        <v>32361.75</v>
      </c>
      <c r="F94" s="104" t="str">
        <f t="shared" si="1"/>
        <v>kgCO2e/GWh</v>
      </c>
      <c r="G94" s="248" t="s">
        <v>1417</v>
      </c>
    </row>
    <row r="95" spans="2:7">
      <c r="B95" s="67" t="s">
        <v>189</v>
      </c>
      <c r="C95" s="67">
        <v>2017</v>
      </c>
      <c r="D95" s="67" t="s">
        <v>185</v>
      </c>
      <c r="E95" s="189" cm="1">
        <f t="array" ref="E95">IFERROR(_xlfn.XLOOKUP(B95&amp;C95&amp;D95,'2.1 Electricidad'!B:B&amp;'2.1 Electricidad'!C:C&amp;'2.1 Electricidad'!D:D,'2.1 Electricidad'!E:E,"No")*$D$5,"PENDIENTE")</f>
        <v>3.2361750000000002E-2</v>
      </c>
      <c r="F95" s="104" t="str">
        <f t="shared" si="1"/>
        <v>kgCO2e/kWh</v>
      </c>
      <c r="G95" s="248" t="s">
        <v>1417</v>
      </c>
    </row>
    <row r="96" spans="2:7">
      <c r="B96" s="67" t="s">
        <v>189</v>
      </c>
      <c r="C96" s="67">
        <v>2018</v>
      </c>
      <c r="D96" s="67" t="s">
        <v>183</v>
      </c>
      <c r="E96" s="317" cm="1">
        <f t="array" ref="E96">IFERROR(_xlfn.XLOOKUP(B96&amp;C96&amp;D96,'2.1 Electricidad'!B:B&amp;'2.1 Electricidad'!C:C&amp;'2.1 Electricidad'!D:D,'2.1 Electricidad'!E:E,"No")*$D$5,"PENDIENTE")</f>
        <v>32.603999999999999</v>
      </c>
      <c r="F96" s="104" t="str">
        <f t="shared" si="1"/>
        <v>kgCO2e/MWh</v>
      </c>
      <c r="G96" s="248" t="s">
        <v>1417</v>
      </c>
    </row>
    <row r="97" spans="2:7">
      <c r="B97" s="67" t="s">
        <v>189</v>
      </c>
      <c r="C97" s="67">
        <v>2018</v>
      </c>
      <c r="D97" s="67" t="s">
        <v>184</v>
      </c>
      <c r="E97" s="189" cm="1">
        <f t="array" ref="E97">IFERROR(_xlfn.XLOOKUP(B97&amp;C97&amp;D97,'2.1 Electricidad'!B:B&amp;'2.1 Electricidad'!C:C&amp;'2.1 Electricidad'!D:D,'2.1 Electricidad'!E:E,"No")*$D$5,"PENDIENTE")</f>
        <v>32604</v>
      </c>
      <c r="F97" s="104" t="str">
        <f t="shared" si="1"/>
        <v>kgCO2e/GWh</v>
      </c>
      <c r="G97" s="248" t="s">
        <v>1417</v>
      </c>
    </row>
    <row r="98" spans="2:7">
      <c r="B98" s="67" t="s">
        <v>189</v>
      </c>
      <c r="C98" s="67">
        <v>2018</v>
      </c>
      <c r="D98" s="67" t="s">
        <v>185</v>
      </c>
      <c r="E98" s="189" cm="1">
        <f t="array" ref="E98">IFERROR(_xlfn.XLOOKUP(B98&amp;C98&amp;D98,'2.1 Electricidad'!B:B&amp;'2.1 Electricidad'!C:C&amp;'2.1 Electricidad'!D:D,'2.1 Electricidad'!E:E,"No")*$D$5,"PENDIENTE")</f>
        <v>3.2604000000000008E-2</v>
      </c>
      <c r="F98" s="104" t="str">
        <f t="shared" si="1"/>
        <v>kgCO2e/kWh</v>
      </c>
      <c r="G98" s="248" t="s">
        <v>1417</v>
      </c>
    </row>
    <row r="99" spans="2:7">
      <c r="B99" s="67" t="s">
        <v>189</v>
      </c>
      <c r="C99" s="67">
        <v>2019</v>
      </c>
      <c r="D99" s="67" t="s">
        <v>183</v>
      </c>
      <c r="E99" s="317" cm="1">
        <f t="array" ref="E99">IFERROR(_xlfn.XLOOKUP(B99&amp;C99&amp;D99,'2.1 Electricidad'!B:B&amp;'2.1 Electricidad'!C:C&amp;'2.1 Electricidad'!D:D,'2.1 Electricidad'!E:E,"No")*$D$5,"PENDIENTE")</f>
        <v>33.953000189999997</v>
      </c>
      <c r="F99" s="104" t="str">
        <f t="shared" si="1"/>
        <v>kgCO2e/MWh</v>
      </c>
      <c r="G99" s="248" t="s">
        <v>1417</v>
      </c>
    </row>
    <row r="100" spans="2:7">
      <c r="B100" s="67" t="s">
        <v>189</v>
      </c>
      <c r="C100" s="67">
        <v>2019</v>
      </c>
      <c r="D100" s="67" t="s">
        <v>184</v>
      </c>
      <c r="E100" s="189" cm="1">
        <f t="array" ref="E100">IFERROR(_xlfn.XLOOKUP(B100&amp;C100&amp;D100,'2.1 Electricidad'!B:B&amp;'2.1 Electricidad'!C:C&amp;'2.1 Electricidad'!D:D,'2.1 Electricidad'!E:E,"No")*$D$5,"PENDIENTE")</f>
        <v>33953.000189999999</v>
      </c>
      <c r="F100" s="104" t="str">
        <f t="shared" si="1"/>
        <v>kgCO2e/GWh</v>
      </c>
      <c r="G100" s="248" t="s">
        <v>1417</v>
      </c>
    </row>
    <row r="101" spans="2:7">
      <c r="B101" s="67" t="s">
        <v>189</v>
      </c>
      <c r="C101" s="67">
        <v>2019</v>
      </c>
      <c r="D101" s="67" t="s">
        <v>185</v>
      </c>
      <c r="E101" s="189" cm="1">
        <f t="array" ref="E101">IFERROR(_xlfn.XLOOKUP(B101&amp;C101&amp;D101,'2.1 Electricidad'!B:B&amp;'2.1 Electricidad'!C:C&amp;'2.1 Electricidad'!D:D,'2.1 Electricidad'!E:E,"No")*$D$5,"PENDIENTE")</f>
        <v>3.3953000189999999E-2</v>
      </c>
      <c r="F101" s="104" t="str">
        <f t="shared" si="1"/>
        <v>kgCO2e/kWh</v>
      </c>
      <c r="G101" s="248" t="s">
        <v>1417</v>
      </c>
    </row>
    <row r="102" spans="2:7">
      <c r="B102" s="67" t="s">
        <v>189</v>
      </c>
      <c r="C102" s="67">
        <v>2020</v>
      </c>
      <c r="D102" s="67" t="s">
        <v>183</v>
      </c>
      <c r="E102" s="317" cm="1">
        <f t="array" ref="E102">IFERROR(_xlfn.XLOOKUP(B102&amp;C102&amp;D102,'2.1 Electricidad'!B:B&amp;'2.1 Electricidad'!C:C&amp;'2.1 Electricidad'!D:D,'2.1 Electricidad'!E:E,"No")*$D$5,"PENDIENTE")</f>
        <v>33.031500000000001</v>
      </c>
      <c r="F102" s="104" t="str">
        <f t="shared" si="1"/>
        <v>kgCO2e/MWh</v>
      </c>
      <c r="G102" s="248" t="s">
        <v>1417</v>
      </c>
    </row>
    <row r="103" spans="2:7">
      <c r="B103" s="67" t="s">
        <v>189</v>
      </c>
      <c r="C103" s="67">
        <v>2020</v>
      </c>
      <c r="D103" s="67" t="s">
        <v>184</v>
      </c>
      <c r="E103" s="189" cm="1">
        <f t="array" ref="E103">IFERROR(_xlfn.XLOOKUP(B103&amp;C103&amp;D103,'2.1 Electricidad'!B:B&amp;'2.1 Electricidad'!C:C&amp;'2.1 Electricidad'!D:D,'2.1 Electricidad'!E:E,"No")*$D$5,"PENDIENTE")</f>
        <v>33031.5</v>
      </c>
      <c r="F103" s="104" t="str">
        <f t="shared" si="1"/>
        <v>kgCO2e/GWh</v>
      </c>
      <c r="G103" s="248" t="s">
        <v>1417</v>
      </c>
    </row>
    <row r="104" spans="2:7">
      <c r="B104" s="67" t="s">
        <v>189</v>
      </c>
      <c r="C104" s="67">
        <v>2020</v>
      </c>
      <c r="D104" s="67" t="s">
        <v>185</v>
      </c>
      <c r="E104" s="189" cm="1">
        <f t="array" ref="E104">IFERROR(_xlfn.XLOOKUP(B104&amp;C104&amp;D104,'2.1 Electricidad'!B:B&amp;'2.1 Electricidad'!C:C&amp;'2.1 Electricidad'!D:D,'2.1 Electricidad'!E:E,"No")*$D$5,"PENDIENTE")</f>
        <v>3.3031500000000005E-2</v>
      </c>
      <c r="F104" s="104" t="str">
        <f t="shared" si="1"/>
        <v>kgCO2e/kWh</v>
      </c>
      <c r="G104" s="248" t="s">
        <v>1417</v>
      </c>
    </row>
    <row r="105" spans="2:7">
      <c r="B105" s="67" t="s">
        <v>189</v>
      </c>
      <c r="C105" s="67">
        <v>2021</v>
      </c>
      <c r="D105" s="67" t="s">
        <v>183</v>
      </c>
      <c r="E105" s="317" cm="1">
        <f t="array" ref="E105">IFERROR(_xlfn.XLOOKUP(B105&amp;C105&amp;D105,'2.1 Electricidad'!B:B&amp;'2.1 Electricidad'!C:C&amp;'2.1 Electricidad'!D:D,'2.1 Electricidad'!E:E,"No")*$D$5,"PENDIENTE")</f>
        <v>31.763250000000003</v>
      </c>
      <c r="F105" s="104" t="str">
        <f t="shared" si="1"/>
        <v>kgCO2e/MWh</v>
      </c>
      <c r="G105" s="248" t="s">
        <v>1417</v>
      </c>
    </row>
    <row r="106" spans="2:7">
      <c r="B106" s="67" t="s">
        <v>189</v>
      </c>
      <c r="C106" s="67">
        <v>2021</v>
      </c>
      <c r="D106" s="67" t="s">
        <v>184</v>
      </c>
      <c r="E106" s="189" cm="1">
        <f t="array" ref="E106">IFERROR(_xlfn.XLOOKUP(B106&amp;C106&amp;D106,'2.1 Electricidad'!B:B&amp;'2.1 Electricidad'!C:C&amp;'2.1 Electricidad'!D:D,'2.1 Electricidad'!E:E,"No")*$D$5,"PENDIENTE")</f>
        <v>31763.25</v>
      </c>
      <c r="F106" s="104" t="str">
        <f t="shared" si="1"/>
        <v>kgCO2e/GWh</v>
      </c>
      <c r="G106" s="248" t="s">
        <v>1417</v>
      </c>
    </row>
    <row r="107" spans="2:7">
      <c r="B107" s="67" t="s">
        <v>189</v>
      </c>
      <c r="C107" s="67">
        <v>2021</v>
      </c>
      <c r="D107" s="67" t="s">
        <v>185</v>
      </c>
      <c r="E107" s="189" cm="1">
        <f t="array" ref="E107">IFERROR(_xlfn.XLOOKUP(B107&amp;C107&amp;D107,'2.1 Electricidad'!B:B&amp;'2.1 Electricidad'!C:C&amp;'2.1 Electricidad'!D:D,'2.1 Electricidad'!E:E,"No")*$D$5,"PENDIENTE")</f>
        <v>3.176325E-2</v>
      </c>
      <c r="F107" s="104" t="str">
        <f t="shared" si="1"/>
        <v>kgCO2e/kWh</v>
      </c>
      <c r="G107" s="248" t="s">
        <v>1417</v>
      </c>
    </row>
    <row r="108" spans="2:7">
      <c r="B108" s="67" t="s">
        <v>189</v>
      </c>
      <c r="C108" s="67">
        <v>2022</v>
      </c>
      <c r="D108" s="67" t="s">
        <v>183</v>
      </c>
      <c r="E108" s="317" cm="1">
        <f t="array" ref="E108">IFERROR(_xlfn.XLOOKUP(B108&amp;C108&amp;D108,'2.1 Electricidad'!B:B&amp;'2.1 Electricidad'!C:C&amp;'2.1 Electricidad'!D:D,'2.1 Electricidad'!E:E,"No")*$D$5,"PENDIENTE")</f>
        <v>32.076750000000004</v>
      </c>
      <c r="F108" s="104" t="str">
        <f t="shared" si="1"/>
        <v>kgCO2e/MWh</v>
      </c>
      <c r="G108" s="248" t="s">
        <v>1417</v>
      </c>
    </row>
    <row r="109" spans="2:7">
      <c r="B109" s="67" t="s">
        <v>189</v>
      </c>
      <c r="C109" s="67">
        <v>2022</v>
      </c>
      <c r="D109" s="67" t="s">
        <v>184</v>
      </c>
      <c r="E109" s="189" cm="1">
        <f t="array" ref="E109">IFERROR(_xlfn.XLOOKUP(B109&amp;C109&amp;D109,'2.1 Electricidad'!B:B&amp;'2.1 Electricidad'!C:C&amp;'2.1 Electricidad'!D:D,'2.1 Electricidad'!E:E,"No")*$D$5,"PENDIENTE")</f>
        <v>32076.75</v>
      </c>
      <c r="F109" s="104" t="str">
        <f t="shared" si="1"/>
        <v>kgCO2e/GWh</v>
      </c>
      <c r="G109" s="248" t="s">
        <v>1417</v>
      </c>
    </row>
    <row r="110" spans="2:7">
      <c r="B110" s="67" t="s">
        <v>189</v>
      </c>
      <c r="C110" s="67">
        <v>2022</v>
      </c>
      <c r="D110" s="67" t="s">
        <v>185</v>
      </c>
      <c r="E110" s="189" cm="1">
        <f t="array" ref="E110">IFERROR(_xlfn.XLOOKUP(B110&amp;C110&amp;D110,'2.1 Electricidad'!B:B&amp;'2.1 Electricidad'!C:C&amp;'2.1 Electricidad'!D:D,'2.1 Electricidad'!E:E,"No")*$D$5,"PENDIENTE")</f>
        <v>3.2076750000000001E-2</v>
      </c>
      <c r="F110" s="104" t="str">
        <f t="shared" si="1"/>
        <v>kgCO2e/kWh</v>
      </c>
      <c r="G110" s="248" t="s">
        <v>1417</v>
      </c>
    </row>
    <row r="111" spans="2:7">
      <c r="B111" s="67" t="s">
        <v>189</v>
      </c>
      <c r="C111" s="67">
        <v>2023</v>
      </c>
      <c r="D111" s="67" t="s">
        <v>183</v>
      </c>
      <c r="E111" s="317" cm="1">
        <f t="array" ref="E111">IFERROR(_xlfn.XLOOKUP(B111&amp;C111&amp;D111,'2.1 Electricidad'!B:B&amp;'2.1 Electricidad'!C:C&amp;'2.1 Electricidad'!D:D,'2.1 Electricidad'!E:E,"No")*$D$5,"PENDIENTE")</f>
        <v>33.791499810000005</v>
      </c>
      <c r="F111" s="104" t="str">
        <f t="shared" si="1"/>
        <v>kgCO2e/MWh</v>
      </c>
      <c r="G111" s="248" t="s">
        <v>1417</v>
      </c>
    </row>
    <row r="112" spans="2:7">
      <c r="B112" s="67" t="s">
        <v>189</v>
      </c>
      <c r="C112" s="67">
        <v>2023</v>
      </c>
      <c r="D112" s="67" t="s">
        <v>184</v>
      </c>
      <c r="E112" s="189" cm="1">
        <f t="array" ref="E112">IFERROR(_xlfn.XLOOKUP(B112&amp;C112&amp;D112,'2.1 Electricidad'!B:B&amp;'2.1 Electricidad'!C:C&amp;'2.1 Electricidad'!D:D,'2.1 Electricidad'!E:E,"No")*$D$5,"PENDIENTE")</f>
        <v>33791.499810000008</v>
      </c>
      <c r="F112" s="104" t="str">
        <f t="shared" si="1"/>
        <v>kgCO2e/GWh</v>
      </c>
      <c r="G112" s="248" t="s">
        <v>1417</v>
      </c>
    </row>
    <row r="113" spans="2:7">
      <c r="B113" s="67" t="s">
        <v>189</v>
      </c>
      <c r="C113" s="67">
        <v>2023</v>
      </c>
      <c r="D113" s="67" t="s">
        <v>185</v>
      </c>
      <c r="E113" s="189" cm="1">
        <f t="array" ref="E113">IFERROR(_xlfn.XLOOKUP(B113&amp;C113&amp;D113,'2.1 Electricidad'!B:B&amp;'2.1 Electricidad'!C:C&amp;'2.1 Electricidad'!D:D,'2.1 Electricidad'!E:E,"No")*$D$5,"PENDIENTE")</f>
        <v>3.3791499810000007E-2</v>
      </c>
      <c r="F113" s="104" t="str">
        <f t="shared" si="1"/>
        <v>kgCO2e/kWh</v>
      </c>
      <c r="G113" s="248" t="s">
        <v>1417</v>
      </c>
    </row>
    <row r="114" spans="2:7">
      <c r="B114" s="67" t="s">
        <v>189</v>
      </c>
      <c r="C114" s="67">
        <v>2024</v>
      </c>
      <c r="D114" s="67" t="s">
        <v>183</v>
      </c>
      <c r="E114" s="317" cm="1">
        <f t="array" ref="E114">IFERROR(_xlfn.XLOOKUP(B114&amp;C114&amp;D114,'2.1 Electricidad'!B:B&amp;'2.1 Electricidad'!C:C&amp;'2.1 Electricidad'!D:D,'2.1 Electricidad'!E:E,"No")*$D$5,"PENDIENTE")</f>
        <v>33.470400000000005</v>
      </c>
      <c r="F114" s="104" t="str">
        <f t="shared" si="1"/>
        <v>kgCO2e/MWh</v>
      </c>
      <c r="G114" s="248" t="s">
        <v>1417</v>
      </c>
    </row>
    <row r="115" spans="2:7">
      <c r="B115" s="67" t="s">
        <v>189</v>
      </c>
      <c r="C115" s="67">
        <v>2024</v>
      </c>
      <c r="D115" s="67" t="s">
        <v>184</v>
      </c>
      <c r="E115" s="189" cm="1">
        <f t="array" ref="E115">IFERROR(_xlfn.XLOOKUP(B115&amp;C115&amp;D115,'2.1 Electricidad'!B:B&amp;'2.1 Electricidad'!C:C&amp;'2.1 Electricidad'!D:D,'2.1 Electricidad'!E:E,"No")*$D$5,"PENDIENTE")</f>
        <v>33470.400000000001</v>
      </c>
      <c r="F115" s="104" t="str">
        <f t="shared" si="1"/>
        <v>kgCO2e/GWh</v>
      </c>
      <c r="G115" s="248" t="s">
        <v>1417</v>
      </c>
    </row>
    <row r="116" spans="2:7">
      <c r="B116" s="67" t="s">
        <v>189</v>
      </c>
      <c r="C116" s="67">
        <v>2024</v>
      </c>
      <c r="D116" s="67" t="s">
        <v>185</v>
      </c>
      <c r="E116" s="189" cm="1">
        <f t="array" ref="E116">IFERROR(_xlfn.XLOOKUP(B116&amp;C116&amp;D116,'2.1 Electricidad'!B:B&amp;'2.1 Electricidad'!C:C&amp;'2.1 Electricidad'!D:D,'2.1 Electricidad'!E:E,"No")*$D$5,"PENDIENTE")</f>
        <v>3.3470400000000004E-2</v>
      </c>
      <c r="F116" s="104" t="str">
        <f t="shared" si="1"/>
        <v>kgCO2e/kWh</v>
      </c>
      <c r="G116" s="248" t="s">
        <v>1417</v>
      </c>
    </row>
    <row r="117" spans="2:7">
      <c r="B117" s="67" t="s">
        <v>189</v>
      </c>
      <c r="C117" s="67">
        <v>2025</v>
      </c>
      <c r="D117" s="67" t="s">
        <v>183</v>
      </c>
      <c r="E117" s="373" t="str" cm="1">
        <f t="array" ref="E117">IFERROR(_xlfn.XLOOKUP(B117&amp;C117&amp;D117,'2.1 Electricidad'!B:B&amp;'2.1 Electricidad'!C:C&amp;'2.1 Electricidad'!D:D,'2.1 Electricidad'!E:E,"No")*$D$5,"PENDIENTE")</f>
        <v>PENDIENTE</v>
      </c>
      <c r="F117" s="104" t="str">
        <f t="shared" si="1"/>
        <v>kgCO2e/MWh</v>
      </c>
      <c r="G117" s="248" t="s">
        <v>1417</v>
      </c>
    </row>
    <row r="118" spans="2:7">
      <c r="B118" s="67" t="s">
        <v>189</v>
      </c>
      <c r="C118" s="67">
        <v>2025</v>
      </c>
      <c r="D118" s="67" t="s">
        <v>184</v>
      </c>
      <c r="E118" s="373" t="str" cm="1">
        <f t="array" ref="E118">IFERROR(_xlfn.XLOOKUP(B118&amp;C118&amp;D118,'2.1 Electricidad'!B:B&amp;'2.1 Electricidad'!C:C&amp;'2.1 Electricidad'!D:D,'2.1 Electricidad'!E:E,"No")*$D$5,"PENDIENTE")</f>
        <v>PENDIENTE</v>
      </c>
      <c r="F118" s="104" t="str">
        <f t="shared" si="1"/>
        <v>kgCO2e/GWh</v>
      </c>
      <c r="G118" s="248" t="s">
        <v>1417</v>
      </c>
    </row>
    <row r="119" spans="2:7">
      <c r="B119" s="67" t="s">
        <v>189</v>
      </c>
      <c r="C119" s="67">
        <v>2025</v>
      </c>
      <c r="D119" s="67" t="s">
        <v>185</v>
      </c>
      <c r="E119" s="373" t="str" cm="1">
        <f t="array" ref="E119">IFERROR(_xlfn.XLOOKUP(B119&amp;C119&amp;D119,'2.1 Electricidad'!B:B&amp;'2.1 Electricidad'!C:C&amp;'2.1 Electricidad'!D:D,'2.1 Electricidad'!E:E,"No")*$D$5,"PENDIENTE")</f>
        <v>PENDIENTE</v>
      </c>
      <c r="F119" s="104" t="str">
        <f t="shared" si="1"/>
        <v>kgCO2e/kWh</v>
      </c>
      <c r="G119" s="248" t="s">
        <v>1417</v>
      </c>
    </row>
    <row r="120" spans="2:7">
      <c r="B120" s="67" t="s">
        <v>190</v>
      </c>
      <c r="C120" s="67">
        <v>2015</v>
      </c>
      <c r="D120" s="67" t="s">
        <v>183</v>
      </c>
      <c r="E120" s="317" cm="1">
        <f t="array" ref="E120">IFERROR(_xlfn.XLOOKUP(B120&amp;C120&amp;D120,'2.1 Electricidad'!B:B&amp;'2.1 Electricidad'!C:C&amp;'2.1 Electricidad'!D:D,'2.1 Electricidad'!E:E,"No")*$D$5,"PENDIENTE")</f>
        <v>35.283000000000001</v>
      </c>
      <c r="F120" s="104" t="str">
        <f t="shared" si="1"/>
        <v>kgCO2e/MWh</v>
      </c>
      <c r="G120" s="248" t="s">
        <v>1417</v>
      </c>
    </row>
    <row r="121" spans="2:7">
      <c r="B121" s="67" t="s">
        <v>190</v>
      </c>
      <c r="C121" s="67">
        <v>2015</v>
      </c>
      <c r="D121" s="67" t="s">
        <v>184</v>
      </c>
      <c r="E121" s="189" cm="1">
        <f t="array" ref="E121">IFERROR(_xlfn.XLOOKUP(B121&amp;C121&amp;D121,'2.1 Electricidad'!B:B&amp;'2.1 Electricidad'!C:C&amp;'2.1 Electricidad'!D:D,'2.1 Electricidad'!E:E,"No")*$D$5,"PENDIENTE")</f>
        <v>35283</v>
      </c>
      <c r="F121" s="104" t="str">
        <f t="shared" si="1"/>
        <v>kgCO2e/GWh</v>
      </c>
      <c r="G121" s="248" t="s">
        <v>1417</v>
      </c>
    </row>
    <row r="122" spans="2:7">
      <c r="B122" s="67" t="s">
        <v>190</v>
      </c>
      <c r="C122" s="67">
        <v>2015</v>
      </c>
      <c r="D122" s="67" t="s">
        <v>185</v>
      </c>
      <c r="E122" s="189" cm="1">
        <f t="array" ref="E122">IFERROR(_xlfn.XLOOKUP(B122&amp;C122&amp;D122,'2.1 Electricidad'!B:B&amp;'2.1 Electricidad'!C:C&amp;'2.1 Electricidad'!D:D,'2.1 Electricidad'!E:E,"No")*$D$5,"PENDIENTE")</f>
        <v>3.5283000000000002E-2</v>
      </c>
      <c r="F122" s="104" t="str">
        <f t="shared" si="1"/>
        <v>kgCO2e/kWh</v>
      </c>
      <c r="G122" s="248" t="s">
        <v>1417</v>
      </c>
    </row>
    <row r="123" spans="2:7">
      <c r="B123" s="67" t="s">
        <v>190</v>
      </c>
      <c r="C123" s="67">
        <v>2016</v>
      </c>
      <c r="D123" s="67" t="s">
        <v>183</v>
      </c>
      <c r="E123" s="317" cm="1">
        <f t="array" ref="E123">IFERROR(_xlfn.XLOOKUP(B123&amp;C123&amp;D123,'2.1 Electricidad'!B:B&amp;'2.1 Electricidad'!C:C&amp;'2.1 Electricidad'!D:D,'2.1 Electricidad'!E:E,"No")*$D$5,"PENDIENTE")</f>
        <v>34.67975019</v>
      </c>
      <c r="F123" s="104" t="str">
        <f t="shared" si="1"/>
        <v>kgCO2e/MWh</v>
      </c>
      <c r="G123" s="248" t="s">
        <v>1417</v>
      </c>
    </row>
    <row r="124" spans="2:7">
      <c r="B124" s="67" t="s">
        <v>190</v>
      </c>
      <c r="C124" s="67">
        <v>2016</v>
      </c>
      <c r="D124" s="67" t="s">
        <v>184</v>
      </c>
      <c r="E124" s="189" cm="1">
        <f t="array" ref="E124">IFERROR(_xlfn.XLOOKUP(B124&amp;C124&amp;D124,'2.1 Electricidad'!B:B&amp;'2.1 Electricidad'!C:C&amp;'2.1 Electricidad'!D:D,'2.1 Electricidad'!E:E,"No")*$D$5,"PENDIENTE")</f>
        <v>34679.750189999999</v>
      </c>
      <c r="F124" s="104" t="str">
        <f t="shared" si="1"/>
        <v>kgCO2e/GWh</v>
      </c>
      <c r="G124" s="248" t="s">
        <v>1417</v>
      </c>
    </row>
    <row r="125" spans="2:7">
      <c r="B125" s="67" t="s">
        <v>190</v>
      </c>
      <c r="C125" s="67">
        <v>2016</v>
      </c>
      <c r="D125" s="67" t="s">
        <v>185</v>
      </c>
      <c r="E125" s="189" cm="1">
        <f t="array" ref="E125">IFERROR(_xlfn.XLOOKUP(B125&amp;C125&amp;D125,'2.1 Electricidad'!B:B&amp;'2.1 Electricidad'!C:C&amp;'2.1 Electricidad'!D:D,'2.1 Electricidad'!E:E,"No")*$D$5,"PENDIENTE")</f>
        <v>3.4679750190000004E-2</v>
      </c>
      <c r="F125" s="104" t="str">
        <f t="shared" si="1"/>
        <v>kgCO2e/kWh</v>
      </c>
      <c r="G125" s="248" t="s">
        <v>1417</v>
      </c>
    </row>
    <row r="126" spans="2:7">
      <c r="B126" s="67" t="s">
        <v>190</v>
      </c>
      <c r="C126" s="67">
        <v>2017</v>
      </c>
      <c r="D126" s="67" t="s">
        <v>183</v>
      </c>
      <c r="E126" s="317" cm="1">
        <f t="array" ref="E126">IFERROR(_xlfn.XLOOKUP(B126&amp;C126&amp;D126,'2.1 Electricidad'!B:B&amp;'2.1 Electricidad'!C:C&amp;'2.1 Electricidad'!D:D,'2.1 Electricidad'!E:E,"No")*$D$5,"PENDIENTE")</f>
        <v>31.753749810000002</v>
      </c>
      <c r="F126" s="104" t="str">
        <f t="shared" si="1"/>
        <v>kgCO2e/MWh</v>
      </c>
      <c r="G126" s="248" t="s">
        <v>1417</v>
      </c>
    </row>
    <row r="127" spans="2:7">
      <c r="B127" s="67" t="s">
        <v>190</v>
      </c>
      <c r="C127" s="67">
        <v>2017</v>
      </c>
      <c r="D127" s="67" t="s">
        <v>184</v>
      </c>
      <c r="E127" s="189" cm="1">
        <f t="array" ref="E127">IFERROR(_xlfn.XLOOKUP(B127&amp;C127&amp;D127,'2.1 Electricidad'!B:B&amp;'2.1 Electricidad'!C:C&amp;'2.1 Electricidad'!D:D,'2.1 Electricidad'!E:E,"No")*$D$5,"PENDIENTE")</f>
        <v>31753.749810000005</v>
      </c>
      <c r="F127" s="104" t="str">
        <f t="shared" si="1"/>
        <v>kgCO2e/GWh</v>
      </c>
      <c r="G127" s="248" t="s">
        <v>1417</v>
      </c>
    </row>
    <row r="128" spans="2:7">
      <c r="B128" s="67" t="s">
        <v>190</v>
      </c>
      <c r="C128" s="67">
        <v>2017</v>
      </c>
      <c r="D128" s="67" t="s">
        <v>185</v>
      </c>
      <c r="E128" s="189" cm="1">
        <f t="array" ref="E128">IFERROR(_xlfn.XLOOKUP(B128&amp;C128&amp;D128,'2.1 Electricidad'!B:B&amp;'2.1 Electricidad'!C:C&amp;'2.1 Electricidad'!D:D,'2.1 Electricidad'!E:E,"No")*$D$5,"PENDIENTE")</f>
        <v>3.1753749810000009E-2</v>
      </c>
      <c r="F128" s="104" t="str">
        <f t="shared" si="1"/>
        <v>kgCO2e/kWh</v>
      </c>
      <c r="G128" s="248" t="s">
        <v>1417</v>
      </c>
    </row>
    <row r="129" spans="2:7">
      <c r="B129" s="67" t="s">
        <v>190</v>
      </c>
      <c r="C129" s="67">
        <v>2018</v>
      </c>
      <c r="D129" s="67" t="s">
        <v>183</v>
      </c>
      <c r="E129" s="317" cm="1">
        <f t="array" ref="E129">IFERROR(_xlfn.XLOOKUP(B129&amp;C129&amp;D129,'2.1 Electricidad'!B:B&amp;'2.1 Electricidad'!C:C&amp;'2.1 Electricidad'!D:D,'2.1 Electricidad'!E:E,"No")*$D$5,"PENDIENTE")</f>
        <v>31.639749998100005</v>
      </c>
      <c r="F129" s="104" t="str">
        <f t="shared" si="1"/>
        <v>kgCO2e/MWh</v>
      </c>
      <c r="G129" s="248" t="s">
        <v>1417</v>
      </c>
    </row>
    <row r="130" spans="2:7">
      <c r="B130" s="67" t="s">
        <v>190</v>
      </c>
      <c r="C130" s="67">
        <v>2018</v>
      </c>
      <c r="D130" s="67" t="s">
        <v>184</v>
      </c>
      <c r="E130" s="189" cm="1">
        <f t="array" ref="E130">IFERROR(_xlfn.XLOOKUP(B130&amp;C130&amp;D130,'2.1 Electricidad'!B:B&amp;'2.1 Electricidad'!C:C&amp;'2.1 Electricidad'!D:D,'2.1 Electricidad'!E:E,"No")*$D$5,"PENDIENTE")</f>
        <v>31639.749998100004</v>
      </c>
      <c r="F130" s="104" t="str">
        <f t="shared" si="1"/>
        <v>kgCO2e/GWh</v>
      </c>
      <c r="G130" s="248" t="s">
        <v>1417</v>
      </c>
    </row>
    <row r="131" spans="2:7">
      <c r="B131" s="67" t="s">
        <v>190</v>
      </c>
      <c r="C131" s="67">
        <v>2018</v>
      </c>
      <c r="D131" s="67" t="s">
        <v>185</v>
      </c>
      <c r="E131" s="189" cm="1">
        <f t="array" ref="E131">IFERROR(_xlfn.XLOOKUP(B131&amp;C131&amp;D131,'2.1 Electricidad'!B:B&amp;'2.1 Electricidad'!C:C&amp;'2.1 Electricidad'!D:D,'2.1 Electricidad'!E:E,"No")*$D$5,"PENDIENTE")</f>
        <v>3.16397499981E-2</v>
      </c>
      <c r="F131" s="104" t="str">
        <f t="shared" si="1"/>
        <v>kgCO2e/kWh</v>
      </c>
      <c r="G131" s="248" t="s">
        <v>1417</v>
      </c>
    </row>
    <row r="132" spans="2:7">
      <c r="B132" s="67" t="s">
        <v>190</v>
      </c>
      <c r="C132" s="67">
        <v>2019</v>
      </c>
      <c r="D132" s="67" t="s">
        <v>183</v>
      </c>
      <c r="E132" s="317" cm="1">
        <f t="array" ref="E132">IFERROR(_xlfn.XLOOKUP(B132&amp;C132&amp;D132,'2.1 Electricidad'!B:B&amp;'2.1 Electricidad'!C:C&amp;'2.1 Electricidad'!D:D,'2.1 Electricidad'!E:E,"No")*$D$5,"PENDIENTE")</f>
        <v>29.487999998100005</v>
      </c>
      <c r="F132" s="104" t="str">
        <f t="shared" si="1"/>
        <v>kgCO2e/MWh</v>
      </c>
      <c r="G132" s="248" t="s">
        <v>1417</v>
      </c>
    </row>
    <row r="133" spans="2:7">
      <c r="B133" s="67" t="s">
        <v>190</v>
      </c>
      <c r="C133" s="67">
        <v>2019</v>
      </c>
      <c r="D133" s="67" t="s">
        <v>184</v>
      </c>
      <c r="E133" s="189" cm="1">
        <f t="array" ref="E133">IFERROR(_xlfn.XLOOKUP(B133&amp;C133&amp;D133,'2.1 Electricidad'!B:B&amp;'2.1 Electricidad'!C:C&amp;'2.1 Electricidad'!D:D,'2.1 Electricidad'!E:E,"No")*$D$5,"PENDIENTE")</f>
        <v>29487.999998100004</v>
      </c>
      <c r="F133" s="104" t="str">
        <f t="shared" si="1"/>
        <v>kgCO2e/GWh</v>
      </c>
      <c r="G133" s="248" t="s">
        <v>1417</v>
      </c>
    </row>
    <row r="134" spans="2:7">
      <c r="B134" s="67" t="s">
        <v>190</v>
      </c>
      <c r="C134" s="67">
        <v>2019</v>
      </c>
      <c r="D134" s="67" t="s">
        <v>185</v>
      </c>
      <c r="E134" s="189" cm="1">
        <f t="array" ref="E134">IFERROR(_xlfn.XLOOKUP(B134&amp;C134&amp;D134,'2.1 Electricidad'!B:B&amp;'2.1 Electricidad'!C:C&amp;'2.1 Electricidad'!D:D,'2.1 Electricidad'!E:E,"No")*$D$5,"PENDIENTE")</f>
        <v>2.9487999998100006E-2</v>
      </c>
      <c r="F134" s="104" t="str">
        <f t="shared" si="1"/>
        <v>kgCO2e/kWh</v>
      </c>
      <c r="G134" s="248" t="s">
        <v>1417</v>
      </c>
    </row>
    <row r="135" spans="2:7">
      <c r="B135" s="67" t="s">
        <v>190</v>
      </c>
      <c r="C135" s="67">
        <v>2020</v>
      </c>
      <c r="D135" s="67" t="s">
        <v>183</v>
      </c>
      <c r="E135" s="317" cm="1">
        <f t="array" ref="E135">IFERROR(_xlfn.XLOOKUP(B135&amp;C135&amp;D135,'2.1 Electricidad'!B:B&amp;'2.1 Electricidad'!C:C&amp;'2.1 Electricidad'!D:D,'2.1 Electricidad'!E:E,"No")*$D$5,"PENDIENTE")</f>
        <v>27.2555000019</v>
      </c>
      <c r="F135" s="104" t="str">
        <f t="shared" si="1"/>
        <v>kgCO2e/MWh</v>
      </c>
      <c r="G135" s="248" t="s">
        <v>1417</v>
      </c>
    </row>
    <row r="136" spans="2:7">
      <c r="B136" s="67" t="s">
        <v>190</v>
      </c>
      <c r="C136" s="67">
        <v>2020</v>
      </c>
      <c r="D136" s="67" t="s">
        <v>184</v>
      </c>
      <c r="E136" s="189" cm="1">
        <f t="array" ref="E136">IFERROR(_xlfn.XLOOKUP(B136&amp;C136&amp;D136,'2.1 Electricidad'!B:B&amp;'2.1 Electricidad'!C:C&amp;'2.1 Electricidad'!D:D,'2.1 Electricidad'!E:E,"No")*$D$5,"PENDIENTE")</f>
        <v>27255.5000019</v>
      </c>
      <c r="F136" s="104" t="str">
        <f t="shared" si="1"/>
        <v>kgCO2e/GWh</v>
      </c>
      <c r="G136" s="248" t="s">
        <v>1417</v>
      </c>
    </row>
    <row r="137" spans="2:7">
      <c r="B137" s="67" t="s">
        <v>190</v>
      </c>
      <c r="C137" s="67">
        <v>2020</v>
      </c>
      <c r="D137" s="67" t="s">
        <v>185</v>
      </c>
      <c r="E137" s="189" cm="1">
        <f t="array" ref="E137">IFERROR(_xlfn.XLOOKUP(B137&amp;C137&amp;D137,'2.1 Electricidad'!B:B&amp;'2.1 Electricidad'!C:C&amp;'2.1 Electricidad'!D:D,'2.1 Electricidad'!E:E,"No")*$D$5,"PENDIENTE")</f>
        <v>2.7255500001900003E-2</v>
      </c>
      <c r="F137" s="104" t="str">
        <f t="shared" si="1"/>
        <v>kgCO2e/kWh</v>
      </c>
      <c r="G137" s="248" t="s">
        <v>1417</v>
      </c>
    </row>
    <row r="138" spans="2:7">
      <c r="B138" s="67" t="s">
        <v>190</v>
      </c>
      <c r="C138" s="67">
        <v>2021</v>
      </c>
      <c r="D138" s="67" t="s">
        <v>183</v>
      </c>
      <c r="E138" s="317" cm="1">
        <f t="array" ref="E138">IFERROR(_xlfn.XLOOKUP(B138&amp;C138&amp;D138,'2.1 Electricidad'!B:B&amp;'2.1 Electricidad'!C:C&amp;'2.1 Electricidad'!D:D,'2.1 Electricidad'!E:E,"No")*$D$5,"PENDIENTE")</f>
        <v>31.649250000000002</v>
      </c>
      <c r="F138" s="104" t="str">
        <f t="shared" si="1"/>
        <v>kgCO2e/MWh</v>
      </c>
      <c r="G138" s="248" t="s">
        <v>1417</v>
      </c>
    </row>
    <row r="139" spans="2:7">
      <c r="B139" s="67" t="s">
        <v>190</v>
      </c>
      <c r="C139" s="67">
        <v>2021</v>
      </c>
      <c r="D139" s="67" t="s">
        <v>184</v>
      </c>
      <c r="E139" s="189" cm="1">
        <f t="array" ref="E139">IFERROR(_xlfn.XLOOKUP(B139&amp;C139&amp;D139,'2.1 Electricidad'!B:B&amp;'2.1 Electricidad'!C:C&amp;'2.1 Electricidad'!D:D,'2.1 Electricidad'!E:E,"No")*$D$5,"PENDIENTE")</f>
        <v>31649.25</v>
      </c>
      <c r="F139" s="104" t="str">
        <f t="shared" si="1"/>
        <v>kgCO2e/GWh</v>
      </c>
      <c r="G139" s="248" t="s">
        <v>1417</v>
      </c>
    </row>
    <row r="140" spans="2:7">
      <c r="B140" s="67" t="s">
        <v>190</v>
      </c>
      <c r="C140" s="67">
        <v>2021</v>
      </c>
      <c r="D140" s="67" t="s">
        <v>185</v>
      </c>
      <c r="E140" s="189" cm="1">
        <f t="array" ref="E140">IFERROR(_xlfn.XLOOKUP(B140&amp;C140&amp;D140,'2.1 Electricidad'!B:B&amp;'2.1 Electricidad'!C:C&amp;'2.1 Electricidad'!D:D,'2.1 Electricidad'!E:E,"No")*$D$5,"PENDIENTE")</f>
        <v>3.1649250000000004E-2</v>
      </c>
      <c r="F140" s="104" t="str">
        <f t="shared" si="1"/>
        <v>kgCO2e/kWh</v>
      </c>
      <c r="G140" s="248" t="s">
        <v>1417</v>
      </c>
    </row>
    <row r="141" spans="2:7">
      <c r="B141" s="67" t="s">
        <v>190</v>
      </c>
      <c r="C141" s="67">
        <v>2022</v>
      </c>
      <c r="D141" s="67" t="s">
        <v>183</v>
      </c>
      <c r="E141" s="317" cm="1">
        <f t="array" ref="E141">IFERROR(_xlfn.XLOOKUP(B141&amp;C141&amp;D141,'2.1 Electricidad'!B:B&amp;'2.1 Electricidad'!C:C&amp;'2.1 Electricidad'!D:D,'2.1 Electricidad'!E:E,"No")*$D$5,"PENDIENTE")</f>
        <v>35.629749999810002</v>
      </c>
      <c r="F141" s="104" t="str">
        <f t="shared" si="1"/>
        <v>kgCO2e/MWh</v>
      </c>
      <c r="G141" s="248" t="s">
        <v>1417</v>
      </c>
    </row>
    <row r="142" spans="2:7">
      <c r="B142" s="67" t="s">
        <v>190</v>
      </c>
      <c r="C142" s="67">
        <v>2022</v>
      </c>
      <c r="D142" s="67" t="s">
        <v>184</v>
      </c>
      <c r="E142" s="189" cm="1">
        <f t="array" ref="E142">IFERROR(_xlfn.XLOOKUP(B142&amp;C142&amp;D142,'2.1 Electricidad'!B:B&amp;'2.1 Electricidad'!C:C&amp;'2.1 Electricidad'!D:D,'2.1 Electricidad'!E:E,"No")*$D$5,"PENDIENTE")</f>
        <v>35629.749999809996</v>
      </c>
      <c r="F142" s="104" t="str">
        <f t="shared" si="1"/>
        <v>kgCO2e/GWh</v>
      </c>
      <c r="G142" s="248" t="s">
        <v>1417</v>
      </c>
    </row>
    <row r="143" spans="2:7">
      <c r="B143" s="67" t="s">
        <v>190</v>
      </c>
      <c r="C143" s="67">
        <v>2022</v>
      </c>
      <c r="D143" s="67" t="s">
        <v>185</v>
      </c>
      <c r="E143" s="189" cm="1">
        <f t="array" ref="E143">IFERROR(_xlfn.XLOOKUP(B143&amp;C143&amp;D143,'2.1 Electricidad'!B:B&amp;'2.1 Electricidad'!C:C&amp;'2.1 Electricidad'!D:D,'2.1 Electricidad'!E:E,"No")*$D$5,"PENDIENTE")</f>
        <v>3.5629749999810001E-2</v>
      </c>
      <c r="F143" s="104" t="str">
        <f t="shared" si="1"/>
        <v>kgCO2e/kWh</v>
      </c>
      <c r="G143" s="248" t="s">
        <v>1417</v>
      </c>
    </row>
    <row r="144" spans="2:7">
      <c r="B144" s="67" t="s">
        <v>190</v>
      </c>
      <c r="C144" s="67">
        <v>2023</v>
      </c>
      <c r="D144" s="67" t="s">
        <v>183</v>
      </c>
      <c r="E144" s="317" cm="1">
        <f t="array" ref="E144">IFERROR(_xlfn.XLOOKUP(B144&amp;C144&amp;D144,'2.1 Electricidad'!B:B&amp;'2.1 Electricidad'!C:C&amp;'2.1 Electricidad'!D:D,'2.1 Electricidad'!E:E,"No")*$D$5,"PENDIENTE")</f>
        <v>35.577500000190007</v>
      </c>
      <c r="F144" s="104" t="str">
        <f t="shared" si="1"/>
        <v>kgCO2e/MWh</v>
      </c>
      <c r="G144" s="248" t="s">
        <v>1417</v>
      </c>
    </row>
    <row r="145" spans="2:7">
      <c r="B145" s="67" t="s">
        <v>190</v>
      </c>
      <c r="C145" s="67">
        <v>2023</v>
      </c>
      <c r="D145" s="67" t="s">
        <v>184</v>
      </c>
      <c r="E145" s="189" cm="1">
        <f t="array" ref="E145">IFERROR(_xlfn.XLOOKUP(B145&amp;C145&amp;D145,'2.1 Electricidad'!B:B&amp;'2.1 Electricidad'!C:C&amp;'2.1 Electricidad'!D:D,'2.1 Electricidad'!E:E,"No")*$D$5,"PENDIENTE")</f>
        <v>35577.500000190004</v>
      </c>
      <c r="F145" s="104" t="str">
        <f t="shared" si="1"/>
        <v>kgCO2e/GWh</v>
      </c>
      <c r="G145" s="248" t="s">
        <v>1417</v>
      </c>
    </row>
    <row r="146" spans="2:7">
      <c r="B146" s="67" t="s">
        <v>190</v>
      </c>
      <c r="C146" s="67">
        <v>2023</v>
      </c>
      <c r="D146" s="67" t="s">
        <v>185</v>
      </c>
      <c r="E146" s="189" cm="1">
        <f t="array" ref="E146">IFERROR(_xlfn.XLOOKUP(B146&amp;C146&amp;D146,'2.1 Electricidad'!B:B&amp;'2.1 Electricidad'!C:C&amp;'2.1 Electricidad'!D:D,'2.1 Electricidad'!E:E,"No")*$D$5,"PENDIENTE")</f>
        <v>3.5577500000190006E-2</v>
      </c>
      <c r="F146" s="104" t="str">
        <f t="shared" si="1"/>
        <v>kgCO2e/kWh</v>
      </c>
      <c r="G146" s="248" t="s">
        <v>1417</v>
      </c>
    </row>
    <row r="147" spans="2:7">
      <c r="B147" s="67" t="s">
        <v>190</v>
      </c>
      <c r="C147" s="67">
        <v>2024</v>
      </c>
      <c r="D147" s="67" t="s">
        <v>183</v>
      </c>
      <c r="E147" s="317" cm="1">
        <f t="array" ref="E147">IFERROR(_xlfn.XLOOKUP(B147&amp;C147&amp;D147,'2.1 Electricidad'!B:B&amp;'2.1 Electricidad'!C:C&amp;'2.1 Electricidad'!D:D,'2.1 Electricidad'!E:E,"No")*$D$5,"PENDIENTE")</f>
        <v>35.8245</v>
      </c>
      <c r="F147" s="104" t="str">
        <f t="shared" si="1"/>
        <v>kgCO2e/MWh</v>
      </c>
      <c r="G147" s="248" t="s">
        <v>1417</v>
      </c>
    </row>
    <row r="148" spans="2:7">
      <c r="B148" s="67" t="s">
        <v>190</v>
      </c>
      <c r="C148" s="67">
        <v>2024</v>
      </c>
      <c r="D148" s="67" t="s">
        <v>184</v>
      </c>
      <c r="E148" s="189" cm="1">
        <f t="array" ref="E148">IFERROR(_xlfn.XLOOKUP(B148&amp;C148&amp;D148,'2.1 Electricidad'!B:B&amp;'2.1 Electricidad'!C:C&amp;'2.1 Electricidad'!D:D,'2.1 Electricidad'!E:E,"No")*$D$5,"PENDIENTE")</f>
        <v>35824.5</v>
      </c>
      <c r="F148" s="104" t="str">
        <f t="shared" si="1"/>
        <v>kgCO2e/GWh</v>
      </c>
      <c r="G148" s="248" t="s">
        <v>1417</v>
      </c>
    </row>
    <row r="149" spans="2:7">
      <c r="B149" s="67" t="s">
        <v>190</v>
      </c>
      <c r="C149" s="67">
        <v>2024</v>
      </c>
      <c r="D149" s="67" t="s">
        <v>185</v>
      </c>
      <c r="E149" s="189" cm="1">
        <f t="array" ref="E149">IFERROR(_xlfn.XLOOKUP(B149&amp;C149&amp;D149,'2.1 Electricidad'!B:B&amp;'2.1 Electricidad'!C:C&amp;'2.1 Electricidad'!D:D,'2.1 Electricidad'!E:E,"No")*$D$5,"PENDIENTE")</f>
        <v>3.5824500000000002E-2</v>
      </c>
      <c r="F149" s="104" t="str">
        <f t="shared" si="1"/>
        <v>kgCO2e/kWh</v>
      </c>
      <c r="G149" s="248" t="s">
        <v>1417</v>
      </c>
    </row>
    <row r="150" spans="2:7">
      <c r="B150" s="67" t="s">
        <v>190</v>
      </c>
      <c r="C150" s="67">
        <v>2025</v>
      </c>
      <c r="D150" s="67" t="s">
        <v>183</v>
      </c>
      <c r="E150" s="373" t="str" cm="1">
        <f t="array" ref="E150">IFERROR(_xlfn.XLOOKUP(B150&amp;C150&amp;D150,'2.1 Electricidad'!B:B&amp;'2.1 Electricidad'!C:C&amp;'2.1 Electricidad'!D:D,'2.1 Electricidad'!E:E,"No")*$D$5,"PENDIENTE")</f>
        <v>PENDIENTE</v>
      </c>
      <c r="F150" s="104" t="str">
        <f>"kgCO2e/"&amp;D150</f>
        <v>kgCO2e/MWh</v>
      </c>
      <c r="G150" s="248" t="s">
        <v>1417</v>
      </c>
    </row>
    <row r="151" spans="2:7">
      <c r="B151" s="67" t="s">
        <v>190</v>
      </c>
      <c r="C151" s="67">
        <v>2025</v>
      </c>
      <c r="D151" s="67" t="s">
        <v>184</v>
      </c>
      <c r="E151" s="373" t="str" cm="1">
        <f t="array" ref="E151">IFERROR(_xlfn.XLOOKUP(B151&amp;C151&amp;D151,'2.1 Electricidad'!B:B&amp;'2.1 Electricidad'!C:C&amp;'2.1 Electricidad'!D:D,'2.1 Electricidad'!E:E,"No")*$D$5,"PENDIENTE")</f>
        <v>PENDIENTE</v>
      </c>
      <c r="F151" s="104" t="str">
        <f>"kgCO2e/"&amp;D151</f>
        <v>kgCO2e/GWh</v>
      </c>
      <c r="G151" s="248" t="s">
        <v>1417</v>
      </c>
    </row>
    <row r="152" spans="2:7">
      <c r="B152" s="67" t="s">
        <v>190</v>
      </c>
      <c r="C152" s="67">
        <v>2025</v>
      </c>
      <c r="D152" s="67" t="s">
        <v>185</v>
      </c>
      <c r="E152" s="373" t="str" cm="1">
        <f t="array" ref="E152">IFERROR(_xlfn.XLOOKUP(B152&amp;C152&amp;D152,'2.1 Electricidad'!B:B&amp;'2.1 Electricidad'!C:C&amp;'2.1 Electricidad'!D:D,'2.1 Electricidad'!E:E,"No")*$D$5,"PENDIENTE")</f>
        <v>PENDIENTE</v>
      </c>
      <c r="F152" s="104" t="str">
        <f>"kgCO2e/"&amp;D152</f>
        <v>kgCO2e/kWh</v>
      </c>
      <c r="G152" s="248" t="s">
        <v>1417</v>
      </c>
    </row>
  </sheetData>
  <sheetProtection autoFilter="0"/>
  <autoFilter ref="B11:G149" xr:uid="{00000000-0001-0000-1A00-000000000000}"/>
  <hyperlinks>
    <hyperlink ref="A1" location="INICIO!A1" display="Volver al inicio" xr:uid="{84501D8E-39EC-4EA9-96FF-4370551A4B1E}"/>
    <hyperlink ref="A2" location="RESUMEN!A1" display="RESUMEN" xr:uid="{D8753456-EF07-4954-9D3B-18B3F9D9E4C7}"/>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4"/>
  </sheetPr>
  <dimension ref="A1:AF24"/>
  <sheetViews>
    <sheetView showGridLines="0" workbookViewId="0"/>
  </sheetViews>
  <sheetFormatPr baseColWidth="10" defaultColWidth="11.44140625" defaultRowHeight="14.4"/>
  <cols>
    <col min="1" max="1" width="19" customWidth="1"/>
    <col min="2" max="2" width="29.109375" bestFit="1" customWidth="1"/>
    <col min="3" max="3" width="22.5546875" bestFit="1" customWidth="1"/>
    <col min="4" max="4" width="25" bestFit="1" customWidth="1"/>
    <col min="5" max="5" width="32.5546875" bestFit="1" customWidth="1"/>
    <col min="6" max="7" width="32.5546875" customWidth="1"/>
    <col min="27" max="27" width="34" bestFit="1" customWidth="1"/>
    <col min="28" max="28" width="13" bestFit="1" customWidth="1"/>
    <col min="29" max="29" width="25.88671875" customWidth="1"/>
    <col min="30" max="30" width="34.33203125" bestFit="1" customWidth="1"/>
    <col min="31" max="31" width="13.6640625" bestFit="1" customWidth="1"/>
    <col min="32" max="32" width="37.33203125" bestFit="1" customWidth="1"/>
  </cols>
  <sheetData>
    <row r="1" spans="1:32">
      <c r="A1" s="543" t="s">
        <v>2226</v>
      </c>
    </row>
    <row r="2" spans="1:32">
      <c r="A2" s="543" t="s">
        <v>2227</v>
      </c>
      <c r="B2" s="56" t="s">
        <v>322</v>
      </c>
      <c r="C2" s="56" t="s">
        <v>323</v>
      </c>
      <c r="D2" s="56" t="s">
        <v>324</v>
      </c>
      <c r="E2" s="56" t="s">
        <v>325</v>
      </c>
    </row>
    <row r="3" spans="1:32">
      <c r="B3" s="57" t="s">
        <v>326</v>
      </c>
      <c r="C3" s="58">
        <v>1</v>
      </c>
      <c r="D3" s="59" t="s">
        <v>85</v>
      </c>
      <c r="E3" s="59" t="s">
        <v>327</v>
      </c>
    </row>
    <row r="4" spans="1:32">
      <c r="B4" s="57" t="s">
        <v>139</v>
      </c>
      <c r="C4" s="58">
        <v>28</v>
      </c>
      <c r="D4" s="59" t="s">
        <v>85</v>
      </c>
      <c r="E4" s="59" t="s">
        <v>327</v>
      </c>
    </row>
    <row r="5" spans="1:32">
      <c r="B5" s="57" t="s">
        <v>328</v>
      </c>
      <c r="C5" s="58">
        <v>265</v>
      </c>
      <c r="D5" s="59" t="s">
        <v>85</v>
      </c>
      <c r="E5" s="59" t="s">
        <v>327</v>
      </c>
    </row>
    <row r="6" spans="1:32">
      <c r="B6" s="60" t="s">
        <v>329</v>
      </c>
      <c r="C6" s="58">
        <v>4.1867999999999999</v>
      </c>
      <c r="D6" s="259" t="s">
        <v>330</v>
      </c>
      <c r="E6" s="259"/>
    </row>
    <row r="7" spans="1:32">
      <c r="B7" s="63" t="s">
        <v>332</v>
      </c>
      <c r="C7" s="64">
        <v>1000000000</v>
      </c>
      <c r="D7" s="259" t="s">
        <v>330</v>
      </c>
      <c r="E7" s="259"/>
    </row>
    <row r="8" spans="1:32">
      <c r="B8" s="61" t="s">
        <v>333</v>
      </c>
      <c r="C8" s="62">
        <v>0.95</v>
      </c>
      <c r="D8" s="59" t="s">
        <v>85</v>
      </c>
      <c r="E8" s="59" t="s">
        <v>334</v>
      </c>
    </row>
    <row r="9" spans="1:32">
      <c r="B9" s="61" t="s">
        <v>335</v>
      </c>
      <c r="C9" s="62">
        <v>0.9</v>
      </c>
      <c r="D9" s="59" t="s">
        <v>85</v>
      </c>
      <c r="E9" s="59" t="s">
        <v>336</v>
      </c>
    </row>
    <row r="11" spans="1:32">
      <c r="B11" s="1" t="s">
        <v>337</v>
      </c>
    </row>
    <row r="12" spans="1:32">
      <c r="B12" s="1" t="s">
        <v>1418</v>
      </c>
    </row>
    <row r="13" spans="1:32">
      <c r="B13" s="1" t="s">
        <v>1419</v>
      </c>
      <c r="H13" s="260"/>
    </row>
    <row r="14" spans="1:32">
      <c r="T14" s="547" t="s">
        <v>339</v>
      </c>
      <c r="U14" s="547"/>
      <c r="V14" s="547"/>
      <c r="W14" s="547"/>
      <c r="X14" s="547" t="s">
        <v>340</v>
      </c>
      <c r="Y14" s="547"/>
      <c r="Z14" s="547"/>
      <c r="AA14" s="547"/>
      <c r="AB14" s="547"/>
      <c r="AC14" s="547"/>
    </row>
    <row r="15" spans="1:32" ht="57.6">
      <c r="B15" s="66" t="s">
        <v>341</v>
      </c>
      <c r="C15" s="66" t="s">
        <v>2222</v>
      </c>
      <c r="D15" s="66" t="s">
        <v>343</v>
      </c>
      <c r="E15" s="66" t="s">
        <v>344</v>
      </c>
      <c r="F15" s="66" t="s">
        <v>324</v>
      </c>
      <c r="G15" s="66" t="s">
        <v>345</v>
      </c>
      <c r="H15" s="69" t="s">
        <v>346</v>
      </c>
      <c r="I15" s="69" t="s">
        <v>347</v>
      </c>
      <c r="J15" s="69" t="s">
        <v>348</v>
      </c>
      <c r="K15" s="70" t="s">
        <v>349</v>
      </c>
      <c r="L15" s="70" t="s">
        <v>324</v>
      </c>
      <c r="M15" s="70" t="s">
        <v>350</v>
      </c>
      <c r="N15" s="70" t="s">
        <v>351</v>
      </c>
      <c r="O15" s="70" t="s">
        <v>352</v>
      </c>
      <c r="P15" s="70" t="s">
        <v>353</v>
      </c>
      <c r="Q15" s="66" t="s">
        <v>354</v>
      </c>
      <c r="R15" s="66" t="s">
        <v>355</v>
      </c>
      <c r="S15" s="66" t="s">
        <v>324</v>
      </c>
      <c r="T15" s="66" t="s">
        <v>356</v>
      </c>
      <c r="U15" s="66" t="s">
        <v>357</v>
      </c>
      <c r="V15" s="66" t="s">
        <v>358</v>
      </c>
      <c r="W15" s="66" t="s">
        <v>324</v>
      </c>
      <c r="X15" s="66" t="s">
        <v>356</v>
      </c>
      <c r="Y15" s="66" t="s">
        <v>357</v>
      </c>
      <c r="Z15" s="66" t="s">
        <v>358</v>
      </c>
      <c r="AA15" s="66" t="s">
        <v>324</v>
      </c>
      <c r="AB15" s="66" t="s">
        <v>359</v>
      </c>
      <c r="AC15" s="66" t="s">
        <v>324</v>
      </c>
      <c r="AD15" s="69" t="s">
        <v>79</v>
      </c>
      <c r="AE15" s="70" t="s">
        <v>80</v>
      </c>
      <c r="AF15" s="94" t="s">
        <v>360</v>
      </c>
    </row>
    <row r="16" spans="1:32">
      <c r="B16" s="248" t="s">
        <v>101</v>
      </c>
      <c r="C16" s="67" t="s">
        <v>392</v>
      </c>
      <c r="D16" s="67" t="s">
        <v>393</v>
      </c>
      <c r="E16" s="67" t="s">
        <v>393</v>
      </c>
      <c r="F16" s="91" t="s">
        <v>86</v>
      </c>
      <c r="G16" s="74" t="s">
        <v>362</v>
      </c>
      <c r="H16" s="108">
        <f>'2.3 V2 CH2 T2.2'!$C$34</f>
        <v>74100</v>
      </c>
      <c r="I16" s="175">
        <f>'2.3 V2 CH2 T2.2'!$G$34</f>
        <v>3</v>
      </c>
      <c r="J16" s="175">
        <f>'2.3 V2 CH2 T2.2'!$J$34:$K$34</f>
        <v>0.6</v>
      </c>
      <c r="K16" s="71">
        <f>'1.1 y 1.2CUADROA1 - BNE 2024'!$C$20</f>
        <v>0.84</v>
      </c>
      <c r="L16" s="67" t="s">
        <v>363</v>
      </c>
      <c r="M16" s="97">
        <f>'1.1 y 1.2CUADROA1 - BNE 2024'!D$20</f>
        <v>10900</v>
      </c>
      <c r="N16" s="104" t="str">
        <f>'1.1 y 1.2CUADROA1 - BNE 2024'!E$20</f>
        <v>kCal/kg</v>
      </c>
      <c r="O16" s="97">
        <f>IF(G16="Gaseoso", M16*$C$9, M16*$C$8)</f>
        <v>10355</v>
      </c>
      <c r="P16" s="104" t="str">
        <f>N16</f>
        <v>kCal/kg</v>
      </c>
      <c r="Q16" s="67" t="s">
        <v>364</v>
      </c>
      <c r="R16" s="98">
        <f t="shared" ref="R16:R24" si="0">O16*$C$6/$C$7*IF(Q16="Sí",K16*1000,1)</f>
        <v>3.6417623759999997E-2</v>
      </c>
      <c r="S16" s="98" t="str">
        <f>IF(Q16="Sí","TJ/m3", IF(N16="kcal/m3", "TJ/m3","TJ/kg"))</f>
        <v>TJ/m3</v>
      </c>
      <c r="T16" s="98">
        <f>H16*$R16</f>
        <v>2698.5459206159999</v>
      </c>
      <c r="U16" s="98">
        <f>I16*$R16</f>
        <v>0.10925287128</v>
      </c>
      <c r="V16" s="98">
        <f>J16*$R16</f>
        <v>2.1850574255999997E-2</v>
      </c>
      <c r="W16" s="98" t="str">
        <f>IF(S16="TJ/m3", "kg GEI/m3", "kg GEI/kg")</f>
        <v>kg GEI/m3</v>
      </c>
      <c r="X16" s="98">
        <f>T16*$C$3</f>
        <v>2698.5459206159999</v>
      </c>
      <c r="Y16" s="98">
        <f>U16*$C$4</f>
        <v>3.0590803958399997</v>
      </c>
      <c r="Z16" s="98">
        <f>V16*$C$5</f>
        <v>5.790402177839999</v>
      </c>
      <c r="AA16" s="98" t="str">
        <f>IF(S16="TJ/m3", "kg CO2e/m3", "kg CO2e/kg")</f>
        <v>kg CO2e/m3</v>
      </c>
      <c r="AB16" s="98">
        <f>SUM(X16:Z16)*IF(AND(F16="gramos",S16="TJ/m3")=TRUE(),1/(K16*1000000),IF(AND(F16="gramos",S16="TJ/kg")=TRUE(),1/(1000),IF(AND(F16="kilogramos",S16="TJ/m3")=TRUE(),1/(K16*1000),IF(AND(F16="toneladas",S16="TJ/m3")=TRUE(),1/K16,IF(AND(F45="toneladas",S16="TJ/kg")=TRUE(),1000,IF(AND(S16="TJ/m3",F16="litros")=TRUE(),1/1000,IF(AND(S16="TJ/kg",F16="litros")=TRUE(),K16/1000,1)))))))</f>
        <v>2707.3954031896797</v>
      </c>
      <c r="AC16" s="98" t="str">
        <f>"kgCO2e/"&amp;F16</f>
        <v>kgCO2e/metros cúbicos</v>
      </c>
      <c r="AD16" s="248" t="s">
        <v>1420</v>
      </c>
      <c r="AE16" s="248" t="s">
        <v>2221</v>
      </c>
      <c r="AF16" s="248" t="s">
        <v>85</v>
      </c>
    </row>
    <row r="17" spans="2:32">
      <c r="B17" s="248" t="s">
        <v>101</v>
      </c>
      <c r="C17" s="67" t="s">
        <v>392</v>
      </c>
      <c r="D17" s="67" t="s">
        <v>393</v>
      </c>
      <c r="E17" s="67" t="s">
        <v>393</v>
      </c>
      <c r="F17" s="91" t="s">
        <v>87</v>
      </c>
      <c r="G17" s="74" t="s">
        <v>362</v>
      </c>
      <c r="H17" s="108">
        <f>'2.3 V2 CH2 T2.2'!$C$34</f>
        <v>74100</v>
      </c>
      <c r="I17" s="175">
        <f>'2.3 V2 CH2 T2.2'!$G$34</f>
        <v>3</v>
      </c>
      <c r="J17" s="175">
        <f>'2.3 V2 CH2 T2.2'!$J$34:$K$34</f>
        <v>0.6</v>
      </c>
      <c r="K17" s="71">
        <f>'1.1 y 1.2CUADROA1 - BNE 2024'!$C$20</f>
        <v>0.84</v>
      </c>
      <c r="L17" s="67" t="s">
        <v>363</v>
      </c>
      <c r="M17" s="97">
        <f>'1.1 y 1.2CUADROA1 - BNE 2024'!D$20</f>
        <v>10900</v>
      </c>
      <c r="N17" s="104" t="str">
        <f>'1.1 y 1.2CUADROA1 - BNE 2024'!E$20</f>
        <v>kCal/kg</v>
      </c>
      <c r="O17" s="97">
        <f t="shared" ref="O17:O24" si="1">IF(G17="Gaseoso", M17*$C$9, M17*$C$8)</f>
        <v>10355</v>
      </c>
      <c r="P17" s="104" t="str">
        <f t="shared" ref="P17:P24" si="2">N17</f>
        <v>kCal/kg</v>
      </c>
      <c r="Q17" s="67" t="s">
        <v>364</v>
      </c>
      <c r="R17" s="98">
        <f t="shared" si="0"/>
        <v>3.6417623759999997E-2</v>
      </c>
      <c r="S17" s="98" t="str">
        <f t="shared" ref="S17:S24" si="3">IF(Q17="Sí","TJ/m3", IF(N17="kcal/m3", "TJ/m3","TJ/kg"))</f>
        <v>TJ/m3</v>
      </c>
      <c r="T17" s="98">
        <f t="shared" ref="T17:T24" si="4">H17*$R17</f>
        <v>2698.5459206159999</v>
      </c>
      <c r="U17" s="98">
        <f>I17*$R17</f>
        <v>0.10925287128</v>
      </c>
      <c r="V17" s="98">
        <f>J17*$R17</f>
        <v>2.1850574255999997E-2</v>
      </c>
      <c r="W17" s="98" t="str">
        <f t="shared" ref="W17:W24" si="5">IF(S17="TJ/m3", "kg GEI/m3", "kg GEI/kg")</f>
        <v>kg GEI/m3</v>
      </c>
      <c r="X17" s="98">
        <f t="shared" ref="X17:X24" si="6">T17*$C$3</f>
        <v>2698.5459206159999</v>
      </c>
      <c r="Y17" s="98">
        <f t="shared" ref="Y17:Y24" si="7">U17*$C$4</f>
        <v>3.0590803958399997</v>
      </c>
      <c r="Z17" s="98">
        <f t="shared" ref="Z17:Z24" si="8">V17*$C$5</f>
        <v>5.790402177839999</v>
      </c>
      <c r="AA17" s="98" t="str">
        <f t="shared" ref="AA17:AA24" si="9">IF(S17="TJ/m3", "kg CO2e/m3", "kg CO2e/kg")</f>
        <v>kg CO2e/m3</v>
      </c>
      <c r="AB17" s="99">
        <f>SUM(X17:Z17)*IF(AND(F17="gramos",S17="TJ/m3")=TRUE(),1/(K17*1000000),IF(AND(F17="gramos",S17="TJ/kg")=TRUE(),1/(1000),IF(AND(F17="kilogramos",S17="TJ/m3")=TRUE(),1/(K17*1000),IF(AND(F17="toneladas",S17="TJ/m3")=TRUE(),1/K17,IF(AND(F46="toneladas",S17="TJ/kg")=TRUE(),1000,IF(AND(S17="TJ/m3",F17="litros")=TRUE(),1/1000,IF(AND(S17="TJ/kg",F17="litros")=TRUE(),K17/1000,1)))))))</f>
        <v>2.7073954031896799</v>
      </c>
      <c r="AC17" s="98" t="str">
        <f t="shared" ref="AC17:AC24" si="10">"kgCO2e/"&amp;F17</f>
        <v>kgCO2e/litros</v>
      </c>
      <c r="AD17" s="248" t="s">
        <v>1420</v>
      </c>
      <c r="AE17" s="248" t="s">
        <v>2221</v>
      </c>
      <c r="AF17" s="248" t="s">
        <v>85</v>
      </c>
    </row>
    <row r="18" spans="2:32">
      <c r="B18" s="67" t="s">
        <v>97</v>
      </c>
      <c r="C18" s="67" t="s">
        <v>384</v>
      </c>
      <c r="D18" s="67" t="s">
        <v>385</v>
      </c>
      <c r="E18" s="67" t="s">
        <v>386</v>
      </c>
      <c r="F18" s="91" t="s">
        <v>86</v>
      </c>
      <c r="G18" s="254" t="s">
        <v>362</v>
      </c>
      <c r="H18" s="108">
        <f>'2.3 V2 CH2 T2.2'!$C$36</f>
        <v>63100</v>
      </c>
      <c r="I18" s="175">
        <f>'2.3 V2 CH2 T2.2'!$G$36</f>
        <v>1</v>
      </c>
      <c r="J18" s="175">
        <f>'2.3 V2 CH2 T2.2'!$J$36:$K$36</f>
        <v>0.1</v>
      </c>
      <c r="K18" s="248">
        <f>'1.1 y 1.2CUADROA1 - BNE 2024'!$C$15</f>
        <v>0.55000000000000004</v>
      </c>
      <c r="L18" s="67" t="s">
        <v>363</v>
      </c>
      <c r="M18" s="97">
        <f>'1.1 y 1.2CUADROA1 - BNE 2024'!D$15</f>
        <v>12100</v>
      </c>
      <c r="N18" s="104" t="str">
        <f>'1.1 y 1.2CUADROA1 - BNE 2024'!E$15</f>
        <v>kCal/kg</v>
      </c>
      <c r="O18" s="97">
        <f>IF(G18="Gaseoso", M18*$C$9, M18*$C$8)</f>
        <v>11495</v>
      </c>
      <c r="P18" s="104" t="str">
        <f t="shared" si="2"/>
        <v>kCal/kg</v>
      </c>
      <c r="Q18" s="67" t="s">
        <v>364</v>
      </c>
      <c r="R18" s="98">
        <f t="shared" si="0"/>
        <v>2.6469996299999996E-2</v>
      </c>
      <c r="S18" s="98" t="str">
        <f t="shared" si="3"/>
        <v>TJ/m3</v>
      </c>
      <c r="T18" s="98">
        <f t="shared" si="4"/>
        <v>1670.2567665299998</v>
      </c>
      <c r="U18" s="98">
        <f t="shared" ref="U18:U24" si="11">I18*$R18</f>
        <v>2.6469996299999996E-2</v>
      </c>
      <c r="V18" s="98">
        <f t="shared" ref="V18:V24" si="12">J18*$R18</f>
        <v>2.6469996299999998E-3</v>
      </c>
      <c r="W18" s="98" t="str">
        <f t="shared" si="5"/>
        <v>kg GEI/m3</v>
      </c>
      <c r="X18" s="98">
        <f t="shared" si="6"/>
        <v>1670.2567665299998</v>
      </c>
      <c r="Y18" s="98">
        <f t="shared" si="7"/>
        <v>0.74115989639999991</v>
      </c>
      <c r="Z18" s="98">
        <f t="shared" si="8"/>
        <v>0.70145490194999993</v>
      </c>
      <c r="AA18" s="98" t="str">
        <f t="shared" si="9"/>
        <v>kg CO2e/m3</v>
      </c>
      <c r="AB18" s="98">
        <f>SUM(X18:Z18)*IF(AND(F18="gramos",S18="TJ/m3")=TRUE(),1/(K18*1000000),IF(AND(F18="gramos",S18="TJ/kg")=TRUE(),1/(1000),IF(AND(F18="kilogramos",S18="TJ/m3")=TRUE(),1/(K18*1000),IF(AND(F18="toneladas",S18="TJ/m3")=TRUE(),1/K18,IF(AND(F47="toneladas",S18="TJ/kg")=TRUE(),1000,IF(AND(S18="TJ/m3",F18="litros")=TRUE(),1/1000,IF(AND(S18="TJ/kg",F18="litros")=TRUE(),K18/1000,1)))))))</f>
        <v>1671.6993813283498</v>
      </c>
      <c r="AC18" s="98" t="str">
        <f t="shared" si="10"/>
        <v>kgCO2e/metros cúbicos</v>
      </c>
      <c r="AD18" s="248" t="s">
        <v>1420</v>
      </c>
      <c r="AE18" s="248" t="s">
        <v>2221</v>
      </c>
      <c r="AF18" s="248" t="s">
        <v>85</v>
      </c>
    </row>
    <row r="19" spans="2:32">
      <c r="B19" s="67" t="s">
        <v>97</v>
      </c>
      <c r="C19" s="67" t="s">
        <v>384</v>
      </c>
      <c r="D19" s="67" t="s">
        <v>385</v>
      </c>
      <c r="E19" s="67" t="s">
        <v>386</v>
      </c>
      <c r="F19" s="91" t="s">
        <v>87</v>
      </c>
      <c r="G19" s="254" t="s">
        <v>362</v>
      </c>
      <c r="H19" s="108">
        <f>'2.3 V2 CH2 T2.2'!$C$36</f>
        <v>63100</v>
      </c>
      <c r="I19" s="175">
        <f>'2.3 V2 CH2 T2.2'!$G$36</f>
        <v>1</v>
      </c>
      <c r="J19" s="175">
        <f>'2.3 V2 CH2 T2.2'!$J$36:$K$36</f>
        <v>0.1</v>
      </c>
      <c r="K19" s="248">
        <f>'1.1 y 1.2CUADROA1 - BNE 2024'!$C$15</f>
        <v>0.55000000000000004</v>
      </c>
      <c r="L19" s="67" t="s">
        <v>363</v>
      </c>
      <c r="M19" s="97">
        <f>'1.1 y 1.2CUADROA1 - BNE 2024'!D$15</f>
        <v>12100</v>
      </c>
      <c r="N19" s="104" t="str">
        <f>'1.1 y 1.2CUADROA1 - BNE 2024'!E$15</f>
        <v>kCal/kg</v>
      </c>
      <c r="O19" s="97">
        <f t="shared" si="1"/>
        <v>11495</v>
      </c>
      <c r="P19" s="104" t="str">
        <f t="shared" si="2"/>
        <v>kCal/kg</v>
      </c>
      <c r="Q19" s="67" t="s">
        <v>364</v>
      </c>
      <c r="R19" s="98">
        <f t="shared" si="0"/>
        <v>2.6469996299999996E-2</v>
      </c>
      <c r="S19" s="98" t="str">
        <f t="shared" si="3"/>
        <v>TJ/m3</v>
      </c>
      <c r="T19" s="98">
        <f t="shared" si="4"/>
        <v>1670.2567665299998</v>
      </c>
      <c r="U19" s="98">
        <f t="shared" si="11"/>
        <v>2.6469996299999996E-2</v>
      </c>
      <c r="V19" s="98">
        <f t="shared" si="12"/>
        <v>2.6469996299999998E-3</v>
      </c>
      <c r="W19" s="98" t="str">
        <f t="shared" si="5"/>
        <v>kg GEI/m3</v>
      </c>
      <c r="X19" s="98">
        <f t="shared" si="6"/>
        <v>1670.2567665299998</v>
      </c>
      <c r="Y19" s="98">
        <f t="shared" si="7"/>
        <v>0.74115989639999991</v>
      </c>
      <c r="Z19" s="98">
        <f t="shared" si="8"/>
        <v>0.70145490194999993</v>
      </c>
      <c r="AA19" s="98" t="str">
        <f t="shared" si="9"/>
        <v>kg CO2e/m3</v>
      </c>
      <c r="AB19" s="98">
        <f>SUM(X19:Z19)*IF(AND(F19="gramos",S19="TJ/m3")=TRUE(),1/(K19*1000000),IF(AND(F19="gramos",S19="TJ/kg")=TRUE(),1/(1000),IF(AND(F19="kilogramos",S19="TJ/m3")=TRUE(),1/(K19*1000),IF(AND(F19="toneladas",S19="TJ/m3")=TRUE(),1/K19,IF(AND(F48="toneladas",S19="TJ/kg")=TRUE(),1000,IF(AND(S19="TJ/m3",F19="litros")=TRUE(),1/1000,IF(AND(S19="TJ/kg",F19="litros")=TRUE(),K19/1000,1)))))))</f>
        <v>1.6716993813283498</v>
      </c>
      <c r="AC19" s="98" t="str">
        <f t="shared" si="10"/>
        <v>kgCO2e/litros</v>
      </c>
      <c r="AD19" s="248" t="s">
        <v>1420</v>
      </c>
      <c r="AE19" s="248" t="s">
        <v>2221</v>
      </c>
      <c r="AF19" s="248" t="s">
        <v>85</v>
      </c>
    </row>
    <row r="20" spans="2:32">
      <c r="B20" s="67" t="s">
        <v>98</v>
      </c>
      <c r="C20" s="67" t="s">
        <v>380</v>
      </c>
      <c r="D20" s="67" t="s">
        <v>98</v>
      </c>
      <c r="E20" s="67" t="s">
        <v>381</v>
      </c>
      <c r="F20" s="91" t="s">
        <v>86</v>
      </c>
      <c r="G20" s="74" t="s">
        <v>377</v>
      </c>
      <c r="H20" s="108">
        <f>'2.3 V2 CH2 T2.2'!$C$9</f>
        <v>56100</v>
      </c>
      <c r="I20" s="101">
        <f>'2.3 V2 CH2 T2.2'!$F$9</f>
        <v>1</v>
      </c>
      <c r="J20" s="101">
        <f>'2.3 V2 CH2 T2.2'!$J$9:$K$9</f>
        <v>0.1</v>
      </c>
      <c r="K20" s="119">
        <f>0.802/1000</f>
        <v>8.0200000000000009E-4</v>
      </c>
      <c r="L20" s="103" t="s">
        <v>363</v>
      </c>
      <c r="M20" s="97">
        <f>'1.1 y 1.2CUADROA1 - BNE 2024'!D$21</f>
        <v>9341</v>
      </c>
      <c r="N20" s="104" t="str">
        <f>'1.1 y 1.2CUADROA1 - BNE 2024'!E$21</f>
        <v>kCal/m3</v>
      </c>
      <c r="O20" s="97">
        <f t="shared" si="1"/>
        <v>8406.9</v>
      </c>
      <c r="P20" s="104" t="str">
        <f t="shared" si="2"/>
        <v>kCal/m3</v>
      </c>
      <c r="Q20" s="67" t="s">
        <v>370</v>
      </c>
      <c r="R20" s="98">
        <f t="shared" si="0"/>
        <v>3.5198008920000004E-5</v>
      </c>
      <c r="S20" s="98" t="str">
        <f t="shared" si="3"/>
        <v>TJ/m3</v>
      </c>
      <c r="T20" s="98">
        <f t="shared" si="4"/>
        <v>1.9746083004120003</v>
      </c>
      <c r="U20" s="98">
        <f t="shared" si="11"/>
        <v>3.5198008920000004E-5</v>
      </c>
      <c r="V20" s="98">
        <f t="shared" si="12"/>
        <v>3.5198008920000004E-6</v>
      </c>
      <c r="W20" s="98" t="str">
        <f t="shared" si="5"/>
        <v>kg GEI/m3</v>
      </c>
      <c r="X20" s="98">
        <f t="shared" si="6"/>
        <v>1.9746083004120003</v>
      </c>
      <c r="Y20" s="99">
        <f t="shared" si="7"/>
        <v>9.855442497600001E-4</v>
      </c>
      <c r="Z20" s="176">
        <f t="shared" si="8"/>
        <v>9.3274723638000015E-4</v>
      </c>
      <c r="AA20" s="98" t="str">
        <f t="shared" si="9"/>
        <v>kg CO2e/m3</v>
      </c>
      <c r="AB20" s="98">
        <f>SUM(X20:Z20)*IF(AND(F20="gramos",S20="TJ/m3")=TRUE(),1/(K20*1000000),IF(AND(F20="gramos",S20="TJ/kg")=TRUE(),1/(1000),IF(AND(F20="kilogramos",S20="TJ/m3")=TRUE(),1/(K20*1000),IF(AND(F20="toneladas",S20="TJ/m3")=TRUE(),1/K20,IF(AND(F49="toneladas",S20="TJ/kg")=TRUE(),1000,IF(AND(S20="TJ/m3",F20="litros")=TRUE(),1/1000,IF(AND(S20="TJ/kg",F20="litros")=TRUE(),K20/1000,1)))))))</f>
        <v>1.9765265918981403</v>
      </c>
      <c r="AC20" s="98" t="str">
        <f t="shared" si="10"/>
        <v>kgCO2e/metros cúbicos</v>
      </c>
      <c r="AD20" s="248" t="s">
        <v>1420</v>
      </c>
      <c r="AE20" s="248" t="s">
        <v>2221</v>
      </c>
      <c r="AF20" s="248" t="s">
        <v>2220</v>
      </c>
    </row>
    <row r="21" spans="2:32">
      <c r="B21" s="67" t="s">
        <v>93</v>
      </c>
      <c r="C21" s="67" t="s">
        <v>373</v>
      </c>
      <c r="D21" s="67" t="s">
        <v>374</v>
      </c>
      <c r="E21" s="67" t="s">
        <v>375</v>
      </c>
      <c r="F21" s="91" t="s">
        <v>86</v>
      </c>
      <c r="G21" s="74" t="s">
        <v>362</v>
      </c>
      <c r="H21" s="107">
        <f>'2.3 V2 CH2 T2.2'!$C$28</f>
        <v>69300</v>
      </c>
      <c r="I21" s="246">
        <f>'2.3 V2 CH2 T2.2'!$G$28</f>
        <v>3</v>
      </c>
      <c r="J21" s="90">
        <f>'2.3 V2 CH2 T2.2'!$J$28:$K$28</f>
        <v>0.6</v>
      </c>
      <c r="K21" s="71">
        <f>'1.1 y 1.2CUADROA1 - BNE 2024'!$C$16</f>
        <v>0.73</v>
      </c>
      <c r="L21" s="67" t="s">
        <v>363</v>
      </c>
      <c r="M21" s="97">
        <f>'1.1 y 1.2CUADROA1 - BNE 2024'!D$16</f>
        <v>11200</v>
      </c>
      <c r="N21" s="104" t="str">
        <f>'1.1 y 1.2CUADROA1 - BNE 2024'!E$16</f>
        <v>kCal/kg</v>
      </c>
      <c r="O21" s="97">
        <f t="shared" si="1"/>
        <v>10640</v>
      </c>
      <c r="P21" s="104" t="str">
        <f t="shared" si="2"/>
        <v>kCal/kg</v>
      </c>
      <c r="Q21" s="67" t="s">
        <v>364</v>
      </c>
      <c r="R21" s="98">
        <f t="shared" si="0"/>
        <v>3.2519712959999995E-2</v>
      </c>
      <c r="S21" s="98" t="str">
        <f t="shared" si="3"/>
        <v>TJ/m3</v>
      </c>
      <c r="T21" s="98">
        <f t="shared" si="4"/>
        <v>2253.6161081279997</v>
      </c>
      <c r="U21" s="98">
        <f t="shared" si="11"/>
        <v>9.7559138879999979E-2</v>
      </c>
      <c r="V21" s="98">
        <f t="shared" si="12"/>
        <v>1.9511827775999996E-2</v>
      </c>
      <c r="W21" s="98" t="str">
        <f t="shared" si="5"/>
        <v>kg GEI/m3</v>
      </c>
      <c r="X21" s="98">
        <f t="shared" si="6"/>
        <v>2253.6161081279997</v>
      </c>
      <c r="Y21" s="98">
        <f t="shared" si="7"/>
        <v>2.7316558886399993</v>
      </c>
      <c r="Z21" s="98">
        <f t="shared" si="8"/>
        <v>5.1706343606399985</v>
      </c>
      <c r="AA21" s="98" t="str">
        <f t="shared" si="9"/>
        <v>kg CO2e/m3</v>
      </c>
      <c r="AB21" s="98">
        <f t="shared" ref="AB21:AB24" si="13">SUM(X21:Z21)*IF(AND(F21="gramos",S21="TJ/m3")=TRUE(),1/(K21*1000000),IF(AND(F21="gramos",S21="TJ/kg")=TRUE(),1/(1000),IF(AND(F21="kilogramos",S21="TJ/m3")=TRUE(),1/(K21*1000),IF(AND(F21="toneladas",S21="TJ/m3")=TRUE(),1/K21,IF(AND(F51="toneladas",S21="TJ/kg")=TRUE(),1000,IF(AND(S21="TJ/m3",F21="litros")=TRUE(),1/1000,IF(AND(S21="TJ/kg",F21="litros")=TRUE(),K21/1000,1)))))))</f>
        <v>2261.5183983772799</v>
      </c>
      <c r="AC21" s="98" t="str">
        <f t="shared" si="10"/>
        <v>kgCO2e/metros cúbicos</v>
      </c>
      <c r="AD21" s="248" t="s">
        <v>1420</v>
      </c>
      <c r="AE21" s="248" t="s">
        <v>2221</v>
      </c>
      <c r="AF21" s="248" t="s">
        <v>85</v>
      </c>
    </row>
    <row r="22" spans="2:32">
      <c r="B22" s="67" t="s">
        <v>93</v>
      </c>
      <c r="C22" s="67" t="s">
        <v>373</v>
      </c>
      <c r="D22" s="67" t="s">
        <v>374</v>
      </c>
      <c r="E22" s="67" t="s">
        <v>375</v>
      </c>
      <c r="F22" s="91" t="s">
        <v>87</v>
      </c>
      <c r="G22" s="74" t="s">
        <v>362</v>
      </c>
      <c r="H22" s="107">
        <f>'2.3 V2 CH2 T2.2'!$C$28</f>
        <v>69300</v>
      </c>
      <c r="I22" s="246">
        <f>'2.3 V2 CH2 T2.2'!$G$28</f>
        <v>3</v>
      </c>
      <c r="J22" s="90">
        <f>'2.3 V2 CH2 T2.2'!$J$28:$K$28</f>
        <v>0.6</v>
      </c>
      <c r="K22" s="67">
        <f>'1.1 y 1.2CUADROA1 - BNE 2024'!$C$16</f>
        <v>0.73</v>
      </c>
      <c r="L22" s="67" t="s">
        <v>363</v>
      </c>
      <c r="M22" s="97">
        <f>'1.1 y 1.2CUADROA1 - BNE 2024'!D$16</f>
        <v>11200</v>
      </c>
      <c r="N22" s="104" t="str">
        <f>'1.1 y 1.2CUADROA1 - BNE 2024'!E$16</f>
        <v>kCal/kg</v>
      </c>
      <c r="O22" s="97">
        <f t="shared" si="1"/>
        <v>10640</v>
      </c>
      <c r="P22" s="104" t="str">
        <f t="shared" si="2"/>
        <v>kCal/kg</v>
      </c>
      <c r="Q22" s="67" t="s">
        <v>364</v>
      </c>
      <c r="R22" s="98">
        <f t="shared" si="0"/>
        <v>3.2519712959999995E-2</v>
      </c>
      <c r="S22" s="98" t="str">
        <f t="shared" si="3"/>
        <v>TJ/m3</v>
      </c>
      <c r="T22" s="98">
        <f t="shared" si="4"/>
        <v>2253.6161081279997</v>
      </c>
      <c r="U22" s="98">
        <f t="shared" si="11"/>
        <v>9.7559138879999979E-2</v>
      </c>
      <c r="V22" s="98">
        <f t="shared" si="12"/>
        <v>1.9511827775999996E-2</v>
      </c>
      <c r="W22" s="98" t="str">
        <f t="shared" si="5"/>
        <v>kg GEI/m3</v>
      </c>
      <c r="X22" s="98">
        <f t="shared" si="6"/>
        <v>2253.6161081279997</v>
      </c>
      <c r="Y22" s="98">
        <f t="shared" si="7"/>
        <v>2.7316558886399993</v>
      </c>
      <c r="Z22" s="98">
        <f t="shared" si="8"/>
        <v>5.1706343606399985</v>
      </c>
      <c r="AA22" s="98" t="str">
        <f t="shared" si="9"/>
        <v>kg CO2e/m3</v>
      </c>
      <c r="AB22" s="98">
        <f t="shared" si="13"/>
        <v>2.2615183983772802</v>
      </c>
      <c r="AC22" s="98" t="str">
        <f t="shared" si="10"/>
        <v>kgCO2e/litros</v>
      </c>
      <c r="AD22" s="248" t="s">
        <v>1420</v>
      </c>
      <c r="AE22" s="248" t="s">
        <v>2221</v>
      </c>
      <c r="AF22" s="248" t="s">
        <v>85</v>
      </c>
    </row>
    <row r="23" spans="2:32">
      <c r="B23" s="67" t="s">
        <v>103</v>
      </c>
      <c r="C23" s="67" t="s">
        <v>397</v>
      </c>
      <c r="D23" s="67" t="s">
        <v>395</v>
      </c>
      <c r="E23" s="67" t="s">
        <v>396</v>
      </c>
      <c r="F23" s="91" t="s">
        <v>86</v>
      </c>
      <c r="G23" s="74" t="s">
        <v>362</v>
      </c>
      <c r="H23" s="108">
        <f>'2.3 V2 CH2 T2.2'!$C$35</f>
        <v>77400</v>
      </c>
      <c r="I23" s="101">
        <f>'2.3 V2 CH2 T2.2'!$G$35</f>
        <v>3</v>
      </c>
      <c r="J23" s="101">
        <f>'2.3 V2 CH2 T2.2'!$J$35:$K$35</f>
        <v>0.6</v>
      </c>
      <c r="K23" s="67">
        <f>'1.1 y 1.2CUADROA1 - BNE 2024'!$C$13</f>
        <v>0.94499999999999995</v>
      </c>
      <c r="L23" s="67" t="s">
        <v>363</v>
      </c>
      <c r="M23" s="97">
        <f>'1.1 y 1.2CUADROA1 - BNE 2024'!D$13</f>
        <v>10500</v>
      </c>
      <c r="N23" s="104" t="str">
        <f>'1.1 y 1.2CUADROA1 - BNE 2024'!E$13</f>
        <v>kCal/kg</v>
      </c>
      <c r="O23" s="97">
        <f t="shared" si="1"/>
        <v>9975</v>
      </c>
      <c r="P23" s="104" t="str">
        <f t="shared" si="2"/>
        <v>kCal/kg</v>
      </c>
      <c r="Q23" s="67" t="s">
        <v>364</v>
      </c>
      <c r="R23" s="98">
        <f t="shared" si="0"/>
        <v>3.946634685E-2</v>
      </c>
      <c r="S23" s="98" t="str">
        <f t="shared" si="3"/>
        <v>TJ/m3</v>
      </c>
      <c r="T23" s="98">
        <f t="shared" si="4"/>
        <v>3054.69524619</v>
      </c>
      <c r="U23" s="98">
        <f t="shared" si="11"/>
        <v>0.11839904055</v>
      </c>
      <c r="V23" s="98">
        <f t="shared" si="12"/>
        <v>2.3679808109999999E-2</v>
      </c>
      <c r="W23" s="98" t="str">
        <f t="shared" si="5"/>
        <v>kg GEI/m3</v>
      </c>
      <c r="X23" s="98">
        <f t="shared" si="6"/>
        <v>3054.69524619</v>
      </c>
      <c r="Y23" s="98">
        <f t="shared" si="7"/>
        <v>3.3151731354000002</v>
      </c>
      <c r="Z23" s="98">
        <f t="shared" si="8"/>
        <v>6.2751491491499998</v>
      </c>
      <c r="AA23" s="98" t="str">
        <f t="shared" si="9"/>
        <v>kg CO2e/m3</v>
      </c>
      <c r="AB23" s="98">
        <f t="shared" si="13"/>
        <v>3064.28556847455</v>
      </c>
      <c r="AC23" s="98" t="str">
        <f t="shared" si="10"/>
        <v>kgCO2e/metros cúbicos</v>
      </c>
      <c r="AD23" s="248" t="s">
        <v>1420</v>
      </c>
      <c r="AE23" s="248" t="s">
        <v>2221</v>
      </c>
      <c r="AF23" s="248" t="s">
        <v>85</v>
      </c>
    </row>
    <row r="24" spans="2:32">
      <c r="B24" s="67" t="s">
        <v>103</v>
      </c>
      <c r="C24" s="67" t="s">
        <v>397</v>
      </c>
      <c r="D24" s="67" t="s">
        <v>395</v>
      </c>
      <c r="E24" s="67" t="s">
        <v>396</v>
      </c>
      <c r="F24" s="91" t="s">
        <v>87</v>
      </c>
      <c r="G24" s="74" t="s">
        <v>362</v>
      </c>
      <c r="H24" s="108">
        <f>'2.3 V2 CH2 T2.2'!$C$35</f>
        <v>77400</v>
      </c>
      <c r="I24" s="101">
        <f>'2.3 V2 CH2 T2.2'!$G$35</f>
        <v>3</v>
      </c>
      <c r="J24" s="101">
        <f>'2.3 V2 CH2 T2.2'!$J$35:$K$35</f>
        <v>0.6</v>
      </c>
      <c r="K24" s="67">
        <f>'1.1 y 1.2CUADROA1 - BNE 2024'!$C$13</f>
        <v>0.94499999999999995</v>
      </c>
      <c r="L24" s="67" t="s">
        <v>363</v>
      </c>
      <c r="M24" s="97">
        <f>'1.1 y 1.2CUADROA1 - BNE 2024'!D$13</f>
        <v>10500</v>
      </c>
      <c r="N24" s="104" t="str">
        <f>'1.1 y 1.2CUADROA1 - BNE 2024'!E$13</f>
        <v>kCal/kg</v>
      </c>
      <c r="O24" s="97">
        <f t="shared" si="1"/>
        <v>9975</v>
      </c>
      <c r="P24" s="104" t="str">
        <f t="shared" si="2"/>
        <v>kCal/kg</v>
      </c>
      <c r="Q24" s="67" t="s">
        <v>364</v>
      </c>
      <c r="R24" s="98">
        <f t="shared" si="0"/>
        <v>3.946634685E-2</v>
      </c>
      <c r="S24" s="98" t="str">
        <f t="shared" si="3"/>
        <v>TJ/m3</v>
      </c>
      <c r="T24" s="98">
        <f t="shared" si="4"/>
        <v>3054.69524619</v>
      </c>
      <c r="U24" s="98">
        <f t="shared" si="11"/>
        <v>0.11839904055</v>
      </c>
      <c r="V24" s="98">
        <f t="shared" si="12"/>
        <v>2.3679808109999999E-2</v>
      </c>
      <c r="W24" s="98" t="str">
        <f t="shared" si="5"/>
        <v>kg GEI/m3</v>
      </c>
      <c r="X24" s="98">
        <f t="shared" si="6"/>
        <v>3054.69524619</v>
      </c>
      <c r="Y24" s="98">
        <f t="shared" si="7"/>
        <v>3.3151731354000002</v>
      </c>
      <c r="Z24" s="98">
        <f t="shared" si="8"/>
        <v>6.2751491491499998</v>
      </c>
      <c r="AA24" s="98" t="str">
        <f t="shared" si="9"/>
        <v>kg CO2e/m3</v>
      </c>
      <c r="AB24" s="98">
        <f t="shared" si="13"/>
        <v>3.06428556847455</v>
      </c>
      <c r="AC24" s="98" t="str">
        <f t="shared" si="10"/>
        <v>kgCO2e/litros</v>
      </c>
      <c r="AD24" s="248" t="s">
        <v>1420</v>
      </c>
      <c r="AE24" s="248" t="s">
        <v>2221</v>
      </c>
      <c r="AF24" s="248" t="s">
        <v>85</v>
      </c>
    </row>
  </sheetData>
  <sheetProtection autoFilter="0"/>
  <autoFilter ref="B15:AF24" xr:uid="{00000000-0001-0000-1B00-000000000000}"/>
  <mergeCells count="2">
    <mergeCell ref="T14:W14"/>
    <mergeCell ref="X14:AC14"/>
  </mergeCells>
  <hyperlinks>
    <hyperlink ref="A1" location="INICIO!A1" display="Volver al inicio" xr:uid="{56E03633-E416-47AE-B6D0-937E163F99FF}"/>
    <hyperlink ref="A2" location="RESUMEN!A1" display="RESUMEN" xr:uid="{6E2BAC3F-2E0B-44BD-A1B5-0B22ED538D64}"/>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4" tint="0.79998168889431442"/>
  </sheetPr>
  <dimension ref="A1:M57"/>
  <sheetViews>
    <sheetView showGridLines="0" workbookViewId="0">
      <selection sqref="A1:M1"/>
    </sheetView>
  </sheetViews>
  <sheetFormatPr baseColWidth="10" defaultColWidth="8" defaultRowHeight="13.2"/>
  <cols>
    <col min="1" max="1" width="5" style="211" customWidth="1"/>
    <col min="2" max="2" width="9.109375" style="211" customWidth="1"/>
    <col min="3" max="3" width="9.5546875" style="211" customWidth="1"/>
    <col min="4" max="4" width="9" style="211" customWidth="1"/>
    <col min="5" max="5" width="8.6640625" style="211" customWidth="1"/>
    <col min="6" max="6" width="3.5546875" style="211" customWidth="1"/>
    <col min="7" max="7" width="4.109375" style="211" customWidth="1"/>
    <col min="8" max="8" width="8" style="211" customWidth="1"/>
    <col min="9" max="9" width="8.109375" style="211" customWidth="1"/>
    <col min="10" max="10" width="3.44140625" style="211" customWidth="1"/>
    <col min="11" max="11" width="4.44140625" style="211" customWidth="1"/>
    <col min="12" max="12" width="8" style="211" customWidth="1"/>
    <col min="13" max="13" width="8.109375" style="211" customWidth="1"/>
    <col min="14" max="16384" width="8" style="211"/>
  </cols>
  <sheetData>
    <row r="1" spans="1:13" ht="40.65" customHeight="1">
      <c r="A1" s="680" t="s">
        <v>1421</v>
      </c>
      <c r="B1" s="681"/>
      <c r="C1" s="681"/>
      <c r="D1" s="681"/>
      <c r="E1" s="681"/>
      <c r="F1" s="681"/>
      <c r="G1" s="681"/>
      <c r="H1" s="681"/>
      <c r="I1" s="681"/>
      <c r="J1" s="681"/>
      <c r="K1" s="681"/>
      <c r="L1" s="681"/>
      <c r="M1" s="682"/>
    </row>
    <row r="2" spans="1:13" ht="18.899999999999999" customHeight="1">
      <c r="A2" s="683" t="s">
        <v>459</v>
      </c>
      <c r="B2" s="684"/>
      <c r="C2" s="687" t="s">
        <v>461</v>
      </c>
      <c r="D2" s="688"/>
      <c r="E2" s="689"/>
      <c r="F2" s="687" t="s">
        <v>462</v>
      </c>
      <c r="G2" s="688"/>
      <c r="H2" s="688"/>
      <c r="I2" s="689"/>
      <c r="J2" s="687" t="s">
        <v>463</v>
      </c>
      <c r="K2" s="688"/>
      <c r="L2" s="688"/>
      <c r="M2" s="689"/>
    </row>
    <row r="3" spans="1:13" ht="49.5" customHeight="1">
      <c r="A3" s="685"/>
      <c r="B3" s="686"/>
      <c r="C3" s="294" t="s">
        <v>464</v>
      </c>
      <c r="D3" s="295" t="s">
        <v>465</v>
      </c>
      <c r="E3" s="295" t="s">
        <v>466</v>
      </c>
      <c r="F3" s="690" t="s">
        <v>464</v>
      </c>
      <c r="G3" s="691"/>
      <c r="H3" s="296" t="s">
        <v>465</v>
      </c>
      <c r="I3" s="296" t="s">
        <v>466</v>
      </c>
      <c r="J3" s="690" t="s">
        <v>464</v>
      </c>
      <c r="K3" s="691"/>
      <c r="L3" s="296" t="s">
        <v>465</v>
      </c>
      <c r="M3" s="296" t="s">
        <v>466</v>
      </c>
    </row>
    <row r="4" spans="1:13" ht="12.6" customHeight="1">
      <c r="A4" s="671" t="s">
        <v>1422</v>
      </c>
      <c r="B4" s="672"/>
      <c r="C4" s="226" t="s">
        <v>1423</v>
      </c>
      <c r="D4" s="218">
        <v>68200</v>
      </c>
      <c r="E4" s="218">
        <v>95300</v>
      </c>
      <c r="F4" s="293" t="s">
        <v>1424</v>
      </c>
      <c r="G4" s="217">
        <v>1</v>
      </c>
      <c r="H4" s="215">
        <v>0.3</v>
      </c>
      <c r="I4" s="213">
        <v>3</v>
      </c>
      <c r="J4" s="297" t="s">
        <v>1425</v>
      </c>
      <c r="K4" s="214">
        <v>1.5</v>
      </c>
      <c r="L4" s="215">
        <v>0.5</v>
      </c>
      <c r="M4" s="213">
        <v>5</v>
      </c>
    </row>
    <row r="5" spans="1:13" ht="29.25" customHeight="1">
      <c r="A5" s="677" t="s">
        <v>1426</v>
      </c>
      <c r="B5" s="298" t="s">
        <v>1427</v>
      </c>
      <c r="C5" s="228" t="s">
        <v>1428</v>
      </c>
      <c r="D5" s="237">
        <v>37300</v>
      </c>
      <c r="E5" s="237">
        <v>54100</v>
      </c>
      <c r="F5" s="299" t="s">
        <v>1424</v>
      </c>
      <c r="G5" s="238">
        <v>1</v>
      </c>
      <c r="H5" s="239">
        <v>0.3</v>
      </c>
      <c r="I5" s="240">
        <v>3</v>
      </c>
      <c r="J5" s="669">
        <v>0.1</v>
      </c>
      <c r="K5" s="670"/>
      <c r="L5" s="241">
        <v>0.03</v>
      </c>
      <c r="M5" s="239">
        <v>0.3</v>
      </c>
    </row>
    <row r="6" spans="1:13" ht="29.25" customHeight="1">
      <c r="A6" s="678"/>
      <c r="B6" s="298" t="s">
        <v>1429</v>
      </c>
      <c r="C6" s="228" t="s">
        <v>1428</v>
      </c>
      <c r="D6" s="237">
        <v>37300</v>
      </c>
      <c r="E6" s="237">
        <v>54100</v>
      </c>
      <c r="F6" s="299" t="s">
        <v>1425</v>
      </c>
      <c r="G6" s="238">
        <v>1</v>
      </c>
      <c r="H6" s="239">
        <v>0.3</v>
      </c>
      <c r="I6" s="240">
        <v>3</v>
      </c>
      <c r="J6" s="669">
        <v>0.1</v>
      </c>
      <c r="K6" s="670"/>
      <c r="L6" s="241">
        <v>0.03</v>
      </c>
      <c r="M6" s="239">
        <v>0.3</v>
      </c>
    </row>
    <row r="7" spans="1:13" ht="20.399999999999999" customHeight="1">
      <c r="A7" s="678"/>
      <c r="B7" s="298" t="s">
        <v>1430</v>
      </c>
      <c r="C7" s="226" t="s">
        <v>1431</v>
      </c>
      <c r="D7" s="218">
        <v>219000</v>
      </c>
      <c r="E7" s="218">
        <v>308000</v>
      </c>
      <c r="F7" s="293" t="s">
        <v>1425</v>
      </c>
      <c r="G7" s="217">
        <v>1</v>
      </c>
      <c r="H7" s="215">
        <v>0.3</v>
      </c>
      <c r="I7" s="213">
        <v>3</v>
      </c>
      <c r="J7" s="667">
        <v>0.1</v>
      </c>
      <c r="K7" s="668"/>
      <c r="L7" s="216">
        <v>0.03</v>
      </c>
      <c r="M7" s="215">
        <v>0.3</v>
      </c>
    </row>
    <row r="8" spans="1:13" ht="37.65" customHeight="1">
      <c r="A8" s="679"/>
      <c r="B8" s="298" t="s">
        <v>1432</v>
      </c>
      <c r="C8" s="228" t="s">
        <v>1433</v>
      </c>
      <c r="D8" s="237">
        <v>145000</v>
      </c>
      <c r="E8" s="237">
        <v>202000</v>
      </c>
      <c r="F8" s="299" t="s">
        <v>1425</v>
      </c>
      <c r="G8" s="238">
        <v>1</v>
      </c>
      <c r="H8" s="239">
        <v>0.3</v>
      </c>
      <c r="I8" s="240">
        <v>3</v>
      </c>
      <c r="J8" s="669">
        <v>0.1</v>
      </c>
      <c r="K8" s="670"/>
      <c r="L8" s="241">
        <v>0.03</v>
      </c>
      <c r="M8" s="239">
        <v>0.3</v>
      </c>
    </row>
    <row r="9" spans="1:13" ht="12.6" customHeight="1">
      <c r="A9" s="671" t="s">
        <v>1434</v>
      </c>
      <c r="B9" s="672"/>
      <c r="C9" s="212">
        <v>56100</v>
      </c>
      <c r="D9" s="218">
        <v>54300</v>
      </c>
      <c r="E9" s="218">
        <v>58300</v>
      </c>
      <c r="F9" s="243">
        <v>1</v>
      </c>
      <c r="G9" s="244"/>
      <c r="H9" s="215">
        <v>0.3</v>
      </c>
      <c r="I9" s="213">
        <v>3</v>
      </c>
      <c r="J9" s="667">
        <v>0.1</v>
      </c>
      <c r="K9" s="668"/>
      <c r="L9" s="216">
        <v>0.03</v>
      </c>
      <c r="M9" s="215">
        <v>0.3</v>
      </c>
    </row>
    <row r="10" spans="1:13" ht="35.4" customHeight="1">
      <c r="A10" s="675" t="s">
        <v>1435</v>
      </c>
      <c r="B10" s="676"/>
      <c r="C10" s="228" t="s">
        <v>1436</v>
      </c>
      <c r="D10" s="237">
        <v>73300</v>
      </c>
      <c r="E10" s="237">
        <v>121000</v>
      </c>
      <c r="F10" s="657">
        <v>30</v>
      </c>
      <c r="G10" s="658"/>
      <c r="H10" s="240">
        <v>10</v>
      </c>
      <c r="I10" s="240">
        <v>100</v>
      </c>
      <c r="J10" s="657">
        <v>4</v>
      </c>
      <c r="K10" s="658"/>
      <c r="L10" s="239">
        <v>1.5</v>
      </c>
      <c r="M10" s="240">
        <v>15</v>
      </c>
    </row>
    <row r="11" spans="1:13" ht="21.75" customHeight="1">
      <c r="A11" s="671" t="s">
        <v>1437</v>
      </c>
      <c r="B11" s="672"/>
      <c r="C11" s="226" t="s">
        <v>1438</v>
      </c>
      <c r="D11" s="218">
        <v>110000</v>
      </c>
      <c r="E11" s="218">
        <v>183000</v>
      </c>
      <c r="F11" s="673">
        <v>30</v>
      </c>
      <c r="G11" s="674"/>
      <c r="H11" s="213">
        <v>10</v>
      </c>
      <c r="I11" s="213">
        <v>100</v>
      </c>
      <c r="J11" s="673">
        <v>4</v>
      </c>
      <c r="K11" s="674"/>
      <c r="L11" s="215">
        <v>1.5</v>
      </c>
      <c r="M11" s="213">
        <v>15</v>
      </c>
    </row>
    <row r="12" spans="1:13" ht="12.6" customHeight="1">
      <c r="A12" s="671" t="s">
        <v>1439</v>
      </c>
      <c r="B12" s="672"/>
      <c r="C12" s="226" t="s">
        <v>1440</v>
      </c>
      <c r="D12" s="218">
        <v>72200</v>
      </c>
      <c r="E12" s="218">
        <v>74400</v>
      </c>
      <c r="F12" s="673">
        <v>30</v>
      </c>
      <c r="G12" s="674"/>
      <c r="H12" s="213">
        <v>10</v>
      </c>
      <c r="I12" s="213">
        <v>100</v>
      </c>
      <c r="J12" s="673">
        <v>4</v>
      </c>
      <c r="K12" s="674"/>
      <c r="L12" s="215">
        <v>1.5</v>
      </c>
      <c r="M12" s="213">
        <v>15</v>
      </c>
    </row>
    <row r="13" spans="1:13" ht="12.6" customHeight="1">
      <c r="A13" s="671" t="s">
        <v>1441</v>
      </c>
      <c r="B13" s="672"/>
      <c r="C13" s="218">
        <v>106000</v>
      </c>
      <c r="D13" s="218">
        <v>100000</v>
      </c>
      <c r="E13" s="218">
        <v>108000</v>
      </c>
      <c r="F13" s="293" t="s">
        <v>1424</v>
      </c>
      <c r="G13" s="217">
        <v>1</v>
      </c>
      <c r="H13" s="215">
        <v>0.3</v>
      </c>
      <c r="I13" s="213">
        <v>3</v>
      </c>
      <c r="J13" s="297" t="s">
        <v>1424</v>
      </c>
      <c r="K13" s="214">
        <v>1.5</v>
      </c>
      <c r="L13" s="215">
        <v>0.5</v>
      </c>
      <c r="M13" s="213">
        <v>5</v>
      </c>
    </row>
    <row r="14" spans="1:13" ht="27.6" customHeight="1">
      <c r="A14" s="664" t="s">
        <v>1442</v>
      </c>
      <c r="B14" s="227" t="s">
        <v>1443</v>
      </c>
      <c r="C14" s="228" t="s">
        <v>1444</v>
      </c>
      <c r="D14" s="237">
        <v>95000</v>
      </c>
      <c r="E14" s="237">
        <v>132000</v>
      </c>
      <c r="F14" s="657">
        <v>30</v>
      </c>
      <c r="G14" s="658"/>
      <c r="H14" s="240">
        <v>10</v>
      </c>
      <c r="I14" s="240">
        <v>100</v>
      </c>
      <c r="J14" s="657">
        <v>4</v>
      </c>
      <c r="K14" s="658"/>
      <c r="L14" s="239">
        <v>1.5</v>
      </c>
      <c r="M14" s="240">
        <v>15</v>
      </c>
    </row>
    <row r="15" spans="1:13" ht="27.6" customHeight="1">
      <c r="A15" s="665"/>
      <c r="B15" s="227" t="s">
        <v>1445</v>
      </c>
      <c r="C15" s="228" t="s">
        <v>1446</v>
      </c>
      <c r="D15" s="237">
        <v>80700</v>
      </c>
      <c r="E15" s="237">
        <v>110000</v>
      </c>
      <c r="F15" s="299" t="s">
        <v>1424</v>
      </c>
      <c r="G15" s="238">
        <v>3</v>
      </c>
      <c r="H15" s="240">
        <v>1</v>
      </c>
      <c r="I15" s="240">
        <v>18</v>
      </c>
      <c r="J15" s="300" t="s">
        <v>1424</v>
      </c>
      <c r="K15" s="238">
        <v>2</v>
      </c>
      <c r="L15" s="240">
        <v>1</v>
      </c>
      <c r="M15" s="240">
        <v>21</v>
      </c>
    </row>
    <row r="16" spans="1:13" ht="35.4" customHeight="1">
      <c r="A16" s="665"/>
      <c r="B16" s="227" t="s">
        <v>1447</v>
      </c>
      <c r="C16" s="228" t="s">
        <v>1448</v>
      </c>
      <c r="D16" s="237">
        <v>84700</v>
      </c>
      <c r="E16" s="237">
        <v>117000</v>
      </c>
      <c r="F16" s="657">
        <v>30</v>
      </c>
      <c r="G16" s="658"/>
      <c r="H16" s="240">
        <v>10</v>
      </c>
      <c r="I16" s="240">
        <v>100</v>
      </c>
      <c r="J16" s="657">
        <v>4</v>
      </c>
      <c r="K16" s="658"/>
      <c r="L16" s="239">
        <v>1.5</v>
      </c>
      <c r="M16" s="240">
        <v>15</v>
      </c>
    </row>
    <row r="17" spans="1:13" ht="19.5" customHeight="1">
      <c r="A17" s="666"/>
      <c r="B17" s="227" t="s">
        <v>1449</v>
      </c>
      <c r="C17" s="226" t="s">
        <v>1444</v>
      </c>
      <c r="D17" s="218">
        <v>95000</v>
      </c>
      <c r="E17" s="218">
        <v>132000</v>
      </c>
      <c r="F17" s="673">
        <v>200</v>
      </c>
      <c r="G17" s="674"/>
      <c r="H17" s="213">
        <v>70</v>
      </c>
      <c r="I17" s="213">
        <v>600</v>
      </c>
      <c r="J17" s="673">
        <v>4</v>
      </c>
      <c r="K17" s="674"/>
      <c r="L17" s="215">
        <v>1.5</v>
      </c>
      <c r="M17" s="213">
        <v>15</v>
      </c>
    </row>
    <row r="18" spans="1:13" ht="12.6" customHeight="1">
      <c r="A18" s="664" t="s">
        <v>1450</v>
      </c>
      <c r="B18" s="298" t="s">
        <v>1451</v>
      </c>
      <c r="C18" s="226" t="s">
        <v>1452</v>
      </c>
      <c r="D18" s="218">
        <v>59800</v>
      </c>
      <c r="E18" s="218">
        <v>84300</v>
      </c>
      <c r="F18" s="293" t="s">
        <v>1425</v>
      </c>
      <c r="G18" s="217">
        <v>3</v>
      </c>
      <c r="H18" s="213">
        <v>1</v>
      </c>
      <c r="I18" s="213">
        <v>10</v>
      </c>
      <c r="J18" s="667">
        <v>0.6</v>
      </c>
      <c r="K18" s="668"/>
      <c r="L18" s="215">
        <v>0.2</v>
      </c>
      <c r="M18" s="213">
        <v>2</v>
      </c>
    </row>
    <row r="19" spans="1:13" ht="12.6" customHeight="1">
      <c r="A19" s="665"/>
      <c r="B19" s="298" t="s">
        <v>1453</v>
      </c>
      <c r="C19" s="226" t="s">
        <v>1452</v>
      </c>
      <c r="D19" s="218">
        <v>59800</v>
      </c>
      <c r="E19" s="218">
        <v>84300</v>
      </c>
      <c r="F19" s="293" t="s">
        <v>1425</v>
      </c>
      <c r="G19" s="217">
        <v>3</v>
      </c>
      <c r="H19" s="213">
        <v>1</v>
      </c>
      <c r="I19" s="213">
        <v>10</v>
      </c>
      <c r="J19" s="667">
        <v>0.6</v>
      </c>
      <c r="K19" s="668"/>
      <c r="L19" s="215">
        <v>0.2</v>
      </c>
      <c r="M19" s="213">
        <v>2</v>
      </c>
    </row>
    <row r="20" spans="1:13" ht="37.65" customHeight="1">
      <c r="A20" s="666"/>
      <c r="B20" s="298" t="s">
        <v>1454</v>
      </c>
      <c r="C20" s="228" t="s">
        <v>1455</v>
      </c>
      <c r="D20" s="237">
        <v>67100</v>
      </c>
      <c r="E20" s="237">
        <v>95300</v>
      </c>
      <c r="F20" s="299" t="s">
        <v>1425</v>
      </c>
      <c r="G20" s="238">
        <v>3</v>
      </c>
      <c r="H20" s="240">
        <v>1</v>
      </c>
      <c r="I20" s="240">
        <v>10</v>
      </c>
      <c r="J20" s="669">
        <v>0.6</v>
      </c>
      <c r="K20" s="670"/>
      <c r="L20" s="239">
        <v>0.2</v>
      </c>
      <c r="M20" s="240">
        <v>2</v>
      </c>
    </row>
    <row r="21" spans="1:13" ht="20.399999999999999" customHeight="1">
      <c r="A21" s="650" t="s">
        <v>1456</v>
      </c>
      <c r="B21" s="298" t="s">
        <v>1457</v>
      </c>
      <c r="C21" s="226" t="s">
        <v>1458</v>
      </c>
      <c r="D21" s="218">
        <v>46200</v>
      </c>
      <c r="E21" s="218">
        <v>66000</v>
      </c>
      <c r="F21" s="293" t="s">
        <v>1425</v>
      </c>
      <c r="G21" s="217">
        <v>1</v>
      </c>
      <c r="H21" s="215">
        <v>0.3</v>
      </c>
      <c r="I21" s="213">
        <v>3</v>
      </c>
      <c r="J21" s="667">
        <v>0.1</v>
      </c>
      <c r="K21" s="668"/>
      <c r="L21" s="216">
        <v>0.03</v>
      </c>
      <c r="M21" s="215">
        <v>0.3</v>
      </c>
    </row>
    <row r="22" spans="1:13" ht="37.65" customHeight="1">
      <c r="A22" s="651"/>
      <c r="B22" s="298" t="s">
        <v>1459</v>
      </c>
      <c r="C22" s="228" t="s">
        <v>1458</v>
      </c>
      <c r="D22" s="237">
        <v>46200</v>
      </c>
      <c r="E22" s="237">
        <v>66000</v>
      </c>
      <c r="F22" s="299" t="s">
        <v>1425</v>
      </c>
      <c r="G22" s="238">
        <v>1</v>
      </c>
      <c r="H22" s="239">
        <v>0.3</v>
      </c>
      <c r="I22" s="240">
        <v>3</v>
      </c>
      <c r="J22" s="669">
        <v>0.1</v>
      </c>
      <c r="K22" s="670"/>
      <c r="L22" s="241">
        <v>0.03</v>
      </c>
      <c r="M22" s="239">
        <v>0.3</v>
      </c>
    </row>
    <row r="23" spans="1:13" ht="20.399999999999999" customHeight="1">
      <c r="A23" s="652"/>
      <c r="B23" s="298" t="s">
        <v>1460</v>
      </c>
      <c r="C23" s="226" t="s">
        <v>1458</v>
      </c>
      <c r="D23" s="218">
        <v>46200</v>
      </c>
      <c r="E23" s="218">
        <v>66000</v>
      </c>
      <c r="F23" s="293" t="s">
        <v>1425</v>
      </c>
      <c r="G23" s="217">
        <v>1</v>
      </c>
      <c r="H23" s="215">
        <v>0.3</v>
      </c>
      <c r="I23" s="213">
        <v>3</v>
      </c>
      <c r="J23" s="667">
        <v>0.1</v>
      </c>
      <c r="K23" s="668"/>
      <c r="L23" s="216">
        <v>0.03</v>
      </c>
      <c r="M23" s="215">
        <v>0.3</v>
      </c>
    </row>
    <row r="24" spans="1:13" ht="51.6" customHeight="1">
      <c r="A24" s="242" t="s">
        <v>1461</v>
      </c>
      <c r="B24" s="227" t="s">
        <v>1462</v>
      </c>
      <c r="C24" s="228" t="s">
        <v>1448</v>
      </c>
      <c r="D24" s="237">
        <v>84700</v>
      </c>
      <c r="E24" s="237">
        <v>117000</v>
      </c>
      <c r="F24" s="657">
        <v>30</v>
      </c>
      <c r="G24" s="658"/>
      <c r="H24" s="240">
        <v>10</v>
      </c>
      <c r="I24" s="240">
        <v>100</v>
      </c>
      <c r="J24" s="657">
        <v>4</v>
      </c>
      <c r="K24" s="658"/>
      <c r="L24" s="239">
        <v>1.5</v>
      </c>
      <c r="M24" s="240">
        <v>15</v>
      </c>
    </row>
    <row r="25" spans="1:13">
      <c r="A25" s="641" t="s">
        <v>1463</v>
      </c>
      <c r="B25" s="642"/>
      <c r="C25" s="219">
        <v>73300</v>
      </c>
      <c r="D25" s="220">
        <v>71000</v>
      </c>
      <c r="E25" s="221">
        <v>75500</v>
      </c>
      <c r="F25" s="301" t="s">
        <v>1464</v>
      </c>
      <c r="G25" s="222">
        <v>3</v>
      </c>
      <c r="H25" s="223">
        <v>1</v>
      </c>
      <c r="I25" s="223">
        <v>10</v>
      </c>
      <c r="J25" s="643">
        <v>0.6</v>
      </c>
      <c r="K25" s="644"/>
      <c r="L25" s="225">
        <v>0.2</v>
      </c>
      <c r="M25" s="223">
        <v>2</v>
      </c>
    </row>
    <row r="26" spans="1:13">
      <c r="A26" s="641" t="s">
        <v>1465</v>
      </c>
      <c r="B26" s="642"/>
      <c r="C26" s="226" t="s">
        <v>1466</v>
      </c>
      <c r="D26" s="220">
        <v>69300</v>
      </c>
      <c r="E26" s="221">
        <v>85400</v>
      </c>
      <c r="F26" s="301" t="s">
        <v>1464</v>
      </c>
      <c r="G26" s="222">
        <v>3</v>
      </c>
      <c r="H26" s="223">
        <v>1</v>
      </c>
      <c r="I26" s="223">
        <v>10</v>
      </c>
      <c r="J26" s="643">
        <v>0.6</v>
      </c>
      <c r="K26" s="644"/>
      <c r="L26" s="225">
        <v>0.2</v>
      </c>
      <c r="M26" s="223">
        <v>2</v>
      </c>
    </row>
    <row r="27" spans="1:13">
      <c r="A27" s="641" t="s">
        <v>1467</v>
      </c>
      <c r="B27" s="642"/>
      <c r="C27" s="226" t="s">
        <v>1468</v>
      </c>
      <c r="D27" s="220">
        <v>58300</v>
      </c>
      <c r="E27" s="221">
        <v>70400</v>
      </c>
      <c r="F27" s="301" t="s">
        <v>1464</v>
      </c>
      <c r="G27" s="222">
        <v>3</v>
      </c>
      <c r="H27" s="223">
        <v>1</v>
      </c>
      <c r="I27" s="223">
        <v>10</v>
      </c>
      <c r="J27" s="643">
        <v>0.6</v>
      </c>
      <c r="K27" s="644"/>
      <c r="L27" s="225">
        <v>0.2</v>
      </c>
      <c r="M27" s="223">
        <v>2</v>
      </c>
    </row>
    <row r="28" spans="1:13" ht="19.2">
      <c r="A28" s="645" t="s">
        <v>1469</v>
      </c>
      <c r="B28" s="227" t="s">
        <v>1470</v>
      </c>
      <c r="C28" s="245">
        <v>69300</v>
      </c>
      <c r="D28" s="229">
        <v>67500</v>
      </c>
      <c r="E28" s="230">
        <v>73000</v>
      </c>
      <c r="F28" s="302" t="s">
        <v>1464</v>
      </c>
      <c r="G28" s="231">
        <v>3</v>
      </c>
      <c r="H28" s="232">
        <v>1</v>
      </c>
      <c r="I28" s="232">
        <v>10</v>
      </c>
      <c r="J28" s="648">
        <v>0.6</v>
      </c>
      <c r="K28" s="649"/>
      <c r="L28" s="234">
        <v>0.2</v>
      </c>
      <c r="M28" s="232">
        <v>2</v>
      </c>
    </row>
    <row r="29" spans="1:13" ht="19.2">
      <c r="A29" s="646"/>
      <c r="B29" s="227" t="s">
        <v>1471</v>
      </c>
      <c r="C29" s="228" t="s">
        <v>1472</v>
      </c>
      <c r="D29" s="229">
        <v>67500</v>
      </c>
      <c r="E29" s="230">
        <v>73000</v>
      </c>
      <c r="F29" s="302" t="s">
        <v>1464</v>
      </c>
      <c r="G29" s="231">
        <v>3</v>
      </c>
      <c r="H29" s="232">
        <v>1</v>
      </c>
      <c r="I29" s="232">
        <v>10</v>
      </c>
      <c r="J29" s="648">
        <v>0.6</v>
      </c>
      <c r="K29" s="649"/>
      <c r="L29" s="234">
        <v>0.2</v>
      </c>
      <c r="M29" s="232">
        <v>2</v>
      </c>
    </row>
    <row r="30" spans="1:13" ht="28.8">
      <c r="A30" s="647"/>
      <c r="B30" s="227" t="s">
        <v>1473</v>
      </c>
      <c r="C30" s="228" t="s">
        <v>1472</v>
      </c>
      <c r="D30" s="229">
        <v>67500</v>
      </c>
      <c r="E30" s="230">
        <v>73000</v>
      </c>
      <c r="F30" s="302" t="s">
        <v>1464</v>
      </c>
      <c r="G30" s="231">
        <v>3</v>
      </c>
      <c r="H30" s="232">
        <v>1</v>
      </c>
      <c r="I30" s="232">
        <v>10</v>
      </c>
      <c r="J30" s="648">
        <v>0.6</v>
      </c>
      <c r="K30" s="649"/>
      <c r="L30" s="234">
        <v>0.2</v>
      </c>
      <c r="M30" s="232">
        <v>2</v>
      </c>
    </row>
    <row r="31" spans="1:13">
      <c r="A31" s="641" t="s">
        <v>1474</v>
      </c>
      <c r="B31" s="642"/>
      <c r="C31" s="226" t="s">
        <v>1475</v>
      </c>
      <c r="D31" s="220">
        <v>69700</v>
      </c>
      <c r="E31" s="221">
        <v>74400</v>
      </c>
      <c r="F31" s="301" t="s">
        <v>1464</v>
      </c>
      <c r="G31" s="222">
        <v>3</v>
      </c>
      <c r="H31" s="223">
        <v>1</v>
      </c>
      <c r="I31" s="223">
        <v>10</v>
      </c>
      <c r="J31" s="643">
        <v>0.6</v>
      </c>
      <c r="K31" s="644"/>
      <c r="L31" s="225">
        <v>0.2</v>
      </c>
      <c r="M31" s="223">
        <v>2</v>
      </c>
    </row>
    <row r="32" spans="1:13">
      <c r="A32" s="641" t="s">
        <v>1476</v>
      </c>
      <c r="B32" s="642"/>
      <c r="C32" s="219">
        <v>71900</v>
      </c>
      <c r="D32" s="220">
        <v>70800</v>
      </c>
      <c r="E32" s="221">
        <v>73700</v>
      </c>
      <c r="F32" s="301" t="s">
        <v>1464</v>
      </c>
      <c r="G32" s="222">
        <v>3</v>
      </c>
      <c r="H32" s="223">
        <v>1</v>
      </c>
      <c r="I32" s="223">
        <v>10</v>
      </c>
      <c r="J32" s="643">
        <v>0.6</v>
      </c>
      <c r="K32" s="644"/>
      <c r="L32" s="225">
        <v>0.2</v>
      </c>
      <c r="M32" s="223">
        <v>2</v>
      </c>
    </row>
    <row r="33" spans="1:13">
      <c r="A33" s="641" t="s">
        <v>1477</v>
      </c>
      <c r="B33" s="642"/>
      <c r="C33" s="219">
        <v>73300</v>
      </c>
      <c r="D33" s="220">
        <v>67800</v>
      </c>
      <c r="E33" s="221">
        <v>79200</v>
      </c>
      <c r="F33" s="301" t="s">
        <v>1464</v>
      </c>
      <c r="G33" s="222">
        <v>3</v>
      </c>
      <c r="H33" s="223">
        <v>1</v>
      </c>
      <c r="I33" s="223">
        <v>10</v>
      </c>
      <c r="J33" s="643">
        <v>0.6</v>
      </c>
      <c r="K33" s="644"/>
      <c r="L33" s="225">
        <v>0.2</v>
      </c>
      <c r="M33" s="223">
        <v>2</v>
      </c>
    </row>
    <row r="34" spans="1:13">
      <c r="A34" s="641" t="s">
        <v>1478</v>
      </c>
      <c r="B34" s="642"/>
      <c r="C34" s="219">
        <v>74100</v>
      </c>
      <c r="D34" s="220">
        <v>72600</v>
      </c>
      <c r="E34" s="221">
        <v>74800</v>
      </c>
      <c r="F34" s="301" t="s">
        <v>1464</v>
      </c>
      <c r="G34" s="222">
        <v>3</v>
      </c>
      <c r="H34" s="223">
        <v>1</v>
      </c>
      <c r="I34" s="223">
        <v>10</v>
      </c>
      <c r="J34" s="643">
        <v>0.6</v>
      </c>
      <c r="K34" s="644"/>
      <c r="L34" s="225">
        <v>0.2</v>
      </c>
      <c r="M34" s="223">
        <v>2</v>
      </c>
    </row>
    <row r="35" spans="1:13">
      <c r="A35" s="641" t="s">
        <v>1479</v>
      </c>
      <c r="B35" s="642"/>
      <c r="C35" s="219">
        <v>77400</v>
      </c>
      <c r="D35" s="220">
        <v>75500</v>
      </c>
      <c r="E35" s="221">
        <v>78800</v>
      </c>
      <c r="F35" s="301" t="s">
        <v>1464</v>
      </c>
      <c r="G35" s="222">
        <v>3</v>
      </c>
      <c r="H35" s="223">
        <v>1</v>
      </c>
      <c r="I35" s="223">
        <v>10</v>
      </c>
      <c r="J35" s="643">
        <v>0.6</v>
      </c>
      <c r="K35" s="644"/>
      <c r="L35" s="225">
        <v>0.2</v>
      </c>
      <c r="M35" s="223">
        <v>2</v>
      </c>
    </row>
    <row r="36" spans="1:13" ht="20.25" customHeight="1">
      <c r="A36" s="641" t="s">
        <v>1480</v>
      </c>
      <c r="B36" s="642"/>
      <c r="C36" s="219">
        <v>63100</v>
      </c>
      <c r="D36" s="220">
        <v>61600</v>
      </c>
      <c r="E36" s="221">
        <v>65600</v>
      </c>
      <c r="F36" s="301" t="s">
        <v>1464</v>
      </c>
      <c r="G36" s="222">
        <v>1</v>
      </c>
      <c r="H36" s="225">
        <v>0.3</v>
      </c>
      <c r="I36" s="223">
        <v>3</v>
      </c>
      <c r="J36" s="643">
        <v>0.1</v>
      </c>
      <c r="K36" s="644"/>
      <c r="L36" s="235">
        <v>0.03</v>
      </c>
      <c r="M36" s="225">
        <v>0.3</v>
      </c>
    </row>
    <row r="37" spans="1:13">
      <c r="A37" s="641" t="s">
        <v>1481</v>
      </c>
      <c r="B37" s="642"/>
      <c r="C37" s="219">
        <v>61600</v>
      </c>
      <c r="D37" s="220">
        <v>56500</v>
      </c>
      <c r="E37" s="221">
        <v>68600</v>
      </c>
      <c r="F37" s="301" t="s">
        <v>1464</v>
      </c>
      <c r="G37" s="222">
        <v>1</v>
      </c>
      <c r="H37" s="225">
        <v>0.3</v>
      </c>
      <c r="I37" s="223">
        <v>3</v>
      </c>
      <c r="J37" s="643">
        <v>0.1</v>
      </c>
      <c r="K37" s="644"/>
      <c r="L37" s="235">
        <v>0.03</v>
      </c>
      <c r="M37" s="225">
        <v>0.3</v>
      </c>
    </row>
    <row r="38" spans="1:13">
      <c r="A38" s="641" t="s">
        <v>1482</v>
      </c>
      <c r="B38" s="642"/>
      <c r="C38" s="219">
        <v>73300</v>
      </c>
      <c r="D38" s="220">
        <v>69300</v>
      </c>
      <c r="E38" s="221">
        <v>76300</v>
      </c>
      <c r="F38" s="301" t="s">
        <v>1464</v>
      </c>
      <c r="G38" s="222">
        <v>3</v>
      </c>
      <c r="H38" s="223">
        <v>1</v>
      </c>
      <c r="I38" s="223">
        <v>10</v>
      </c>
      <c r="J38" s="643">
        <v>0.6</v>
      </c>
      <c r="K38" s="644"/>
      <c r="L38" s="225">
        <v>0.2</v>
      </c>
      <c r="M38" s="223">
        <v>2</v>
      </c>
    </row>
    <row r="39" spans="1:13">
      <c r="A39" s="641" t="s">
        <v>1483</v>
      </c>
      <c r="B39" s="642"/>
      <c r="C39" s="219">
        <v>80700</v>
      </c>
      <c r="D39" s="220">
        <v>73000</v>
      </c>
      <c r="E39" s="221">
        <v>89900</v>
      </c>
      <c r="F39" s="301" t="s">
        <v>1464</v>
      </c>
      <c r="G39" s="222">
        <v>3</v>
      </c>
      <c r="H39" s="223">
        <v>1</v>
      </c>
      <c r="I39" s="223">
        <v>10</v>
      </c>
      <c r="J39" s="643">
        <v>0.6</v>
      </c>
      <c r="K39" s="644"/>
      <c r="L39" s="225">
        <v>0.2</v>
      </c>
      <c r="M39" s="223">
        <v>2</v>
      </c>
    </row>
    <row r="40" spans="1:13">
      <c r="A40" s="641" t="s">
        <v>1484</v>
      </c>
      <c r="B40" s="642"/>
      <c r="C40" s="219">
        <v>73300</v>
      </c>
      <c r="D40" s="220">
        <v>71900</v>
      </c>
      <c r="E40" s="221">
        <v>75200</v>
      </c>
      <c r="F40" s="301" t="s">
        <v>1464</v>
      </c>
      <c r="G40" s="222">
        <v>3</v>
      </c>
      <c r="H40" s="223">
        <v>1</v>
      </c>
      <c r="I40" s="223">
        <v>10</v>
      </c>
      <c r="J40" s="643">
        <v>0.6</v>
      </c>
      <c r="K40" s="644"/>
      <c r="L40" s="225">
        <v>0.2</v>
      </c>
      <c r="M40" s="223">
        <v>2</v>
      </c>
    </row>
    <row r="41" spans="1:13">
      <c r="A41" s="641" t="s">
        <v>1485</v>
      </c>
      <c r="B41" s="642"/>
      <c r="C41" s="226" t="s">
        <v>1486</v>
      </c>
      <c r="D41" s="220">
        <v>82900</v>
      </c>
      <c r="E41" s="221">
        <v>115000</v>
      </c>
      <c r="F41" s="301" t="s">
        <v>1464</v>
      </c>
      <c r="G41" s="222">
        <v>3</v>
      </c>
      <c r="H41" s="223">
        <v>1</v>
      </c>
      <c r="I41" s="223">
        <v>10</v>
      </c>
      <c r="J41" s="643">
        <v>0.6</v>
      </c>
      <c r="K41" s="644"/>
      <c r="L41" s="225">
        <v>0.2</v>
      </c>
      <c r="M41" s="223">
        <v>2</v>
      </c>
    </row>
    <row r="42" spans="1:13">
      <c r="A42" s="641" t="s">
        <v>1487</v>
      </c>
      <c r="B42" s="642"/>
      <c r="C42" s="236">
        <v>73300</v>
      </c>
      <c r="D42" s="229">
        <v>68900</v>
      </c>
      <c r="E42" s="230">
        <v>76600</v>
      </c>
      <c r="F42" s="302" t="s">
        <v>1464</v>
      </c>
      <c r="G42" s="231">
        <v>3</v>
      </c>
      <c r="H42" s="232">
        <v>1</v>
      </c>
      <c r="I42" s="232">
        <v>10</v>
      </c>
      <c r="J42" s="648">
        <v>0.6</v>
      </c>
      <c r="K42" s="649"/>
      <c r="L42" s="234">
        <v>0.2</v>
      </c>
      <c r="M42" s="232">
        <v>2</v>
      </c>
    </row>
    <row r="43" spans="1:13" ht="20.399999999999999">
      <c r="A43" s="650" t="s">
        <v>1488</v>
      </c>
      <c r="B43" s="298" t="s">
        <v>1489</v>
      </c>
      <c r="C43" s="226" t="s">
        <v>1490</v>
      </c>
      <c r="D43" s="220">
        <v>48200</v>
      </c>
      <c r="E43" s="221">
        <v>69000</v>
      </c>
      <c r="F43" s="301" t="s">
        <v>1464</v>
      </c>
      <c r="G43" s="222">
        <v>1</v>
      </c>
      <c r="H43" s="225">
        <v>0.3</v>
      </c>
      <c r="I43" s="223">
        <v>3</v>
      </c>
      <c r="J43" s="643">
        <v>0.1</v>
      </c>
      <c r="K43" s="644"/>
      <c r="L43" s="235">
        <v>0.03</v>
      </c>
      <c r="M43" s="225">
        <v>0.3</v>
      </c>
    </row>
    <row r="44" spans="1:13" ht="19.2">
      <c r="A44" s="651"/>
      <c r="B44" s="227" t="s">
        <v>1491</v>
      </c>
      <c r="C44" s="219">
        <v>73300</v>
      </c>
      <c r="D44" s="220">
        <v>72200</v>
      </c>
      <c r="E44" s="221">
        <v>74400</v>
      </c>
      <c r="F44" s="301" t="s">
        <v>1464</v>
      </c>
      <c r="G44" s="222">
        <v>3</v>
      </c>
      <c r="H44" s="223">
        <v>1</v>
      </c>
      <c r="I44" s="223">
        <v>10</v>
      </c>
      <c r="J44" s="643">
        <v>0.6</v>
      </c>
      <c r="K44" s="644"/>
      <c r="L44" s="225">
        <v>0.2</v>
      </c>
      <c r="M44" s="223">
        <v>2</v>
      </c>
    </row>
    <row r="45" spans="1:13" ht="19.2">
      <c r="A45" s="651"/>
      <c r="B45" s="227" t="s">
        <v>1492</v>
      </c>
      <c r="C45" s="236">
        <v>73300</v>
      </c>
      <c r="D45" s="229">
        <v>72200</v>
      </c>
      <c r="E45" s="230">
        <v>74400</v>
      </c>
      <c r="F45" s="302" t="s">
        <v>1464</v>
      </c>
      <c r="G45" s="231">
        <v>3</v>
      </c>
      <c r="H45" s="232">
        <v>1</v>
      </c>
      <c r="I45" s="232">
        <v>10</v>
      </c>
      <c r="J45" s="648">
        <v>0.6</v>
      </c>
      <c r="K45" s="649"/>
      <c r="L45" s="234">
        <v>0.2</v>
      </c>
      <c r="M45" s="232">
        <v>2</v>
      </c>
    </row>
    <row r="46" spans="1:13" ht="28.8">
      <c r="A46" s="652"/>
      <c r="B46" s="227" t="s">
        <v>1493</v>
      </c>
      <c r="C46" s="236">
        <v>73300</v>
      </c>
      <c r="D46" s="229">
        <v>72200</v>
      </c>
      <c r="E46" s="230">
        <v>74400</v>
      </c>
      <c r="F46" s="302" t="s">
        <v>1464</v>
      </c>
      <c r="G46" s="231">
        <v>3</v>
      </c>
      <c r="H46" s="232">
        <v>1</v>
      </c>
      <c r="I46" s="232">
        <v>10</v>
      </c>
      <c r="J46" s="648">
        <v>0.6</v>
      </c>
      <c r="K46" s="649"/>
      <c r="L46" s="234">
        <v>0.2</v>
      </c>
      <c r="M46" s="232">
        <v>2</v>
      </c>
    </row>
    <row r="47" spans="1:13">
      <c r="A47" s="641" t="s">
        <v>1494</v>
      </c>
      <c r="B47" s="642"/>
      <c r="C47" s="219">
        <v>98300</v>
      </c>
      <c r="D47" s="220">
        <v>94600</v>
      </c>
      <c r="E47" s="221">
        <v>101000</v>
      </c>
      <c r="F47" s="653">
        <v>1</v>
      </c>
      <c r="G47" s="654"/>
      <c r="H47" s="225">
        <v>0.3</v>
      </c>
      <c r="I47" s="223">
        <v>3</v>
      </c>
      <c r="J47" s="301" t="s">
        <v>1464</v>
      </c>
      <c r="K47" s="224">
        <v>1.5</v>
      </c>
      <c r="L47" s="225">
        <v>0.5</v>
      </c>
      <c r="M47" s="223">
        <v>5</v>
      </c>
    </row>
    <row r="48" spans="1:13">
      <c r="A48" s="641" t="s">
        <v>1495</v>
      </c>
      <c r="B48" s="642"/>
      <c r="C48" s="219">
        <v>94600</v>
      </c>
      <c r="D48" s="220">
        <v>87300</v>
      </c>
      <c r="E48" s="221">
        <v>101000</v>
      </c>
      <c r="F48" s="653">
        <v>1</v>
      </c>
      <c r="G48" s="654"/>
      <c r="H48" s="225">
        <v>0.3</v>
      </c>
      <c r="I48" s="223">
        <v>3</v>
      </c>
      <c r="J48" s="301" t="s">
        <v>1464</v>
      </c>
      <c r="K48" s="224">
        <v>1.5</v>
      </c>
      <c r="L48" s="225">
        <v>0.5</v>
      </c>
      <c r="M48" s="223">
        <v>5</v>
      </c>
    </row>
    <row r="49" spans="1:13">
      <c r="A49" s="641" t="s">
        <v>1496</v>
      </c>
      <c r="B49" s="642"/>
      <c r="C49" s="219">
        <v>94600</v>
      </c>
      <c r="D49" s="220">
        <v>89500</v>
      </c>
      <c r="E49" s="221">
        <v>99700</v>
      </c>
      <c r="F49" s="653">
        <v>1</v>
      </c>
      <c r="G49" s="654"/>
      <c r="H49" s="225">
        <v>0.3</v>
      </c>
      <c r="I49" s="223">
        <v>3</v>
      </c>
      <c r="J49" s="301" t="s">
        <v>1464</v>
      </c>
      <c r="K49" s="224">
        <v>1.5</v>
      </c>
      <c r="L49" s="225">
        <v>0.5</v>
      </c>
      <c r="M49" s="223">
        <v>5</v>
      </c>
    </row>
    <row r="50" spans="1:13">
      <c r="A50" s="641" t="s">
        <v>1497</v>
      </c>
      <c r="B50" s="642"/>
      <c r="C50" s="219">
        <v>96100</v>
      </c>
      <c r="D50" s="220">
        <v>92800</v>
      </c>
      <c r="E50" s="221">
        <v>100000</v>
      </c>
      <c r="F50" s="653">
        <v>1</v>
      </c>
      <c r="G50" s="654"/>
      <c r="H50" s="225">
        <v>0.3</v>
      </c>
      <c r="I50" s="223">
        <v>3</v>
      </c>
      <c r="J50" s="301" t="s">
        <v>1464</v>
      </c>
      <c r="K50" s="224">
        <v>1.5</v>
      </c>
      <c r="L50" s="225">
        <v>0.5</v>
      </c>
      <c r="M50" s="223">
        <v>5</v>
      </c>
    </row>
    <row r="51" spans="1:13">
      <c r="A51" s="641" t="s">
        <v>1498</v>
      </c>
      <c r="B51" s="642"/>
      <c r="C51" s="220">
        <v>101000</v>
      </c>
      <c r="D51" s="220">
        <v>90900</v>
      </c>
      <c r="E51" s="221">
        <v>115000</v>
      </c>
      <c r="F51" s="653">
        <v>1</v>
      </c>
      <c r="G51" s="654"/>
      <c r="H51" s="225">
        <v>0.3</v>
      </c>
      <c r="I51" s="223">
        <v>3</v>
      </c>
      <c r="J51" s="301" t="s">
        <v>1464</v>
      </c>
      <c r="K51" s="224">
        <v>1.5</v>
      </c>
      <c r="L51" s="225">
        <v>0.5</v>
      </c>
      <c r="M51" s="223">
        <v>5</v>
      </c>
    </row>
    <row r="52" spans="1:13">
      <c r="A52" s="641" t="s">
        <v>1499</v>
      </c>
      <c r="B52" s="642"/>
      <c r="C52" s="229">
        <v>107000</v>
      </c>
      <c r="D52" s="229">
        <v>90200</v>
      </c>
      <c r="E52" s="230">
        <v>125000</v>
      </c>
      <c r="F52" s="655">
        <v>1</v>
      </c>
      <c r="G52" s="656"/>
      <c r="H52" s="234">
        <v>0.3</v>
      </c>
      <c r="I52" s="232">
        <v>3</v>
      </c>
      <c r="J52" s="302" t="s">
        <v>1464</v>
      </c>
      <c r="K52" s="233">
        <v>1.5</v>
      </c>
      <c r="L52" s="234">
        <v>0.5</v>
      </c>
      <c r="M52" s="232">
        <v>5</v>
      </c>
    </row>
    <row r="53" spans="1:13">
      <c r="A53" s="641" t="s">
        <v>1500</v>
      </c>
      <c r="B53" s="642"/>
      <c r="C53" s="219">
        <v>97500</v>
      </c>
      <c r="D53" s="220">
        <v>87300</v>
      </c>
      <c r="E53" s="221">
        <v>109000</v>
      </c>
      <c r="F53" s="301" t="s">
        <v>1501</v>
      </c>
      <c r="G53" s="222">
        <v>1</v>
      </c>
      <c r="H53" s="225">
        <v>0.3</v>
      </c>
      <c r="I53" s="223">
        <v>3</v>
      </c>
      <c r="J53" s="301" t="s">
        <v>1464</v>
      </c>
      <c r="K53" s="224">
        <v>1.5</v>
      </c>
      <c r="L53" s="225">
        <v>0.5</v>
      </c>
      <c r="M53" s="223">
        <v>5</v>
      </c>
    </row>
    <row r="54" spans="1:13">
      <c r="A54" s="641" t="s">
        <v>1502</v>
      </c>
      <c r="B54" s="642"/>
      <c r="C54" s="219">
        <v>97500</v>
      </c>
      <c r="D54" s="220">
        <v>87300</v>
      </c>
      <c r="E54" s="221">
        <v>109000</v>
      </c>
      <c r="F54" s="653">
        <v>1</v>
      </c>
      <c r="G54" s="654"/>
      <c r="H54" s="225">
        <v>0.3</v>
      </c>
      <c r="I54" s="223">
        <v>3</v>
      </c>
      <c r="J54" s="301" t="s">
        <v>1501</v>
      </c>
      <c r="K54" s="224">
        <v>1.5</v>
      </c>
      <c r="L54" s="225">
        <v>0.5</v>
      </c>
      <c r="M54" s="223">
        <v>5</v>
      </c>
    </row>
    <row r="55" spans="1:13" ht="38.4">
      <c r="A55" s="662" t="s">
        <v>1503</v>
      </c>
      <c r="B55" s="227" t="s">
        <v>1504</v>
      </c>
      <c r="C55" s="228" t="s">
        <v>1505</v>
      </c>
      <c r="D55" s="229">
        <v>95700</v>
      </c>
      <c r="E55" s="230">
        <v>119000</v>
      </c>
      <c r="F55" s="655">
        <v>1</v>
      </c>
      <c r="G55" s="656"/>
      <c r="H55" s="234">
        <v>0.3</v>
      </c>
      <c r="I55" s="232">
        <v>3</v>
      </c>
      <c r="J55" s="302" t="s">
        <v>1464</v>
      </c>
      <c r="K55" s="233">
        <v>1.5</v>
      </c>
      <c r="L55" s="234">
        <v>0.5</v>
      </c>
      <c r="M55" s="232">
        <v>5</v>
      </c>
    </row>
    <row r="56" spans="1:13">
      <c r="A56" s="663"/>
      <c r="B56" s="298" t="s">
        <v>1506</v>
      </c>
      <c r="C56" s="226" t="s">
        <v>1505</v>
      </c>
      <c r="D56" s="220">
        <v>95700</v>
      </c>
      <c r="E56" s="221">
        <v>119000</v>
      </c>
      <c r="F56" s="301" t="s">
        <v>1464</v>
      </c>
      <c r="G56" s="222">
        <v>1</v>
      </c>
      <c r="H56" s="225">
        <v>0.3</v>
      </c>
      <c r="I56" s="223">
        <v>3</v>
      </c>
      <c r="J56" s="643">
        <v>0.1</v>
      </c>
      <c r="K56" s="644"/>
      <c r="L56" s="235">
        <v>0.03</v>
      </c>
      <c r="M56" s="225">
        <v>0.3</v>
      </c>
    </row>
    <row r="57" spans="1:13">
      <c r="A57" s="659" t="s">
        <v>1507</v>
      </c>
      <c r="B57" s="660"/>
      <c r="C57" s="660"/>
      <c r="D57" s="660"/>
      <c r="E57" s="660"/>
      <c r="F57" s="660"/>
      <c r="G57" s="660"/>
      <c r="H57" s="660"/>
      <c r="I57" s="660"/>
      <c r="J57" s="660"/>
      <c r="K57" s="660"/>
      <c r="L57" s="660"/>
      <c r="M57" s="661"/>
    </row>
  </sheetData>
  <sheetProtection autoFilter="0"/>
  <mergeCells count="100">
    <mergeCell ref="A1:M1"/>
    <mergeCell ref="A2:B3"/>
    <mergeCell ref="C2:E2"/>
    <mergeCell ref="F2:I2"/>
    <mergeCell ref="J2:M2"/>
    <mergeCell ref="F3:G3"/>
    <mergeCell ref="J3:K3"/>
    <mergeCell ref="A4:B4"/>
    <mergeCell ref="A5:A8"/>
    <mergeCell ref="J5:K5"/>
    <mergeCell ref="J6:K6"/>
    <mergeCell ref="J7:K7"/>
    <mergeCell ref="J8:K8"/>
    <mergeCell ref="A9:B9"/>
    <mergeCell ref="J9:K9"/>
    <mergeCell ref="A10:B10"/>
    <mergeCell ref="F10:G10"/>
    <mergeCell ref="J10:K10"/>
    <mergeCell ref="A11:B11"/>
    <mergeCell ref="F11:G11"/>
    <mergeCell ref="J11:K11"/>
    <mergeCell ref="A12:B12"/>
    <mergeCell ref="F12:G12"/>
    <mergeCell ref="J12:K12"/>
    <mergeCell ref="A13:B13"/>
    <mergeCell ref="A14:A17"/>
    <mergeCell ref="F14:G14"/>
    <mergeCell ref="J14:K14"/>
    <mergeCell ref="F16:G16"/>
    <mergeCell ref="J16:K16"/>
    <mergeCell ref="F17:G17"/>
    <mergeCell ref="J17:K17"/>
    <mergeCell ref="A18:A20"/>
    <mergeCell ref="J18:K18"/>
    <mergeCell ref="J19:K19"/>
    <mergeCell ref="J20:K20"/>
    <mergeCell ref="A21:A23"/>
    <mergeCell ref="J21:K21"/>
    <mergeCell ref="J22:K22"/>
    <mergeCell ref="J23:K23"/>
    <mergeCell ref="F24:G24"/>
    <mergeCell ref="J24:K24"/>
    <mergeCell ref="A57:M57"/>
    <mergeCell ref="A53:B53"/>
    <mergeCell ref="A54:B54"/>
    <mergeCell ref="F54:G54"/>
    <mergeCell ref="A47:B47"/>
    <mergeCell ref="F47:G47"/>
    <mergeCell ref="A48:B48"/>
    <mergeCell ref="F48:G48"/>
    <mergeCell ref="A55:A56"/>
    <mergeCell ref="F55:G55"/>
    <mergeCell ref="J56:K56"/>
    <mergeCell ref="A50:B50"/>
    <mergeCell ref="F50:G50"/>
    <mergeCell ref="A51:B51"/>
    <mergeCell ref="F51:G51"/>
    <mergeCell ref="A52:B52"/>
    <mergeCell ref="F52:G52"/>
    <mergeCell ref="A49:B49"/>
    <mergeCell ref="F49:G49"/>
    <mergeCell ref="A41:B41"/>
    <mergeCell ref="J41:K41"/>
    <mergeCell ref="A42:B42"/>
    <mergeCell ref="J42:K42"/>
    <mergeCell ref="A43:A46"/>
    <mergeCell ref="J43:K43"/>
    <mergeCell ref="J44:K44"/>
    <mergeCell ref="J45:K45"/>
    <mergeCell ref="J46:K46"/>
    <mergeCell ref="A38:B38"/>
    <mergeCell ref="J38:K38"/>
    <mergeCell ref="A39:B39"/>
    <mergeCell ref="J39:K39"/>
    <mergeCell ref="A40:B40"/>
    <mergeCell ref="J40:K40"/>
    <mergeCell ref="A35:B35"/>
    <mergeCell ref="J35:K35"/>
    <mergeCell ref="A36:B36"/>
    <mergeCell ref="J36:K36"/>
    <mergeCell ref="A37:B37"/>
    <mergeCell ref="J37:K37"/>
    <mergeCell ref="A32:B32"/>
    <mergeCell ref="J32:K32"/>
    <mergeCell ref="A33:B33"/>
    <mergeCell ref="J33:K33"/>
    <mergeCell ref="A34:B34"/>
    <mergeCell ref="J34:K34"/>
    <mergeCell ref="A28:A30"/>
    <mergeCell ref="J28:K28"/>
    <mergeCell ref="J29:K29"/>
    <mergeCell ref="J30:K30"/>
    <mergeCell ref="A31:B31"/>
    <mergeCell ref="J31:K31"/>
    <mergeCell ref="A25:B25"/>
    <mergeCell ref="J25:K25"/>
    <mergeCell ref="A26:B26"/>
    <mergeCell ref="J26:K26"/>
    <mergeCell ref="A27:B27"/>
    <mergeCell ref="J27:K27"/>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6"/>
  </sheetPr>
  <dimension ref="A1:K54"/>
  <sheetViews>
    <sheetView showGridLines="0" topLeftCell="A37" workbookViewId="0">
      <selection activeCell="A52" sqref="A52"/>
    </sheetView>
  </sheetViews>
  <sheetFormatPr baseColWidth="10" defaultColWidth="11.44140625" defaultRowHeight="14.4"/>
  <cols>
    <col min="1" max="1" width="18.5546875" customWidth="1"/>
    <col min="2" max="2" width="56.5546875" bestFit="1" customWidth="1"/>
    <col min="3" max="3" width="69.88671875" customWidth="1"/>
    <col min="4" max="4" width="45.44140625" customWidth="1"/>
    <col min="5" max="5" width="34.109375" customWidth="1"/>
    <col min="6" max="6" width="32.5546875" bestFit="1" customWidth="1"/>
    <col min="7" max="8" width="32.5546875" customWidth="1"/>
    <col min="9" max="9" width="36" bestFit="1" customWidth="1"/>
    <col min="10" max="10" width="40" bestFit="1" customWidth="1"/>
    <col min="11" max="11" width="147.6640625" bestFit="1" customWidth="1"/>
  </cols>
  <sheetData>
    <row r="1" spans="1:11">
      <c r="A1" s="543" t="s">
        <v>2226</v>
      </c>
    </row>
    <row r="2" spans="1:11">
      <c r="A2" s="543" t="s">
        <v>2227</v>
      </c>
      <c r="B2" s="1" t="s">
        <v>337</v>
      </c>
    </row>
    <row r="3" spans="1:11">
      <c r="B3" s="1" t="s">
        <v>193</v>
      </c>
    </row>
    <row r="4" spans="1:11">
      <c r="B4" s="1" t="s">
        <v>194</v>
      </c>
    </row>
    <row r="5" spans="1:11" ht="15" customHeight="1"/>
    <row r="6" spans="1:11">
      <c r="A6" s="260"/>
      <c r="B6" s="66" t="s">
        <v>341</v>
      </c>
      <c r="C6" s="69" t="s">
        <v>1508</v>
      </c>
      <c r="D6" s="70" t="s">
        <v>1509</v>
      </c>
      <c r="E6" s="66" t="s">
        <v>76</v>
      </c>
      <c r="F6" s="69" t="s">
        <v>1510</v>
      </c>
      <c r="G6" s="70" t="s">
        <v>1511</v>
      </c>
      <c r="H6" s="66" t="s">
        <v>77</v>
      </c>
      <c r="I6" s="66" t="s">
        <v>1512</v>
      </c>
      <c r="J6" s="69" t="s">
        <v>79</v>
      </c>
      <c r="K6" s="70" t="s">
        <v>80</v>
      </c>
    </row>
    <row r="7" spans="1:11">
      <c r="B7" s="248" t="s">
        <v>195</v>
      </c>
      <c r="C7" s="67" t="s">
        <v>1513</v>
      </c>
      <c r="D7" s="67" t="s">
        <v>85</v>
      </c>
      <c r="E7" s="67" t="s">
        <v>89</v>
      </c>
      <c r="F7" s="185">
        <f>'3.1 Material use'!D72</f>
        <v>3172.4993199999999</v>
      </c>
      <c r="G7" s="249" t="s">
        <v>85</v>
      </c>
      <c r="H7" s="366">
        <f>IF(F7="-",G7,F7)</f>
        <v>3172.4993199999999</v>
      </c>
      <c r="I7" s="104" t="str">
        <f t="shared" ref="I7:I16" si="0">"kgCO2e/"&amp;E7</f>
        <v>kgCO2e/toneladas</v>
      </c>
      <c r="J7" s="248" t="s">
        <v>2207</v>
      </c>
      <c r="K7" s="67" t="s">
        <v>85</v>
      </c>
    </row>
    <row r="8" spans="1:11">
      <c r="B8" s="248" t="s">
        <v>196</v>
      </c>
      <c r="C8" s="67" t="s">
        <v>1514</v>
      </c>
      <c r="D8" s="67" t="s">
        <v>85</v>
      </c>
      <c r="E8" s="67" t="s">
        <v>89</v>
      </c>
      <c r="F8" s="185">
        <f>'3.1 Material use'!D67</f>
        <v>2863.9013100000002</v>
      </c>
      <c r="G8" s="249" t="s">
        <v>85</v>
      </c>
      <c r="H8" s="366">
        <f t="shared" ref="H8:H54" si="1">IF(F8="-",G8,F8)</f>
        <v>2863.9013100000002</v>
      </c>
      <c r="I8" s="104" t="str">
        <f t="shared" si="0"/>
        <v>kgCO2e/toneladas</v>
      </c>
      <c r="J8" s="248" t="s">
        <v>2207</v>
      </c>
      <c r="K8" s="67" t="s">
        <v>85</v>
      </c>
    </row>
    <row r="9" spans="1:11">
      <c r="B9" s="248" t="s">
        <v>197</v>
      </c>
      <c r="C9" s="67" t="s">
        <v>1515</v>
      </c>
      <c r="D9" s="67" t="s">
        <v>85</v>
      </c>
      <c r="E9" s="67" t="s">
        <v>89</v>
      </c>
      <c r="F9" s="185">
        <f>'3.1 Material use'!G67</f>
        <v>1823.90131</v>
      </c>
      <c r="G9" s="249" t="s">
        <v>85</v>
      </c>
      <c r="H9" s="366">
        <f t="shared" si="1"/>
        <v>1823.90131</v>
      </c>
      <c r="I9" s="104" t="str">
        <f t="shared" si="0"/>
        <v>kgCO2e/toneladas</v>
      </c>
      <c r="J9" s="248" t="s">
        <v>2207</v>
      </c>
      <c r="K9" s="67" t="s">
        <v>85</v>
      </c>
    </row>
    <row r="10" spans="1:11">
      <c r="B10" s="248" t="s">
        <v>198</v>
      </c>
      <c r="C10" s="67" t="s">
        <v>1516</v>
      </c>
      <c r="D10" s="67" t="s">
        <v>85</v>
      </c>
      <c r="E10" s="67" t="s">
        <v>89</v>
      </c>
      <c r="F10" s="185">
        <f>'3.1 Material use'!D64</f>
        <v>9115.9013099999993</v>
      </c>
      <c r="G10" s="249" t="s">
        <v>85</v>
      </c>
      <c r="H10" s="366">
        <f t="shared" si="1"/>
        <v>9115.9013099999993</v>
      </c>
      <c r="I10" s="104" t="str">
        <f t="shared" si="0"/>
        <v>kgCO2e/toneladas</v>
      </c>
      <c r="J10" s="248" t="s">
        <v>2207</v>
      </c>
      <c r="K10" s="67" t="s">
        <v>85</v>
      </c>
    </row>
    <row r="11" spans="1:11">
      <c r="B11" s="248" t="s">
        <v>199</v>
      </c>
      <c r="C11" s="248" t="s">
        <v>85</v>
      </c>
      <c r="D11" s="248" t="s">
        <v>1517</v>
      </c>
      <c r="E11" s="248" t="s">
        <v>90</v>
      </c>
      <c r="F11" s="367" t="s">
        <v>85</v>
      </c>
      <c r="G11" s="368">
        <f>'3.1 Fertilizantes'!D6</f>
        <v>2.1339999999999999</v>
      </c>
      <c r="H11" s="366">
        <f t="shared" si="1"/>
        <v>2.1339999999999999</v>
      </c>
      <c r="I11" s="104" t="str">
        <f t="shared" si="0"/>
        <v>kgCO2e/kilogramos</v>
      </c>
      <c r="J11" s="248" t="s">
        <v>85</v>
      </c>
      <c r="K11" s="248" t="s">
        <v>1518</v>
      </c>
    </row>
    <row r="12" spans="1:11">
      <c r="B12" s="248" t="s">
        <v>200</v>
      </c>
      <c r="C12" s="248" t="s">
        <v>85</v>
      </c>
      <c r="D12" s="248" t="s">
        <v>200</v>
      </c>
      <c r="E12" s="248" t="s">
        <v>90</v>
      </c>
      <c r="F12" s="367" t="s">
        <v>85</v>
      </c>
      <c r="G12" s="104">
        <v>1.7583</v>
      </c>
      <c r="H12" s="366">
        <f t="shared" si="1"/>
        <v>1.7583</v>
      </c>
      <c r="I12" s="104" t="str">
        <f t="shared" si="0"/>
        <v>kgCO2e/kilogramos</v>
      </c>
      <c r="J12" s="248" t="s">
        <v>85</v>
      </c>
      <c r="K12" s="248" t="s">
        <v>1519</v>
      </c>
    </row>
    <row r="13" spans="1:11">
      <c r="B13" s="248" t="s">
        <v>201</v>
      </c>
      <c r="C13" s="248" t="s">
        <v>85</v>
      </c>
      <c r="D13" s="248" t="s">
        <v>1520</v>
      </c>
      <c r="E13" s="248" t="s">
        <v>90</v>
      </c>
      <c r="F13" s="367" t="s">
        <v>85</v>
      </c>
      <c r="G13" s="104">
        <f>'3.1 Fertilizantes'!D7</f>
        <v>1.0129999999999999</v>
      </c>
      <c r="H13" s="366">
        <f t="shared" si="1"/>
        <v>1.0129999999999999</v>
      </c>
      <c r="I13" s="104" t="str">
        <f t="shared" si="0"/>
        <v>kgCO2e/kilogramos</v>
      </c>
      <c r="J13" s="67" t="s">
        <v>85</v>
      </c>
      <c r="K13" s="248" t="s">
        <v>1518</v>
      </c>
    </row>
    <row r="14" spans="1:11">
      <c r="A14" s="260"/>
      <c r="B14" s="248" t="s">
        <v>202</v>
      </c>
      <c r="C14" s="248" t="s">
        <v>85</v>
      </c>
      <c r="D14" s="248" t="s">
        <v>202</v>
      </c>
      <c r="E14" s="248" t="s">
        <v>90</v>
      </c>
      <c r="F14" s="367" t="s">
        <v>85</v>
      </c>
      <c r="G14" s="104">
        <v>0.33939999999999998</v>
      </c>
      <c r="H14" s="366">
        <f t="shared" si="1"/>
        <v>0.33939999999999998</v>
      </c>
      <c r="I14" s="104" t="str">
        <f t="shared" si="0"/>
        <v>kgCO2e/kilogramos</v>
      </c>
      <c r="J14" s="248" t="s">
        <v>85</v>
      </c>
      <c r="K14" s="248" t="s">
        <v>1519</v>
      </c>
    </row>
    <row r="15" spans="1:11">
      <c r="A15" s="260"/>
      <c r="B15" s="248" t="s">
        <v>203</v>
      </c>
      <c r="C15" s="248" t="s">
        <v>85</v>
      </c>
      <c r="D15" s="248" t="s">
        <v>203</v>
      </c>
      <c r="E15" s="248" t="s">
        <v>90</v>
      </c>
      <c r="F15" s="367" t="s">
        <v>85</v>
      </c>
      <c r="G15" s="104">
        <v>0.54410000000000003</v>
      </c>
      <c r="H15" s="366">
        <f t="shared" si="1"/>
        <v>0.54410000000000003</v>
      </c>
      <c r="I15" s="104" t="str">
        <f t="shared" si="0"/>
        <v>kgCO2e/kilogramos</v>
      </c>
      <c r="J15" s="248" t="s">
        <v>85</v>
      </c>
      <c r="K15" s="248" t="s">
        <v>1519</v>
      </c>
    </row>
    <row r="16" spans="1:11">
      <c r="B16" s="248" t="s">
        <v>204</v>
      </c>
      <c r="C16" s="67" t="s">
        <v>1521</v>
      </c>
      <c r="D16" s="67" t="s">
        <v>85</v>
      </c>
      <c r="E16" s="67" t="s">
        <v>89</v>
      </c>
      <c r="F16" s="185">
        <f>'3.1 Material use'!D73</f>
        <v>2916.50513</v>
      </c>
      <c r="G16" s="249" t="s">
        <v>85</v>
      </c>
      <c r="H16" s="366">
        <f t="shared" si="1"/>
        <v>2916.50513</v>
      </c>
      <c r="I16" s="104" t="str">
        <f t="shared" si="0"/>
        <v>kgCO2e/toneladas</v>
      </c>
      <c r="J16" s="248" t="s">
        <v>2207</v>
      </c>
      <c r="K16" s="67" t="s">
        <v>85</v>
      </c>
    </row>
    <row r="17" spans="2:11">
      <c r="B17" s="248" t="s">
        <v>205</v>
      </c>
      <c r="C17" s="67" t="s">
        <v>1522</v>
      </c>
      <c r="D17" s="67" t="s">
        <v>85</v>
      </c>
      <c r="E17" s="67" t="s">
        <v>89</v>
      </c>
      <c r="F17" s="185">
        <f>'3.1 Material use'!D74</f>
        <v>3354.28062</v>
      </c>
      <c r="G17" s="249" t="s">
        <v>85</v>
      </c>
      <c r="H17" s="366">
        <f t="shared" si="1"/>
        <v>3354.28062</v>
      </c>
      <c r="I17" s="104" t="str">
        <f t="shared" ref="I17" si="2">"kgCO2e/"&amp;E17</f>
        <v>kgCO2e/toneladas</v>
      </c>
      <c r="J17" s="248" t="s">
        <v>2207</v>
      </c>
      <c r="K17" s="67" t="s">
        <v>85</v>
      </c>
    </row>
    <row r="18" spans="2:11">
      <c r="B18" s="248" t="s">
        <v>206</v>
      </c>
      <c r="C18" s="67" t="s">
        <v>1523</v>
      </c>
      <c r="D18" s="67" t="s">
        <v>85</v>
      </c>
      <c r="E18" s="67" t="s">
        <v>89</v>
      </c>
      <c r="F18" s="185">
        <f>'3.1 Material use'!D75</f>
        <v>3095.15524</v>
      </c>
      <c r="G18" s="249" t="s">
        <v>85</v>
      </c>
      <c r="H18" s="366">
        <f t="shared" si="1"/>
        <v>3095.15524</v>
      </c>
      <c r="I18" s="104" t="str">
        <f t="shared" ref="I18:I51" si="3">"kgCO2e/"&amp;E18</f>
        <v>kgCO2e/toneladas</v>
      </c>
      <c r="J18" s="248" t="s">
        <v>2207</v>
      </c>
      <c r="K18" s="67" t="s">
        <v>85</v>
      </c>
    </row>
    <row r="19" spans="2:11">
      <c r="B19" s="248" t="s">
        <v>207</v>
      </c>
      <c r="C19" s="67" t="s">
        <v>1524</v>
      </c>
      <c r="D19" s="67" t="s">
        <v>85</v>
      </c>
      <c r="E19" s="67" t="s">
        <v>89</v>
      </c>
      <c r="F19" s="185">
        <f>'3.1 Material use'!D76</f>
        <v>2965.0779000000002</v>
      </c>
      <c r="G19" s="249" t="s">
        <v>85</v>
      </c>
      <c r="H19" s="366">
        <f t="shared" si="1"/>
        <v>2965.0779000000002</v>
      </c>
      <c r="I19" s="104" t="str">
        <f t="shared" si="3"/>
        <v>kgCO2e/toneladas</v>
      </c>
      <c r="J19" s="248" t="s">
        <v>2207</v>
      </c>
      <c r="K19" s="67" t="s">
        <v>85</v>
      </c>
    </row>
    <row r="20" spans="2:11">
      <c r="B20" s="248" t="s">
        <v>208</v>
      </c>
      <c r="C20" s="67" t="s">
        <v>1525</v>
      </c>
      <c r="D20" s="67" t="s">
        <v>85</v>
      </c>
      <c r="E20" s="67" t="s">
        <v>89</v>
      </c>
      <c r="F20" s="185">
        <f>'3.1 Material use'!D77</f>
        <v>3863.9013100000002</v>
      </c>
      <c r="G20" s="249" t="s">
        <v>85</v>
      </c>
      <c r="H20" s="366">
        <f t="shared" si="1"/>
        <v>3863.9013100000002</v>
      </c>
      <c r="I20" s="104" t="str">
        <f t="shared" si="3"/>
        <v>kgCO2e/toneladas</v>
      </c>
      <c r="J20" s="248" t="s">
        <v>2207</v>
      </c>
      <c r="K20" s="67" t="s">
        <v>85</v>
      </c>
    </row>
    <row r="21" spans="2:11">
      <c r="B21" s="248" t="s">
        <v>209</v>
      </c>
      <c r="C21" s="67" t="s">
        <v>1526</v>
      </c>
      <c r="D21" s="67" t="s">
        <v>85</v>
      </c>
      <c r="E21" s="67" t="s">
        <v>89</v>
      </c>
      <c r="F21" s="185">
        <f>'3.1 Material use'!D78</f>
        <v>2577.5717199999999</v>
      </c>
      <c r="G21" s="249" t="s">
        <v>85</v>
      </c>
      <c r="H21" s="366">
        <f t="shared" si="1"/>
        <v>2577.5717199999999</v>
      </c>
      <c r="I21" s="104" t="str">
        <f t="shared" si="3"/>
        <v>kgCO2e/toneladas</v>
      </c>
      <c r="J21" s="248" t="s">
        <v>2207</v>
      </c>
      <c r="K21" s="67" t="s">
        <v>85</v>
      </c>
    </row>
    <row r="22" spans="2:11">
      <c r="B22" s="248" t="s">
        <v>210</v>
      </c>
      <c r="C22" s="67" t="s">
        <v>1527</v>
      </c>
      <c r="D22" s="67" t="s">
        <v>85</v>
      </c>
      <c r="E22" s="67" t="s">
        <v>89</v>
      </c>
      <c r="F22" s="185">
        <f>'3.1 Material use'!D79</f>
        <v>4376.8039099999996</v>
      </c>
      <c r="G22" s="249" t="s">
        <v>85</v>
      </c>
      <c r="H22" s="366">
        <f t="shared" si="1"/>
        <v>4376.8039099999996</v>
      </c>
      <c r="I22" s="104" t="str">
        <f t="shared" si="3"/>
        <v>kgCO2e/toneladas</v>
      </c>
      <c r="J22" s="248" t="s">
        <v>2207</v>
      </c>
      <c r="K22" s="67" t="s">
        <v>85</v>
      </c>
    </row>
    <row r="23" spans="2:11">
      <c r="B23" s="248" t="s">
        <v>211</v>
      </c>
      <c r="C23" s="67" t="s">
        <v>1528</v>
      </c>
      <c r="D23" s="67" t="s">
        <v>85</v>
      </c>
      <c r="E23" s="67" t="s">
        <v>89</v>
      </c>
      <c r="F23" s="185">
        <f>'3.1 Material use'!D80</f>
        <v>2944.7561500000002</v>
      </c>
      <c r="G23" s="249" t="s">
        <v>85</v>
      </c>
      <c r="H23" s="366">
        <f t="shared" si="1"/>
        <v>2944.7561500000002</v>
      </c>
      <c r="I23" s="104" t="str">
        <f t="shared" si="3"/>
        <v>kgCO2e/toneladas</v>
      </c>
      <c r="J23" s="248" t="s">
        <v>2207</v>
      </c>
      <c r="K23" s="67" t="s">
        <v>85</v>
      </c>
    </row>
    <row r="24" spans="2:11">
      <c r="B24" s="248" t="s">
        <v>212</v>
      </c>
      <c r="C24" s="67" t="s">
        <v>1529</v>
      </c>
      <c r="D24" s="320" t="s">
        <v>85</v>
      </c>
      <c r="E24" s="67" t="s">
        <v>89</v>
      </c>
      <c r="F24" s="185">
        <f>'3.1 Material use'!D87</f>
        <v>1345.0779</v>
      </c>
      <c r="G24" s="249" t="s">
        <v>85</v>
      </c>
      <c r="H24" s="366">
        <f t="shared" si="1"/>
        <v>1345.0779</v>
      </c>
      <c r="I24" s="104" t="str">
        <f t="shared" si="3"/>
        <v>kgCO2e/toneladas</v>
      </c>
      <c r="J24" s="248" t="s">
        <v>2207</v>
      </c>
      <c r="K24" s="67" t="s">
        <v>85</v>
      </c>
    </row>
    <row r="25" spans="2:11">
      <c r="B25" s="248" t="s">
        <v>213</v>
      </c>
      <c r="C25" s="67" t="s">
        <v>1530</v>
      </c>
      <c r="D25" s="67" t="s">
        <v>85</v>
      </c>
      <c r="E25" s="67" t="s">
        <v>89</v>
      </c>
      <c r="F25" s="185">
        <f>'3.1 Material use'!D39</f>
        <v>0</v>
      </c>
      <c r="G25" s="249" t="s">
        <v>85</v>
      </c>
      <c r="H25" s="366">
        <f t="shared" si="1"/>
        <v>0</v>
      </c>
      <c r="I25" s="104" t="str">
        <f t="shared" si="3"/>
        <v>kgCO2e/toneladas</v>
      </c>
      <c r="J25" s="248" t="s">
        <v>2207</v>
      </c>
      <c r="K25" s="67" t="s">
        <v>85</v>
      </c>
    </row>
    <row r="26" spans="2:11">
      <c r="B26" s="248" t="s">
        <v>214</v>
      </c>
      <c r="C26" s="248" t="s">
        <v>85</v>
      </c>
      <c r="D26" s="248" t="s">
        <v>214</v>
      </c>
      <c r="E26" s="248" t="s">
        <v>89</v>
      </c>
      <c r="F26" s="185" t="s">
        <v>85</v>
      </c>
      <c r="G26" s="185">
        <v>44423.452599999997</v>
      </c>
      <c r="H26" s="366">
        <f t="shared" si="1"/>
        <v>44423.452599999997</v>
      </c>
      <c r="I26" s="104" t="str">
        <f>"kgCO2e/"&amp;E26</f>
        <v>kgCO2e/toneladas</v>
      </c>
      <c r="J26" s="248" t="s">
        <v>85</v>
      </c>
      <c r="K26" s="248" t="s">
        <v>1531</v>
      </c>
    </row>
    <row r="27" spans="2:11">
      <c r="B27" s="248" t="s">
        <v>215</v>
      </c>
      <c r="C27" s="67" t="s">
        <v>1532</v>
      </c>
      <c r="D27" s="67" t="s">
        <v>85</v>
      </c>
      <c r="E27" s="67" t="s">
        <v>89</v>
      </c>
      <c r="F27" s="185">
        <f>'3.1 Material use'!D34</f>
        <v>269.50416000000001</v>
      </c>
      <c r="G27" s="249" t="s">
        <v>85</v>
      </c>
      <c r="H27" s="366">
        <f t="shared" si="1"/>
        <v>269.50416000000001</v>
      </c>
      <c r="I27" s="104" t="str">
        <f t="shared" si="3"/>
        <v>kgCO2e/toneladas</v>
      </c>
      <c r="J27" s="248" t="s">
        <v>2207</v>
      </c>
      <c r="K27" s="67" t="s">
        <v>85</v>
      </c>
    </row>
    <row r="28" spans="2:11">
      <c r="B28" s="248" t="s">
        <v>216</v>
      </c>
      <c r="C28" s="67" t="s">
        <v>1533</v>
      </c>
      <c r="D28" s="67" t="s">
        <v>85</v>
      </c>
      <c r="E28" s="67" t="s">
        <v>89</v>
      </c>
      <c r="F28" s="185">
        <f>'3.1 Material use'!D40</f>
        <v>1402.76667</v>
      </c>
      <c r="G28" s="249" t="s">
        <v>85</v>
      </c>
      <c r="H28" s="366">
        <f t="shared" si="1"/>
        <v>1402.76667</v>
      </c>
      <c r="I28" s="104" t="str">
        <f t="shared" si="3"/>
        <v>kgCO2e/toneladas</v>
      </c>
      <c r="J28" s="248" t="s">
        <v>2207</v>
      </c>
      <c r="K28" s="67" t="s">
        <v>85</v>
      </c>
    </row>
    <row r="29" spans="2:11">
      <c r="B29" s="248" t="s">
        <v>217</v>
      </c>
      <c r="C29" s="67" t="s">
        <v>1534</v>
      </c>
      <c r="D29" s="67" t="s">
        <v>85</v>
      </c>
      <c r="E29" s="67" t="s">
        <v>89</v>
      </c>
      <c r="F29" s="185">
        <f>'3.1 Material use'!D27</f>
        <v>118.79306</v>
      </c>
      <c r="G29" s="249" t="s">
        <v>85</v>
      </c>
      <c r="H29" s="366">
        <f t="shared" si="1"/>
        <v>118.79306</v>
      </c>
      <c r="I29" s="104" t="str">
        <f t="shared" si="3"/>
        <v>kgCO2e/toneladas</v>
      </c>
      <c r="J29" s="248" t="s">
        <v>2207</v>
      </c>
      <c r="K29" s="67" t="s">
        <v>85</v>
      </c>
    </row>
    <row r="30" spans="2:11">
      <c r="B30" s="248" t="s">
        <v>218</v>
      </c>
      <c r="C30" s="67" t="s">
        <v>1535</v>
      </c>
      <c r="D30" s="67" t="s">
        <v>85</v>
      </c>
      <c r="E30" s="67" t="s">
        <v>89</v>
      </c>
      <c r="F30" s="185">
        <f>'3.1 Material use'!D32</f>
        <v>120.05</v>
      </c>
      <c r="G30" s="369" t="s">
        <v>85</v>
      </c>
      <c r="H30" s="366">
        <f t="shared" si="1"/>
        <v>120.05</v>
      </c>
      <c r="I30" s="104" t="str">
        <f t="shared" si="3"/>
        <v>kgCO2e/toneladas</v>
      </c>
      <c r="J30" s="248" t="s">
        <v>2207</v>
      </c>
      <c r="K30" s="67" t="s">
        <v>85</v>
      </c>
    </row>
    <row r="31" spans="2:11">
      <c r="B31" s="248" t="s">
        <v>219</v>
      </c>
      <c r="C31" s="67" t="s">
        <v>1536</v>
      </c>
      <c r="D31" s="67" t="s">
        <v>85</v>
      </c>
      <c r="E31" s="67" t="s">
        <v>89</v>
      </c>
      <c r="F31" s="185">
        <f>'3.1 Material use'!D41</f>
        <v>22310</v>
      </c>
      <c r="G31" s="249" t="s">
        <v>85</v>
      </c>
      <c r="H31" s="366">
        <f t="shared" si="1"/>
        <v>22310</v>
      </c>
      <c r="I31" s="104" t="str">
        <f t="shared" si="3"/>
        <v>kgCO2e/toneladas</v>
      </c>
      <c r="J31" s="248" t="s">
        <v>2207</v>
      </c>
      <c r="K31" s="67" t="s">
        <v>85</v>
      </c>
    </row>
    <row r="32" spans="2:11">
      <c r="B32" s="248" t="s">
        <v>105</v>
      </c>
      <c r="C32" s="67" t="s">
        <v>1537</v>
      </c>
      <c r="D32" s="67" t="s">
        <v>85</v>
      </c>
      <c r="E32" s="67" t="s">
        <v>87</v>
      </c>
      <c r="F32" s="187">
        <f>'3.1 WTT- fuels'!D75</f>
        <v>0.62409000000000003</v>
      </c>
      <c r="G32" s="249" t="s">
        <v>85</v>
      </c>
      <c r="H32" s="366">
        <f t="shared" si="1"/>
        <v>0.62409000000000003</v>
      </c>
      <c r="I32" s="104" t="str">
        <f>"kgCO2e/"&amp;E32</f>
        <v>kgCO2e/litros</v>
      </c>
      <c r="J32" s="248" t="s">
        <v>2208</v>
      </c>
      <c r="K32" s="67" t="s">
        <v>85</v>
      </c>
    </row>
    <row r="33" spans="1:11">
      <c r="B33" s="248" t="s">
        <v>97</v>
      </c>
      <c r="C33" s="67" t="s">
        <v>1538</v>
      </c>
      <c r="D33" s="67" t="s">
        <v>85</v>
      </c>
      <c r="E33" s="67" t="s">
        <v>87</v>
      </c>
      <c r="F33" s="187">
        <f>'3.1 WTT- fuels'!D35</f>
        <v>0.18551000000000001</v>
      </c>
      <c r="G33" s="249" t="s">
        <v>85</v>
      </c>
      <c r="H33" s="366">
        <f t="shared" si="1"/>
        <v>0.18551000000000001</v>
      </c>
      <c r="I33" s="104" t="str">
        <f>"kgCO2e/"&amp;E33</f>
        <v>kgCO2e/litros</v>
      </c>
      <c r="J33" s="248" t="s">
        <v>2208</v>
      </c>
      <c r="K33" s="67" t="s">
        <v>85</v>
      </c>
    </row>
    <row r="34" spans="1:11">
      <c r="B34" s="248" t="s">
        <v>93</v>
      </c>
      <c r="C34" s="248" t="s">
        <v>1539</v>
      </c>
      <c r="D34" s="248" t="s">
        <v>85</v>
      </c>
      <c r="E34" s="67" t="s">
        <v>87</v>
      </c>
      <c r="F34" s="187">
        <f>'3.1 WTT- fuels'!D99</f>
        <v>0.60663999999999996</v>
      </c>
      <c r="G34" s="249" t="s">
        <v>85</v>
      </c>
      <c r="H34" s="366">
        <f t="shared" si="1"/>
        <v>0.60663999999999996</v>
      </c>
      <c r="I34" s="104" t="str">
        <f>"kgCO2e/"&amp;E34</f>
        <v>kgCO2e/litros</v>
      </c>
      <c r="J34" s="248" t="s">
        <v>2208</v>
      </c>
      <c r="K34" s="67" t="s">
        <v>85</v>
      </c>
    </row>
    <row r="35" spans="1:11">
      <c r="B35" s="248" t="s">
        <v>98</v>
      </c>
      <c r="C35" s="67" t="s">
        <v>1540</v>
      </c>
      <c r="D35" s="67" t="s">
        <v>85</v>
      </c>
      <c r="E35" s="67" t="s">
        <v>86</v>
      </c>
      <c r="F35" s="187">
        <f>'3.1 WTT- fuels'!D39</f>
        <v>0.33660000000000001</v>
      </c>
      <c r="G35" s="249" t="s">
        <v>85</v>
      </c>
      <c r="H35" s="366">
        <f t="shared" si="1"/>
        <v>0.33660000000000001</v>
      </c>
      <c r="I35" s="104" t="str">
        <f>"kgCO2e/"&amp;E35</f>
        <v>kgCO2e/metros cúbicos</v>
      </c>
      <c r="J35" s="248" t="s">
        <v>2208</v>
      </c>
      <c r="K35" s="67" t="s">
        <v>85</v>
      </c>
    </row>
    <row r="36" spans="1:11">
      <c r="B36" s="248" t="s">
        <v>220</v>
      </c>
      <c r="C36" s="67" t="s">
        <v>1541</v>
      </c>
      <c r="D36" s="67" t="s">
        <v>85</v>
      </c>
      <c r="E36" s="67" t="s">
        <v>89</v>
      </c>
      <c r="F36" s="185">
        <f>'3.1 Material use'!D42</f>
        <v>3701.4035899999999</v>
      </c>
      <c r="G36" s="249" t="s">
        <v>85</v>
      </c>
      <c r="H36" s="366">
        <f t="shared" si="1"/>
        <v>3701.4035899999999</v>
      </c>
      <c r="I36" s="104" t="str">
        <f t="shared" si="3"/>
        <v>kgCO2e/toneladas</v>
      </c>
      <c r="J36" s="248" t="s">
        <v>2207</v>
      </c>
      <c r="K36" s="67" t="s">
        <v>85</v>
      </c>
    </row>
    <row r="37" spans="1:11">
      <c r="B37" s="248" t="s">
        <v>221</v>
      </c>
      <c r="C37" s="67" t="s">
        <v>1542</v>
      </c>
      <c r="D37" s="67" t="s">
        <v>85</v>
      </c>
      <c r="E37" s="67" t="s">
        <v>86</v>
      </c>
      <c r="F37" s="185">
        <f>'3.1 WTT- fuels'!D86*864.304/1000</f>
        <v>965.28679016447984</v>
      </c>
      <c r="G37" s="249" t="s">
        <v>85</v>
      </c>
      <c r="H37" s="366">
        <f t="shared" si="1"/>
        <v>965.28679016447984</v>
      </c>
      <c r="I37" s="104" t="str">
        <f t="shared" si="3"/>
        <v>kgCO2e/metros cúbicos</v>
      </c>
      <c r="J37" s="248" t="s">
        <v>2208</v>
      </c>
      <c r="K37" s="67" t="s">
        <v>2210</v>
      </c>
    </row>
    <row r="38" spans="1:11">
      <c r="B38" s="248" t="s">
        <v>222</v>
      </c>
      <c r="C38" s="67" t="s">
        <v>1543</v>
      </c>
      <c r="D38" s="67" t="s">
        <v>85</v>
      </c>
      <c r="E38" s="67" t="s">
        <v>89</v>
      </c>
      <c r="F38" s="185">
        <f>'3.1 WTT- bioenergy'!D62</f>
        <v>52.14</v>
      </c>
      <c r="G38" s="249" t="s">
        <v>85</v>
      </c>
      <c r="H38" s="366">
        <f t="shared" si="1"/>
        <v>52.14</v>
      </c>
      <c r="I38" s="104" t="str">
        <f t="shared" si="3"/>
        <v>kgCO2e/toneladas</v>
      </c>
      <c r="J38" s="248" t="s">
        <v>2209</v>
      </c>
      <c r="K38" s="67" t="s">
        <v>85</v>
      </c>
    </row>
    <row r="39" spans="1:11">
      <c r="B39" s="248" t="s">
        <v>223</v>
      </c>
      <c r="C39" s="67" t="s">
        <v>1544</v>
      </c>
      <c r="D39" s="67" t="s">
        <v>85</v>
      </c>
      <c r="E39" s="67" t="s">
        <v>89</v>
      </c>
      <c r="F39" s="185">
        <f>'3.1 Material use'!D33</f>
        <v>3335.5718999999999</v>
      </c>
      <c r="G39" s="249" t="s">
        <v>85</v>
      </c>
      <c r="H39" s="366">
        <f t="shared" si="1"/>
        <v>3335.5718999999999</v>
      </c>
      <c r="I39" s="104" t="str">
        <f t="shared" si="3"/>
        <v>kgCO2e/toneladas</v>
      </c>
      <c r="J39" s="248" t="s">
        <v>2207</v>
      </c>
      <c r="K39" s="67" t="s">
        <v>85</v>
      </c>
    </row>
    <row r="40" spans="1:11">
      <c r="A40" s="260"/>
      <c r="B40" s="248" t="s">
        <v>224</v>
      </c>
      <c r="C40" s="248" t="s">
        <v>85</v>
      </c>
      <c r="D40" s="248" t="s">
        <v>224</v>
      </c>
      <c r="E40" s="248" t="s">
        <v>90</v>
      </c>
      <c r="F40" s="367" t="s">
        <v>85</v>
      </c>
      <c r="G40" s="104">
        <v>12.79</v>
      </c>
      <c r="H40" s="366">
        <f t="shared" si="1"/>
        <v>12.79</v>
      </c>
      <c r="I40" s="104" t="str">
        <f>"kgCO2e/"&amp;E40</f>
        <v>kgCO2e/kilogramos</v>
      </c>
      <c r="J40" s="248" t="s">
        <v>85</v>
      </c>
      <c r="K40" s="248" t="s">
        <v>1545</v>
      </c>
    </row>
    <row r="41" spans="1:11">
      <c r="B41" s="248" t="s">
        <v>225</v>
      </c>
      <c r="C41" s="248" t="s">
        <v>85</v>
      </c>
      <c r="D41" s="248" t="s">
        <v>225</v>
      </c>
      <c r="E41" s="248" t="s">
        <v>90</v>
      </c>
      <c r="F41" s="367" t="s">
        <v>85</v>
      </c>
      <c r="G41" s="104">
        <v>1.18</v>
      </c>
      <c r="H41" s="366">
        <f>IF(F41="-",G41,F41)</f>
        <v>1.18</v>
      </c>
      <c r="I41" s="104" t="str">
        <f>"kgCO2e/"&amp;E41</f>
        <v>kgCO2e/kilogramos</v>
      </c>
      <c r="J41" s="248" t="s">
        <v>85</v>
      </c>
      <c r="K41" s="248" t="s">
        <v>1546</v>
      </c>
    </row>
    <row r="42" spans="1:11">
      <c r="B42" s="248" t="s">
        <v>2178</v>
      </c>
      <c r="C42" s="248" t="s">
        <v>85</v>
      </c>
      <c r="D42" s="248" t="s">
        <v>2178</v>
      </c>
      <c r="E42" s="248" t="s">
        <v>90</v>
      </c>
      <c r="F42" s="367" t="s">
        <v>85</v>
      </c>
      <c r="G42" s="104">
        <v>1.18</v>
      </c>
      <c r="H42" s="366">
        <f>IF(F42="-",G42,F42)</f>
        <v>1.18</v>
      </c>
      <c r="I42" s="104" t="str">
        <f t="shared" ref="I42:I43" si="4">"kgCO2e/"&amp;E42</f>
        <v>kgCO2e/kilogramos</v>
      </c>
      <c r="J42" s="248" t="s">
        <v>85</v>
      </c>
      <c r="K42" s="248" t="s">
        <v>2180</v>
      </c>
    </row>
    <row r="43" spans="1:11">
      <c r="B43" s="248" t="s">
        <v>2179</v>
      </c>
      <c r="C43" s="248" t="s">
        <v>85</v>
      </c>
      <c r="D43" s="248" t="s">
        <v>2179</v>
      </c>
      <c r="E43" s="248" t="s">
        <v>90</v>
      </c>
      <c r="F43" s="367" t="s">
        <v>85</v>
      </c>
      <c r="G43" s="104">
        <v>6.56</v>
      </c>
      <c r="H43" s="366">
        <f>IF(F43="-",G43,F43)</f>
        <v>6.56</v>
      </c>
      <c r="I43" s="104" t="str">
        <f t="shared" si="4"/>
        <v>kgCO2e/kilogramos</v>
      </c>
      <c r="J43" s="248" t="s">
        <v>85</v>
      </c>
      <c r="K43" s="248" t="s">
        <v>2180</v>
      </c>
    </row>
    <row r="44" spans="1:11">
      <c r="A44" s="260"/>
      <c r="B44" s="248" t="s">
        <v>226</v>
      </c>
      <c r="C44" s="248" t="s">
        <v>85</v>
      </c>
      <c r="D44" s="248" t="s">
        <v>226</v>
      </c>
      <c r="E44" s="248" t="s">
        <v>89</v>
      </c>
      <c r="F44" s="367" t="s">
        <v>85</v>
      </c>
      <c r="G44" s="104">
        <v>2439.3000000000002</v>
      </c>
      <c r="H44" s="366">
        <f t="shared" si="1"/>
        <v>2439.3000000000002</v>
      </c>
      <c r="I44" s="104" t="str">
        <f>"kgCO2e/"&amp;E44</f>
        <v>kgCO2e/toneladas</v>
      </c>
      <c r="J44" s="248" t="s">
        <v>85</v>
      </c>
      <c r="K44" s="67" t="s">
        <v>1547</v>
      </c>
    </row>
    <row r="45" spans="1:11">
      <c r="B45" s="248" t="s">
        <v>227</v>
      </c>
      <c r="C45" s="67" t="s">
        <v>1548</v>
      </c>
      <c r="D45" s="248" t="s">
        <v>85</v>
      </c>
      <c r="E45" s="67" t="s">
        <v>89</v>
      </c>
      <c r="F45" s="185">
        <f>'3.1 Material use'!D85</f>
        <v>1199.72542</v>
      </c>
      <c r="G45" s="249" t="s">
        <v>85</v>
      </c>
      <c r="H45" s="366">
        <f t="shared" si="1"/>
        <v>1199.72542</v>
      </c>
      <c r="I45" s="104" t="str">
        <f t="shared" si="3"/>
        <v>kgCO2e/toneladas</v>
      </c>
      <c r="J45" s="248" t="s">
        <v>2207</v>
      </c>
      <c r="K45" s="248" t="s">
        <v>85</v>
      </c>
    </row>
    <row r="46" spans="1:11">
      <c r="A46" s="260"/>
      <c r="B46" s="248" t="s">
        <v>228</v>
      </c>
      <c r="C46" s="248" t="s">
        <v>85</v>
      </c>
      <c r="D46" s="248" t="s">
        <v>228</v>
      </c>
      <c r="E46" s="248" t="s">
        <v>89</v>
      </c>
      <c r="F46" s="367" t="s">
        <v>85</v>
      </c>
      <c r="G46" s="104">
        <v>123.95</v>
      </c>
      <c r="H46" s="366">
        <f t="shared" si="1"/>
        <v>123.95</v>
      </c>
      <c r="I46" s="104" t="str">
        <f>"kgCO2e/"&amp;E46</f>
        <v>kgCO2e/toneladas</v>
      </c>
      <c r="J46" s="248" t="s">
        <v>85</v>
      </c>
      <c r="K46" s="248" t="s">
        <v>1547</v>
      </c>
    </row>
    <row r="47" spans="1:11">
      <c r="B47" s="248" t="s">
        <v>229</v>
      </c>
      <c r="C47" s="67" t="s">
        <v>1549</v>
      </c>
      <c r="D47" s="67" t="s">
        <v>85</v>
      </c>
      <c r="E47" s="67" t="s">
        <v>86</v>
      </c>
      <c r="F47" s="185">
        <f>'3.1 Water treatment'!D17+'3.1 Water supply'!D18</f>
        <v>0.36218</v>
      </c>
      <c r="G47" s="249" t="s">
        <v>85</v>
      </c>
      <c r="H47" s="366">
        <f t="shared" si="1"/>
        <v>0.36218</v>
      </c>
      <c r="I47" s="104" t="str">
        <f t="shared" si="3"/>
        <v>kgCO2e/metros cúbicos</v>
      </c>
      <c r="J47" s="248" t="s">
        <v>2211</v>
      </c>
      <c r="K47" s="67" t="s">
        <v>85</v>
      </c>
    </row>
    <row r="48" spans="1:11">
      <c r="B48" s="248" t="s">
        <v>230</v>
      </c>
      <c r="C48" s="248" t="s">
        <v>1550</v>
      </c>
      <c r="D48" s="67" t="s">
        <v>85</v>
      </c>
      <c r="E48" s="67" t="s">
        <v>89</v>
      </c>
      <c r="F48" s="185">
        <f>'3.1 Material use'!D54</f>
        <v>3267</v>
      </c>
      <c r="G48" s="104" t="s">
        <v>85</v>
      </c>
      <c r="H48" s="366">
        <f t="shared" si="1"/>
        <v>3267</v>
      </c>
      <c r="I48" s="104" t="str">
        <f t="shared" si="3"/>
        <v>kgCO2e/toneladas</v>
      </c>
      <c r="J48" s="248" t="s">
        <v>2207</v>
      </c>
      <c r="K48" s="248" t="s">
        <v>85</v>
      </c>
    </row>
    <row r="49" spans="2:11">
      <c r="B49" s="248" t="s">
        <v>231</v>
      </c>
      <c r="C49" s="248" t="s">
        <v>1551</v>
      </c>
      <c r="D49" s="67" t="s">
        <v>85</v>
      </c>
      <c r="E49" s="67" t="s">
        <v>89</v>
      </c>
      <c r="F49" s="185">
        <f>'3.1 Material use'!D53</f>
        <v>4363.3333300000004</v>
      </c>
      <c r="G49" s="104" t="s">
        <v>85</v>
      </c>
      <c r="H49" s="366">
        <f t="shared" si="1"/>
        <v>4363.3333300000004</v>
      </c>
      <c r="I49" s="104" t="str">
        <f t="shared" si="3"/>
        <v>kgCO2e/toneladas</v>
      </c>
      <c r="J49" s="248" t="s">
        <v>2207</v>
      </c>
      <c r="K49" s="248" t="s">
        <v>85</v>
      </c>
    </row>
    <row r="50" spans="2:11">
      <c r="B50" s="248" t="s">
        <v>232</v>
      </c>
      <c r="C50" s="248" t="s">
        <v>1552</v>
      </c>
      <c r="D50" s="67" t="s">
        <v>85</v>
      </c>
      <c r="E50" s="67" t="s">
        <v>89</v>
      </c>
      <c r="F50" s="185">
        <f>'3.1 Material use'!D55</f>
        <v>24865.475559999999</v>
      </c>
      <c r="G50" s="104" t="s">
        <v>85</v>
      </c>
      <c r="H50" s="366">
        <f t="shared" si="1"/>
        <v>24865.475559999999</v>
      </c>
      <c r="I50" s="104" t="str">
        <f t="shared" si="3"/>
        <v>kgCO2e/toneladas</v>
      </c>
      <c r="J50" s="248" t="s">
        <v>2207</v>
      </c>
      <c r="K50" s="248" t="s">
        <v>85</v>
      </c>
    </row>
    <row r="51" spans="2:11">
      <c r="B51" s="248" t="s">
        <v>233</v>
      </c>
      <c r="C51" s="248" t="s">
        <v>1553</v>
      </c>
      <c r="D51" s="67" t="s">
        <v>85</v>
      </c>
      <c r="E51" s="67" t="s">
        <v>234</v>
      </c>
      <c r="F51" s="104">
        <f>'3.1 Hotel stay'!D34</f>
        <v>27.6</v>
      </c>
      <c r="G51" s="104" t="s">
        <v>85</v>
      </c>
      <c r="H51" s="366">
        <f t="shared" si="1"/>
        <v>27.6</v>
      </c>
      <c r="I51" s="104" t="str">
        <f t="shared" si="3"/>
        <v>kgCO2e/pieza por noche</v>
      </c>
      <c r="J51" s="67" t="s">
        <v>2212</v>
      </c>
      <c r="K51" s="67" t="s">
        <v>1554</v>
      </c>
    </row>
    <row r="52" spans="2:11">
      <c r="B52" s="248" t="s">
        <v>2262</v>
      </c>
      <c r="C52" s="67" t="s">
        <v>1555</v>
      </c>
      <c r="D52" s="67" t="s">
        <v>85</v>
      </c>
      <c r="E52" s="248" t="s">
        <v>2261</v>
      </c>
      <c r="F52" s="104">
        <f>'3.1 Homeworking'!C22</f>
        <v>3.1440000000000003E-2</v>
      </c>
      <c r="G52" s="104" t="s">
        <v>85</v>
      </c>
      <c r="H52" s="366">
        <f t="shared" si="1"/>
        <v>3.1440000000000003E-2</v>
      </c>
      <c r="I52" s="104" t="str">
        <f>"kgCO2e/"&amp;E52</f>
        <v>kgCO2e/hora</v>
      </c>
      <c r="J52" s="248" t="s">
        <v>2213</v>
      </c>
      <c r="K52" s="67" t="s">
        <v>1554</v>
      </c>
    </row>
    <row r="53" spans="2:11">
      <c r="B53" s="248" t="s">
        <v>2263</v>
      </c>
      <c r="C53" s="67" t="s">
        <v>1556</v>
      </c>
      <c r="D53" s="67" t="s">
        <v>85</v>
      </c>
      <c r="E53" s="248" t="s">
        <v>2261</v>
      </c>
      <c r="F53" s="104">
        <f>'3.1 Homeworking'!C23</f>
        <v>0.30234</v>
      </c>
      <c r="G53" s="104" t="s">
        <v>85</v>
      </c>
      <c r="H53" s="366">
        <f t="shared" si="1"/>
        <v>0.30234</v>
      </c>
      <c r="I53" s="104" t="str">
        <f>"kgCO2e/"&amp;E53</f>
        <v>kgCO2e/hora</v>
      </c>
      <c r="J53" s="248" t="s">
        <v>2213</v>
      </c>
      <c r="K53" s="67" t="s">
        <v>1554</v>
      </c>
    </row>
    <row r="54" spans="2:11">
      <c r="B54" s="248" t="s">
        <v>2264</v>
      </c>
      <c r="C54" s="67" t="s">
        <v>1557</v>
      </c>
      <c r="D54" s="67" t="s">
        <v>85</v>
      </c>
      <c r="E54" s="248" t="s">
        <v>2261</v>
      </c>
      <c r="F54" s="104">
        <f>'3.1 Homeworking'!C24</f>
        <v>0.33378000000000002</v>
      </c>
      <c r="G54" s="104" t="s">
        <v>85</v>
      </c>
      <c r="H54" s="366">
        <f t="shared" si="1"/>
        <v>0.33378000000000002</v>
      </c>
      <c r="I54" s="104" t="str">
        <f>"kgCO2e/"&amp;E54</f>
        <v>kgCO2e/hora</v>
      </c>
      <c r="J54" s="248" t="s">
        <v>2213</v>
      </c>
      <c r="K54" s="67" t="s">
        <v>1554</v>
      </c>
    </row>
  </sheetData>
  <sheetProtection autoFilter="0"/>
  <autoFilter ref="A6:K54" xr:uid="{00000000-0001-0000-1D00-000000000000}"/>
  <hyperlinks>
    <hyperlink ref="A1" location="INICIO!A1" display="Volver al inicio" xr:uid="{B41FE797-D840-4EF2-9E67-EE190A05CC75}"/>
    <hyperlink ref="A2" location="RESUMEN!A1" display="RESUMEN" xr:uid="{36972FF5-9D12-4A02-A418-2C2CE6B38AD9}"/>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20433-70A3-44C3-AF0B-3F49ED01BF3B}">
  <sheetPr>
    <tabColor theme="6" tint="0.79998168889431442"/>
  </sheetPr>
  <dimension ref="B1:E38"/>
  <sheetViews>
    <sheetView showGridLines="0" workbookViewId="0"/>
  </sheetViews>
  <sheetFormatPr baseColWidth="10" defaultColWidth="11.44140625" defaultRowHeight="14.4"/>
  <cols>
    <col min="2" max="2" width="33.33203125" bestFit="1" customWidth="1"/>
    <col min="3" max="3" width="125.44140625" bestFit="1" customWidth="1"/>
    <col min="4" max="4" width="24.33203125" bestFit="1" customWidth="1"/>
  </cols>
  <sheetData>
    <row r="1" spans="2:5">
      <c r="B1" s="325" t="s">
        <v>79</v>
      </c>
      <c r="C1" s="267" t="s">
        <v>1558</v>
      </c>
    </row>
    <row r="2" spans="2:5">
      <c r="B2" s="325" t="s">
        <v>680</v>
      </c>
      <c r="C2" s="267" t="s">
        <v>1559</v>
      </c>
    </row>
    <row r="3" spans="2:5">
      <c r="B3" s="260"/>
      <c r="C3" s="247"/>
    </row>
    <row r="5" spans="2:5" ht="43.2">
      <c r="B5" s="329" t="s">
        <v>1560</v>
      </c>
      <c r="C5" s="329" t="s">
        <v>1561</v>
      </c>
      <c r="D5" s="329" t="s">
        <v>77</v>
      </c>
      <c r="E5" s="329" t="s">
        <v>1562</v>
      </c>
    </row>
    <row r="6" spans="2:5">
      <c r="B6" s="328" t="s">
        <v>199</v>
      </c>
      <c r="C6" s="328" t="s">
        <v>1517</v>
      </c>
      <c r="D6" s="328">
        <v>2.1339999999999999</v>
      </c>
      <c r="E6" s="328" t="s">
        <v>1563</v>
      </c>
    </row>
    <row r="7" spans="2:5">
      <c r="B7" s="267" t="s">
        <v>201</v>
      </c>
      <c r="C7" s="267" t="s">
        <v>1520</v>
      </c>
      <c r="D7" s="267">
        <f>1.013</f>
        <v>1.0129999999999999</v>
      </c>
      <c r="E7" s="267" t="s">
        <v>1563</v>
      </c>
    </row>
    <row r="11" spans="2:5">
      <c r="B11" s="1" t="s">
        <v>201</v>
      </c>
      <c r="D11" s="1" t="s">
        <v>199</v>
      </c>
    </row>
    <row r="38" spans="2:3">
      <c r="B38" s="1"/>
      <c r="C38" s="1"/>
    </row>
  </sheetData>
  <sheetProtection autoFilter="0"/>
  <hyperlinks>
    <hyperlink ref="C1" r:id="rId1" display="https://www.fertilizerseurope.com/" xr:uid="{B57E74FF-3D52-4FD1-8B27-E3D267EA42F4}"/>
    <hyperlink ref="C2" r:id="rId2" xr:uid="{3D56C95E-27FC-42A0-951C-8E1D0408482B}"/>
  </hyperlinks>
  <pageMargins left="0.7" right="0.7" top="0.75" bottom="0.75" header="0.3" footer="0.3"/>
  <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6" tint="0.79998168889431442"/>
    <pageSetUpPr fitToPage="1"/>
  </sheetPr>
  <dimension ref="A1:R114"/>
  <sheetViews>
    <sheetView showGridLines="0" workbookViewId="0"/>
  </sheetViews>
  <sheetFormatPr baseColWidth="10" defaultColWidth="11.33203125" defaultRowHeight="14.4"/>
  <cols>
    <col min="1" max="1" width="17.33203125" style="382" customWidth="1"/>
    <col min="2" max="2" width="43.6640625" style="382" customWidth="1"/>
    <col min="3" max="3" width="14" style="382" customWidth="1"/>
    <col min="4" max="7" width="26.33203125" style="419" customWidth="1"/>
    <col min="8" max="8" width="18.5546875" style="382" customWidth="1"/>
    <col min="9" max="9" width="5" style="382" customWidth="1"/>
    <col min="10" max="10" width="13.44140625" style="382" customWidth="1"/>
    <col min="11" max="11" width="7.6640625" style="382" customWidth="1"/>
    <col min="12" max="12" width="1.6640625" style="382" customWidth="1"/>
    <col min="13" max="16384" width="11.33203125" style="382"/>
  </cols>
  <sheetData>
    <row r="1" spans="1:18" s="378" customFormat="1" ht="10.199999999999999">
      <c r="A1" s="378" t="s">
        <v>1564</v>
      </c>
    </row>
    <row r="2" spans="1:18" ht="21">
      <c r="A2" s="379" t="s">
        <v>1565</v>
      </c>
      <c r="B2" s="379"/>
      <c r="C2" s="379"/>
      <c r="D2" s="379"/>
      <c r="E2" s="379"/>
      <c r="F2" s="379"/>
      <c r="G2" s="380"/>
      <c r="H2" s="381"/>
      <c r="I2" s="381"/>
      <c r="J2" s="381"/>
      <c r="K2" s="381"/>
      <c r="L2" s="381"/>
      <c r="M2" s="381"/>
      <c r="N2" s="381"/>
      <c r="O2" s="381"/>
      <c r="P2" s="381"/>
      <c r="Q2" s="381"/>
      <c r="R2" s="381"/>
    </row>
    <row r="3" spans="1:18" s="386" customFormat="1" ht="13.8">
      <c r="A3" s="159" t="s">
        <v>1566</v>
      </c>
      <c r="B3" s="383"/>
      <c r="C3" s="384"/>
      <c r="D3" s="383"/>
      <c r="E3" s="385"/>
      <c r="F3" s="385"/>
      <c r="G3" s="385"/>
      <c r="H3" s="383"/>
      <c r="I3" s="383"/>
      <c r="J3" s="383"/>
      <c r="K3" s="383"/>
      <c r="L3" s="383"/>
      <c r="M3" s="383"/>
      <c r="N3" s="383"/>
      <c r="O3" s="383"/>
      <c r="P3" s="383"/>
      <c r="Q3" s="383"/>
      <c r="R3" s="383"/>
    </row>
    <row r="4" spans="1:18" s="389" customFormat="1" ht="7.2" thickBot="1">
      <c r="A4" s="387"/>
      <c r="B4" s="387"/>
      <c r="C4" s="387"/>
      <c r="D4" s="388"/>
      <c r="E4" s="388"/>
      <c r="F4" s="388"/>
      <c r="G4" s="388"/>
      <c r="H4" s="387"/>
      <c r="I4" s="387"/>
      <c r="J4" s="387"/>
      <c r="K4" s="387"/>
      <c r="L4" s="387"/>
      <c r="M4" s="387"/>
      <c r="N4" s="387"/>
      <c r="O4" s="387"/>
      <c r="P4" s="387"/>
      <c r="Q4" s="387"/>
      <c r="R4" s="387"/>
    </row>
    <row r="5" spans="1:18" ht="28.2" thickTop="1">
      <c r="A5" s="390" t="s">
        <v>1567</v>
      </c>
      <c r="B5" s="391" t="s">
        <v>1565</v>
      </c>
      <c r="C5" s="390" t="s">
        <v>1568</v>
      </c>
      <c r="D5" s="392" t="s">
        <v>2198</v>
      </c>
      <c r="E5" s="393" t="s">
        <v>1569</v>
      </c>
      <c r="F5" s="394" t="s">
        <v>1570</v>
      </c>
      <c r="G5" s="380"/>
      <c r="H5" s="381"/>
      <c r="I5" s="381"/>
      <c r="J5" s="381"/>
      <c r="K5" s="381"/>
      <c r="L5" s="381"/>
      <c r="M5" s="381"/>
      <c r="N5" s="381"/>
      <c r="O5" s="381"/>
      <c r="P5" s="381"/>
      <c r="Q5" s="381"/>
      <c r="R5" s="381"/>
    </row>
    <row r="6" spans="1:18" ht="15" thickBot="1">
      <c r="A6" s="395" t="s">
        <v>1571</v>
      </c>
      <c r="B6" s="396" t="s">
        <v>1572</v>
      </c>
      <c r="C6" s="397" t="s">
        <v>1573</v>
      </c>
      <c r="D6" s="398">
        <v>1</v>
      </c>
      <c r="E6" s="399" t="s">
        <v>1574</v>
      </c>
      <c r="F6" s="400">
        <v>2025</v>
      </c>
      <c r="G6" s="380"/>
      <c r="H6" s="381"/>
      <c r="I6" s="381"/>
      <c r="J6" s="381"/>
      <c r="K6" s="381"/>
      <c r="L6" s="381"/>
      <c r="M6" s="381"/>
      <c r="N6" s="381"/>
      <c r="O6" s="381"/>
      <c r="P6" s="381"/>
      <c r="Q6" s="381"/>
      <c r="R6" s="381"/>
    </row>
    <row r="7" spans="1:18" ht="15.6" thickTop="1" thickBot="1">
      <c r="A7" s="381"/>
      <c r="B7" s="381"/>
      <c r="C7" s="381"/>
      <c r="D7" s="380"/>
      <c r="E7" s="380"/>
      <c r="F7" s="380"/>
      <c r="G7" s="380"/>
      <c r="H7" s="381"/>
      <c r="I7" s="381"/>
      <c r="J7" s="381"/>
      <c r="K7" s="381"/>
      <c r="L7" s="381"/>
      <c r="M7" s="381"/>
      <c r="N7" s="381"/>
      <c r="O7" s="381"/>
      <c r="P7" s="381"/>
      <c r="Q7" s="381"/>
      <c r="R7" s="381"/>
    </row>
    <row r="8" spans="1:18" s="402" customFormat="1" ht="66" customHeight="1" thickTop="1" thickBot="1">
      <c r="A8" s="693" t="s">
        <v>1575</v>
      </c>
      <c r="B8" s="694"/>
      <c r="C8" s="694"/>
      <c r="D8" s="694"/>
      <c r="E8" s="694"/>
      <c r="F8" s="694"/>
      <c r="G8" s="694"/>
      <c r="H8" s="694"/>
      <c r="I8" s="694"/>
      <c r="J8" s="694"/>
      <c r="K8" s="694"/>
      <c r="L8" s="695"/>
      <c r="M8" s="401"/>
      <c r="N8" s="401"/>
      <c r="O8" s="401"/>
      <c r="P8" s="401"/>
      <c r="Q8" s="401"/>
      <c r="R8" s="401"/>
    </row>
    <row r="9" spans="1:18" s="381" customFormat="1" ht="15" thickTop="1">
      <c r="A9" s="696"/>
      <c r="B9" s="696"/>
      <c r="C9" s="696"/>
      <c r="D9" s="696"/>
      <c r="E9" s="696"/>
      <c r="F9" s="696"/>
      <c r="G9" s="696"/>
      <c r="H9" s="696"/>
      <c r="I9" s="696"/>
      <c r="J9" s="696"/>
      <c r="K9" s="696"/>
      <c r="L9" s="696"/>
    </row>
    <row r="10" spans="1:18" s="381" customFormat="1" ht="15" customHeight="1">
      <c r="A10" s="697" t="s">
        <v>1576</v>
      </c>
      <c r="B10" s="697"/>
      <c r="C10" s="697"/>
      <c r="D10" s="697"/>
      <c r="E10" s="697"/>
      <c r="F10" s="697"/>
      <c r="G10" s="697"/>
      <c r="H10" s="697"/>
      <c r="I10" s="697"/>
      <c r="J10" s="697"/>
      <c r="K10" s="697"/>
      <c r="L10" s="697"/>
    </row>
    <row r="11" spans="1:18" s="381" customFormat="1" ht="18.75" customHeight="1">
      <c r="A11" s="696" t="s">
        <v>1577</v>
      </c>
      <c r="B11" s="696"/>
      <c r="C11" s="696"/>
      <c r="D11" s="696"/>
      <c r="E11" s="696"/>
      <c r="F11" s="696"/>
      <c r="G11" s="696"/>
      <c r="H11" s="696"/>
      <c r="I11" s="696"/>
      <c r="J11" s="696"/>
      <c r="K11" s="696"/>
      <c r="L11" s="696"/>
    </row>
    <row r="12" spans="1:18" s="381" customFormat="1" ht="20.25" customHeight="1">
      <c r="A12" s="696" t="s">
        <v>1578</v>
      </c>
      <c r="B12" s="696"/>
      <c r="C12" s="696"/>
      <c r="D12" s="696"/>
      <c r="E12" s="696"/>
      <c r="F12" s="696"/>
      <c r="G12" s="696"/>
      <c r="H12" s="696"/>
      <c r="I12" s="696"/>
      <c r="J12" s="696"/>
      <c r="K12" s="696"/>
      <c r="L12" s="696"/>
    </row>
    <row r="13" spans="1:18" s="381" customFormat="1" ht="33.75" customHeight="1">
      <c r="A13" s="696" t="s">
        <v>1579</v>
      </c>
      <c r="B13" s="696"/>
      <c r="C13" s="696"/>
      <c r="D13" s="696"/>
      <c r="E13" s="696"/>
      <c r="F13" s="696"/>
      <c r="G13" s="696"/>
      <c r="H13" s="696"/>
      <c r="I13" s="696"/>
      <c r="J13" s="696"/>
      <c r="K13" s="696"/>
      <c r="L13" s="696"/>
    </row>
    <row r="14" spans="1:18" s="381" customFormat="1" ht="20.25" customHeight="1">
      <c r="A14" s="403"/>
      <c r="B14" s="403"/>
      <c r="C14" s="403"/>
      <c r="D14" s="403"/>
      <c r="E14" s="403"/>
      <c r="F14" s="403"/>
      <c r="G14" s="403"/>
      <c r="H14" s="403"/>
      <c r="I14" s="403"/>
      <c r="J14" s="403"/>
      <c r="K14" s="403"/>
      <c r="L14" s="403"/>
    </row>
    <row r="15" spans="1:18" s="381" customFormat="1" ht="20.25" customHeight="1">
      <c r="A15" s="697" t="s">
        <v>1580</v>
      </c>
      <c r="B15" s="697"/>
      <c r="C15" s="697"/>
      <c r="D15" s="697"/>
      <c r="E15" s="697"/>
      <c r="F15" s="697"/>
      <c r="G15" s="697"/>
      <c r="H15" s="697"/>
      <c r="I15" s="697"/>
      <c r="J15" s="697"/>
      <c r="K15" s="697"/>
      <c r="L15" s="697"/>
    </row>
    <row r="16" spans="1:18" s="381" customFormat="1" ht="65.25" customHeight="1">
      <c r="A16" s="696" t="s">
        <v>1581</v>
      </c>
      <c r="B16" s="696"/>
      <c r="C16" s="696"/>
      <c r="D16" s="696"/>
      <c r="E16" s="696"/>
      <c r="F16" s="696"/>
      <c r="G16" s="696"/>
      <c r="H16" s="696"/>
      <c r="I16" s="696"/>
      <c r="J16" s="696"/>
      <c r="K16" s="696"/>
      <c r="L16" s="696"/>
    </row>
    <row r="17" spans="1:14" s="381" customFormat="1" ht="28.5" customHeight="1">
      <c r="A17" s="696" t="s">
        <v>1582</v>
      </c>
      <c r="B17" s="696"/>
      <c r="C17" s="696"/>
      <c r="D17" s="696"/>
      <c r="E17" s="696"/>
      <c r="F17" s="696"/>
      <c r="G17" s="696"/>
      <c r="H17" s="696"/>
      <c r="I17" s="696"/>
      <c r="J17" s="696"/>
      <c r="K17" s="696"/>
      <c r="L17" s="696"/>
    </row>
    <row r="18" spans="1:14" s="381" customFormat="1" ht="20.25" customHeight="1">
      <c r="A18" s="405"/>
      <c r="B18" s="405"/>
      <c r="C18" s="405"/>
      <c r="D18" s="405"/>
      <c r="E18" s="405"/>
      <c r="F18" s="405"/>
      <c r="G18" s="405"/>
      <c r="H18" s="405"/>
      <c r="I18" s="405"/>
      <c r="J18" s="405"/>
      <c r="K18" s="405"/>
      <c r="L18" s="405"/>
    </row>
    <row r="19" spans="1:14" s="408" customFormat="1">
      <c r="A19" s="406"/>
      <c r="B19" s="406"/>
      <c r="C19" s="406"/>
      <c r="D19" s="407"/>
      <c r="E19" s="407"/>
      <c r="F19" s="407"/>
      <c r="G19" s="407"/>
      <c r="H19" s="406"/>
      <c r="I19" s="406"/>
      <c r="J19" s="406"/>
      <c r="K19" s="406"/>
      <c r="L19" s="406"/>
    </row>
    <row r="20" spans="1:14" s="381" customFormat="1">
      <c r="A20" s="408"/>
      <c r="B20" s="408"/>
      <c r="C20" s="408"/>
      <c r="D20" s="409" t="s">
        <v>1583</v>
      </c>
      <c r="E20" s="409" t="s">
        <v>1584</v>
      </c>
      <c r="F20" s="409" t="s">
        <v>1585</v>
      </c>
      <c r="G20" s="409" t="s">
        <v>1586</v>
      </c>
      <c r="H20" s="408"/>
      <c r="I20" s="408"/>
      <c r="J20" s="408"/>
      <c r="K20" s="408"/>
      <c r="L20" s="408"/>
    </row>
    <row r="21" spans="1:14" s="381" customFormat="1" ht="15.6">
      <c r="A21" s="410" t="s">
        <v>1587</v>
      </c>
      <c r="B21" s="410" t="s">
        <v>1588</v>
      </c>
      <c r="C21" s="410" t="s">
        <v>1589</v>
      </c>
      <c r="D21" s="411" t="s">
        <v>1590</v>
      </c>
      <c r="E21" s="411" t="s">
        <v>1590</v>
      </c>
      <c r="F21" s="411" t="s">
        <v>1590</v>
      </c>
      <c r="G21" s="411" t="s">
        <v>1590</v>
      </c>
      <c r="H21" s="408"/>
      <c r="I21" s="408"/>
      <c r="J21" s="408"/>
      <c r="K21" s="408"/>
      <c r="L21" s="408"/>
    </row>
    <row r="22" spans="1:14" s="381" customFormat="1">
      <c r="A22" s="692" t="s">
        <v>1591</v>
      </c>
      <c r="B22" s="413" t="s">
        <v>1592</v>
      </c>
      <c r="C22" s="413" t="s">
        <v>1593</v>
      </c>
      <c r="D22" s="160">
        <v>7.7930599999999997</v>
      </c>
      <c r="E22" s="160">
        <v>2.21</v>
      </c>
      <c r="F22" s="161"/>
      <c r="G22" s="160">
        <v>3.21835</v>
      </c>
      <c r="H22" s="408"/>
      <c r="I22" s="408"/>
      <c r="J22" s="408"/>
      <c r="K22" s="408"/>
      <c r="L22" s="408"/>
      <c r="M22" s="408"/>
      <c r="N22" s="408"/>
    </row>
    <row r="23" spans="1:14" s="381" customFormat="1">
      <c r="A23" s="692"/>
      <c r="B23" s="413" t="s">
        <v>1594</v>
      </c>
      <c r="C23" s="413" t="s">
        <v>1593</v>
      </c>
      <c r="D23" s="160">
        <v>75.006749999999997</v>
      </c>
      <c r="E23" s="161"/>
      <c r="F23" s="161"/>
      <c r="G23" s="161"/>
      <c r="H23" s="408"/>
      <c r="I23" s="408"/>
      <c r="J23" s="408"/>
      <c r="K23" s="408"/>
      <c r="L23" s="408"/>
    </row>
    <row r="24" spans="1:14" s="381" customFormat="1">
      <c r="A24" s="692"/>
      <c r="B24" s="413" t="s">
        <v>1595</v>
      </c>
      <c r="C24" s="413" t="s">
        <v>1593</v>
      </c>
      <c r="D24" s="160">
        <v>27</v>
      </c>
      <c r="E24" s="161"/>
      <c r="F24" s="161"/>
      <c r="G24" s="161"/>
      <c r="H24" s="408"/>
      <c r="I24" s="408"/>
      <c r="J24" s="408"/>
      <c r="K24" s="408"/>
      <c r="L24" s="408"/>
    </row>
    <row r="25" spans="1:14" s="381" customFormat="1">
      <c r="A25" s="692"/>
      <c r="B25" s="413" t="s">
        <v>1596</v>
      </c>
      <c r="C25" s="413" t="s">
        <v>1593</v>
      </c>
      <c r="D25" s="160">
        <v>39.212490000000003</v>
      </c>
      <c r="E25" s="160">
        <v>1.7382599999999999</v>
      </c>
      <c r="F25" s="161"/>
      <c r="G25" s="160">
        <v>28.678349999999998</v>
      </c>
      <c r="H25" s="408"/>
      <c r="I25" s="408"/>
      <c r="J25" s="408"/>
      <c r="K25" s="408"/>
      <c r="L25" s="408"/>
    </row>
    <row r="26" spans="1:14" s="381" customFormat="1">
      <c r="A26" s="692"/>
      <c r="B26" s="413" t="s">
        <v>1597</v>
      </c>
      <c r="C26" s="413" t="s">
        <v>1593</v>
      </c>
      <c r="D26" s="160">
        <v>241.79306</v>
      </c>
      <c r="E26" s="161"/>
      <c r="F26" s="161"/>
      <c r="G26" s="161"/>
      <c r="H26" s="408"/>
      <c r="I26" s="408"/>
      <c r="J26" s="408"/>
      <c r="K26" s="408"/>
      <c r="L26" s="408"/>
    </row>
    <row r="27" spans="1:14" s="381" customFormat="1">
      <c r="A27" s="692"/>
      <c r="B27" s="413" t="s">
        <v>1598</v>
      </c>
      <c r="C27" s="413" t="s">
        <v>1593</v>
      </c>
      <c r="D27" s="160">
        <v>118.79306</v>
      </c>
      <c r="E27" s="161"/>
      <c r="F27" s="161"/>
      <c r="G27" s="160">
        <v>3.21835</v>
      </c>
      <c r="H27" s="408"/>
      <c r="I27" s="408"/>
      <c r="J27" s="408"/>
      <c r="K27" s="408"/>
      <c r="L27" s="408"/>
    </row>
    <row r="28" spans="1:14" s="381" customFormat="1">
      <c r="A28" s="692"/>
      <c r="B28" s="413" t="s">
        <v>1599</v>
      </c>
      <c r="C28" s="413" t="s">
        <v>1593</v>
      </c>
      <c r="D28" s="160">
        <v>1861.79306</v>
      </c>
      <c r="E28" s="161"/>
      <c r="F28" s="161"/>
      <c r="G28" s="160">
        <v>1852.12293</v>
      </c>
      <c r="H28" s="408"/>
      <c r="I28" s="408"/>
      <c r="J28" s="408"/>
      <c r="K28" s="408"/>
      <c r="L28" s="408"/>
    </row>
    <row r="29" spans="1:14" s="381" customFormat="1">
      <c r="A29" s="692"/>
      <c r="B29" s="413" t="s">
        <v>1600</v>
      </c>
      <c r="C29" s="413" t="s">
        <v>1593</v>
      </c>
      <c r="D29" s="160">
        <v>3824.0933500000001</v>
      </c>
      <c r="E29" s="161"/>
      <c r="F29" s="161"/>
      <c r="G29" s="160">
        <v>1638.74406</v>
      </c>
      <c r="H29" s="408"/>
      <c r="I29" s="408"/>
      <c r="J29" s="408"/>
      <c r="K29" s="408"/>
      <c r="L29" s="408"/>
    </row>
    <row r="30" spans="1:14" s="381" customFormat="1">
      <c r="A30" s="692"/>
      <c r="B30" s="413" t="s">
        <v>1601</v>
      </c>
      <c r="C30" s="413" t="s">
        <v>1593</v>
      </c>
      <c r="D30" s="161"/>
      <c r="E30" s="161"/>
      <c r="F30" s="161"/>
      <c r="G30" s="160">
        <v>1.0083500000000001</v>
      </c>
      <c r="H30" s="408"/>
      <c r="I30" s="408"/>
      <c r="J30" s="408"/>
      <c r="K30" s="408"/>
      <c r="L30" s="408"/>
    </row>
    <row r="31" spans="1:14" s="381" customFormat="1">
      <c r="A31" s="692"/>
      <c r="B31" s="413" t="s">
        <v>1602</v>
      </c>
      <c r="C31" s="413" t="s">
        <v>1593</v>
      </c>
      <c r="D31" s="160">
        <v>1401</v>
      </c>
      <c r="E31" s="161"/>
      <c r="F31" s="161"/>
      <c r="G31" s="160">
        <v>676</v>
      </c>
      <c r="H31" s="408"/>
      <c r="I31" s="408"/>
      <c r="J31" s="408"/>
      <c r="K31" s="408"/>
      <c r="L31" s="408"/>
    </row>
    <row r="32" spans="1:14" s="381" customFormat="1">
      <c r="A32" s="692"/>
      <c r="B32" s="413" t="s">
        <v>1603</v>
      </c>
      <c r="C32" s="413" t="s">
        <v>1593</v>
      </c>
      <c r="D32" s="160">
        <v>120.05</v>
      </c>
      <c r="E32" s="161"/>
      <c r="F32" s="161"/>
      <c r="G32" s="160">
        <v>32.17</v>
      </c>
      <c r="H32" s="408"/>
      <c r="I32" s="408"/>
      <c r="J32" s="408"/>
      <c r="K32" s="408"/>
      <c r="L32" s="408"/>
    </row>
    <row r="33" spans="1:14" s="381" customFormat="1">
      <c r="A33" s="692"/>
      <c r="B33" s="413" t="s">
        <v>1604</v>
      </c>
      <c r="C33" s="413" t="s">
        <v>1593</v>
      </c>
      <c r="D33" s="160">
        <v>3335.5718999999999</v>
      </c>
      <c r="E33" s="160">
        <v>731.21789000000001</v>
      </c>
      <c r="F33" s="161"/>
      <c r="G33" s="161"/>
      <c r="H33" s="408"/>
      <c r="I33" s="408"/>
      <c r="J33" s="408"/>
      <c r="K33" s="408"/>
      <c r="L33" s="408"/>
    </row>
    <row r="34" spans="1:14" s="381" customFormat="1">
      <c r="A34" s="692"/>
      <c r="B34" s="413" t="s">
        <v>1605</v>
      </c>
      <c r="C34" s="413" t="s">
        <v>1593</v>
      </c>
      <c r="D34" s="160">
        <v>269.50416000000001</v>
      </c>
      <c r="E34" s="160">
        <v>38.542879999999997</v>
      </c>
      <c r="F34" s="161"/>
      <c r="G34" s="160"/>
      <c r="H34" s="408"/>
      <c r="I34" s="408"/>
      <c r="J34" s="408"/>
      <c r="K34" s="408"/>
      <c r="L34" s="408"/>
    </row>
    <row r="35" spans="1:14" s="381" customFormat="1">
      <c r="A35" s="408"/>
      <c r="B35" s="408"/>
      <c r="C35" s="408"/>
      <c r="D35" s="414"/>
      <c r="E35" s="414"/>
      <c r="F35" s="414"/>
      <c r="G35" s="414"/>
      <c r="H35" s="408"/>
      <c r="I35" s="408"/>
      <c r="J35" s="408"/>
      <c r="K35" s="408"/>
      <c r="L35" s="408"/>
    </row>
    <row r="36" spans="1:14" s="381" customFormat="1">
      <c r="A36" s="408"/>
      <c r="B36" s="408"/>
      <c r="C36" s="408"/>
      <c r="D36" s="414"/>
      <c r="E36" s="414"/>
      <c r="F36" s="414"/>
      <c r="G36" s="414"/>
      <c r="H36" s="408"/>
      <c r="I36" s="408"/>
      <c r="J36" s="408"/>
      <c r="K36" s="408"/>
      <c r="L36" s="408"/>
    </row>
    <row r="37" spans="1:14" s="381" customFormat="1">
      <c r="A37" s="408"/>
      <c r="B37" s="408"/>
      <c r="C37" s="408"/>
      <c r="D37" s="409" t="s">
        <v>1583</v>
      </c>
      <c r="E37" s="409" t="s">
        <v>1584</v>
      </c>
      <c r="F37" s="409" t="s">
        <v>1585</v>
      </c>
      <c r="G37" s="409" t="s">
        <v>1586</v>
      </c>
      <c r="H37" s="408"/>
      <c r="I37" s="408"/>
      <c r="J37" s="408"/>
      <c r="K37" s="408"/>
      <c r="L37" s="408"/>
    </row>
    <row r="38" spans="1:14" s="381" customFormat="1" ht="15.6">
      <c r="A38" s="410" t="s">
        <v>1587</v>
      </c>
      <c r="B38" s="410" t="s">
        <v>1588</v>
      </c>
      <c r="C38" s="410" t="s">
        <v>1589</v>
      </c>
      <c r="D38" s="411" t="s">
        <v>1590</v>
      </c>
      <c r="E38" s="411" t="s">
        <v>1590</v>
      </c>
      <c r="F38" s="411" t="s">
        <v>1590</v>
      </c>
      <c r="G38" s="411" t="s">
        <v>1590</v>
      </c>
      <c r="H38" s="408"/>
      <c r="I38" s="408"/>
      <c r="J38" s="408"/>
      <c r="K38" s="408"/>
      <c r="L38" s="408"/>
    </row>
    <row r="39" spans="1:14" s="381" customFormat="1">
      <c r="A39" s="692" t="s">
        <v>1606</v>
      </c>
      <c r="B39" s="413" t="s">
        <v>1607</v>
      </c>
      <c r="C39" s="413" t="s">
        <v>1593</v>
      </c>
      <c r="D39" s="161"/>
      <c r="E39" s="161"/>
      <c r="F39" s="161"/>
      <c r="G39" s="161"/>
      <c r="H39" s="408"/>
      <c r="I39" s="408"/>
      <c r="J39" s="408"/>
      <c r="K39" s="408"/>
      <c r="L39" s="408"/>
    </row>
    <row r="40" spans="1:14" s="381" customFormat="1">
      <c r="A40" s="692"/>
      <c r="B40" s="413" t="s">
        <v>1608</v>
      </c>
      <c r="C40" s="413" t="s">
        <v>1593</v>
      </c>
      <c r="D40" s="160">
        <v>1402.76667</v>
      </c>
      <c r="E40" s="161"/>
      <c r="F40" s="161"/>
      <c r="G40" s="160">
        <v>823.18953999999997</v>
      </c>
      <c r="H40" s="408"/>
      <c r="I40" s="408"/>
      <c r="J40" s="408"/>
      <c r="K40" s="408"/>
      <c r="L40" s="408"/>
    </row>
    <row r="41" spans="1:14" s="381" customFormat="1">
      <c r="A41" s="692"/>
      <c r="B41" s="413" t="s">
        <v>1609</v>
      </c>
      <c r="C41" s="413" t="s">
        <v>1593</v>
      </c>
      <c r="D41" s="160">
        <v>22310</v>
      </c>
      <c r="E41" s="160">
        <v>152.25</v>
      </c>
      <c r="F41" s="161"/>
      <c r="G41" s="161"/>
      <c r="H41" s="408"/>
      <c r="I41" s="408"/>
      <c r="J41" s="408"/>
      <c r="K41" s="408"/>
      <c r="L41" s="408"/>
    </row>
    <row r="42" spans="1:14" s="381" customFormat="1">
      <c r="A42" s="692"/>
      <c r="B42" s="413" t="s">
        <v>1610</v>
      </c>
      <c r="C42" s="413" t="s">
        <v>1593</v>
      </c>
      <c r="D42" s="160">
        <v>3701.4035899999999</v>
      </c>
      <c r="E42" s="161"/>
      <c r="F42" s="161"/>
      <c r="G42" s="161"/>
      <c r="H42" s="408"/>
      <c r="I42" s="408"/>
      <c r="J42" s="408"/>
      <c r="K42" s="408"/>
      <c r="L42" s="408"/>
      <c r="N42" s="381" t="s">
        <v>705</v>
      </c>
    </row>
    <row r="43" spans="1:14" s="381" customFormat="1">
      <c r="A43" s="408"/>
      <c r="B43" s="408"/>
      <c r="C43" s="408"/>
      <c r="D43" s="414"/>
      <c r="E43" s="414"/>
      <c r="F43" s="414"/>
      <c r="G43" s="414"/>
      <c r="H43" s="408"/>
      <c r="I43" s="408"/>
      <c r="J43" s="408"/>
      <c r="K43" s="408"/>
      <c r="L43" s="408"/>
    </row>
    <row r="44" spans="1:14" s="381" customFormat="1">
      <c r="A44" s="408"/>
      <c r="B44" s="408"/>
      <c r="C44" s="408"/>
      <c r="D44" s="414"/>
      <c r="E44" s="414"/>
      <c r="F44" s="414"/>
      <c r="G44" s="414"/>
      <c r="H44" s="408"/>
      <c r="I44" s="408"/>
      <c r="J44" s="408"/>
      <c r="K44" s="408"/>
      <c r="L44" s="408"/>
    </row>
    <row r="45" spans="1:14" s="381" customFormat="1">
      <c r="A45" s="408"/>
      <c r="B45" s="408"/>
      <c r="C45" s="408"/>
      <c r="D45" s="409" t="s">
        <v>1583</v>
      </c>
      <c r="E45" s="409" t="s">
        <v>1584</v>
      </c>
      <c r="F45" s="409" t="s">
        <v>1585</v>
      </c>
      <c r="G45" s="409" t="s">
        <v>1586</v>
      </c>
      <c r="H45" s="408"/>
      <c r="I45" s="408"/>
      <c r="J45" s="408"/>
      <c r="K45" s="408"/>
      <c r="L45" s="408"/>
    </row>
    <row r="46" spans="1:14" s="381" customFormat="1" ht="15.6">
      <c r="A46" s="410" t="s">
        <v>1587</v>
      </c>
      <c r="B46" s="410" t="s">
        <v>1588</v>
      </c>
      <c r="C46" s="410" t="s">
        <v>1589</v>
      </c>
      <c r="D46" s="411" t="s">
        <v>1590</v>
      </c>
      <c r="E46" s="411" t="s">
        <v>1590</v>
      </c>
      <c r="F46" s="411" t="s">
        <v>1590</v>
      </c>
      <c r="G46" s="411" t="s">
        <v>1590</v>
      </c>
      <c r="H46" s="408"/>
      <c r="I46" s="408"/>
      <c r="J46" s="408"/>
      <c r="K46" s="408"/>
      <c r="L46" s="408"/>
    </row>
    <row r="47" spans="1:14" s="381" customFormat="1">
      <c r="A47" s="692" t="s">
        <v>1611</v>
      </c>
      <c r="B47" s="413" t="s">
        <v>1612</v>
      </c>
      <c r="C47" s="413" t="s">
        <v>1593</v>
      </c>
      <c r="D47" s="160">
        <v>112.08811</v>
      </c>
      <c r="E47" s="161"/>
      <c r="F47" s="161"/>
      <c r="G47" s="161"/>
      <c r="H47" s="408"/>
      <c r="I47" s="408"/>
      <c r="J47" s="408"/>
      <c r="K47" s="408"/>
      <c r="L47" s="408"/>
    </row>
    <row r="48" spans="1:14" s="381" customFormat="1">
      <c r="A48" s="692"/>
      <c r="B48" s="413" t="s">
        <v>1613</v>
      </c>
      <c r="C48" s="413" t="s">
        <v>1593</v>
      </c>
      <c r="D48" s="160">
        <v>114.90473</v>
      </c>
      <c r="E48" s="161"/>
      <c r="F48" s="161"/>
      <c r="G48" s="161"/>
      <c r="H48" s="408"/>
      <c r="I48" s="408"/>
      <c r="J48" s="408"/>
      <c r="K48" s="408"/>
      <c r="L48" s="408"/>
    </row>
    <row r="49" spans="1:12" s="381" customFormat="1">
      <c r="A49" s="408"/>
      <c r="B49" s="408"/>
      <c r="C49" s="408"/>
      <c r="D49" s="414"/>
      <c r="E49" s="414"/>
      <c r="F49" s="414"/>
      <c r="G49" s="414"/>
      <c r="H49" s="408"/>
      <c r="I49" s="408"/>
      <c r="J49" s="408"/>
      <c r="K49" s="408"/>
      <c r="L49" s="408"/>
    </row>
    <row r="50" spans="1:12" s="381" customFormat="1">
      <c r="A50" s="408"/>
      <c r="B50" s="408"/>
      <c r="C50" s="408"/>
      <c r="D50" s="414"/>
      <c r="E50" s="414"/>
      <c r="F50" s="414"/>
      <c r="G50" s="414"/>
      <c r="H50" s="408"/>
      <c r="I50" s="408"/>
      <c r="J50" s="408"/>
      <c r="K50" s="408"/>
      <c r="L50" s="408"/>
    </row>
    <row r="51" spans="1:12" s="381" customFormat="1">
      <c r="A51" s="408"/>
      <c r="B51" s="408"/>
      <c r="C51" s="408"/>
      <c r="D51" s="409" t="s">
        <v>1583</v>
      </c>
      <c r="E51" s="409" t="s">
        <v>1584</v>
      </c>
      <c r="F51" s="409" t="s">
        <v>1585</v>
      </c>
      <c r="G51" s="409" t="s">
        <v>1586</v>
      </c>
      <c r="H51" s="408"/>
      <c r="I51" s="408"/>
      <c r="J51" s="408"/>
      <c r="K51" s="408"/>
      <c r="L51" s="408"/>
    </row>
    <row r="52" spans="1:12" s="381" customFormat="1" ht="15.6">
      <c r="A52" s="410" t="s">
        <v>1587</v>
      </c>
      <c r="B52" s="410" t="s">
        <v>1588</v>
      </c>
      <c r="C52" s="410" t="s">
        <v>1589</v>
      </c>
      <c r="D52" s="411" t="s">
        <v>1590</v>
      </c>
      <c r="E52" s="411" t="s">
        <v>1590</v>
      </c>
      <c r="F52" s="411" t="s">
        <v>1590</v>
      </c>
      <c r="G52" s="411" t="s">
        <v>1590</v>
      </c>
      <c r="H52" s="408"/>
      <c r="I52" s="408"/>
      <c r="J52" s="408"/>
      <c r="K52" s="408"/>
      <c r="L52" s="408"/>
    </row>
    <row r="53" spans="1:12" s="381" customFormat="1">
      <c r="A53" s="692" t="s">
        <v>1614</v>
      </c>
      <c r="B53" s="413" t="s">
        <v>1615</v>
      </c>
      <c r="C53" s="413" t="s">
        <v>1593</v>
      </c>
      <c r="D53" s="160">
        <v>4363.3333300000004</v>
      </c>
      <c r="E53" s="161"/>
      <c r="F53" s="161"/>
      <c r="G53" s="161"/>
      <c r="H53" s="408"/>
      <c r="I53" s="408"/>
      <c r="J53" s="408"/>
      <c r="K53" s="408"/>
      <c r="L53" s="408"/>
    </row>
    <row r="54" spans="1:12" s="381" customFormat="1">
      <c r="A54" s="692"/>
      <c r="B54" s="413" t="s">
        <v>1616</v>
      </c>
      <c r="C54" s="413" t="s">
        <v>1593</v>
      </c>
      <c r="D54" s="160">
        <v>3267</v>
      </c>
      <c r="E54" s="161"/>
      <c r="F54" s="161"/>
      <c r="G54" s="161"/>
      <c r="H54" s="408"/>
      <c r="I54" s="408"/>
      <c r="J54" s="408"/>
      <c r="K54" s="408"/>
      <c r="L54" s="408"/>
    </row>
    <row r="55" spans="1:12" s="381" customFormat="1">
      <c r="A55" s="692"/>
      <c r="B55" s="413" t="s">
        <v>1617</v>
      </c>
      <c r="C55" s="413" t="s">
        <v>1593</v>
      </c>
      <c r="D55" s="160">
        <v>24865.475559999999</v>
      </c>
      <c r="E55" s="161"/>
      <c r="F55" s="161"/>
      <c r="G55" s="161"/>
      <c r="H55" s="408"/>
      <c r="I55" s="408"/>
      <c r="J55" s="408"/>
      <c r="K55" s="408"/>
      <c r="L55" s="408"/>
    </row>
    <row r="56" spans="1:12" s="381" customFormat="1">
      <c r="A56" s="692"/>
      <c r="B56" s="413" t="s">
        <v>1618</v>
      </c>
      <c r="C56" s="413" t="s">
        <v>1593</v>
      </c>
      <c r="D56" s="160">
        <v>5647.9456300000002</v>
      </c>
      <c r="E56" s="161"/>
      <c r="F56" s="161"/>
      <c r="G56" s="161"/>
      <c r="H56" s="408"/>
      <c r="I56" s="408"/>
      <c r="J56" s="408"/>
      <c r="K56" s="408"/>
      <c r="L56" s="408"/>
    </row>
    <row r="57" spans="1:12" s="381" customFormat="1">
      <c r="A57" s="692"/>
      <c r="B57" s="413" t="s">
        <v>1619</v>
      </c>
      <c r="C57" s="413" t="s">
        <v>1593</v>
      </c>
      <c r="D57" s="160">
        <v>4633.4782599999999</v>
      </c>
      <c r="E57" s="161"/>
      <c r="F57" s="161"/>
      <c r="G57" s="161"/>
      <c r="H57" s="408"/>
      <c r="I57" s="408"/>
      <c r="J57" s="408"/>
      <c r="K57" s="408"/>
      <c r="L57" s="408"/>
    </row>
    <row r="58" spans="1:12" s="381" customFormat="1">
      <c r="A58" s="692"/>
      <c r="B58" s="413" t="s">
        <v>1620</v>
      </c>
      <c r="C58" s="413" t="s">
        <v>1593</v>
      </c>
      <c r="D58" s="160">
        <v>6308</v>
      </c>
      <c r="E58" s="161"/>
      <c r="F58" s="161"/>
      <c r="G58" s="161"/>
      <c r="H58" s="408"/>
      <c r="I58" s="408"/>
      <c r="J58" s="408"/>
      <c r="K58" s="408"/>
      <c r="L58" s="408"/>
    </row>
    <row r="59" spans="1:12" s="381" customFormat="1">
      <c r="A59" s="692"/>
      <c r="B59" s="413" t="s">
        <v>1621</v>
      </c>
      <c r="C59" s="413" t="s">
        <v>1593</v>
      </c>
      <c r="D59" s="160">
        <v>28380</v>
      </c>
      <c r="E59" s="161"/>
      <c r="F59" s="161"/>
      <c r="G59" s="161"/>
      <c r="H59" s="408"/>
      <c r="I59" s="408"/>
      <c r="J59" s="408"/>
      <c r="K59" s="408"/>
      <c r="L59" s="408"/>
    </row>
    <row r="60" spans="1:12" s="381" customFormat="1">
      <c r="A60" s="408"/>
      <c r="B60" s="408"/>
      <c r="C60" s="408"/>
      <c r="D60" s="414"/>
      <c r="E60" s="414"/>
      <c r="F60" s="414"/>
      <c r="G60" s="414"/>
      <c r="H60" s="408"/>
      <c r="I60" s="408"/>
      <c r="J60" s="408"/>
      <c r="K60" s="408"/>
      <c r="L60" s="408"/>
    </row>
    <row r="61" spans="1:12" s="381" customFormat="1">
      <c r="A61" s="408"/>
      <c r="B61" s="408" t="s">
        <v>705</v>
      </c>
      <c r="C61" s="408"/>
      <c r="D61" s="414"/>
      <c r="E61" s="414"/>
      <c r="F61" s="414"/>
      <c r="G61" s="414"/>
      <c r="H61" s="408"/>
      <c r="I61" s="408"/>
      <c r="J61" s="408"/>
      <c r="K61" s="408"/>
      <c r="L61" s="408"/>
    </row>
    <row r="62" spans="1:12" s="381" customFormat="1">
      <c r="A62" s="408"/>
      <c r="B62" s="408"/>
      <c r="C62" s="408"/>
      <c r="D62" s="409" t="s">
        <v>1583</v>
      </c>
      <c r="E62" s="409" t="s">
        <v>1584</v>
      </c>
      <c r="F62" s="409" t="s">
        <v>1585</v>
      </c>
      <c r="G62" s="409" t="s">
        <v>1586</v>
      </c>
      <c r="H62" s="408"/>
      <c r="I62" s="408"/>
      <c r="J62" s="408"/>
      <c r="K62" s="408"/>
      <c r="L62" s="408"/>
    </row>
    <row r="63" spans="1:12" s="381" customFormat="1" ht="15.6">
      <c r="A63" s="410" t="s">
        <v>1587</v>
      </c>
      <c r="B63" s="410" t="s">
        <v>1588</v>
      </c>
      <c r="C63" s="410" t="s">
        <v>1589</v>
      </c>
      <c r="D63" s="411" t="s">
        <v>1590</v>
      </c>
      <c r="E63" s="411" t="s">
        <v>1590</v>
      </c>
      <c r="F63" s="411" t="s">
        <v>1590</v>
      </c>
      <c r="G63" s="411" t="s">
        <v>1590</v>
      </c>
      <c r="H63" s="408"/>
      <c r="I63" s="408"/>
      <c r="J63" s="408"/>
      <c r="K63" s="408"/>
      <c r="L63" s="408"/>
    </row>
    <row r="64" spans="1:12" s="381" customFormat="1">
      <c r="A64" s="692" t="s">
        <v>1622</v>
      </c>
      <c r="B64" s="413" t="s">
        <v>1623</v>
      </c>
      <c r="C64" s="413" t="s">
        <v>1593</v>
      </c>
      <c r="D64" s="160">
        <v>9115.9013099999993</v>
      </c>
      <c r="E64" s="161"/>
      <c r="F64" s="161"/>
      <c r="G64" s="160">
        <v>995.0779</v>
      </c>
      <c r="H64" s="408"/>
      <c r="I64" s="408"/>
      <c r="J64" s="408"/>
      <c r="K64" s="408"/>
      <c r="L64" s="408"/>
    </row>
    <row r="65" spans="1:12" s="381" customFormat="1">
      <c r="A65" s="692"/>
      <c r="B65" s="413" t="s">
        <v>1624</v>
      </c>
      <c r="C65" s="413" t="s">
        <v>1593</v>
      </c>
      <c r="D65" s="160">
        <v>5114.6213100000004</v>
      </c>
      <c r="E65" s="161"/>
      <c r="F65" s="161"/>
      <c r="G65" s="160">
        <v>1525.5248799999999</v>
      </c>
      <c r="H65" s="408"/>
      <c r="I65" s="408"/>
      <c r="J65" s="408"/>
      <c r="K65" s="408"/>
      <c r="L65" s="408"/>
    </row>
    <row r="66" spans="1:12" s="381" customFormat="1">
      <c r="A66" s="692"/>
      <c r="B66" s="413" t="s">
        <v>1625</v>
      </c>
      <c r="C66" s="413" t="s">
        <v>1593</v>
      </c>
      <c r="D66" s="160">
        <v>3473.1195299999999</v>
      </c>
      <c r="E66" s="161"/>
      <c r="F66" s="161"/>
      <c r="G66" s="160">
        <v>1706.4235900000001</v>
      </c>
      <c r="H66" s="408"/>
      <c r="I66" s="408"/>
      <c r="J66" s="408"/>
      <c r="K66" s="408"/>
      <c r="L66" s="408"/>
    </row>
    <row r="67" spans="1:12" s="381" customFormat="1">
      <c r="A67" s="692"/>
      <c r="B67" s="413" t="s">
        <v>1626</v>
      </c>
      <c r="C67" s="413" t="s">
        <v>1593</v>
      </c>
      <c r="D67" s="160">
        <v>2863.9013100000002</v>
      </c>
      <c r="E67" s="161"/>
      <c r="F67" s="161"/>
      <c r="G67" s="160">
        <v>1823.90131</v>
      </c>
      <c r="H67" s="408"/>
      <c r="I67" s="408"/>
      <c r="J67" s="408"/>
      <c r="K67" s="408"/>
      <c r="L67" s="408"/>
    </row>
    <row r="68" spans="1:12" s="381" customFormat="1">
      <c r="A68" s="408"/>
      <c r="B68" s="408"/>
      <c r="C68" s="408"/>
      <c r="D68" s="414"/>
      <c r="E68" s="414"/>
      <c r="F68" s="414"/>
      <c r="G68" s="414"/>
      <c r="H68" s="408"/>
      <c r="I68" s="408"/>
      <c r="J68" s="408"/>
      <c r="K68" s="408"/>
      <c r="L68" s="408"/>
    </row>
    <row r="69" spans="1:12" s="381" customFormat="1">
      <c r="A69" s="408"/>
      <c r="B69" s="408"/>
      <c r="C69" s="408"/>
      <c r="D69" s="414"/>
      <c r="E69" s="414"/>
      <c r="F69" s="414"/>
      <c r="G69" s="414"/>
      <c r="H69" s="408"/>
      <c r="I69" s="408"/>
      <c r="J69" s="408"/>
      <c r="K69" s="408"/>
      <c r="L69" s="408"/>
    </row>
    <row r="70" spans="1:12" s="381" customFormat="1">
      <c r="A70" s="408"/>
      <c r="B70" s="408"/>
      <c r="C70" s="408"/>
      <c r="D70" s="409" t="s">
        <v>1583</v>
      </c>
      <c r="E70" s="409" t="s">
        <v>1584</v>
      </c>
      <c r="F70" s="409" t="s">
        <v>1585</v>
      </c>
      <c r="G70" s="409" t="s">
        <v>1586</v>
      </c>
      <c r="H70" s="408"/>
      <c r="I70" s="408"/>
      <c r="J70" s="408"/>
      <c r="K70" s="408"/>
      <c r="L70" s="408"/>
    </row>
    <row r="71" spans="1:12" s="381" customFormat="1" ht="15.6">
      <c r="A71" s="410" t="s">
        <v>1587</v>
      </c>
      <c r="B71" s="410" t="s">
        <v>1588</v>
      </c>
      <c r="C71" s="410" t="s">
        <v>1589</v>
      </c>
      <c r="D71" s="411" t="s">
        <v>1590</v>
      </c>
      <c r="E71" s="411" t="s">
        <v>1590</v>
      </c>
      <c r="F71" s="411" t="s">
        <v>1590</v>
      </c>
      <c r="G71" s="411" t="s">
        <v>1590</v>
      </c>
      <c r="H71" s="408"/>
      <c r="I71" s="408"/>
      <c r="J71" s="408"/>
      <c r="K71" s="408"/>
      <c r="L71" s="408"/>
    </row>
    <row r="72" spans="1:12" s="381" customFormat="1">
      <c r="A72" s="692" t="s">
        <v>1627</v>
      </c>
      <c r="B72" s="413" t="s">
        <v>1628</v>
      </c>
      <c r="C72" s="413" t="s">
        <v>1593</v>
      </c>
      <c r="D72" s="160">
        <v>3172.4993199999999</v>
      </c>
      <c r="E72" s="161"/>
      <c r="F72" s="161"/>
      <c r="G72" s="160">
        <v>1575.3910599999999</v>
      </c>
      <c r="H72" s="408"/>
      <c r="I72" s="408"/>
      <c r="J72" s="408"/>
      <c r="K72" s="408"/>
      <c r="L72" s="408"/>
    </row>
    <row r="73" spans="1:12" s="381" customFormat="1">
      <c r="A73" s="692"/>
      <c r="B73" s="413" t="s">
        <v>1629</v>
      </c>
      <c r="C73" s="413" t="s">
        <v>1593</v>
      </c>
      <c r="D73" s="160">
        <v>2916.50513</v>
      </c>
      <c r="E73" s="161"/>
      <c r="F73" s="161"/>
      <c r="G73" s="160">
        <v>1103.56537</v>
      </c>
      <c r="H73" s="408"/>
      <c r="I73" s="408"/>
      <c r="J73" s="408"/>
      <c r="K73" s="408"/>
      <c r="L73" s="408"/>
    </row>
    <row r="74" spans="1:12" s="381" customFormat="1">
      <c r="A74" s="692"/>
      <c r="B74" s="413" t="s">
        <v>1630</v>
      </c>
      <c r="C74" s="413" t="s">
        <v>1593</v>
      </c>
      <c r="D74" s="160">
        <v>3354.28062</v>
      </c>
      <c r="E74" s="161"/>
      <c r="F74" s="161"/>
      <c r="G74" s="160">
        <v>1915.72549</v>
      </c>
      <c r="H74" s="408"/>
      <c r="I74" s="408"/>
      <c r="J74" s="408"/>
      <c r="K74" s="408"/>
      <c r="L74" s="408"/>
    </row>
    <row r="75" spans="1:12" s="381" customFormat="1">
      <c r="A75" s="692"/>
      <c r="B75" s="413" t="s">
        <v>1631</v>
      </c>
      <c r="C75" s="413" t="s">
        <v>1593</v>
      </c>
      <c r="D75" s="160">
        <v>3095.15524</v>
      </c>
      <c r="E75" s="161"/>
      <c r="F75" s="161"/>
      <c r="G75" s="160">
        <v>1770.79099</v>
      </c>
      <c r="H75" s="408"/>
      <c r="I75" s="408"/>
      <c r="J75" s="408"/>
      <c r="K75" s="408"/>
      <c r="L75" s="408"/>
    </row>
    <row r="76" spans="1:12" s="381" customFormat="1">
      <c r="A76" s="692"/>
      <c r="B76" s="413" t="s">
        <v>1632</v>
      </c>
      <c r="C76" s="413" t="s">
        <v>1593</v>
      </c>
      <c r="D76" s="160">
        <v>2965.0779000000002</v>
      </c>
      <c r="E76" s="161"/>
      <c r="F76" s="161"/>
      <c r="G76" s="160">
        <v>1097.90131</v>
      </c>
      <c r="H76" s="408"/>
      <c r="I76" s="408"/>
      <c r="J76" s="408"/>
      <c r="K76" s="408"/>
      <c r="L76" s="408"/>
    </row>
    <row r="77" spans="1:12" s="381" customFormat="1">
      <c r="A77" s="692"/>
      <c r="B77" s="413" t="s">
        <v>1633</v>
      </c>
      <c r="C77" s="413" t="s">
        <v>1593</v>
      </c>
      <c r="D77" s="160">
        <v>3863.9013100000002</v>
      </c>
      <c r="E77" s="161"/>
      <c r="F77" s="161"/>
      <c r="G77" s="160">
        <v>2213.9013100000002</v>
      </c>
      <c r="H77" s="408"/>
      <c r="I77" s="408"/>
      <c r="J77" s="408"/>
      <c r="K77" s="408"/>
      <c r="L77" s="408"/>
    </row>
    <row r="78" spans="1:12" s="381" customFormat="1">
      <c r="A78" s="692"/>
      <c r="B78" s="413" t="s">
        <v>1634</v>
      </c>
      <c r="C78" s="413" t="s">
        <v>1593</v>
      </c>
      <c r="D78" s="160">
        <v>2577.5717199999999</v>
      </c>
      <c r="E78" s="161"/>
      <c r="F78" s="161"/>
      <c r="G78" s="160">
        <v>1312.5717199999999</v>
      </c>
      <c r="H78" s="408"/>
      <c r="I78" s="408"/>
      <c r="J78" s="408"/>
      <c r="K78" s="408"/>
      <c r="L78" s="408"/>
    </row>
    <row r="79" spans="1:12" s="381" customFormat="1">
      <c r="A79" s="692"/>
      <c r="B79" s="413" t="s">
        <v>1635</v>
      </c>
      <c r="C79" s="413" t="s">
        <v>1593</v>
      </c>
      <c r="D79" s="160">
        <v>4376.8039099999996</v>
      </c>
      <c r="E79" s="161"/>
      <c r="F79" s="161"/>
      <c r="G79" s="160">
        <v>2669.7625499999999</v>
      </c>
      <c r="H79" s="408"/>
      <c r="I79" s="408"/>
      <c r="J79" s="408"/>
      <c r="K79" s="408"/>
      <c r="L79" s="408"/>
    </row>
    <row r="80" spans="1:12" s="381" customFormat="1">
      <c r="A80" s="692"/>
      <c r="B80" s="413" t="s">
        <v>1636</v>
      </c>
      <c r="C80" s="413" t="s">
        <v>1593</v>
      </c>
      <c r="D80" s="160">
        <v>2944.7561500000002</v>
      </c>
      <c r="E80" s="161"/>
      <c r="F80" s="161"/>
      <c r="G80" s="160">
        <v>1847.82267</v>
      </c>
      <c r="H80" s="408"/>
      <c r="I80" s="408"/>
      <c r="J80" s="408"/>
      <c r="K80" s="408"/>
      <c r="L80" s="408"/>
    </row>
    <row r="81" spans="1:12" s="381" customFormat="1">
      <c r="A81" s="408"/>
      <c r="B81" s="408"/>
      <c r="C81" s="408"/>
      <c r="D81" s="414"/>
      <c r="E81" s="414"/>
      <c r="F81" s="414"/>
      <c r="G81" s="414"/>
      <c r="H81" s="408"/>
      <c r="I81" s="408"/>
      <c r="J81" s="408"/>
      <c r="K81" s="408"/>
      <c r="L81" s="408"/>
    </row>
    <row r="82" spans="1:12" s="381" customFormat="1">
      <c r="A82" s="408"/>
      <c r="B82" s="408"/>
      <c r="C82" s="408"/>
      <c r="D82" s="414"/>
      <c r="E82" s="414"/>
      <c r="F82" s="414"/>
      <c r="G82" s="414"/>
      <c r="H82" s="408"/>
      <c r="I82" s="408"/>
      <c r="J82" s="408"/>
      <c r="K82" s="408"/>
      <c r="L82" s="408"/>
    </row>
    <row r="83" spans="1:12" s="381" customFormat="1">
      <c r="A83" s="408"/>
      <c r="B83" s="408"/>
      <c r="C83" s="408"/>
      <c r="D83" s="409" t="s">
        <v>1583</v>
      </c>
      <c r="E83" s="409" t="s">
        <v>1584</v>
      </c>
      <c r="F83" s="409" t="s">
        <v>1585</v>
      </c>
      <c r="G83" s="409" t="s">
        <v>1586</v>
      </c>
      <c r="H83" s="408"/>
      <c r="I83" s="408"/>
      <c r="J83" s="408"/>
      <c r="K83" s="408"/>
      <c r="L83" s="408"/>
    </row>
    <row r="84" spans="1:12" s="381" customFormat="1" ht="15.6">
      <c r="A84" s="410" t="s">
        <v>1587</v>
      </c>
      <c r="B84" s="410" t="s">
        <v>1588</v>
      </c>
      <c r="C84" s="410" t="s">
        <v>1589</v>
      </c>
      <c r="D84" s="411" t="s">
        <v>1590</v>
      </c>
      <c r="E84" s="411" t="s">
        <v>1590</v>
      </c>
      <c r="F84" s="411" t="s">
        <v>1590</v>
      </c>
      <c r="G84" s="411" t="s">
        <v>1590</v>
      </c>
      <c r="H84" s="408"/>
      <c r="I84" s="408"/>
      <c r="J84" s="408"/>
      <c r="K84" s="408"/>
      <c r="L84" s="408"/>
    </row>
    <row r="85" spans="1:12" s="381" customFormat="1">
      <c r="A85" s="692" t="s">
        <v>1637</v>
      </c>
      <c r="B85" s="413" t="s">
        <v>1548</v>
      </c>
      <c r="C85" s="413" t="s">
        <v>1593</v>
      </c>
      <c r="D85" s="415">
        <v>1199.72542</v>
      </c>
      <c r="E85" s="161"/>
      <c r="F85" s="161"/>
      <c r="G85" s="415">
        <v>1098.1144200000001</v>
      </c>
      <c r="H85" s="408"/>
      <c r="I85" s="408"/>
      <c r="J85" s="408"/>
      <c r="K85" s="408"/>
      <c r="L85" s="408"/>
    </row>
    <row r="86" spans="1:12" s="381" customFormat="1">
      <c r="A86" s="692"/>
      <c r="B86" s="413" t="s">
        <v>1638</v>
      </c>
      <c r="C86" s="413" t="s">
        <v>1593</v>
      </c>
      <c r="D86" s="415">
        <v>1288.5035800000001</v>
      </c>
      <c r="E86" s="161"/>
      <c r="F86" s="161"/>
      <c r="G86" s="415">
        <v>1068.77475</v>
      </c>
      <c r="H86" s="408"/>
      <c r="I86" s="408"/>
      <c r="J86" s="408"/>
      <c r="K86" s="408"/>
      <c r="L86" s="408"/>
    </row>
    <row r="87" spans="1:12" s="381" customFormat="1">
      <c r="A87" s="692"/>
      <c r="B87" s="413" t="s">
        <v>1639</v>
      </c>
      <c r="C87" s="413" t="s">
        <v>1593</v>
      </c>
      <c r="D87" s="415">
        <v>1345.0779</v>
      </c>
      <c r="E87" s="161"/>
      <c r="F87" s="161"/>
      <c r="G87" s="415">
        <v>1050.0779</v>
      </c>
      <c r="H87" s="408"/>
      <c r="I87" s="408"/>
      <c r="J87" s="408"/>
      <c r="K87" s="408"/>
      <c r="L87" s="408"/>
    </row>
    <row r="88" spans="1:12" s="381" customFormat="1">
      <c r="A88" s="406"/>
      <c r="B88" s="406"/>
      <c r="C88" s="406"/>
      <c r="D88" s="407"/>
      <c r="E88" s="414"/>
      <c r="F88" s="407"/>
      <c r="G88" s="414"/>
      <c r="H88" s="408"/>
      <c r="I88" s="408"/>
      <c r="J88" s="408"/>
      <c r="K88" s="408"/>
      <c r="L88" s="406"/>
    </row>
    <row r="89" spans="1:12" s="381" customFormat="1">
      <c r="A89" s="406"/>
      <c r="B89" s="406"/>
      <c r="C89" s="406"/>
      <c r="D89" s="407"/>
      <c r="E89" s="414"/>
      <c r="F89" s="407"/>
      <c r="G89" s="407"/>
      <c r="H89" s="406"/>
      <c r="I89" s="406"/>
      <c r="J89" s="406"/>
      <c r="K89" s="406"/>
      <c r="L89" s="406"/>
    </row>
    <row r="90" spans="1:12" s="381" customFormat="1" ht="15.6">
      <c r="A90" s="697" t="s">
        <v>1640</v>
      </c>
      <c r="B90" s="697"/>
      <c r="C90" s="697"/>
      <c r="D90" s="697"/>
      <c r="E90" s="697"/>
      <c r="F90" s="697"/>
      <c r="G90" s="697"/>
      <c r="H90" s="697"/>
      <c r="I90" s="697"/>
      <c r="J90" s="697"/>
      <c r="K90" s="697"/>
      <c r="L90" s="697"/>
    </row>
    <row r="91" spans="1:12" s="381" customFormat="1" ht="15" customHeight="1">
      <c r="A91" s="701" t="s">
        <v>1641</v>
      </c>
      <c r="B91" s="701"/>
      <c r="C91" s="701"/>
      <c r="D91" s="701"/>
      <c r="E91" s="701"/>
      <c r="F91" s="701"/>
      <c r="G91" s="701"/>
      <c r="H91" s="701"/>
      <c r="I91" s="701"/>
      <c r="J91" s="701"/>
      <c r="K91" s="701"/>
      <c r="L91" s="701"/>
    </row>
    <row r="92" spans="1:12" s="381" customFormat="1" ht="24.6" customHeight="1">
      <c r="A92" s="698" t="s">
        <v>1642</v>
      </c>
      <c r="B92" s="698"/>
      <c r="C92" s="698"/>
      <c r="D92" s="698"/>
      <c r="E92" s="698"/>
      <c r="F92" s="698"/>
      <c r="G92" s="698"/>
      <c r="H92" s="698"/>
      <c r="I92" s="698"/>
      <c r="J92" s="698"/>
      <c r="K92" s="698"/>
      <c r="L92" s="698"/>
    </row>
    <row r="93" spans="1:12" s="381" customFormat="1">
      <c r="A93" s="699" t="s">
        <v>1643</v>
      </c>
      <c r="B93" s="699"/>
      <c r="C93" s="699"/>
      <c r="D93" s="699"/>
      <c r="E93" s="699"/>
      <c r="F93" s="699"/>
      <c r="G93" s="699"/>
      <c r="H93" s="699"/>
      <c r="I93" s="699"/>
      <c r="J93" s="699"/>
      <c r="K93" s="699"/>
      <c r="L93" s="699"/>
    </row>
    <row r="94" spans="1:12" s="381" customFormat="1">
      <c r="A94" s="700"/>
      <c r="B94" s="700"/>
      <c r="C94" s="700"/>
      <c r="D94" s="700"/>
      <c r="E94" s="700"/>
      <c r="F94" s="700"/>
      <c r="G94" s="700"/>
      <c r="H94" s="700"/>
      <c r="I94" s="700"/>
      <c r="J94" s="700"/>
      <c r="K94" s="700"/>
      <c r="L94" s="700"/>
    </row>
    <row r="95" spans="1:12" s="381" customFormat="1">
      <c r="D95" s="380"/>
      <c r="E95" s="380"/>
      <c r="F95" s="380"/>
      <c r="G95" s="380"/>
    </row>
    <row r="96" spans="1:12" s="381" customFormat="1">
      <c r="D96" s="380"/>
      <c r="E96" s="380"/>
      <c r="F96" s="380"/>
      <c r="G96" s="380"/>
    </row>
    <row r="97" spans="4:7" s="381" customFormat="1">
      <c r="D97" s="380"/>
      <c r="E97" s="380"/>
      <c r="F97" s="380"/>
      <c r="G97" s="380"/>
    </row>
    <row r="98" spans="4:7" s="381" customFormat="1">
      <c r="D98" s="380"/>
      <c r="E98" s="380"/>
      <c r="F98" s="380"/>
      <c r="G98" s="380"/>
    </row>
    <row r="99" spans="4:7" s="381" customFormat="1">
      <c r="D99" s="380"/>
      <c r="E99" s="380"/>
      <c r="F99" s="380"/>
      <c r="G99" s="380"/>
    </row>
    <row r="100" spans="4:7" s="381" customFormat="1">
      <c r="D100" s="380"/>
      <c r="E100" s="380"/>
      <c r="F100" s="380"/>
      <c r="G100" s="380"/>
    </row>
    <row r="101" spans="4:7" s="381" customFormat="1">
      <c r="D101" s="380"/>
      <c r="E101" s="380"/>
      <c r="F101" s="380"/>
      <c r="G101" s="380"/>
    </row>
    <row r="102" spans="4:7" s="381" customFormat="1">
      <c r="D102" s="380"/>
      <c r="E102" s="380"/>
      <c r="F102" s="380"/>
      <c r="G102" s="380"/>
    </row>
    <row r="103" spans="4:7" s="381" customFormat="1">
      <c r="D103" s="380"/>
      <c r="E103" s="380"/>
      <c r="F103" s="380"/>
      <c r="G103" s="380"/>
    </row>
    <row r="104" spans="4:7" s="381" customFormat="1">
      <c r="D104" s="380"/>
      <c r="E104" s="380"/>
      <c r="F104" s="380"/>
      <c r="G104" s="380"/>
    </row>
    <row r="105" spans="4:7" s="381" customFormat="1">
      <c r="D105" s="380"/>
      <c r="E105" s="380"/>
      <c r="F105" s="380"/>
      <c r="G105" s="380"/>
    </row>
    <row r="106" spans="4:7" s="381" customFormat="1">
      <c r="D106" s="380"/>
      <c r="E106" s="380"/>
      <c r="F106" s="380"/>
      <c r="G106" s="380"/>
    </row>
    <row r="107" spans="4:7" s="381" customFormat="1">
      <c r="D107" s="380"/>
      <c r="E107" s="380"/>
      <c r="F107" s="380"/>
      <c r="G107" s="380"/>
    </row>
    <row r="108" spans="4:7" s="381" customFormat="1">
      <c r="D108" s="380"/>
      <c r="E108" s="380"/>
      <c r="F108" s="380"/>
      <c r="G108" s="380"/>
    </row>
    <row r="109" spans="4:7" s="381" customFormat="1">
      <c r="D109" s="380"/>
      <c r="E109" s="380"/>
      <c r="F109" s="380"/>
      <c r="G109" s="380"/>
    </row>
    <row r="110" spans="4:7" s="381" customFormat="1">
      <c r="D110" s="380"/>
      <c r="E110" s="380"/>
      <c r="F110" s="380"/>
      <c r="G110" s="380"/>
    </row>
    <row r="111" spans="4:7" s="381" customFormat="1">
      <c r="D111" s="380"/>
      <c r="E111" s="380"/>
      <c r="F111" s="380"/>
      <c r="G111" s="380"/>
    </row>
    <row r="112" spans="4:7" s="381" customFormat="1">
      <c r="D112" s="380"/>
      <c r="E112" s="380"/>
      <c r="F112" s="380"/>
      <c r="G112" s="380"/>
    </row>
    <row r="113" spans="1:18" s="381" customFormat="1">
      <c r="D113" s="380"/>
      <c r="E113" s="380"/>
      <c r="F113" s="380"/>
      <c r="G113" s="380"/>
    </row>
    <row r="114" spans="1:18" s="381" customFormat="1">
      <c r="A114" s="382"/>
      <c r="B114" s="382"/>
      <c r="C114" s="382"/>
      <c r="D114" s="419"/>
      <c r="E114" s="419"/>
      <c r="F114" s="419"/>
      <c r="G114" s="419"/>
      <c r="H114" s="382"/>
      <c r="I114" s="382"/>
      <c r="J114" s="382"/>
      <c r="K114" s="382"/>
      <c r="L114" s="382"/>
      <c r="M114" s="382"/>
      <c r="N114" s="382"/>
      <c r="O114" s="382"/>
      <c r="P114" s="382"/>
      <c r="Q114" s="382"/>
      <c r="R114" s="382"/>
    </row>
  </sheetData>
  <sheetProtection autoFilter="0"/>
  <mergeCells count="21">
    <mergeCell ref="A92:L92"/>
    <mergeCell ref="A93:L93"/>
    <mergeCell ref="A94:L94"/>
    <mergeCell ref="A53:A59"/>
    <mergeCell ref="A64:A67"/>
    <mergeCell ref="A72:A80"/>
    <mergeCell ref="A85:A87"/>
    <mergeCell ref="A90:L90"/>
    <mergeCell ref="A91:L91"/>
    <mergeCell ref="A47:A48"/>
    <mergeCell ref="A8:L8"/>
    <mergeCell ref="A9:L9"/>
    <mergeCell ref="A10:L10"/>
    <mergeCell ref="A11:L11"/>
    <mergeCell ref="A12:L12"/>
    <mergeCell ref="A13:L13"/>
    <mergeCell ref="A15:L15"/>
    <mergeCell ref="A16:L16"/>
    <mergeCell ref="A17:L17"/>
    <mergeCell ref="A22:A34"/>
    <mergeCell ref="A39:A42"/>
  </mergeCells>
  <hyperlinks>
    <hyperlink ref="A3" location="Index!A1" display="Index" xr:uid="{104C0F4D-C41C-4300-A6C6-3BE90D5EC66D}"/>
    <hyperlink ref="A92:L92" location="'Waste disposal'!A1" display="No, these factors are not appropriate. For specific end of life figures please see the ‘waste disposal’ tab." xr:uid="{009F4A01-451E-44E9-A78C-77475E152B22}"/>
  </hyperlinks>
  <pageMargins left="0.7" right="0.7" top="0.75" bottom="0.75" header="0.3" footer="0.3"/>
  <pageSetup paperSize="9" scale="25" fitToHeight="0" orientation="landscape" r:id="rId1"/>
  <headerFooter alignWithMargins="0"/>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6" tint="0.79998168889431442"/>
    <pageSetUpPr fitToPage="1"/>
  </sheetPr>
  <dimension ref="A1:Y211"/>
  <sheetViews>
    <sheetView showGridLines="0" workbookViewId="0"/>
  </sheetViews>
  <sheetFormatPr baseColWidth="10" defaultColWidth="11.33203125" defaultRowHeight="14.4"/>
  <cols>
    <col min="1" max="1" width="25.5546875" style="382" customWidth="1"/>
    <col min="2" max="2" width="29.5546875" style="402" customWidth="1"/>
    <col min="3" max="3" width="18.33203125" style="382" customWidth="1"/>
    <col min="4" max="4" width="18.5546875" style="382" customWidth="1"/>
    <col min="5" max="5" width="36.5546875" style="382" customWidth="1"/>
    <col min="6" max="7" width="18.5546875" style="382" customWidth="1"/>
    <col min="8" max="8" width="24.44140625" style="382" customWidth="1"/>
    <col min="9" max="10" width="6.44140625" style="382" customWidth="1"/>
    <col min="11" max="11" width="5.5546875" style="382" customWidth="1"/>
    <col min="12" max="12" width="6.5546875" style="382" customWidth="1"/>
    <col min="13" max="25" width="11.33203125" style="381"/>
    <col min="26" max="16384" width="11.33203125" style="382"/>
  </cols>
  <sheetData>
    <row r="1" spans="1:25" s="378" customFormat="1" ht="10.199999999999999">
      <c r="A1" s="378" t="s">
        <v>1564</v>
      </c>
    </row>
    <row r="2" spans="1:25" ht="21">
      <c r="A2" s="379" t="s">
        <v>1644</v>
      </c>
      <c r="B2" s="379"/>
      <c r="C2" s="379"/>
      <c r="D2" s="379"/>
      <c r="E2" s="379"/>
      <c r="F2" s="379"/>
      <c r="G2" s="420"/>
      <c r="H2" s="420"/>
      <c r="I2" s="381"/>
      <c r="J2" s="381"/>
      <c r="K2" s="381"/>
      <c r="L2" s="381"/>
    </row>
    <row r="3" spans="1:25">
      <c r="A3" s="159" t="s">
        <v>1566</v>
      </c>
      <c r="B3" s="381"/>
      <c r="C3" s="401"/>
      <c r="D3" s="381"/>
      <c r="E3" s="381"/>
      <c r="F3" s="381"/>
      <c r="G3" s="420"/>
      <c r="H3" s="420"/>
      <c r="I3" s="381"/>
      <c r="J3" s="381"/>
      <c r="K3" s="381"/>
      <c r="L3" s="381"/>
    </row>
    <row r="4" spans="1:25" s="389" customFormat="1" ht="7.2" thickBot="1">
      <c r="A4" s="387"/>
      <c r="B4" s="421"/>
      <c r="C4" s="387"/>
      <c r="D4" s="387"/>
      <c r="E4" s="387"/>
      <c r="F4" s="422"/>
      <c r="G4" s="422"/>
      <c r="H4" s="422"/>
      <c r="I4" s="387"/>
      <c r="J4" s="387"/>
      <c r="K4" s="387"/>
      <c r="L4" s="387"/>
      <c r="M4" s="387"/>
      <c r="N4" s="387"/>
      <c r="O4" s="387"/>
      <c r="P4" s="387"/>
      <c r="Q4" s="387"/>
      <c r="R4" s="387"/>
      <c r="S4" s="387"/>
      <c r="T4" s="387"/>
      <c r="U4" s="387"/>
      <c r="V4" s="387"/>
      <c r="W4" s="387"/>
      <c r="X4" s="387"/>
      <c r="Y4" s="387"/>
    </row>
    <row r="5" spans="1:25" ht="28.2" thickTop="1">
      <c r="A5" s="390" t="s">
        <v>1567</v>
      </c>
      <c r="B5" s="391" t="s">
        <v>1644</v>
      </c>
      <c r="C5" s="390" t="s">
        <v>1568</v>
      </c>
      <c r="D5" s="392" t="s">
        <v>2198</v>
      </c>
      <c r="E5" s="423" t="s">
        <v>1569</v>
      </c>
      <c r="F5" s="424" t="s">
        <v>1570</v>
      </c>
      <c r="G5" s="381"/>
      <c r="H5" s="381"/>
      <c r="I5" s="381"/>
      <c r="J5" s="381"/>
      <c r="K5" s="381"/>
      <c r="L5" s="381"/>
    </row>
    <row r="6" spans="1:25" ht="15" thickBot="1">
      <c r="A6" s="395" t="s">
        <v>1571</v>
      </c>
      <c r="B6" s="396" t="s">
        <v>1572</v>
      </c>
      <c r="C6" s="397" t="s">
        <v>1573</v>
      </c>
      <c r="D6" s="425">
        <v>1</v>
      </c>
      <c r="E6" s="397" t="s">
        <v>1574</v>
      </c>
      <c r="F6" s="426">
        <v>2025</v>
      </c>
      <c r="G6" s="381"/>
      <c r="H6" s="381"/>
      <c r="I6" s="381"/>
      <c r="J6" s="381"/>
      <c r="K6" s="381"/>
      <c r="L6" s="381"/>
    </row>
    <row r="7" spans="1:25" ht="15.6" thickTop="1" thickBot="1">
      <c r="A7" s="381"/>
      <c r="B7" s="401"/>
      <c r="C7" s="381"/>
      <c r="D7" s="381"/>
      <c r="E7" s="381"/>
      <c r="F7" s="381"/>
      <c r="G7" s="381"/>
      <c r="H7" s="381"/>
      <c r="I7" s="381"/>
      <c r="J7" s="381"/>
      <c r="K7" s="381"/>
      <c r="L7" s="381"/>
    </row>
    <row r="8" spans="1:25" ht="30" customHeight="1" thickTop="1" thickBot="1">
      <c r="A8" s="702" t="s">
        <v>1645</v>
      </c>
      <c r="B8" s="703"/>
      <c r="C8" s="703"/>
      <c r="D8" s="703"/>
      <c r="E8" s="703"/>
      <c r="F8" s="703"/>
      <c r="G8" s="703"/>
      <c r="H8" s="703"/>
      <c r="I8" s="703"/>
      <c r="J8" s="703"/>
      <c r="K8" s="703"/>
      <c r="L8" s="704"/>
    </row>
    <row r="9" spans="1:25" ht="15" thickTop="1">
      <c r="A9" s="696"/>
      <c r="B9" s="705"/>
      <c r="C9" s="705"/>
      <c r="D9" s="705"/>
      <c r="E9" s="705"/>
      <c r="F9" s="705"/>
      <c r="G9" s="705"/>
      <c r="H9" s="705"/>
      <c r="I9" s="705"/>
      <c r="J9" s="705"/>
      <c r="K9" s="705"/>
      <c r="L9" s="705"/>
    </row>
    <row r="10" spans="1:25" ht="15.6">
      <c r="A10" s="706" t="s">
        <v>1576</v>
      </c>
      <c r="B10" s="706"/>
      <c r="C10" s="706"/>
      <c r="D10" s="706"/>
      <c r="E10" s="706"/>
      <c r="F10" s="706"/>
      <c r="G10" s="706"/>
      <c r="H10" s="706"/>
      <c r="I10" s="706"/>
      <c r="J10" s="706"/>
      <c r="K10" s="706"/>
      <c r="L10" s="706"/>
    </row>
    <row r="11" spans="1:25" s="381" customFormat="1" ht="34.5" customHeight="1">
      <c r="A11" s="696" t="s">
        <v>1646</v>
      </c>
      <c r="B11" s="696"/>
      <c r="C11" s="696"/>
      <c r="D11" s="696"/>
      <c r="E11" s="696"/>
      <c r="F11" s="696"/>
      <c r="G11" s="696"/>
      <c r="H11" s="696"/>
      <c r="I11" s="696"/>
      <c r="J11" s="696"/>
      <c r="K11" s="696"/>
      <c r="L11" s="696"/>
    </row>
    <row r="12" spans="1:25" s="381" customFormat="1" ht="22.35" customHeight="1">
      <c r="A12" s="696" t="s">
        <v>1647</v>
      </c>
      <c r="B12" s="696"/>
      <c r="C12" s="696"/>
      <c r="D12" s="696"/>
      <c r="E12" s="696"/>
      <c r="F12" s="696"/>
      <c r="G12" s="696"/>
      <c r="H12" s="696"/>
      <c r="I12" s="696"/>
      <c r="J12" s="696"/>
      <c r="K12" s="696"/>
      <c r="L12" s="696"/>
    </row>
    <row r="13" spans="1:25" s="381" customFormat="1" ht="90" customHeight="1">
      <c r="A13" s="696" t="s">
        <v>1648</v>
      </c>
      <c r="B13" s="696"/>
      <c r="C13" s="696"/>
      <c r="D13" s="696"/>
      <c r="E13" s="696"/>
      <c r="F13" s="696"/>
      <c r="G13" s="696"/>
      <c r="H13" s="696"/>
      <c r="I13" s="696"/>
      <c r="J13" s="696"/>
      <c r="K13" s="696"/>
      <c r="L13" s="696"/>
      <c r="N13" s="707"/>
      <c r="O13" s="707"/>
      <c r="P13" s="707"/>
      <c r="Q13" s="707"/>
      <c r="R13" s="707"/>
      <c r="S13" s="707"/>
      <c r="T13" s="707"/>
      <c r="U13" s="707"/>
      <c r="V13" s="707"/>
      <c r="W13" s="707"/>
      <c r="X13" s="707"/>
      <c r="Y13" s="707"/>
    </row>
    <row r="14" spans="1:25" s="381" customFormat="1">
      <c r="A14" s="427"/>
      <c r="B14" s="427"/>
      <c r="C14" s="427"/>
      <c r="D14" s="427"/>
      <c r="E14" s="427"/>
      <c r="F14" s="427"/>
      <c r="G14" s="427"/>
      <c r="H14" s="427"/>
      <c r="I14" s="427"/>
      <c r="J14" s="427"/>
      <c r="K14" s="427"/>
      <c r="L14" s="427"/>
    </row>
    <row r="15" spans="1:25" s="381" customFormat="1" ht="15.6">
      <c r="A15" s="697" t="s">
        <v>1649</v>
      </c>
      <c r="B15" s="697"/>
      <c r="C15" s="697"/>
      <c r="D15" s="697"/>
      <c r="E15" s="697"/>
      <c r="F15" s="697"/>
      <c r="G15" s="697"/>
      <c r="H15" s="697"/>
      <c r="I15" s="697"/>
      <c r="J15" s="697"/>
      <c r="K15" s="697"/>
      <c r="L15" s="697"/>
    </row>
    <row r="16" spans="1:25" s="381" customFormat="1" ht="42.6" customHeight="1">
      <c r="A16" s="696" t="s">
        <v>1650</v>
      </c>
      <c r="B16" s="696"/>
      <c r="C16" s="696"/>
      <c r="D16" s="696"/>
      <c r="E16" s="696"/>
      <c r="F16" s="696"/>
      <c r="G16" s="696"/>
      <c r="H16" s="696"/>
      <c r="I16" s="696"/>
      <c r="J16" s="696"/>
      <c r="K16" s="696"/>
      <c r="L16" s="696"/>
    </row>
    <row r="17" spans="1:12" s="381" customFormat="1" ht="42.6" customHeight="1">
      <c r="A17" s="696" t="s">
        <v>1651</v>
      </c>
      <c r="B17" s="696"/>
      <c r="C17" s="696"/>
      <c r="D17" s="696"/>
      <c r="E17" s="696"/>
      <c r="F17" s="696"/>
      <c r="G17" s="696"/>
      <c r="H17" s="696"/>
      <c r="I17" s="696"/>
      <c r="J17" s="696"/>
      <c r="K17" s="696"/>
      <c r="L17" s="696"/>
    </row>
    <row r="18" spans="1:12" s="381" customFormat="1" ht="19.350000000000001" customHeight="1">
      <c r="A18" s="696" t="s">
        <v>1652</v>
      </c>
      <c r="B18" s="696"/>
      <c r="C18" s="696"/>
      <c r="D18" s="696"/>
      <c r="E18" s="696"/>
      <c r="F18" s="696"/>
      <c r="G18" s="696"/>
      <c r="H18" s="696"/>
      <c r="I18" s="696"/>
      <c r="J18" s="696"/>
      <c r="K18" s="696"/>
      <c r="L18" s="696"/>
    </row>
    <row r="19" spans="1:12" s="381" customFormat="1" ht="6" customHeight="1">
      <c r="A19" s="696"/>
      <c r="B19" s="696"/>
      <c r="C19" s="696"/>
      <c r="D19" s="696"/>
      <c r="E19" s="696"/>
      <c r="F19" s="696"/>
      <c r="G19" s="696"/>
      <c r="H19" s="696"/>
      <c r="I19" s="696"/>
      <c r="J19" s="696"/>
      <c r="K19" s="696"/>
      <c r="L19" s="696"/>
    </row>
    <row r="20" spans="1:12">
      <c r="A20" s="403"/>
      <c r="B20" s="403"/>
      <c r="C20" s="403"/>
      <c r="D20" s="403"/>
      <c r="E20" s="428"/>
      <c r="F20" s="403"/>
      <c r="G20" s="403"/>
      <c r="H20" s="403"/>
      <c r="I20" s="403"/>
      <c r="J20" s="403"/>
      <c r="K20" s="403"/>
      <c r="L20" s="403"/>
    </row>
    <row r="21" spans="1:12" s="408" customFormat="1" ht="15.6">
      <c r="A21" s="410" t="s">
        <v>1587</v>
      </c>
      <c r="B21" s="429" t="s">
        <v>593</v>
      </c>
      <c r="C21" s="410" t="s">
        <v>1589</v>
      </c>
      <c r="D21" s="430" t="s">
        <v>1590</v>
      </c>
      <c r="E21" s="406"/>
      <c r="F21" s="406"/>
      <c r="G21" s="406"/>
      <c r="H21" s="406"/>
      <c r="I21" s="406"/>
      <c r="J21" s="406"/>
      <c r="K21" s="406"/>
      <c r="L21" s="406"/>
    </row>
    <row r="22" spans="1:12" s="408" customFormat="1">
      <c r="A22" s="708" t="s">
        <v>1653</v>
      </c>
      <c r="B22" s="711" t="s">
        <v>1654</v>
      </c>
      <c r="C22" s="413" t="s">
        <v>1593</v>
      </c>
      <c r="D22" s="431">
        <v>344.30946999999998</v>
      </c>
      <c r="E22" s="432"/>
      <c r="F22" s="406"/>
      <c r="G22" s="406"/>
      <c r="H22" s="406"/>
      <c r="I22" s="406"/>
      <c r="J22" s="406"/>
      <c r="K22" s="406"/>
      <c r="L22" s="406"/>
    </row>
    <row r="23" spans="1:12" s="408" customFormat="1">
      <c r="A23" s="709"/>
      <c r="B23" s="711" t="s">
        <v>1654</v>
      </c>
      <c r="C23" s="413" t="s">
        <v>1655</v>
      </c>
      <c r="D23" s="431">
        <v>0.19764999999999999</v>
      </c>
      <c r="E23" s="432"/>
      <c r="F23" s="406"/>
      <c r="G23" s="406"/>
      <c r="H23" s="406"/>
      <c r="I23" s="406"/>
      <c r="J23" s="406"/>
      <c r="K23" s="406"/>
      <c r="L23" s="406"/>
    </row>
    <row r="24" spans="1:12" s="408" customFormat="1">
      <c r="A24" s="709"/>
      <c r="B24" s="711" t="s">
        <v>1654</v>
      </c>
      <c r="C24" s="413" t="s">
        <v>1656</v>
      </c>
      <c r="D24" s="431">
        <v>2.7359999999999999E-2</v>
      </c>
      <c r="E24" s="432"/>
      <c r="F24" s="406"/>
      <c r="G24" s="406"/>
      <c r="H24" s="406"/>
      <c r="I24" s="406"/>
      <c r="J24" s="406"/>
      <c r="K24" s="406"/>
      <c r="L24" s="406"/>
    </row>
    <row r="25" spans="1:12" s="408" customFormat="1">
      <c r="A25" s="709"/>
      <c r="B25" s="711" t="s">
        <v>1654</v>
      </c>
      <c r="C25" s="413" t="s">
        <v>1657</v>
      </c>
      <c r="D25" s="431">
        <v>2.5239999999999999E-2</v>
      </c>
      <c r="E25" s="432"/>
      <c r="F25" s="406"/>
      <c r="G25" s="406"/>
      <c r="H25" s="406"/>
      <c r="I25" s="406"/>
      <c r="J25" s="406"/>
      <c r="K25" s="406"/>
      <c r="L25" s="406"/>
    </row>
    <row r="26" spans="1:12">
      <c r="A26" s="709"/>
      <c r="B26" s="711" t="s">
        <v>1658</v>
      </c>
      <c r="C26" s="413" t="s">
        <v>1593</v>
      </c>
      <c r="D26" s="431">
        <v>530.77886999999998</v>
      </c>
      <c r="E26" s="432"/>
      <c r="F26" s="403"/>
      <c r="G26" s="403"/>
      <c r="H26" s="403"/>
      <c r="I26" s="403"/>
      <c r="J26" s="403"/>
      <c r="K26" s="403"/>
      <c r="L26" s="403"/>
    </row>
    <row r="27" spans="1:12">
      <c r="A27" s="709"/>
      <c r="B27" s="711"/>
      <c r="C27" s="413" t="s">
        <v>1655</v>
      </c>
      <c r="D27" s="431">
        <v>9.289E-2</v>
      </c>
      <c r="E27" s="432"/>
      <c r="F27" s="403"/>
      <c r="G27" s="403"/>
      <c r="H27" s="403"/>
      <c r="I27" s="403"/>
      <c r="J27" s="403"/>
      <c r="K27" s="403"/>
      <c r="L27" s="403"/>
    </row>
    <row r="28" spans="1:12">
      <c r="A28" s="709"/>
      <c r="B28" s="711"/>
      <c r="C28" s="413" t="s">
        <v>1656</v>
      </c>
      <c r="D28" s="431">
        <v>4.1980000000000003E-2</v>
      </c>
      <c r="E28" s="432"/>
      <c r="F28" s="403"/>
      <c r="G28" s="403"/>
      <c r="H28" s="403"/>
      <c r="I28" s="403"/>
      <c r="J28" s="403"/>
      <c r="K28" s="403"/>
      <c r="L28" s="403"/>
    </row>
    <row r="29" spans="1:12">
      <c r="A29" s="709"/>
      <c r="B29" s="711"/>
      <c r="C29" s="413" t="s">
        <v>1657</v>
      </c>
      <c r="D29" s="431">
        <v>3.789E-2</v>
      </c>
      <c r="E29" s="432"/>
      <c r="F29" s="403"/>
      <c r="G29" s="403"/>
      <c r="H29" s="403"/>
      <c r="I29" s="403"/>
      <c r="J29" s="403"/>
      <c r="K29" s="403"/>
      <c r="L29" s="403"/>
    </row>
    <row r="30" spans="1:12">
      <c r="A30" s="709"/>
      <c r="B30" s="711" t="s">
        <v>1659</v>
      </c>
      <c r="C30" s="413" t="s">
        <v>1593</v>
      </c>
      <c r="D30" s="431">
        <v>912.22816999999998</v>
      </c>
      <c r="E30" s="432"/>
      <c r="F30" s="403"/>
      <c r="G30" s="403"/>
      <c r="H30" s="403"/>
      <c r="I30" s="403"/>
      <c r="J30" s="403"/>
      <c r="K30" s="403"/>
      <c r="L30" s="403"/>
    </row>
    <row r="31" spans="1:12">
      <c r="A31" s="709"/>
      <c r="B31" s="711"/>
      <c r="C31" s="413" t="s">
        <v>1655</v>
      </c>
      <c r="D31" s="431">
        <v>0.41277000000000003</v>
      </c>
      <c r="E31" s="432"/>
      <c r="F31" s="403"/>
      <c r="G31" s="403"/>
      <c r="H31" s="403"/>
      <c r="I31" s="403"/>
      <c r="J31" s="403"/>
      <c r="K31" s="403"/>
      <c r="L31" s="403"/>
    </row>
    <row r="32" spans="1:12">
      <c r="A32" s="709"/>
      <c r="B32" s="711"/>
      <c r="C32" s="413" t="s">
        <v>1656</v>
      </c>
      <c r="D32" s="431">
        <v>7.2139999999999996E-2</v>
      </c>
      <c r="E32" s="432"/>
      <c r="F32" s="403"/>
      <c r="G32" s="403"/>
      <c r="H32" s="403"/>
      <c r="I32" s="403"/>
      <c r="J32" s="403"/>
      <c r="K32" s="403"/>
      <c r="L32" s="403"/>
    </row>
    <row r="33" spans="1:12">
      <c r="A33" s="709"/>
      <c r="B33" s="711"/>
      <c r="C33" s="413" t="s">
        <v>1657</v>
      </c>
      <c r="D33" s="431">
        <v>6.5119999999999997E-2</v>
      </c>
      <c r="E33" s="432"/>
      <c r="F33" s="403"/>
      <c r="G33" s="403"/>
      <c r="H33" s="403"/>
      <c r="I33" s="403"/>
      <c r="J33" s="403"/>
      <c r="K33" s="403"/>
      <c r="L33" s="403"/>
    </row>
    <row r="34" spans="1:12">
      <c r="A34" s="709"/>
      <c r="B34" s="711" t="s">
        <v>1660</v>
      </c>
      <c r="C34" s="413" t="s">
        <v>1593</v>
      </c>
      <c r="D34" s="431">
        <v>349.29282000000001</v>
      </c>
      <c r="E34" s="432"/>
      <c r="F34" s="403"/>
      <c r="G34" s="403"/>
      <c r="H34" s="403"/>
      <c r="I34" s="403"/>
      <c r="J34" s="403"/>
      <c r="K34" s="403"/>
      <c r="L34" s="403"/>
    </row>
    <row r="35" spans="1:12">
      <c r="A35" s="709"/>
      <c r="B35" s="711"/>
      <c r="C35" s="413" t="s">
        <v>1655</v>
      </c>
      <c r="D35" s="431">
        <v>0.18551000000000001</v>
      </c>
      <c r="E35" s="432"/>
      <c r="F35" s="403"/>
      <c r="G35" s="403"/>
      <c r="H35" s="403"/>
      <c r="I35" s="403"/>
      <c r="J35" s="403"/>
      <c r="K35" s="403"/>
      <c r="L35" s="403"/>
    </row>
    <row r="36" spans="1:12">
      <c r="A36" s="709"/>
      <c r="B36" s="711"/>
      <c r="C36" s="413" t="s">
        <v>1656</v>
      </c>
      <c r="D36" s="431">
        <v>2.7359999999999999E-2</v>
      </c>
      <c r="E36" s="432"/>
      <c r="F36" s="403"/>
      <c r="G36" s="403"/>
      <c r="H36" s="403"/>
      <c r="I36" s="403"/>
      <c r="J36" s="403"/>
      <c r="K36" s="403"/>
      <c r="L36" s="403"/>
    </row>
    <row r="37" spans="1:12">
      <c r="A37" s="709"/>
      <c r="B37" s="711"/>
      <c r="C37" s="413" t="s">
        <v>1657</v>
      </c>
      <c r="D37" s="431">
        <v>2.5479999999999999E-2</v>
      </c>
      <c r="E37" s="432"/>
      <c r="F37" s="403"/>
      <c r="G37" s="403"/>
      <c r="H37" s="403"/>
      <c r="I37" s="403"/>
      <c r="J37" s="403"/>
      <c r="K37" s="403"/>
      <c r="L37" s="403"/>
    </row>
    <row r="38" spans="1:12">
      <c r="A38" s="709"/>
      <c r="B38" s="711" t="s">
        <v>381</v>
      </c>
      <c r="C38" s="413" t="s">
        <v>1593</v>
      </c>
      <c r="D38" s="431">
        <v>423.16368</v>
      </c>
      <c r="E38" s="432"/>
      <c r="F38" s="403"/>
      <c r="G38" s="403"/>
      <c r="H38" s="403"/>
      <c r="I38" s="403"/>
      <c r="J38" s="403"/>
      <c r="K38" s="403"/>
      <c r="L38" s="403"/>
    </row>
    <row r="39" spans="1:12">
      <c r="A39" s="709"/>
      <c r="B39" s="711"/>
      <c r="C39" s="413" t="s">
        <v>1661</v>
      </c>
      <c r="D39" s="431">
        <v>0.33660000000000001</v>
      </c>
      <c r="E39" s="432"/>
      <c r="F39" s="403"/>
      <c r="G39" s="403"/>
      <c r="H39" s="403"/>
      <c r="I39" s="403"/>
      <c r="J39" s="403"/>
      <c r="K39" s="403"/>
      <c r="L39" s="403"/>
    </row>
    <row r="40" spans="1:12">
      <c r="A40" s="709"/>
      <c r="B40" s="711"/>
      <c r="C40" s="413" t="s">
        <v>1656</v>
      </c>
      <c r="D40" s="431">
        <v>3.347E-2</v>
      </c>
      <c r="E40" s="432"/>
      <c r="F40" s="403"/>
      <c r="G40" s="403"/>
      <c r="H40" s="403"/>
      <c r="I40" s="403"/>
      <c r="J40" s="403"/>
      <c r="K40" s="403"/>
      <c r="L40" s="403"/>
    </row>
    <row r="41" spans="1:12">
      <c r="A41" s="709"/>
      <c r="B41" s="711"/>
      <c r="C41" s="413" t="s">
        <v>1657</v>
      </c>
      <c r="D41" s="431">
        <v>3.0210000000000001E-2</v>
      </c>
      <c r="E41" s="432"/>
      <c r="F41" s="403"/>
      <c r="G41" s="403"/>
      <c r="H41" s="403"/>
      <c r="I41" s="403"/>
      <c r="J41" s="403"/>
      <c r="K41" s="403"/>
      <c r="L41" s="403"/>
    </row>
    <row r="42" spans="1:12">
      <c r="A42" s="709"/>
      <c r="B42" s="692" t="s">
        <v>1662</v>
      </c>
      <c r="C42" s="413" t="s">
        <v>1593</v>
      </c>
      <c r="D42" s="431">
        <v>423.16368</v>
      </c>
      <c r="E42" s="432"/>
      <c r="F42" s="403"/>
      <c r="G42" s="403"/>
      <c r="H42" s="403"/>
      <c r="I42" s="403"/>
      <c r="J42" s="403"/>
      <c r="K42" s="403"/>
      <c r="L42" s="403"/>
    </row>
    <row r="43" spans="1:12">
      <c r="A43" s="709"/>
      <c r="B43" s="692"/>
      <c r="C43" s="413" t="s">
        <v>1661</v>
      </c>
      <c r="D43" s="431">
        <v>0.33660000000000001</v>
      </c>
      <c r="E43" s="432"/>
      <c r="F43" s="403"/>
      <c r="G43" s="403"/>
      <c r="H43" s="403"/>
      <c r="I43" s="403"/>
      <c r="J43" s="403"/>
      <c r="K43" s="403"/>
      <c r="L43" s="403"/>
    </row>
    <row r="44" spans="1:12">
      <c r="A44" s="709"/>
      <c r="B44" s="692"/>
      <c r="C44" s="413" t="s">
        <v>1656</v>
      </c>
      <c r="D44" s="431">
        <v>3.347E-2</v>
      </c>
      <c r="E44" s="432"/>
      <c r="F44" s="403"/>
      <c r="G44" s="403"/>
      <c r="H44" s="403"/>
      <c r="I44" s="403"/>
      <c r="J44" s="403"/>
      <c r="K44" s="403"/>
      <c r="L44" s="403"/>
    </row>
    <row r="45" spans="1:12">
      <c r="A45" s="709"/>
      <c r="B45" s="692"/>
      <c r="C45" s="413" t="s">
        <v>1657</v>
      </c>
      <c r="D45" s="431">
        <v>3.0210000000000001E-2</v>
      </c>
      <c r="E45" s="432"/>
      <c r="F45" s="403"/>
      <c r="G45" s="403"/>
      <c r="H45" s="403"/>
      <c r="I45" s="403"/>
      <c r="J45" s="403"/>
      <c r="K45" s="403"/>
      <c r="L45" s="403"/>
    </row>
    <row r="46" spans="1:12">
      <c r="A46" s="709"/>
      <c r="B46" s="711" t="s">
        <v>1663</v>
      </c>
      <c r="C46" s="413" t="s">
        <v>1593</v>
      </c>
      <c r="D46" s="431">
        <v>302.95197000000002</v>
      </c>
      <c r="E46" s="432"/>
      <c r="F46" s="403"/>
      <c r="G46" s="403"/>
      <c r="H46" s="403"/>
      <c r="I46" s="403"/>
      <c r="J46" s="403"/>
      <c r="K46" s="403"/>
      <c r="L46" s="403"/>
    </row>
    <row r="47" spans="1:12">
      <c r="A47" s="709"/>
      <c r="B47" s="711"/>
      <c r="C47" s="413" t="s">
        <v>1655</v>
      </c>
      <c r="D47" s="431">
        <v>0.11097</v>
      </c>
      <c r="E47" s="432"/>
      <c r="F47" s="403"/>
      <c r="G47" s="403"/>
      <c r="H47" s="403"/>
      <c r="I47" s="403"/>
      <c r="J47" s="403"/>
      <c r="K47" s="403"/>
      <c r="L47" s="403"/>
    </row>
    <row r="48" spans="1:12">
      <c r="A48" s="709"/>
      <c r="B48" s="711"/>
      <c r="C48" s="413" t="s">
        <v>1656</v>
      </c>
      <c r="D48" s="431">
        <v>2.3400000000000001E-2</v>
      </c>
      <c r="E48" s="432"/>
      <c r="F48" s="403"/>
      <c r="G48" s="403"/>
      <c r="H48" s="403"/>
      <c r="I48" s="403"/>
      <c r="J48" s="403"/>
      <c r="K48" s="403"/>
      <c r="L48" s="403"/>
    </row>
    <row r="49" spans="1:12">
      <c r="A49" s="709"/>
      <c r="B49" s="711"/>
      <c r="C49" s="413" t="s">
        <v>1657</v>
      </c>
      <c r="D49" s="431">
        <v>2.1530000000000001E-2</v>
      </c>
      <c r="E49" s="432"/>
      <c r="F49" s="403"/>
      <c r="G49" s="403"/>
      <c r="H49" s="403"/>
      <c r="I49" s="403"/>
      <c r="J49" s="403"/>
      <c r="K49" s="403"/>
      <c r="L49" s="403"/>
    </row>
    <row r="50" spans="1:12">
      <c r="A50" s="709"/>
      <c r="B50" s="711" t="s">
        <v>1664</v>
      </c>
      <c r="C50" s="413" t="s">
        <v>1593</v>
      </c>
      <c r="D50" s="431">
        <v>352.67018000000002</v>
      </c>
      <c r="E50" s="432"/>
      <c r="F50" s="403"/>
      <c r="G50" s="403"/>
      <c r="H50" s="403"/>
      <c r="I50" s="403"/>
      <c r="J50" s="403"/>
      <c r="K50" s="403"/>
      <c r="L50" s="403"/>
    </row>
    <row r="51" spans="1:12">
      <c r="A51" s="709"/>
      <c r="B51" s="711" t="s">
        <v>1664</v>
      </c>
      <c r="C51" s="413" t="s">
        <v>1655</v>
      </c>
      <c r="D51" s="431">
        <v>0.1817</v>
      </c>
      <c r="E51" s="432"/>
      <c r="F51" s="403"/>
      <c r="G51" s="403"/>
      <c r="H51" s="403"/>
      <c r="I51" s="403"/>
      <c r="J51" s="403"/>
      <c r="K51" s="403"/>
      <c r="L51" s="403"/>
    </row>
    <row r="52" spans="1:12">
      <c r="A52" s="709"/>
      <c r="B52" s="711" t="s">
        <v>1664</v>
      </c>
      <c r="C52" s="413" t="s">
        <v>1656</v>
      </c>
      <c r="D52" s="431">
        <v>2.7359999999999999E-2</v>
      </c>
      <c r="E52" s="432"/>
      <c r="F52" s="403"/>
      <c r="G52" s="403"/>
      <c r="H52" s="403"/>
      <c r="I52" s="403"/>
      <c r="J52" s="403"/>
      <c r="K52" s="403"/>
      <c r="L52" s="403"/>
    </row>
    <row r="53" spans="1:12">
      <c r="A53" s="710"/>
      <c r="B53" s="711" t="s">
        <v>1664</v>
      </c>
      <c r="C53" s="413" t="s">
        <v>1657</v>
      </c>
      <c r="D53" s="431">
        <v>2.5190000000000001E-2</v>
      </c>
      <c r="E53" s="432"/>
      <c r="F53" s="403"/>
      <c r="G53" s="403"/>
      <c r="H53" s="403"/>
      <c r="I53" s="403"/>
      <c r="J53" s="403"/>
      <c r="K53" s="403"/>
      <c r="L53" s="403"/>
    </row>
    <row r="54" spans="1:12">
      <c r="A54" s="408"/>
      <c r="B54" s="433"/>
      <c r="C54" s="408"/>
      <c r="D54" s="434"/>
      <c r="E54" s="432"/>
      <c r="F54" s="403"/>
      <c r="G54" s="403"/>
      <c r="H54" s="403"/>
      <c r="I54" s="403"/>
      <c r="J54" s="403"/>
      <c r="K54" s="403"/>
      <c r="L54" s="403"/>
    </row>
    <row r="55" spans="1:12">
      <c r="A55" s="408"/>
      <c r="B55" s="433"/>
      <c r="C55" s="408"/>
      <c r="D55" s="434"/>
      <c r="E55" s="432"/>
      <c r="F55" s="403"/>
      <c r="G55" s="403"/>
      <c r="H55" s="403"/>
      <c r="I55" s="403"/>
      <c r="J55" s="403"/>
      <c r="K55" s="403"/>
      <c r="L55" s="403"/>
    </row>
    <row r="56" spans="1:12">
      <c r="A56" s="408"/>
      <c r="B56" s="433"/>
      <c r="C56" s="408"/>
      <c r="D56" s="434"/>
      <c r="E56" s="432"/>
      <c r="F56" s="403"/>
      <c r="G56" s="403"/>
      <c r="H56" s="403"/>
      <c r="I56" s="403"/>
      <c r="J56" s="403"/>
      <c r="K56" s="403"/>
      <c r="L56" s="403"/>
    </row>
    <row r="57" spans="1:12" ht="15.6">
      <c r="A57" s="410" t="s">
        <v>1587</v>
      </c>
      <c r="B57" s="429" t="s">
        <v>593</v>
      </c>
      <c r="C57" s="410" t="s">
        <v>1589</v>
      </c>
      <c r="D57" s="430" t="s">
        <v>1590</v>
      </c>
      <c r="E57" s="432"/>
      <c r="F57" s="403"/>
      <c r="G57" s="403"/>
      <c r="H57" s="403"/>
      <c r="I57" s="403"/>
      <c r="J57" s="403"/>
      <c r="K57" s="403"/>
      <c r="L57" s="403"/>
    </row>
    <row r="58" spans="1:12">
      <c r="A58" s="692" t="s">
        <v>1665</v>
      </c>
      <c r="B58" s="711" t="s">
        <v>1666</v>
      </c>
      <c r="C58" s="413" t="s">
        <v>1593</v>
      </c>
      <c r="D58" s="431">
        <v>813.26356999999996</v>
      </c>
      <c r="E58" s="432"/>
      <c r="F58" s="403"/>
      <c r="G58" s="403"/>
      <c r="H58" s="403"/>
      <c r="I58" s="403"/>
      <c r="J58" s="403"/>
      <c r="K58" s="403"/>
      <c r="L58" s="403"/>
    </row>
    <row r="59" spans="1:12">
      <c r="A59" s="692"/>
      <c r="B59" s="711"/>
      <c r="C59" s="413" t="s">
        <v>1655</v>
      </c>
      <c r="D59" s="431">
        <v>0.61424999999999996</v>
      </c>
      <c r="E59" s="432"/>
      <c r="F59" s="403"/>
      <c r="G59" s="403"/>
      <c r="H59" s="403"/>
      <c r="I59" s="403"/>
      <c r="J59" s="403"/>
      <c r="K59" s="403"/>
      <c r="L59" s="403"/>
    </row>
    <row r="60" spans="1:12">
      <c r="A60" s="692"/>
      <c r="B60" s="711"/>
      <c r="C60" s="413" t="s">
        <v>1656</v>
      </c>
      <c r="D60" s="431">
        <v>6.5820000000000004E-2</v>
      </c>
      <c r="E60" s="432"/>
      <c r="F60" s="403"/>
      <c r="G60" s="403"/>
      <c r="H60" s="403"/>
      <c r="I60" s="403"/>
      <c r="J60" s="403"/>
      <c r="K60" s="403"/>
      <c r="L60" s="403"/>
    </row>
    <row r="61" spans="1:12">
      <c r="A61" s="692"/>
      <c r="B61" s="711"/>
      <c r="C61" s="413" t="s">
        <v>1657</v>
      </c>
      <c r="D61" s="431">
        <v>6.2530000000000002E-2</v>
      </c>
      <c r="E61" s="432"/>
      <c r="F61" s="403"/>
      <c r="G61" s="403"/>
      <c r="H61" s="403"/>
      <c r="I61" s="403"/>
      <c r="J61" s="403"/>
      <c r="K61" s="403"/>
      <c r="L61" s="403"/>
    </row>
    <row r="62" spans="1:12">
      <c r="A62" s="692"/>
      <c r="B62" s="711" t="s">
        <v>1667</v>
      </c>
      <c r="C62" s="413" t="s">
        <v>1593</v>
      </c>
      <c r="D62" s="431">
        <v>661.79467999999997</v>
      </c>
      <c r="E62" s="432"/>
      <c r="F62" s="403"/>
      <c r="G62" s="403"/>
      <c r="H62" s="403"/>
      <c r="I62" s="403"/>
      <c r="J62" s="403"/>
      <c r="K62" s="403"/>
      <c r="L62" s="403"/>
    </row>
    <row r="63" spans="1:12">
      <c r="A63" s="692"/>
      <c r="B63" s="711"/>
      <c r="C63" s="413" t="s">
        <v>1655</v>
      </c>
      <c r="D63" s="431">
        <v>0.52817000000000003</v>
      </c>
      <c r="E63" s="432"/>
      <c r="F63" s="403"/>
      <c r="G63" s="403"/>
      <c r="H63" s="403"/>
      <c r="I63" s="403"/>
      <c r="J63" s="403"/>
      <c r="K63" s="403"/>
      <c r="L63" s="403"/>
    </row>
    <row r="64" spans="1:12">
      <c r="A64" s="692"/>
      <c r="B64" s="711"/>
      <c r="C64" s="413" t="s">
        <v>1656</v>
      </c>
      <c r="D64" s="431">
        <v>5.4239999999999997E-2</v>
      </c>
      <c r="E64" s="432"/>
      <c r="F64" s="403"/>
      <c r="G64" s="403"/>
      <c r="H64" s="403"/>
      <c r="I64" s="403"/>
      <c r="J64" s="403"/>
      <c r="K64" s="403"/>
      <c r="L64" s="403"/>
    </row>
    <row r="65" spans="1:12">
      <c r="A65" s="692"/>
      <c r="B65" s="711"/>
      <c r="C65" s="413" t="s">
        <v>1657</v>
      </c>
      <c r="D65" s="431">
        <v>5.1529999999999999E-2</v>
      </c>
      <c r="E65" s="432"/>
      <c r="F65" s="403"/>
      <c r="G65" s="403"/>
      <c r="H65" s="403"/>
      <c r="I65" s="403"/>
      <c r="J65" s="403"/>
      <c r="K65" s="403"/>
      <c r="L65" s="403"/>
    </row>
    <row r="66" spans="1:12">
      <c r="A66" s="692"/>
      <c r="B66" s="711" t="s">
        <v>1668</v>
      </c>
      <c r="C66" s="413" t="s">
        <v>1593</v>
      </c>
      <c r="D66" s="431">
        <v>660.82605000000001</v>
      </c>
      <c r="E66" s="432"/>
      <c r="F66" s="403"/>
      <c r="G66" s="403"/>
      <c r="H66" s="403"/>
      <c r="I66" s="403"/>
      <c r="J66" s="403"/>
      <c r="K66" s="403"/>
      <c r="L66" s="403"/>
    </row>
    <row r="67" spans="1:12">
      <c r="A67" s="692"/>
      <c r="B67" s="711"/>
      <c r="C67" s="413" t="s">
        <v>1655</v>
      </c>
      <c r="D67" s="431">
        <v>0.53078000000000003</v>
      </c>
      <c r="E67" s="432"/>
      <c r="F67" s="403"/>
      <c r="G67" s="403"/>
      <c r="H67" s="403"/>
      <c r="I67" s="403"/>
      <c r="J67" s="403"/>
      <c r="K67" s="403"/>
      <c r="L67" s="403"/>
    </row>
    <row r="68" spans="1:12">
      <c r="A68" s="692"/>
      <c r="B68" s="711"/>
      <c r="C68" s="413" t="s">
        <v>1656</v>
      </c>
      <c r="D68" s="431">
        <v>5.4239999999999997E-2</v>
      </c>
      <c r="E68" s="432"/>
      <c r="F68" s="403"/>
      <c r="G68" s="403"/>
      <c r="H68" s="403"/>
      <c r="I68" s="403"/>
      <c r="J68" s="403"/>
      <c r="K68" s="403"/>
      <c r="L68" s="403"/>
    </row>
    <row r="69" spans="1:12">
      <c r="A69" s="692"/>
      <c r="B69" s="711"/>
      <c r="C69" s="413" t="s">
        <v>1657</v>
      </c>
      <c r="D69" s="431">
        <v>5.1529999999999999E-2</v>
      </c>
      <c r="E69" s="432"/>
      <c r="F69" s="403"/>
      <c r="G69" s="403"/>
      <c r="H69" s="403"/>
      <c r="I69" s="403"/>
      <c r="J69" s="403"/>
      <c r="K69" s="403"/>
      <c r="L69" s="403"/>
    </row>
    <row r="70" spans="1:12">
      <c r="A70" s="692"/>
      <c r="B70" s="711" t="s">
        <v>1669</v>
      </c>
      <c r="C70" s="413" t="s">
        <v>1593</v>
      </c>
      <c r="D70" s="431">
        <v>733.64436000000001</v>
      </c>
      <c r="E70" s="432"/>
      <c r="F70" s="403"/>
      <c r="G70" s="403"/>
      <c r="H70" s="403"/>
      <c r="I70" s="403"/>
      <c r="J70" s="403"/>
      <c r="K70" s="403"/>
      <c r="L70" s="403"/>
    </row>
    <row r="71" spans="1:12">
      <c r="A71" s="692"/>
      <c r="B71" s="711"/>
      <c r="C71" s="413" t="s">
        <v>1655</v>
      </c>
      <c r="D71" s="431">
        <v>0.61101000000000005</v>
      </c>
      <c r="E71" s="432"/>
      <c r="F71" s="403"/>
      <c r="G71" s="403"/>
      <c r="H71" s="403"/>
      <c r="I71" s="403"/>
      <c r="J71" s="403"/>
      <c r="K71" s="403"/>
      <c r="L71" s="403"/>
    </row>
    <row r="72" spans="1:12">
      <c r="A72" s="692"/>
      <c r="B72" s="711"/>
      <c r="C72" s="413" t="s">
        <v>1656</v>
      </c>
      <c r="D72" s="431">
        <v>6.1809999999999997E-2</v>
      </c>
      <c r="E72" s="432"/>
      <c r="F72" s="403"/>
      <c r="G72" s="403"/>
      <c r="H72" s="403"/>
      <c r="I72" s="403"/>
      <c r="J72" s="403"/>
      <c r="K72" s="403"/>
      <c r="L72" s="403"/>
    </row>
    <row r="73" spans="1:12">
      <c r="A73" s="692"/>
      <c r="B73" s="711"/>
      <c r="C73" s="413" t="s">
        <v>1657</v>
      </c>
      <c r="D73" s="431">
        <v>5.8160000000000003E-2</v>
      </c>
      <c r="E73" s="432"/>
      <c r="F73" s="403"/>
      <c r="G73" s="403"/>
      <c r="H73" s="403"/>
      <c r="I73" s="403"/>
      <c r="J73" s="403"/>
      <c r="K73" s="403"/>
      <c r="L73" s="403"/>
    </row>
    <row r="74" spans="1:12">
      <c r="A74" s="692"/>
      <c r="B74" s="711" t="s">
        <v>1670</v>
      </c>
      <c r="C74" s="413" t="s">
        <v>1593</v>
      </c>
      <c r="D74" s="431">
        <v>752.02760000000001</v>
      </c>
      <c r="E74" s="432"/>
      <c r="F74" s="403"/>
      <c r="G74" s="403"/>
      <c r="H74" s="403"/>
      <c r="I74" s="403"/>
      <c r="J74" s="403"/>
      <c r="K74" s="403"/>
      <c r="L74" s="403"/>
    </row>
    <row r="75" spans="1:12">
      <c r="A75" s="692"/>
      <c r="B75" s="711"/>
      <c r="C75" s="413" t="s">
        <v>1655</v>
      </c>
      <c r="D75" s="431">
        <v>0.62409000000000003</v>
      </c>
      <c r="E75" s="432"/>
      <c r="F75" s="403"/>
      <c r="G75" s="403"/>
      <c r="H75" s="403"/>
      <c r="I75" s="403"/>
      <c r="J75" s="403"/>
      <c r="K75" s="403"/>
      <c r="L75" s="403"/>
    </row>
    <row r="76" spans="1:12">
      <c r="A76" s="692"/>
      <c r="B76" s="711"/>
      <c r="C76" s="413" t="s">
        <v>1656</v>
      </c>
      <c r="D76" s="431">
        <v>6.2909999999999994E-2</v>
      </c>
      <c r="E76" s="432"/>
      <c r="F76" s="403"/>
      <c r="G76" s="403"/>
      <c r="H76" s="403"/>
      <c r="I76" s="403"/>
      <c r="J76" s="403"/>
      <c r="K76" s="403"/>
      <c r="L76" s="403"/>
    </row>
    <row r="77" spans="1:12">
      <c r="A77" s="692"/>
      <c r="B77" s="711"/>
      <c r="C77" s="413" t="s">
        <v>1657</v>
      </c>
      <c r="D77" s="431">
        <v>5.9130000000000002E-2</v>
      </c>
      <c r="E77" s="432"/>
      <c r="F77" s="403"/>
      <c r="G77" s="403"/>
      <c r="H77" s="403"/>
      <c r="I77" s="403"/>
      <c r="J77" s="403"/>
      <c r="K77" s="403"/>
      <c r="L77" s="403"/>
    </row>
    <row r="78" spans="1:12">
      <c r="A78" s="692"/>
      <c r="B78" s="711" t="s">
        <v>1671</v>
      </c>
      <c r="C78" s="413" t="s">
        <v>1593</v>
      </c>
      <c r="D78" s="431">
        <v>714.86545000000001</v>
      </c>
      <c r="E78" s="432"/>
      <c r="F78" s="403"/>
      <c r="G78" s="403"/>
      <c r="H78" s="403"/>
      <c r="I78" s="403"/>
      <c r="J78" s="403"/>
      <c r="K78" s="403"/>
      <c r="L78" s="403"/>
    </row>
    <row r="79" spans="1:12">
      <c r="A79" s="692"/>
      <c r="B79" s="711"/>
      <c r="C79" s="413" t="s">
        <v>1655</v>
      </c>
      <c r="D79" s="431">
        <v>0.69538999999999995</v>
      </c>
      <c r="E79" s="432"/>
      <c r="F79" s="403"/>
      <c r="G79" s="403"/>
      <c r="H79" s="403"/>
      <c r="I79" s="403"/>
      <c r="J79" s="403"/>
      <c r="K79" s="403"/>
      <c r="L79" s="403"/>
    </row>
    <row r="80" spans="1:12">
      <c r="A80" s="692"/>
      <c r="B80" s="711"/>
      <c r="C80" s="413" t="s">
        <v>1656</v>
      </c>
      <c r="D80" s="431">
        <v>6.2909999999999994E-2</v>
      </c>
      <c r="E80" s="432"/>
      <c r="F80" s="403"/>
      <c r="G80" s="403"/>
      <c r="H80" s="403"/>
      <c r="I80" s="403"/>
      <c r="J80" s="403"/>
      <c r="K80" s="403"/>
      <c r="L80" s="403"/>
    </row>
    <row r="81" spans="1:12">
      <c r="A81" s="692"/>
      <c r="B81" s="711"/>
      <c r="C81" s="413" t="s">
        <v>1657</v>
      </c>
      <c r="D81" s="431">
        <v>5.9130000000000002E-2</v>
      </c>
      <c r="E81" s="432"/>
      <c r="F81" s="403"/>
      <c r="G81" s="403"/>
      <c r="H81" s="403"/>
      <c r="I81" s="403"/>
      <c r="J81" s="403"/>
      <c r="K81" s="403"/>
      <c r="L81" s="403"/>
    </row>
    <row r="82" spans="1:12">
      <c r="A82" s="692"/>
      <c r="B82" s="711" t="s">
        <v>1672</v>
      </c>
      <c r="C82" s="413" t="s">
        <v>1593</v>
      </c>
      <c r="D82" s="431">
        <v>743.83524</v>
      </c>
      <c r="E82" s="432"/>
      <c r="F82" s="403"/>
      <c r="G82" s="403"/>
      <c r="H82" s="403"/>
      <c r="I82" s="403"/>
      <c r="J82" s="403"/>
      <c r="K82" s="403"/>
      <c r="L82" s="403"/>
    </row>
    <row r="83" spans="1:12">
      <c r="A83" s="692"/>
      <c r="B83" s="711"/>
      <c r="C83" s="413" t="s">
        <v>1655</v>
      </c>
      <c r="D83" s="431">
        <v>0.62665000000000004</v>
      </c>
      <c r="E83" s="432"/>
      <c r="F83" s="403"/>
      <c r="G83" s="403"/>
      <c r="H83" s="403"/>
      <c r="I83" s="403"/>
      <c r="J83" s="403"/>
      <c r="K83" s="403"/>
      <c r="L83" s="403"/>
    </row>
    <row r="84" spans="1:12">
      <c r="A84" s="692"/>
      <c r="B84" s="711"/>
      <c r="C84" s="413" t="s">
        <v>1656</v>
      </c>
      <c r="D84" s="431">
        <v>6.2909999999999994E-2</v>
      </c>
      <c r="E84" s="432"/>
      <c r="F84" s="403"/>
      <c r="G84" s="403"/>
      <c r="H84" s="403"/>
      <c r="I84" s="403"/>
      <c r="J84" s="403"/>
      <c r="K84" s="403"/>
      <c r="L84" s="403"/>
    </row>
    <row r="85" spans="1:12">
      <c r="A85" s="692"/>
      <c r="B85" s="711"/>
      <c r="C85" s="413" t="s">
        <v>1657</v>
      </c>
      <c r="D85" s="431">
        <v>5.9130000000000002E-2</v>
      </c>
      <c r="E85" s="432"/>
      <c r="F85" s="403"/>
      <c r="G85" s="403"/>
      <c r="H85" s="403"/>
      <c r="I85" s="403"/>
      <c r="J85" s="403"/>
      <c r="K85" s="403"/>
      <c r="L85" s="403"/>
    </row>
    <row r="86" spans="1:12">
      <c r="A86" s="692"/>
      <c r="B86" s="711" t="s">
        <v>1673</v>
      </c>
      <c r="C86" s="413" t="s">
        <v>1593</v>
      </c>
      <c r="D86" s="431">
        <v>1116.8371199999999</v>
      </c>
      <c r="E86" s="432"/>
      <c r="F86" s="403"/>
      <c r="G86" s="403"/>
      <c r="H86" s="403"/>
      <c r="I86" s="403"/>
      <c r="J86" s="403"/>
      <c r="K86" s="403"/>
      <c r="L86" s="403"/>
    </row>
    <row r="87" spans="1:12">
      <c r="A87" s="692"/>
      <c r="B87" s="711"/>
      <c r="C87" s="413" t="s">
        <v>1655</v>
      </c>
      <c r="D87" s="435"/>
      <c r="E87" s="432"/>
      <c r="F87" s="403"/>
      <c r="G87" s="403"/>
      <c r="H87" s="403"/>
      <c r="I87" s="403"/>
      <c r="J87" s="403"/>
      <c r="K87" s="403"/>
      <c r="L87" s="403"/>
    </row>
    <row r="88" spans="1:12">
      <c r="A88" s="692"/>
      <c r="B88" s="711"/>
      <c r="C88" s="413" t="s">
        <v>1656</v>
      </c>
      <c r="D88" s="431">
        <v>9.8280000000000006E-2</v>
      </c>
      <c r="E88" s="432"/>
      <c r="F88" s="403"/>
      <c r="G88" s="403"/>
      <c r="H88" s="403"/>
      <c r="I88" s="403"/>
      <c r="J88" s="403"/>
      <c r="K88" s="403"/>
      <c r="L88" s="403"/>
    </row>
    <row r="89" spans="1:12">
      <c r="A89" s="692"/>
      <c r="B89" s="711"/>
      <c r="C89" s="413" t="s">
        <v>1657</v>
      </c>
      <c r="D89" s="431">
        <v>9.2380000000000004E-2</v>
      </c>
      <c r="E89" s="432"/>
      <c r="F89" s="403"/>
      <c r="G89" s="403"/>
      <c r="H89" s="403"/>
      <c r="I89" s="403"/>
      <c r="J89" s="403"/>
      <c r="K89" s="403"/>
      <c r="L89" s="403"/>
    </row>
    <row r="90" spans="1:12">
      <c r="A90" s="692"/>
      <c r="B90" s="711" t="s">
        <v>361</v>
      </c>
      <c r="C90" s="413" t="s">
        <v>1593</v>
      </c>
      <c r="D90" s="431">
        <v>640.41463999999996</v>
      </c>
      <c r="E90" s="432"/>
      <c r="F90" s="403"/>
      <c r="G90" s="403"/>
      <c r="H90" s="403"/>
      <c r="I90" s="403"/>
      <c r="J90" s="403"/>
      <c r="K90" s="403"/>
      <c r="L90" s="403"/>
    </row>
    <row r="91" spans="1:12">
      <c r="A91" s="692"/>
      <c r="B91" s="711"/>
      <c r="C91" s="413" t="s">
        <v>1655</v>
      </c>
      <c r="D91" s="435"/>
      <c r="E91" s="432"/>
      <c r="F91" s="403"/>
      <c r="G91" s="403"/>
      <c r="H91" s="403"/>
      <c r="I91" s="403"/>
      <c r="J91" s="403"/>
      <c r="K91" s="403"/>
      <c r="L91" s="403"/>
    </row>
    <row r="92" spans="1:12">
      <c r="A92" s="692"/>
      <c r="B92" s="711"/>
      <c r="C92" s="413" t="s">
        <v>1656</v>
      </c>
      <c r="D92" s="431">
        <v>5.076E-2</v>
      </c>
      <c r="E92" s="432"/>
      <c r="F92" s="403"/>
      <c r="G92" s="403"/>
      <c r="H92" s="403"/>
      <c r="I92" s="403"/>
      <c r="J92" s="403"/>
      <c r="K92" s="403"/>
      <c r="L92" s="403"/>
    </row>
    <row r="93" spans="1:12">
      <c r="A93" s="692"/>
      <c r="B93" s="711"/>
      <c r="C93" s="413" t="s">
        <v>1657</v>
      </c>
      <c r="D93" s="431">
        <v>4.8219999999999999E-2</v>
      </c>
      <c r="E93" s="432"/>
      <c r="F93" s="403"/>
      <c r="G93" s="403"/>
      <c r="H93" s="403"/>
      <c r="I93" s="403"/>
      <c r="J93" s="403"/>
      <c r="K93" s="403"/>
      <c r="L93" s="403"/>
    </row>
    <row r="94" spans="1:12">
      <c r="A94" s="692"/>
      <c r="B94" s="711" t="s">
        <v>1674</v>
      </c>
      <c r="C94" s="413" t="s">
        <v>1593</v>
      </c>
      <c r="D94" s="431">
        <v>777.33392000000003</v>
      </c>
      <c r="E94" s="432"/>
      <c r="F94" s="403"/>
      <c r="G94" s="403"/>
      <c r="H94" s="403"/>
      <c r="I94" s="403"/>
      <c r="J94" s="403"/>
      <c r="K94" s="403"/>
      <c r="L94" s="403"/>
    </row>
    <row r="95" spans="1:12">
      <c r="A95" s="692"/>
      <c r="B95" s="711"/>
      <c r="C95" s="413" t="s">
        <v>1655</v>
      </c>
      <c r="D95" s="431">
        <v>0.58094000000000001</v>
      </c>
      <c r="E95" s="432"/>
      <c r="F95" s="403"/>
      <c r="G95" s="403"/>
      <c r="H95" s="403"/>
      <c r="I95" s="403"/>
      <c r="J95" s="403"/>
      <c r="K95" s="403"/>
      <c r="L95" s="403"/>
    </row>
    <row r="96" spans="1:12">
      <c r="A96" s="692"/>
      <c r="B96" s="711"/>
      <c r="C96" s="413" t="s">
        <v>1656</v>
      </c>
      <c r="D96" s="431">
        <v>6.4799999999999996E-2</v>
      </c>
      <c r="E96" s="432"/>
      <c r="F96" s="403"/>
      <c r="G96" s="403"/>
      <c r="H96" s="403"/>
      <c r="I96" s="403"/>
      <c r="J96" s="403"/>
      <c r="K96" s="403"/>
      <c r="L96" s="403"/>
    </row>
    <row r="97" spans="1:12">
      <c r="A97" s="692"/>
      <c r="B97" s="711"/>
      <c r="C97" s="413" t="s">
        <v>1657</v>
      </c>
      <c r="D97" s="431">
        <v>6.1400000000000003E-2</v>
      </c>
      <c r="E97" s="432"/>
      <c r="F97" s="403"/>
      <c r="G97" s="403"/>
      <c r="H97" s="403"/>
      <c r="I97" s="403"/>
      <c r="J97" s="403"/>
      <c r="K97" s="403"/>
      <c r="L97" s="403"/>
    </row>
    <row r="98" spans="1:12">
      <c r="A98" s="692"/>
      <c r="B98" s="711" t="s">
        <v>1539</v>
      </c>
      <c r="C98" s="413" t="s">
        <v>1593</v>
      </c>
      <c r="D98" s="431">
        <v>815.93523000000005</v>
      </c>
      <c r="E98" s="432"/>
      <c r="F98" s="403"/>
      <c r="G98" s="403"/>
      <c r="H98" s="403"/>
      <c r="I98" s="403"/>
      <c r="J98" s="403"/>
      <c r="K98" s="403"/>
      <c r="L98" s="403"/>
    </row>
    <row r="99" spans="1:12">
      <c r="A99" s="692"/>
      <c r="B99" s="711"/>
      <c r="C99" s="413" t="s">
        <v>1655</v>
      </c>
      <c r="D99" s="431">
        <v>0.60663999999999996</v>
      </c>
      <c r="E99" s="432"/>
      <c r="F99" s="403"/>
      <c r="G99" s="403"/>
      <c r="H99" s="403"/>
      <c r="I99" s="403"/>
      <c r="J99" s="403"/>
      <c r="K99" s="403"/>
      <c r="L99" s="403"/>
    </row>
    <row r="100" spans="1:12">
      <c r="A100" s="692"/>
      <c r="B100" s="711"/>
      <c r="C100" s="413" t="s">
        <v>1656</v>
      </c>
      <c r="D100" s="431">
        <v>6.5820000000000004E-2</v>
      </c>
      <c r="E100" s="432"/>
      <c r="F100" s="403"/>
      <c r="G100" s="403"/>
      <c r="H100" s="403"/>
      <c r="I100" s="403"/>
      <c r="J100" s="403"/>
      <c r="K100" s="403"/>
      <c r="L100" s="403"/>
    </row>
    <row r="101" spans="1:12">
      <c r="A101" s="692"/>
      <c r="B101" s="711"/>
      <c r="C101" s="413" t="s">
        <v>1657</v>
      </c>
      <c r="D101" s="431">
        <v>6.2530000000000002E-2</v>
      </c>
      <c r="E101" s="432"/>
      <c r="F101" s="403"/>
      <c r="G101" s="403"/>
      <c r="H101" s="403"/>
      <c r="I101" s="403"/>
      <c r="J101" s="403"/>
      <c r="K101" s="403"/>
      <c r="L101" s="403"/>
    </row>
    <row r="102" spans="1:12">
      <c r="A102" s="692"/>
      <c r="B102" s="711" t="s">
        <v>1675</v>
      </c>
      <c r="C102" s="413" t="s">
        <v>1593</v>
      </c>
      <c r="D102" s="431">
        <v>1132.08149</v>
      </c>
      <c r="E102" s="432"/>
      <c r="F102" s="403"/>
      <c r="G102" s="403"/>
      <c r="H102" s="403"/>
      <c r="I102" s="403"/>
      <c r="J102" s="403"/>
      <c r="K102" s="403"/>
      <c r="L102" s="403"/>
    </row>
    <row r="103" spans="1:12">
      <c r="A103" s="692"/>
      <c r="B103" s="711"/>
      <c r="C103" s="413" t="s">
        <v>1655</v>
      </c>
      <c r="D103" s="431">
        <v>1.1012500000000001</v>
      </c>
      <c r="E103" s="432"/>
      <c r="F103" s="403"/>
      <c r="G103" s="403"/>
      <c r="H103" s="403"/>
      <c r="I103" s="403"/>
      <c r="J103" s="403"/>
      <c r="K103" s="403"/>
      <c r="L103" s="403"/>
    </row>
    <row r="104" spans="1:12">
      <c r="A104" s="692"/>
      <c r="B104" s="711"/>
      <c r="C104" s="413" t="s">
        <v>1656</v>
      </c>
      <c r="D104" s="431">
        <v>9.962E-2</v>
      </c>
      <c r="E104" s="432"/>
      <c r="F104" s="403"/>
      <c r="G104" s="403"/>
      <c r="H104" s="403"/>
      <c r="I104" s="403"/>
      <c r="J104" s="403"/>
      <c r="K104" s="403"/>
      <c r="L104" s="403"/>
    </row>
    <row r="105" spans="1:12">
      <c r="A105" s="692"/>
      <c r="B105" s="711"/>
      <c r="C105" s="413" t="s">
        <v>1657</v>
      </c>
      <c r="D105" s="431">
        <v>9.3640000000000001E-2</v>
      </c>
      <c r="E105" s="432"/>
      <c r="F105" s="403"/>
      <c r="G105" s="403"/>
      <c r="H105" s="403"/>
      <c r="I105" s="403"/>
      <c r="J105" s="403"/>
      <c r="K105" s="403"/>
      <c r="L105" s="403"/>
    </row>
    <row r="106" spans="1:12">
      <c r="A106" s="692"/>
      <c r="B106" s="711" t="s">
        <v>1676</v>
      </c>
      <c r="C106" s="413" t="s">
        <v>1593</v>
      </c>
      <c r="D106" s="431">
        <v>1123.49881</v>
      </c>
      <c r="E106" s="432"/>
      <c r="F106" s="403"/>
      <c r="G106" s="403"/>
      <c r="H106" s="403"/>
      <c r="I106" s="403"/>
      <c r="J106" s="403"/>
      <c r="K106" s="403"/>
      <c r="L106" s="403"/>
    </row>
    <row r="107" spans="1:12">
      <c r="A107" s="692"/>
      <c r="B107" s="711"/>
      <c r="C107" s="413" t="s">
        <v>1655</v>
      </c>
      <c r="D107" s="431">
        <v>0.94650000000000001</v>
      </c>
      <c r="E107" s="432"/>
      <c r="F107" s="403"/>
      <c r="G107" s="403"/>
      <c r="H107" s="403"/>
      <c r="I107" s="403"/>
      <c r="J107" s="403"/>
      <c r="K107" s="403"/>
      <c r="L107" s="403"/>
    </row>
    <row r="108" spans="1:12">
      <c r="A108" s="692"/>
      <c r="B108" s="711"/>
      <c r="C108" s="413" t="s">
        <v>1656</v>
      </c>
      <c r="D108" s="431">
        <v>9.5009999999999997E-2</v>
      </c>
      <c r="E108" s="432"/>
      <c r="F108" s="403"/>
      <c r="G108" s="403"/>
      <c r="H108" s="403"/>
      <c r="I108" s="403"/>
      <c r="J108" s="403"/>
      <c r="K108" s="403"/>
      <c r="L108" s="403"/>
    </row>
    <row r="109" spans="1:12">
      <c r="A109" s="692"/>
      <c r="B109" s="711"/>
      <c r="C109" s="413" t="s">
        <v>1657</v>
      </c>
      <c r="D109" s="431">
        <v>8.931E-2</v>
      </c>
      <c r="E109" s="432"/>
      <c r="F109" s="403"/>
      <c r="G109" s="403"/>
      <c r="H109" s="403"/>
      <c r="I109" s="403"/>
      <c r="J109" s="403"/>
      <c r="K109" s="403"/>
      <c r="L109" s="403"/>
    </row>
    <row r="110" spans="1:12">
      <c r="A110" s="692"/>
      <c r="B110" s="711" t="s">
        <v>1677</v>
      </c>
      <c r="C110" s="413" t="s">
        <v>1593</v>
      </c>
      <c r="D110" s="431">
        <v>348.98257999999998</v>
      </c>
      <c r="E110" s="432"/>
      <c r="F110" s="403"/>
      <c r="G110" s="403"/>
      <c r="H110" s="403"/>
      <c r="I110" s="403"/>
      <c r="J110" s="403"/>
      <c r="K110" s="403"/>
      <c r="L110" s="403"/>
    </row>
    <row r="111" spans="1:12">
      <c r="A111" s="692"/>
      <c r="B111" s="711"/>
      <c r="C111" s="413" t="s">
        <v>1655</v>
      </c>
      <c r="D111" s="435"/>
      <c r="E111" s="432"/>
      <c r="F111" s="403"/>
      <c r="G111" s="403"/>
      <c r="H111" s="403"/>
      <c r="I111" s="403"/>
      <c r="J111" s="403"/>
      <c r="K111" s="403"/>
      <c r="L111" s="403"/>
    </row>
    <row r="112" spans="1:12">
      <c r="A112" s="692"/>
      <c r="B112" s="711"/>
      <c r="C112" s="413" t="s">
        <v>1656</v>
      </c>
      <c r="D112" s="431">
        <v>3.0769999999999999E-2</v>
      </c>
      <c r="E112" s="432"/>
      <c r="F112" s="403"/>
      <c r="G112" s="403"/>
      <c r="H112" s="403"/>
      <c r="I112" s="403"/>
      <c r="J112" s="403"/>
      <c r="K112" s="403"/>
      <c r="L112" s="403"/>
    </row>
    <row r="113" spans="1:12">
      <c r="A113" s="692"/>
      <c r="B113" s="711"/>
      <c r="C113" s="413" t="s">
        <v>1657</v>
      </c>
      <c r="D113" s="431">
        <v>2.9229999999999999E-2</v>
      </c>
      <c r="E113" s="432"/>
      <c r="F113" s="403"/>
      <c r="G113" s="403"/>
      <c r="H113" s="403"/>
      <c r="I113" s="403"/>
      <c r="J113" s="403"/>
      <c r="K113" s="403"/>
      <c r="L113" s="403"/>
    </row>
    <row r="114" spans="1:12">
      <c r="A114" s="692"/>
      <c r="B114" s="711" t="s">
        <v>1678</v>
      </c>
      <c r="C114" s="413" t="s">
        <v>1593</v>
      </c>
      <c r="D114" s="431">
        <v>1116.8371199999999</v>
      </c>
      <c r="E114" s="432"/>
      <c r="F114" s="403"/>
      <c r="G114" s="403"/>
      <c r="H114" s="403"/>
      <c r="I114" s="403"/>
      <c r="J114" s="403"/>
      <c r="K114" s="403"/>
      <c r="L114" s="403"/>
    </row>
    <row r="115" spans="1:12">
      <c r="A115" s="692"/>
      <c r="B115" s="711"/>
      <c r="C115" s="413" t="s">
        <v>1655</v>
      </c>
      <c r="D115" s="435"/>
      <c r="E115" s="432"/>
      <c r="F115" s="403"/>
      <c r="G115" s="403"/>
      <c r="H115" s="403"/>
      <c r="I115" s="403"/>
      <c r="J115" s="403"/>
      <c r="K115" s="403"/>
      <c r="L115" s="403"/>
    </row>
    <row r="116" spans="1:12">
      <c r="A116" s="692"/>
      <c r="B116" s="711"/>
      <c r="C116" s="413" t="s">
        <v>1656</v>
      </c>
      <c r="D116" s="431">
        <v>9.5259999999999997E-2</v>
      </c>
      <c r="E116" s="432"/>
      <c r="F116" s="403"/>
      <c r="G116" s="403"/>
      <c r="H116" s="403"/>
      <c r="I116" s="403"/>
      <c r="J116" s="403"/>
      <c r="K116" s="403"/>
      <c r="L116" s="403"/>
    </row>
    <row r="117" spans="1:12">
      <c r="A117" s="692"/>
      <c r="B117" s="711"/>
      <c r="C117" s="413" t="s">
        <v>1657</v>
      </c>
      <c r="D117" s="431">
        <v>8.8950000000000001E-2</v>
      </c>
      <c r="E117" s="432"/>
      <c r="F117" s="403"/>
      <c r="G117" s="403"/>
      <c r="H117" s="403"/>
      <c r="I117" s="403"/>
      <c r="J117" s="403"/>
      <c r="K117" s="403"/>
      <c r="L117" s="403"/>
    </row>
    <row r="118" spans="1:12">
      <c r="A118" s="692"/>
      <c r="B118" s="711" t="s">
        <v>1679</v>
      </c>
      <c r="C118" s="413" t="s">
        <v>1593</v>
      </c>
      <c r="D118" s="431">
        <v>743.83524</v>
      </c>
      <c r="E118" s="432"/>
      <c r="F118" s="403"/>
      <c r="G118" s="403"/>
      <c r="H118" s="403"/>
      <c r="I118" s="403"/>
      <c r="J118" s="403"/>
      <c r="K118" s="403"/>
      <c r="L118" s="403"/>
    </row>
    <row r="119" spans="1:12">
      <c r="A119" s="692"/>
      <c r="B119" s="711"/>
      <c r="C119" s="413" t="s">
        <v>1655</v>
      </c>
      <c r="D119" s="431">
        <v>0.62665000000000004</v>
      </c>
      <c r="E119" s="432"/>
      <c r="F119" s="403"/>
      <c r="G119" s="403"/>
      <c r="H119" s="403"/>
      <c r="I119" s="403"/>
      <c r="J119" s="403"/>
      <c r="K119" s="403"/>
      <c r="L119" s="403"/>
    </row>
    <row r="120" spans="1:12">
      <c r="A120" s="692"/>
      <c r="B120" s="711"/>
      <c r="C120" s="413" t="s">
        <v>1656</v>
      </c>
      <c r="D120" s="431">
        <v>6.2909999999999994E-2</v>
      </c>
      <c r="E120" s="432"/>
      <c r="F120" s="403"/>
      <c r="G120" s="403"/>
      <c r="H120" s="403"/>
      <c r="I120" s="403"/>
      <c r="J120" s="403"/>
      <c r="K120" s="403"/>
      <c r="L120" s="403"/>
    </row>
    <row r="121" spans="1:12">
      <c r="A121" s="692"/>
      <c r="B121" s="711"/>
      <c r="C121" s="413" t="s">
        <v>1657</v>
      </c>
      <c r="D121" s="431">
        <v>5.9130000000000002E-2</v>
      </c>
      <c r="E121" s="432"/>
      <c r="F121" s="403"/>
      <c r="G121" s="403"/>
      <c r="H121" s="403"/>
      <c r="I121" s="403"/>
      <c r="J121" s="403"/>
      <c r="K121" s="403"/>
      <c r="L121" s="403"/>
    </row>
    <row r="122" spans="1:12">
      <c r="A122" s="692"/>
      <c r="B122" s="711" t="s">
        <v>1680</v>
      </c>
      <c r="C122" s="413" t="s">
        <v>1593</v>
      </c>
      <c r="D122" s="431">
        <v>714.86545000000001</v>
      </c>
      <c r="E122" s="432"/>
      <c r="F122" s="403"/>
      <c r="G122" s="403"/>
      <c r="H122" s="403"/>
      <c r="I122" s="403"/>
      <c r="J122" s="403"/>
      <c r="K122" s="403"/>
      <c r="L122" s="403"/>
    </row>
    <row r="123" spans="1:12">
      <c r="A123" s="692"/>
      <c r="B123" s="711"/>
      <c r="C123" s="413" t="s">
        <v>1655</v>
      </c>
      <c r="D123" s="431">
        <v>0.69538999999999995</v>
      </c>
      <c r="E123" s="432"/>
      <c r="F123" s="403"/>
      <c r="G123" s="403"/>
      <c r="H123" s="403"/>
      <c r="I123" s="403"/>
      <c r="J123" s="403"/>
      <c r="K123" s="403"/>
      <c r="L123" s="403"/>
    </row>
    <row r="124" spans="1:12">
      <c r="A124" s="692"/>
      <c r="B124" s="711"/>
      <c r="C124" s="413" t="s">
        <v>1656</v>
      </c>
      <c r="D124" s="431">
        <v>6.2909999999999994E-2</v>
      </c>
      <c r="E124" s="432"/>
      <c r="F124" s="403"/>
      <c r="G124" s="403"/>
      <c r="H124" s="403"/>
      <c r="I124" s="403"/>
      <c r="J124" s="403"/>
      <c r="K124" s="403"/>
      <c r="L124" s="403"/>
    </row>
    <row r="125" spans="1:12">
      <c r="A125" s="692"/>
      <c r="B125" s="711"/>
      <c r="C125" s="413" t="s">
        <v>1657</v>
      </c>
      <c r="D125" s="431">
        <v>5.9130000000000002E-2</v>
      </c>
      <c r="E125" s="432"/>
      <c r="F125" s="403"/>
      <c r="G125" s="403"/>
      <c r="H125" s="403"/>
      <c r="I125" s="403"/>
      <c r="J125" s="403"/>
      <c r="K125" s="403"/>
      <c r="L125" s="403"/>
    </row>
    <row r="126" spans="1:12">
      <c r="A126" s="408"/>
      <c r="B126" s="433"/>
      <c r="C126" s="408"/>
      <c r="D126" s="434"/>
      <c r="E126" s="432"/>
      <c r="F126" s="403"/>
      <c r="G126" s="403"/>
      <c r="H126" s="403"/>
      <c r="I126" s="403"/>
      <c r="J126" s="403"/>
      <c r="K126" s="403"/>
      <c r="L126" s="403"/>
    </row>
    <row r="127" spans="1:12">
      <c r="A127" s="408"/>
      <c r="B127" s="433"/>
      <c r="C127" s="408"/>
      <c r="D127" s="434"/>
      <c r="E127" s="432"/>
      <c r="F127" s="403"/>
      <c r="G127" s="403"/>
      <c r="H127" s="403"/>
      <c r="I127" s="403"/>
      <c r="J127" s="403"/>
      <c r="K127" s="403"/>
      <c r="L127" s="403"/>
    </row>
    <row r="128" spans="1:12">
      <c r="A128" s="408"/>
      <c r="B128" s="433"/>
      <c r="C128" s="408"/>
      <c r="D128" s="434"/>
      <c r="E128" s="432"/>
      <c r="F128" s="403"/>
      <c r="G128" s="403"/>
      <c r="H128" s="403"/>
      <c r="I128" s="403"/>
      <c r="J128" s="403"/>
      <c r="K128" s="403"/>
      <c r="L128" s="403"/>
    </row>
    <row r="129" spans="1:12" ht="15.6">
      <c r="A129" s="410" t="s">
        <v>1587</v>
      </c>
      <c r="B129" s="429" t="s">
        <v>593</v>
      </c>
      <c r="C129" s="410" t="s">
        <v>1589</v>
      </c>
      <c r="D129" s="430" t="s">
        <v>1590</v>
      </c>
      <c r="E129" s="432"/>
      <c r="F129" s="403"/>
      <c r="G129" s="403"/>
      <c r="H129" s="403"/>
      <c r="I129" s="403"/>
      <c r="J129" s="403"/>
      <c r="K129" s="403"/>
      <c r="L129" s="403"/>
    </row>
    <row r="130" spans="1:12">
      <c r="A130" s="692" t="s">
        <v>1681</v>
      </c>
      <c r="B130" s="711" t="s">
        <v>1682</v>
      </c>
      <c r="C130" s="413" t="s">
        <v>1593</v>
      </c>
      <c r="D130" s="431">
        <v>418.14963999999998</v>
      </c>
      <c r="E130" s="432"/>
      <c r="F130" s="403"/>
      <c r="G130" s="403"/>
      <c r="H130" s="403"/>
      <c r="I130" s="403"/>
      <c r="J130" s="403"/>
      <c r="K130" s="403"/>
      <c r="L130" s="403"/>
    </row>
    <row r="131" spans="1:12">
      <c r="A131" s="692"/>
      <c r="B131" s="711"/>
      <c r="C131" s="413" t="s">
        <v>1656</v>
      </c>
      <c r="D131" s="431">
        <v>5.9249999999999997E-2</v>
      </c>
      <c r="E131" s="432"/>
      <c r="F131" s="403"/>
      <c r="G131" s="403"/>
      <c r="H131" s="403"/>
      <c r="I131" s="403"/>
      <c r="J131" s="403"/>
      <c r="K131" s="403"/>
      <c r="L131" s="403"/>
    </row>
    <row r="132" spans="1:12">
      <c r="A132" s="692"/>
      <c r="B132" s="711"/>
      <c r="C132" s="413" t="s">
        <v>1657</v>
      </c>
      <c r="D132" s="431">
        <v>5.629E-2</v>
      </c>
      <c r="E132" s="432"/>
      <c r="F132" s="403"/>
      <c r="G132" s="403"/>
      <c r="H132" s="403"/>
      <c r="I132" s="403"/>
      <c r="J132" s="403"/>
      <c r="K132" s="403"/>
      <c r="L132" s="403"/>
    </row>
    <row r="133" spans="1:12">
      <c r="A133" s="692"/>
      <c r="B133" s="711" t="s">
        <v>1683</v>
      </c>
      <c r="C133" s="413" t="s">
        <v>1593</v>
      </c>
      <c r="D133" s="431">
        <v>390.06646999999998</v>
      </c>
      <c r="E133" s="432"/>
      <c r="F133" s="403"/>
      <c r="G133" s="403"/>
      <c r="H133" s="403"/>
      <c r="I133" s="403"/>
      <c r="J133" s="403"/>
      <c r="K133" s="403"/>
      <c r="L133" s="403"/>
    </row>
    <row r="134" spans="1:12">
      <c r="A134" s="692"/>
      <c r="B134" s="711"/>
      <c r="C134" s="413" t="s">
        <v>1656</v>
      </c>
      <c r="D134" s="431">
        <v>5.9249999999999997E-2</v>
      </c>
      <c r="E134" s="432"/>
      <c r="F134" s="403"/>
      <c r="G134" s="403"/>
      <c r="H134" s="403"/>
      <c r="I134" s="403"/>
      <c r="J134" s="403"/>
      <c r="K134" s="403"/>
      <c r="L134" s="403"/>
    </row>
    <row r="135" spans="1:12">
      <c r="A135" s="692"/>
      <c r="B135" s="711"/>
      <c r="C135" s="413" t="s">
        <v>1657</v>
      </c>
      <c r="D135" s="431">
        <v>5.629E-2</v>
      </c>
      <c r="E135" s="432"/>
      <c r="F135" s="403"/>
      <c r="G135" s="403"/>
      <c r="H135" s="403"/>
      <c r="I135" s="403"/>
      <c r="J135" s="403"/>
      <c r="K135" s="403"/>
      <c r="L135" s="403"/>
    </row>
    <row r="136" spans="1:12">
      <c r="A136" s="692"/>
      <c r="B136" s="711" t="s">
        <v>1684</v>
      </c>
      <c r="C136" s="413" t="s">
        <v>1593</v>
      </c>
      <c r="D136" s="431">
        <v>470.95724000000001</v>
      </c>
      <c r="E136" s="432"/>
      <c r="F136" s="403"/>
      <c r="G136" s="403"/>
      <c r="H136" s="403"/>
      <c r="I136" s="403"/>
      <c r="J136" s="403"/>
      <c r="K136" s="403"/>
      <c r="L136" s="403"/>
    </row>
    <row r="137" spans="1:12">
      <c r="A137" s="692"/>
      <c r="B137" s="711"/>
      <c r="C137" s="413" t="s">
        <v>1656</v>
      </c>
      <c r="D137" s="431">
        <v>5.9249999999999997E-2</v>
      </c>
      <c r="E137" s="432"/>
      <c r="F137" s="403"/>
      <c r="G137" s="403"/>
      <c r="H137" s="403"/>
      <c r="I137" s="403"/>
      <c r="J137" s="403"/>
      <c r="K137" s="403"/>
      <c r="L137" s="403"/>
    </row>
    <row r="138" spans="1:12">
      <c r="A138" s="692"/>
      <c r="B138" s="711"/>
      <c r="C138" s="413" t="s">
        <v>1657</v>
      </c>
      <c r="D138" s="431">
        <v>5.629E-2</v>
      </c>
      <c r="E138" s="432"/>
      <c r="F138" s="403"/>
      <c r="G138" s="403"/>
      <c r="H138" s="403"/>
      <c r="I138" s="403"/>
      <c r="J138" s="403"/>
      <c r="K138" s="403"/>
      <c r="L138" s="403"/>
    </row>
    <row r="139" spans="1:12">
      <c r="A139" s="692"/>
      <c r="B139" s="711" t="s">
        <v>1685</v>
      </c>
      <c r="C139" s="413" t="s">
        <v>1593</v>
      </c>
      <c r="D139" s="431">
        <v>497.73658</v>
      </c>
      <c r="E139" s="432"/>
      <c r="F139" s="403"/>
      <c r="G139" s="403"/>
      <c r="H139" s="403"/>
      <c r="I139" s="403"/>
      <c r="J139" s="403"/>
      <c r="K139" s="403"/>
      <c r="L139" s="403"/>
    </row>
    <row r="140" spans="1:12">
      <c r="A140" s="692"/>
      <c r="B140" s="711"/>
      <c r="C140" s="413" t="s">
        <v>1656</v>
      </c>
      <c r="D140" s="431">
        <v>5.9249999999999997E-2</v>
      </c>
      <c r="E140" s="432"/>
      <c r="F140" s="403"/>
      <c r="G140" s="403"/>
      <c r="H140" s="403"/>
      <c r="I140" s="403"/>
      <c r="J140" s="403"/>
      <c r="K140" s="403"/>
      <c r="L140" s="403"/>
    </row>
    <row r="141" spans="1:12">
      <c r="A141" s="692"/>
      <c r="B141" s="711"/>
      <c r="C141" s="413" t="s">
        <v>1657</v>
      </c>
      <c r="D141" s="431">
        <v>5.629E-2</v>
      </c>
      <c r="E141" s="432"/>
      <c r="F141" s="403"/>
      <c r="G141" s="403"/>
      <c r="H141" s="403"/>
      <c r="I141" s="403"/>
      <c r="J141" s="403"/>
      <c r="K141" s="403"/>
      <c r="L141" s="403"/>
    </row>
    <row r="142" spans="1:12">
      <c r="A142" s="692"/>
      <c r="B142" s="711" t="s">
        <v>1686</v>
      </c>
      <c r="C142" s="413" t="s">
        <v>1593</v>
      </c>
      <c r="D142" s="431">
        <v>402.62468000000001</v>
      </c>
      <c r="E142" s="432"/>
      <c r="F142" s="403"/>
      <c r="G142" s="403"/>
      <c r="H142" s="403"/>
      <c r="I142" s="403"/>
      <c r="J142" s="403"/>
      <c r="K142" s="403"/>
      <c r="L142" s="403"/>
    </row>
    <row r="143" spans="1:12">
      <c r="A143" s="692"/>
      <c r="B143" s="711"/>
      <c r="C143" s="413" t="s">
        <v>1656</v>
      </c>
      <c r="D143" s="431">
        <v>4.267E-2</v>
      </c>
      <c r="E143" s="432"/>
      <c r="F143" s="403"/>
      <c r="G143" s="403"/>
      <c r="H143" s="403"/>
      <c r="I143" s="403"/>
      <c r="J143" s="403"/>
      <c r="K143" s="403"/>
      <c r="L143" s="403"/>
    </row>
    <row r="144" spans="1:12">
      <c r="A144" s="692"/>
      <c r="B144" s="711"/>
      <c r="C144" s="413" t="s">
        <v>1657</v>
      </c>
      <c r="D144" s="431">
        <v>4.0529999999999997E-2</v>
      </c>
      <c r="E144" s="432"/>
      <c r="F144" s="403"/>
      <c r="G144" s="403"/>
      <c r="H144" s="403"/>
      <c r="I144" s="403"/>
      <c r="J144" s="403"/>
      <c r="K144" s="403"/>
      <c r="L144" s="403"/>
    </row>
    <row r="145" spans="1:12">
      <c r="A145" s="692"/>
      <c r="B145" s="711" t="s">
        <v>1687</v>
      </c>
      <c r="C145" s="413" t="s">
        <v>1593</v>
      </c>
      <c r="D145" s="431">
        <v>389.45704000000001</v>
      </c>
      <c r="E145" s="432"/>
      <c r="F145" s="403"/>
      <c r="G145" s="403"/>
      <c r="H145" s="403"/>
      <c r="I145" s="403"/>
      <c r="J145" s="403"/>
      <c r="K145" s="403"/>
      <c r="L145" s="403"/>
    </row>
    <row r="146" spans="1:12">
      <c r="A146" s="692"/>
      <c r="B146" s="711"/>
      <c r="C146" s="413" t="s">
        <v>1656</v>
      </c>
      <c r="D146" s="431">
        <v>5.9249999999999997E-2</v>
      </c>
      <c r="E146" s="432"/>
      <c r="F146" s="403"/>
      <c r="G146" s="403"/>
      <c r="H146" s="403"/>
      <c r="I146" s="403"/>
      <c r="J146" s="403"/>
      <c r="K146" s="403"/>
      <c r="L146" s="403"/>
    </row>
    <row r="147" spans="1:12">
      <c r="A147" s="692"/>
      <c r="B147" s="711"/>
      <c r="C147" s="413" t="s">
        <v>1657</v>
      </c>
      <c r="D147" s="431">
        <v>5.629E-2</v>
      </c>
      <c r="E147" s="432"/>
      <c r="F147" s="403"/>
      <c r="G147" s="403"/>
      <c r="H147" s="403"/>
      <c r="I147" s="403"/>
      <c r="J147" s="403"/>
      <c r="K147" s="403"/>
      <c r="L147" s="403"/>
    </row>
    <row r="148" spans="1:12">
      <c r="A148" s="403"/>
      <c r="B148" s="403"/>
      <c r="C148" s="403"/>
      <c r="D148" s="403"/>
      <c r="E148" s="403"/>
      <c r="F148" s="403"/>
      <c r="G148" s="403"/>
      <c r="H148" s="403"/>
      <c r="I148" s="403"/>
      <c r="J148" s="403"/>
      <c r="K148" s="403"/>
      <c r="L148" s="403"/>
    </row>
    <row r="149" spans="1:12" s="381" customFormat="1">
      <c r="A149" s="403"/>
      <c r="B149" s="403"/>
      <c r="C149" s="403"/>
      <c r="D149" s="403"/>
      <c r="E149" s="403"/>
      <c r="F149" s="403"/>
      <c r="G149" s="403"/>
      <c r="H149" s="403"/>
      <c r="I149" s="403"/>
      <c r="J149" s="403"/>
      <c r="K149" s="403"/>
      <c r="L149" s="403"/>
    </row>
    <row r="150" spans="1:12" s="381" customFormat="1" ht="15.6">
      <c r="A150" s="697" t="s">
        <v>1640</v>
      </c>
      <c r="B150" s="697"/>
      <c r="C150" s="697"/>
      <c r="D150" s="697"/>
      <c r="E150" s="697"/>
      <c r="F150" s="697"/>
      <c r="G150" s="697"/>
      <c r="H150" s="697"/>
      <c r="I150" s="697"/>
      <c r="J150" s="697"/>
      <c r="K150" s="697"/>
      <c r="L150" s="697"/>
    </row>
    <row r="151" spans="1:12" s="381" customFormat="1">
      <c r="A151" s="701" t="s">
        <v>1688</v>
      </c>
      <c r="B151" s="701"/>
      <c r="C151" s="701"/>
      <c r="D151" s="701"/>
      <c r="E151" s="701"/>
      <c r="F151" s="701"/>
      <c r="G151" s="701"/>
      <c r="H151" s="701"/>
      <c r="I151" s="701"/>
      <c r="J151" s="701"/>
      <c r="K151" s="701"/>
      <c r="L151" s="701"/>
    </row>
    <row r="152" spans="1:12" s="420" customFormat="1" ht="30.6" customHeight="1">
      <c r="A152" s="712" t="s">
        <v>1689</v>
      </c>
      <c r="B152" s="713"/>
      <c r="C152" s="713"/>
      <c r="D152" s="713"/>
      <c r="E152" s="713"/>
      <c r="F152" s="713"/>
      <c r="G152" s="713"/>
      <c r="H152" s="713"/>
      <c r="I152" s="713"/>
      <c r="J152" s="713"/>
      <c r="K152" s="713"/>
      <c r="L152" s="403"/>
    </row>
    <row r="153" spans="1:12" s="381" customFormat="1">
      <c r="A153" s="417" t="s">
        <v>1643</v>
      </c>
      <c r="B153" s="417"/>
      <c r="C153" s="417"/>
      <c r="D153" s="417"/>
      <c r="E153" s="417"/>
      <c r="F153" s="417"/>
      <c r="G153" s="417"/>
      <c r="H153" s="417"/>
      <c r="I153" s="417"/>
      <c r="J153" s="417"/>
      <c r="K153" s="417"/>
      <c r="L153" s="417"/>
    </row>
    <row r="154" spans="1:12" s="381" customFormat="1">
      <c r="A154" s="696"/>
      <c r="B154" s="696"/>
      <c r="C154" s="696"/>
      <c r="D154" s="696"/>
      <c r="E154" s="696"/>
      <c r="F154" s="696"/>
      <c r="G154" s="696"/>
      <c r="H154" s="696"/>
      <c r="I154" s="696"/>
      <c r="J154" s="696"/>
      <c r="K154" s="696"/>
      <c r="L154" s="696"/>
    </row>
    <row r="155" spans="1:12" s="381" customFormat="1">
      <c r="A155" s="696"/>
      <c r="B155" s="696"/>
      <c r="C155" s="696"/>
      <c r="D155" s="696"/>
      <c r="E155" s="696"/>
      <c r="F155" s="696"/>
      <c r="G155" s="696"/>
      <c r="H155" s="696"/>
      <c r="I155" s="696"/>
      <c r="J155" s="696"/>
      <c r="K155" s="696"/>
      <c r="L155" s="696"/>
    </row>
    <row r="156" spans="1:12" s="381" customFormat="1">
      <c r="B156" s="401"/>
    </row>
    <row r="157" spans="1:12" s="381" customFormat="1">
      <c r="B157" s="401"/>
    </row>
    <row r="158" spans="1:12" s="381" customFormat="1">
      <c r="B158" s="401"/>
    </row>
    <row r="159" spans="1:12" s="381" customFormat="1">
      <c r="B159" s="401"/>
    </row>
    <row r="160" spans="1:12" s="381" customFormat="1">
      <c r="B160" s="401"/>
    </row>
    <row r="161" spans="2:2" s="381" customFormat="1">
      <c r="B161" s="401"/>
    </row>
    <row r="162" spans="2:2" s="381" customFormat="1">
      <c r="B162" s="401"/>
    </row>
    <row r="163" spans="2:2" s="381" customFormat="1">
      <c r="B163" s="401"/>
    </row>
    <row r="164" spans="2:2" s="381" customFormat="1">
      <c r="B164" s="401"/>
    </row>
    <row r="165" spans="2:2" s="381" customFormat="1">
      <c r="B165" s="401"/>
    </row>
    <row r="166" spans="2:2" s="381" customFormat="1">
      <c r="B166" s="401"/>
    </row>
    <row r="167" spans="2:2" s="381" customFormat="1">
      <c r="B167" s="401"/>
    </row>
    <row r="168" spans="2:2" s="381" customFormat="1">
      <c r="B168" s="401"/>
    </row>
    <row r="169" spans="2:2" s="381" customFormat="1">
      <c r="B169" s="401"/>
    </row>
    <row r="170" spans="2:2" s="381" customFormat="1">
      <c r="B170" s="401"/>
    </row>
    <row r="171" spans="2:2" s="381" customFormat="1">
      <c r="B171" s="401"/>
    </row>
    <row r="172" spans="2:2" s="381" customFormat="1">
      <c r="B172" s="401"/>
    </row>
    <row r="173" spans="2:2" s="381" customFormat="1">
      <c r="B173" s="401"/>
    </row>
    <row r="174" spans="2:2" s="381" customFormat="1">
      <c r="B174" s="401"/>
    </row>
    <row r="175" spans="2:2" s="381" customFormat="1">
      <c r="B175" s="401"/>
    </row>
    <row r="176" spans="2:2" s="381" customFormat="1">
      <c r="B176" s="401"/>
    </row>
    <row r="177" spans="2:2" s="381" customFormat="1">
      <c r="B177" s="401"/>
    </row>
    <row r="178" spans="2:2" s="381" customFormat="1">
      <c r="B178" s="401"/>
    </row>
    <row r="179" spans="2:2" s="381" customFormat="1">
      <c r="B179" s="401"/>
    </row>
    <row r="180" spans="2:2" s="381" customFormat="1">
      <c r="B180" s="401"/>
    </row>
    <row r="181" spans="2:2" s="381" customFormat="1">
      <c r="B181" s="401"/>
    </row>
    <row r="182" spans="2:2" s="381" customFormat="1">
      <c r="B182" s="401"/>
    </row>
    <row r="183" spans="2:2" s="381" customFormat="1">
      <c r="B183" s="401"/>
    </row>
    <row r="184" spans="2:2" s="381" customFormat="1">
      <c r="B184" s="401"/>
    </row>
    <row r="185" spans="2:2" s="381" customFormat="1">
      <c r="B185" s="401"/>
    </row>
    <row r="186" spans="2:2" s="381" customFormat="1">
      <c r="B186" s="401"/>
    </row>
    <row r="187" spans="2:2" s="381" customFormat="1">
      <c r="B187" s="401"/>
    </row>
    <row r="188" spans="2:2" s="381" customFormat="1">
      <c r="B188" s="401"/>
    </row>
    <row r="189" spans="2:2" s="381" customFormat="1">
      <c r="B189" s="401"/>
    </row>
    <row r="190" spans="2:2" s="381" customFormat="1">
      <c r="B190" s="401"/>
    </row>
    <row r="191" spans="2:2" s="381" customFormat="1">
      <c r="B191" s="401"/>
    </row>
    <row r="192" spans="2:2" s="381" customFormat="1">
      <c r="B192" s="401"/>
    </row>
    <row r="193" spans="2:2" s="381" customFormat="1">
      <c r="B193" s="401"/>
    </row>
    <row r="194" spans="2:2" s="381" customFormat="1">
      <c r="B194" s="401"/>
    </row>
    <row r="195" spans="2:2" s="381" customFormat="1">
      <c r="B195" s="401"/>
    </row>
    <row r="196" spans="2:2" s="381" customFormat="1">
      <c r="B196" s="401"/>
    </row>
    <row r="197" spans="2:2" s="381" customFormat="1">
      <c r="B197" s="401"/>
    </row>
    <row r="198" spans="2:2" s="381" customFormat="1">
      <c r="B198" s="401"/>
    </row>
    <row r="199" spans="2:2" s="381" customFormat="1">
      <c r="B199" s="401"/>
    </row>
    <row r="200" spans="2:2" s="381" customFormat="1">
      <c r="B200" s="401"/>
    </row>
    <row r="201" spans="2:2" s="381" customFormat="1">
      <c r="B201" s="401"/>
    </row>
    <row r="202" spans="2:2" s="381" customFormat="1">
      <c r="B202" s="401"/>
    </row>
    <row r="203" spans="2:2" s="381" customFormat="1">
      <c r="B203" s="401"/>
    </row>
    <row r="204" spans="2:2" s="381" customFormat="1">
      <c r="B204" s="401"/>
    </row>
    <row r="205" spans="2:2" s="381" customFormat="1">
      <c r="B205" s="401"/>
    </row>
    <row r="206" spans="2:2" s="381" customFormat="1">
      <c r="B206" s="401"/>
    </row>
    <row r="207" spans="2:2" s="381" customFormat="1">
      <c r="B207" s="401"/>
    </row>
    <row r="208" spans="2:2" s="381" customFormat="1">
      <c r="B208" s="401"/>
    </row>
    <row r="209" spans="2:2" s="381" customFormat="1">
      <c r="B209" s="401"/>
    </row>
    <row r="210" spans="2:2" s="381" customFormat="1">
      <c r="B210" s="401"/>
    </row>
    <row r="211" spans="2:2" s="381" customFormat="1">
      <c r="B211" s="401"/>
    </row>
  </sheetData>
  <sheetProtection autoFilter="0"/>
  <mergeCells count="51">
    <mergeCell ref="A150:L150"/>
    <mergeCell ref="A151:L151"/>
    <mergeCell ref="A152:K152"/>
    <mergeCell ref="A154:L154"/>
    <mergeCell ref="A155:L155"/>
    <mergeCell ref="B118:B121"/>
    <mergeCell ref="B122:B125"/>
    <mergeCell ref="A130:A147"/>
    <mergeCell ref="B130:B132"/>
    <mergeCell ref="B133:B135"/>
    <mergeCell ref="B136:B138"/>
    <mergeCell ref="B139:B141"/>
    <mergeCell ref="B142:B144"/>
    <mergeCell ref="B145:B147"/>
    <mergeCell ref="B114:B117"/>
    <mergeCell ref="A58:A125"/>
    <mergeCell ref="B58:B61"/>
    <mergeCell ref="B62:B65"/>
    <mergeCell ref="B66:B69"/>
    <mergeCell ref="B70:B73"/>
    <mergeCell ref="B74:B77"/>
    <mergeCell ref="B78:B81"/>
    <mergeCell ref="B82:B85"/>
    <mergeCell ref="B86:B89"/>
    <mergeCell ref="B90:B93"/>
    <mergeCell ref="B94:B97"/>
    <mergeCell ref="B98:B101"/>
    <mergeCell ref="B102:B105"/>
    <mergeCell ref="B106:B109"/>
    <mergeCell ref="B110:B113"/>
    <mergeCell ref="A22:A53"/>
    <mergeCell ref="B22:B25"/>
    <mergeCell ref="B26:B29"/>
    <mergeCell ref="B30:B33"/>
    <mergeCell ref="B34:B37"/>
    <mergeCell ref="B38:B41"/>
    <mergeCell ref="B42:B45"/>
    <mergeCell ref="B46:B49"/>
    <mergeCell ref="B50:B53"/>
    <mergeCell ref="N13:Y13"/>
    <mergeCell ref="A15:L15"/>
    <mergeCell ref="A16:L16"/>
    <mergeCell ref="A17:L17"/>
    <mergeCell ref="A18:L18"/>
    <mergeCell ref="A19:L19"/>
    <mergeCell ref="A8:L8"/>
    <mergeCell ref="A9:L9"/>
    <mergeCell ref="A10:L10"/>
    <mergeCell ref="A11:L11"/>
    <mergeCell ref="A12:L12"/>
    <mergeCell ref="A13:L13"/>
  </mergeCells>
  <hyperlinks>
    <hyperlink ref="A152:K152" location="Conversions!A1" display="Defra provide a specific conversion table at the back of these listings to allow organisations to convert the conversion factors into different units where required.   Please see the ‘conversions’ listing." xr:uid="{6BC609D8-3745-42CA-8FB4-3C0A42FF1230}"/>
    <hyperlink ref="A3" location="Index!A1" display="Index" xr:uid="{5AE4E24C-1E8C-4557-96C6-50D1113F38E4}"/>
    <hyperlink ref="A13:L13" r:id="rId1" display="●  'Diesel (average biofuel blend)'/'diesel (100% mineral oil)' - typically organisations purchasing forecourt fuel should use 'diesel (average biofuel blend)'. It should be noted that any fuel an organisation reports in Scope 1 that has biofuel content m" xr:uid="{0666DC08-3FB7-40CC-804F-68EB661A1C26}"/>
  </hyperlinks>
  <pageMargins left="0.7" right="0.7" top="0.75" bottom="0.75" header="0.3" footer="0.3"/>
  <pageSetup paperSize="9" scale="36" fitToHeight="0" orientation="landscape" r:id="rId2"/>
  <headerFooter alignWithMargins="0"/>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6" tint="0.79998168889431442"/>
    <pageSetUpPr fitToPage="1"/>
  </sheetPr>
  <dimension ref="A1:AB89"/>
  <sheetViews>
    <sheetView showGridLines="0" workbookViewId="0"/>
  </sheetViews>
  <sheetFormatPr baseColWidth="10" defaultColWidth="11.33203125" defaultRowHeight="14.4"/>
  <cols>
    <col min="1" max="1" width="16.5546875" style="382" customWidth="1"/>
    <col min="2" max="2" width="17.5546875" style="382" customWidth="1"/>
    <col min="3" max="3" width="15.33203125" style="382" customWidth="1"/>
    <col min="4" max="4" width="14.44140625" style="382" customWidth="1"/>
    <col min="5" max="5" width="43.6640625" style="382" customWidth="1"/>
    <col min="6" max="6" width="17.5546875" style="382" customWidth="1"/>
    <col min="7" max="12" width="11.33203125" style="382"/>
    <col min="13" max="17" width="11.33203125" style="381"/>
    <col min="18" max="16384" width="11.33203125" style="382"/>
  </cols>
  <sheetData>
    <row r="1" spans="1:28" s="378" customFormat="1" ht="10.199999999999999">
      <c r="A1" s="378" t="s">
        <v>1564</v>
      </c>
    </row>
    <row r="2" spans="1:28" s="381" customFormat="1" ht="21">
      <c r="A2" s="379" t="s">
        <v>1690</v>
      </c>
      <c r="B2" s="379"/>
      <c r="C2" s="379"/>
      <c r="D2" s="379"/>
      <c r="E2" s="379"/>
      <c r="F2" s="379"/>
      <c r="R2" s="420"/>
      <c r="S2" s="420"/>
      <c r="T2" s="420"/>
      <c r="U2" s="420"/>
      <c r="V2" s="420"/>
      <c r="W2" s="420"/>
      <c r="X2" s="420"/>
      <c r="Y2" s="420"/>
      <c r="Z2" s="420"/>
      <c r="AA2" s="420"/>
      <c r="AB2" s="420"/>
    </row>
    <row r="3" spans="1:28" s="381" customFormat="1">
      <c r="A3" s="159" t="s">
        <v>1566</v>
      </c>
      <c r="R3" s="420"/>
      <c r="S3" s="420"/>
      <c r="T3" s="420"/>
      <c r="U3" s="420"/>
      <c r="V3" s="420"/>
      <c r="W3" s="420"/>
      <c r="X3" s="420"/>
      <c r="Y3" s="420"/>
      <c r="Z3" s="420"/>
      <c r="AA3" s="420"/>
      <c r="AB3" s="420"/>
    </row>
    <row r="4" spans="1:28" s="387" customFormat="1" ht="7.2" thickBot="1">
      <c r="R4" s="436"/>
      <c r="S4" s="436"/>
      <c r="T4" s="436"/>
      <c r="U4" s="436"/>
      <c r="V4" s="436"/>
      <c r="W4" s="436"/>
      <c r="X4" s="436"/>
      <c r="Y4" s="436"/>
      <c r="Z4" s="436"/>
      <c r="AA4" s="436"/>
      <c r="AB4" s="436"/>
    </row>
    <row r="5" spans="1:28" s="381" customFormat="1" ht="28.2" thickTop="1">
      <c r="A5" s="390" t="s">
        <v>1567</v>
      </c>
      <c r="B5" s="391" t="s">
        <v>1690</v>
      </c>
      <c r="C5" s="390" t="s">
        <v>1568</v>
      </c>
      <c r="D5" s="392" t="s">
        <v>2198</v>
      </c>
      <c r="E5" s="423" t="s">
        <v>1569</v>
      </c>
      <c r="F5" s="424" t="s">
        <v>1570</v>
      </c>
      <c r="R5" s="420"/>
      <c r="S5" s="420"/>
      <c r="T5" s="420"/>
      <c r="U5" s="420"/>
      <c r="V5" s="420"/>
      <c r="W5" s="420"/>
      <c r="X5" s="420"/>
      <c r="Y5" s="420"/>
      <c r="Z5" s="420"/>
      <c r="AA5" s="420"/>
      <c r="AB5" s="420"/>
    </row>
    <row r="6" spans="1:28" s="381" customFormat="1" ht="15" thickBot="1">
      <c r="A6" s="395" t="s">
        <v>1571</v>
      </c>
      <c r="B6" s="396" t="s">
        <v>1572</v>
      </c>
      <c r="C6" s="397" t="s">
        <v>1573</v>
      </c>
      <c r="D6" s="425">
        <v>1</v>
      </c>
      <c r="E6" s="397" t="s">
        <v>1574</v>
      </c>
      <c r="F6" s="426">
        <v>2025</v>
      </c>
      <c r="R6" s="420"/>
      <c r="S6" s="420"/>
      <c r="T6" s="420"/>
      <c r="U6" s="420"/>
      <c r="V6" s="420"/>
      <c r="W6" s="420"/>
      <c r="X6" s="420"/>
      <c r="Y6" s="420"/>
      <c r="Z6" s="420"/>
      <c r="AA6" s="420"/>
      <c r="AB6" s="420"/>
    </row>
    <row r="7" spans="1:28" s="381" customFormat="1" ht="15.6" thickTop="1" thickBot="1">
      <c r="R7" s="420"/>
      <c r="S7" s="420"/>
      <c r="T7" s="420"/>
      <c r="U7" s="420"/>
      <c r="V7" s="420"/>
      <c r="W7" s="420"/>
      <c r="X7" s="420"/>
      <c r="Y7" s="420"/>
      <c r="Z7" s="420"/>
      <c r="AA7" s="420"/>
      <c r="AB7" s="420"/>
    </row>
    <row r="8" spans="1:28" s="381" customFormat="1" ht="27.6" customHeight="1" thickTop="1" thickBot="1">
      <c r="A8" s="702" t="s">
        <v>1691</v>
      </c>
      <c r="B8" s="703"/>
      <c r="C8" s="703"/>
      <c r="D8" s="703"/>
      <c r="E8" s="703"/>
      <c r="F8" s="703"/>
      <c r="G8" s="703"/>
      <c r="H8" s="703"/>
      <c r="I8" s="703"/>
      <c r="J8" s="703"/>
      <c r="K8" s="703"/>
      <c r="L8" s="704"/>
      <c r="R8" s="420"/>
      <c r="S8" s="420"/>
      <c r="T8" s="420"/>
      <c r="U8" s="420"/>
      <c r="V8" s="420"/>
      <c r="W8" s="420"/>
      <c r="X8" s="420"/>
      <c r="Y8" s="420"/>
      <c r="Z8" s="420"/>
      <c r="AA8" s="420"/>
      <c r="AB8" s="420"/>
    </row>
    <row r="9" spans="1:28" s="381" customFormat="1" ht="15" thickTop="1">
      <c r="A9" s="696"/>
      <c r="B9" s="696"/>
      <c r="C9" s="696"/>
      <c r="D9" s="696"/>
      <c r="E9" s="696"/>
      <c r="F9" s="696"/>
      <c r="G9" s="696"/>
      <c r="H9" s="696"/>
      <c r="I9" s="696"/>
      <c r="J9" s="696"/>
      <c r="K9" s="696"/>
      <c r="L9" s="696"/>
    </row>
    <row r="10" spans="1:28" s="381" customFormat="1" ht="15" customHeight="1">
      <c r="A10" s="697" t="s">
        <v>1576</v>
      </c>
      <c r="B10" s="697"/>
      <c r="C10" s="697"/>
      <c r="D10" s="697"/>
      <c r="E10" s="697"/>
      <c r="F10" s="697"/>
      <c r="G10" s="697"/>
      <c r="H10" s="697"/>
      <c r="I10" s="697"/>
      <c r="J10" s="697"/>
      <c r="K10" s="697"/>
      <c r="L10" s="697"/>
    </row>
    <row r="11" spans="1:28" s="381" customFormat="1">
      <c r="A11" s="714" t="s">
        <v>1692</v>
      </c>
      <c r="B11" s="714"/>
      <c r="C11" s="714"/>
      <c r="D11" s="714"/>
      <c r="E11" s="714"/>
      <c r="F11" s="714"/>
      <c r="G11" s="714"/>
      <c r="H11" s="714"/>
      <c r="I11" s="714"/>
      <c r="J11" s="714"/>
      <c r="K11" s="714"/>
      <c r="L11" s="714"/>
    </row>
    <row r="12" spans="1:28" s="381" customFormat="1">
      <c r="B12" s="162" t="s">
        <v>1693</v>
      </c>
      <c r="C12" s="403"/>
      <c r="D12" s="403"/>
      <c r="E12" s="403"/>
      <c r="F12" s="403"/>
      <c r="G12" s="403"/>
      <c r="H12" s="403"/>
      <c r="I12" s="403"/>
      <c r="J12" s="403"/>
      <c r="K12" s="403"/>
      <c r="L12" s="403"/>
    </row>
    <row r="13" spans="1:28" s="381" customFormat="1" ht="25.35" customHeight="1">
      <c r="A13" s="438"/>
      <c r="B13" s="715" t="s">
        <v>1694</v>
      </c>
      <c r="C13" s="715"/>
      <c r="D13" s="438"/>
      <c r="E13" s="438"/>
      <c r="F13" s="438"/>
      <c r="G13" s="438"/>
      <c r="H13" s="438"/>
      <c r="I13" s="438"/>
      <c r="J13" s="439"/>
      <c r="K13" s="438"/>
      <c r="L13" s="438"/>
    </row>
    <row r="14" spans="1:28" s="381" customFormat="1" ht="15.6">
      <c r="A14" s="697" t="s">
        <v>1695</v>
      </c>
      <c r="B14" s="697"/>
      <c r="C14" s="697"/>
      <c r="D14" s="697"/>
      <c r="E14" s="697"/>
      <c r="F14" s="697"/>
      <c r="G14" s="697"/>
      <c r="H14" s="697"/>
      <c r="I14" s="697"/>
      <c r="J14" s="697"/>
      <c r="K14" s="697"/>
      <c r="L14" s="697"/>
    </row>
    <row r="15" spans="1:28" s="381" customFormat="1">
      <c r="A15" s="696" t="s">
        <v>1696</v>
      </c>
      <c r="B15" s="696"/>
      <c r="C15" s="696"/>
      <c r="D15" s="696"/>
      <c r="E15" s="696"/>
      <c r="F15" s="696"/>
      <c r="G15" s="696"/>
      <c r="H15" s="696"/>
      <c r="I15" s="696"/>
      <c r="J15" s="696"/>
      <c r="K15" s="696"/>
      <c r="L15" s="696"/>
    </row>
    <row r="16" spans="1:28" s="381" customFormat="1">
      <c r="A16" s="696" t="s">
        <v>1697</v>
      </c>
      <c r="B16" s="696"/>
      <c r="C16" s="696"/>
      <c r="D16" s="696"/>
      <c r="E16" s="696"/>
      <c r="F16" s="696"/>
      <c r="G16" s="696"/>
      <c r="H16" s="696"/>
      <c r="I16" s="696"/>
      <c r="J16" s="696"/>
      <c r="K16" s="696"/>
      <c r="L16" s="696"/>
    </row>
    <row r="17" spans="1:12" s="381" customFormat="1" ht="26.25" customHeight="1">
      <c r="A17" s="418"/>
      <c r="B17" s="418"/>
      <c r="C17" s="418"/>
      <c r="D17" s="418"/>
      <c r="E17" s="418"/>
      <c r="F17" s="418"/>
      <c r="G17" s="418"/>
      <c r="H17" s="418"/>
      <c r="I17" s="418"/>
      <c r="J17" s="418"/>
      <c r="K17" s="418"/>
      <c r="L17" s="418"/>
    </row>
    <row r="18" spans="1:12" s="381" customFormat="1" ht="15.6">
      <c r="A18" s="410" t="s">
        <v>1587</v>
      </c>
      <c r="B18" s="410" t="s">
        <v>593</v>
      </c>
      <c r="C18" s="410" t="s">
        <v>1589</v>
      </c>
      <c r="D18" s="413" t="s">
        <v>1590</v>
      </c>
      <c r="E18" s="418"/>
      <c r="F18" s="418"/>
      <c r="G18" s="418"/>
      <c r="H18" s="418"/>
      <c r="I18" s="418"/>
      <c r="J18" s="418"/>
      <c r="K18" s="418"/>
      <c r="L18" s="418"/>
    </row>
    <row r="19" spans="1:12" s="381" customFormat="1">
      <c r="A19" s="719" t="s">
        <v>1698</v>
      </c>
      <c r="B19" s="722" t="s">
        <v>1699</v>
      </c>
      <c r="C19" s="413" t="s">
        <v>1655</v>
      </c>
      <c r="D19" s="440">
        <v>0.61516000000000004</v>
      </c>
      <c r="E19" s="432"/>
      <c r="F19" s="418"/>
      <c r="G19" s="418"/>
      <c r="H19" s="418"/>
      <c r="I19" s="418"/>
      <c r="J19" s="418"/>
      <c r="K19" s="418"/>
      <c r="L19" s="418"/>
    </row>
    <row r="20" spans="1:12" s="381" customFormat="1">
      <c r="A20" s="720"/>
      <c r="B20" s="723"/>
      <c r="C20" s="413" t="s">
        <v>1700</v>
      </c>
      <c r="D20" s="440">
        <v>28.908999999999999</v>
      </c>
      <c r="E20" s="432"/>
      <c r="F20" s="418"/>
      <c r="G20" s="418"/>
      <c r="H20" s="418"/>
      <c r="I20" s="418"/>
      <c r="J20" s="418"/>
      <c r="K20" s="418"/>
      <c r="L20" s="418"/>
    </row>
    <row r="21" spans="1:12" s="381" customFormat="1">
      <c r="A21" s="720"/>
      <c r="B21" s="724"/>
      <c r="C21" s="413" t="s">
        <v>1701</v>
      </c>
      <c r="D21" s="440">
        <v>0.77476</v>
      </c>
      <c r="E21" s="432"/>
      <c r="F21" s="418"/>
      <c r="G21" s="418"/>
      <c r="H21" s="418"/>
      <c r="I21" s="418"/>
      <c r="J21" s="418"/>
      <c r="K21" s="418"/>
      <c r="L21" s="418"/>
    </row>
    <row r="22" spans="1:12" s="381" customFormat="1">
      <c r="A22" s="720"/>
      <c r="B22" s="722" t="s">
        <v>1702</v>
      </c>
      <c r="C22" s="413" t="s">
        <v>1655</v>
      </c>
      <c r="D22" s="440">
        <v>0.39507999999999999</v>
      </c>
      <c r="E22" s="432"/>
      <c r="F22" s="418"/>
      <c r="G22" s="418"/>
      <c r="H22" s="418"/>
      <c r="I22" s="418"/>
      <c r="J22" s="418"/>
      <c r="K22" s="418"/>
      <c r="L22" s="418"/>
    </row>
    <row r="23" spans="1:12" s="381" customFormat="1">
      <c r="A23" s="720"/>
      <c r="B23" s="723"/>
      <c r="C23" s="413" t="s">
        <v>1700</v>
      </c>
      <c r="D23" s="440">
        <v>11.933</v>
      </c>
      <c r="E23" s="432"/>
      <c r="F23" s="418"/>
      <c r="G23" s="418"/>
      <c r="H23" s="418"/>
      <c r="I23" s="418"/>
      <c r="J23" s="418"/>
      <c r="K23" s="418"/>
      <c r="L23" s="418"/>
    </row>
    <row r="24" spans="1:12" s="381" customFormat="1">
      <c r="A24" s="720"/>
      <c r="B24" s="724"/>
      <c r="C24" s="413" t="s">
        <v>1701</v>
      </c>
      <c r="D24" s="440">
        <v>0.44391000000000003</v>
      </c>
      <c r="E24" s="432"/>
      <c r="F24" s="418"/>
      <c r="G24" s="418"/>
      <c r="H24" s="418"/>
      <c r="I24" s="418"/>
      <c r="J24" s="418"/>
      <c r="K24" s="418"/>
      <c r="L24" s="418"/>
    </row>
    <row r="25" spans="1:12" s="381" customFormat="1" ht="14.7" customHeight="1">
      <c r="A25" s="720"/>
      <c r="B25" s="722" t="s">
        <v>1703</v>
      </c>
      <c r="C25" s="413" t="s">
        <v>1655</v>
      </c>
      <c r="D25" s="441"/>
      <c r="E25" s="432"/>
      <c r="F25" s="418"/>
      <c r="G25" s="418"/>
      <c r="H25" s="418"/>
      <c r="I25" s="418"/>
      <c r="J25" s="418"/>
      <c r="K25" s="418"/>
      <c r="L25" s="418"/>
    </row>
    <row r="26" spans="1:12" s="381" customFormat="1">
      <c r="A26" s="720"/>
      <c r="B26" s="723"/>
      <c r="C26" s="413" t="s">
        <v>1700</v>
      </c>
      <c r="D26" s="440">
        <v>15.797000000000001</v>
      </c>
      <c r="E26" s="432"/>
      <c r="F26" s="418"/>
      <c r="G26" s="418"/>
      <c r="H26" s="418"/>
      <c r="I26" s="418"/>
      <c r="J26" s="418"/>
      <c r="K26" s="418"/>
      <c r="L26" s="418"/>
    </row>
    <row r="27" spans="1:12" s="381" customFormat="1">
      <c r="A27" s="720"/>
      <c r="B27" s="724"/>
      <c r="C27" s="413" t="s">
        <v>1701</v>
      </c>
      <c r="D27" s="440">
        <v>0.77405000000000002</v>
      </c>
      <c r="E27" s="432"/>
      <c r="F27" s="418"/>
      <c r="G27" s="418"/>
      <c r="H27" s="418"/>
      <c r="I27" s="418"/>
      <c r="J27" s="418"/>
      <c r="K27" s="418"/>
      <c r="L27" s="418"/>
    </row>
    <row r="28" spans="1:12" s="381" customFormat="1" ht="14.7" customHeight="1">
      <c r="A28" s="720"/>
      <c r="B28" s="722" t="s">
        <v>1704</v>
      </c>
      <c r="C28" s="413" t="s">
        <v>1655</v>
      </c>
      <c r="D28" s="440">
        <v>0.35339999999999999</v>
      </c>
      <c r="E28" s="432"/>
      <c r="F28" s="418"/>
      <c r="G28" s="418"/>
      <c r="H28" s="418"/>
      <c r="I28" s="418"/>
      <c r="J28" s="418"/>
      <c r="K28" s="418"/>
      <c r="L28" s="418"/>
    </row>
    <row r="29" spans="1:12" s="381" customFormat="1">
      <c r="A29" s="720"/>
      <c r="B29" s="723"/>
      <c r="C29" s="413" t="s">
        <v>1700</v>
      </c>
      <c r="D29" s="440">
        <v>10.674200000000001</v>
      </c>
      <c r="E29" s="432"/>
      <c r="F29" s="418"/>
      <c r="G29" s="418"/>
      <c r="H29" s="418"/>
      <c r="I29" s="418"/>
      <c r="J29" s="418"/>
      <c r="K29" s="418"/>
      <c r="L29" s="418"/>
    </row>
    <row r="30" spans="1:12" s="381" customFormat="1">
      <c r="A30" s="720"/>
      <c r="B30" s="724"/>
      <c r="C30" s="413" t="s">
        <v>1701</v>
      </c>
      <c r="D30" s="440">
        <v>0.39707999999999999</v>
      </c>
      <c r="E30" s="432"/>
      <c r="F30" s="418"/>
      <c r="G30" s="418"/>
      <c r="H30" s="418"/>
      <c r="I30" s="418"/>
      <c r="J30" s="418"/>
      <c r="K30" s="418"/>
      <c r="L30" s="418"/>
    </row>
    <row r="31" spans="1:12" s="381" customFormat="1" ht="14.7" customHeight="1">
      <c r="A31" s="720"/>
      <c r="B31" s="722" t="s">
        <v>1705</v>
      </c>
      <c r="C31" s="413" t="s">
        <v>1655</v>
      </c>
      <c r="D31" s="440">
        <v>0.53232000000000002</v>
      </c>
      <c r="E31" s="432"/>
      <c r="F31" s="418"/>
      <c r="G31" s="418"/>
      <c r="H31" s="418"/>
      <c r="I31" s="418"/>
      <c r="J31" s="418"/>
      <c r="K31" s="418"/>
      <c r="L31" s="418"/>
    </row>
    <row r="32" spans="1:12" s="381" customFormat="1">
      <c r="A32" s="720"/>
      <c r="B32" s="723"/>
      <c r="C32" s="413" t="s">
        <v>1700</v>
      </c>
      <c r="D32" s="440">
        <v>16.07836</v>
      </c>
      <c r="E32" s="432"/>
      <c r="F32" s="418"/>
      <c r="G32" s="418"/>
      <c r="H32" s="418"/>
      <c r="I32" s="418"/>
      <c r="J32" s="418"/>
      <c r="K32" s="418"/>
      <c r="L32" s="418"/>
    </row>
    <row r="33" spans="1:12" s="381" customFormat="1">
      <c r="A33" s="720"/>
      <c r="B33" s="724"/>
      <c r="C33" s="413" t="s">
        <v>1701</v>
      </c>
      <c r="D33" s="440">
        <v>0.59811999999999999</v>
      </c>
      <c r="E33" s="432"/>
      <c r="F33" s="418"/>
      <c r="G33" s="418"/>
      <c r="H33" s="418"/>
      <c r="I33" s="418"/>
      <c r="J33" s="418"/>
      <c r="K33" s="418"/>
      <c r="L33" s="418"/>
    </row>
    <row r="34" spans="1:12" s="381" customFormat="1">
      <c r="A34" s="720"/>
      <c r="B34" s="722" t="s">
        <v>1706</v>
      </c>
      <c r="C34" s="413" t="s">
        <v>1655</v>
      </c>
      <c r="D34" s="440">
        <v>0.56438999999999995</v>
      </c>
      <c r="E34" s="432"/>
      <c r="F34" s="418"/>
      <c r="G34" s="418"/>
      <c r="H34" s="418"/>
      <c r="I34" s="418"/>
      <c r="J34" s="418"/>
      <c r="K34" s="418"/>
      <c r="L34" s="418"/>
    </row>
    <row r="35" spans="1:12" s="381" customFormat="1">
      <c r="A35" s="720"/>
      <c r="B35" s="723"/>
      <c r="C35" s="413" t="s">
        <v>1700</v>
      </c>
      <c r="D35" s="440">
        <v>16.445</v>
      </c>
      <c r="E35" s="432"/>
      <c r="F35" s="418"/>
      <c r="G35" s="418"/>
      <c r="H35" s="418"/>
      <c r="I35" s="418"/>
      <c r="J35" s="418"/>
      <c r="K35" s="418"/>
      <c r="L35" s="418"/>
    </row>
    <row r="36" spans="1:12" s="381" customFormat="1">
      <c r="A36" s="720"/>
      <c r="B36" s="724"/>
      <c r="C36" s="413" t="s">
        <v>1701</v>
      </c>
      <c r="D36" s="440">
        <v>0.72358</v>
      </c>
      <c r="E36" s="432"/>
      <c r="F36" s="418"/>
      <c r="G36" s="418"/>
      <c r="H36" s="418"/>
      <c r="I36" s="418"/>
      <c r="J36" s="418"/>
      <c r="K36" s="418"/>
      <c r="L36" s="418"/>
    </row>
    <row r="37" spans="1:12" s="381" customFormat="1">
      <c r="A37" s="720"/>
      <c r="B37" s="722" t="s">
        <v>1707</v>
      </c>
      <c r="C37" s="413" t="s">
        <v>1655</v>
      </c>
      <c r="D37" s="440">
        <v>0.15751999999999999</v>
      </c>
      <c r="E37" s="432"/>
      <c r="F37" s="418"/>
      <c r="G37" s="418"/>
      <c r="H37" s="418"/>
      <c r="I37" s="418"/>
      <c r="J37" s="418"/>
      <c r="K37" s="418"/>
      <c r="L37" s="418"/>
    </row>
    <row r="38" spans="1:12" s="381" customFormat="1">
      <c r="A38" s="720"/>
      <c r="B38" s="723"/>
      <c r="C38" s="413" t="s">
        <v>1700</v>
      </c>
      <c r="D38" s="440">
        <v>6.6130000000000004</v>
      </c>
      <c r="E38" s="432"/>
      <c r="F38" s="418"/>
      <c r="G38" s="418"/>
      <c r="H38" s="418"/>
      <c r="I38" s="418"/>
      <c r="J38" s="418"/>
      <c r="K38" s="418"/>
      <c r="L38" s="418"/>
    </row>
    <row r="39" spans="1:12" s="381" customFormat="1">
      <c r="A39" s="720"/>
      <c r="B39" s="724"/>
      <c r="C39" s="413" t="s">
        <v>1701</v>
      </c>
      <c r="D39" s="440">
        <v>0.30684</v>
      </c>
      <c r="E39" s="432"/>
      <c r="F39" s="418"/>
      <c r="G39" s="418"/>
      <c r="H39" s="418"/>
      <c r="I39" s="418"/>
      <c r="J39" s="418"/>
      <c r="K39" s="418"/>
      <c r="L39" s="418"/>
    </row>
    <row r="40" spans="1:12" s="381" customFormat="1" ht="14.7" customHeight="1">
      <c r="A40" s="720"/>
      <c r="B40" s="722" t="s">
        <v>1708</v>
      </c>
      <c r="C40" s="413" t="s">
        <v>1655</v>
      </c>
      <c r="D40" s="440">
        <v>0.83338000000000001</v>
      </c>
      <c r="E40" s="432"/>
      <c r="F40" s="418"/>
      <c r="G40" s="418"/>
      <c r="H40" s="418"/>
      <c r="I40" s="418"/>
      <c r="J40" s="418"/>
      <c r="K40" s="418"/>
      <c r="L40" s="418"/>
    </row>
    <row r="41" spans="1:12" s="381" customFormat="1">
      <c r="A41" s="720"/>
      <c r="B41" s="723"/>
      <c r="C41" s="413" t="s">
        <v>1700</v>
      </c>
      <c r="D41" s="440">
        <v>23.32</v>
      </c>
      <c r="E41" s="432"/>
      <c r="F41" s="418"/>
      <c r="G41" s="418"/>
      <c r="H41" s="418"/>
      <c r="I41" s="418"/>
      <c r="J41" s="418"/>
      <c r="K41" s="418"/>
      <c r="L41" s="418"/>
    </row>
    <row r="42" spans="1:12" s="381" customFormat="1">
      <c r="A42" s="720"/>
      <c r="B42" s="724"/>
      <c r="C42" s="413" t="s">
        <v>1701</v>
      </c>
      <c r="D42" s="440">
        <v>1.0034000000000001</v>
      </c>
      <c r="E42" s="432"/>
      <c r="F42" s="418"/>
      <c r="G42" s="418"/>
      <c r="H42" s="418"/>
      <c r="I42" s="418"/>
      <c r="J42" s="418"/>
      <c r="K42" s="418"/>
      <c r="L42" s="418"/>
    </row>
    <row r="43" spans="1:12" s="381" customFormat="1" ht="14.7" customHeight="1">
      <c r="A43" s="720"/>
      <c r="B43" s="722" t="s">
        <v>1709</v>
      </c>
      <c r="C43" s="413" t="s">
        <v>1655</v>
      </c>
      <c r="D43" s="440">
        <v>0.76505000000000001</v>
      </c>
      <c r="E43" s="432"/>
      <c r="F43" s="418"/>
      <c r="G43" s="418"/>
      <c r="H43" s="418"/>
      <c r="I43" s="418"/>
      <c r="J43" s="418"/>
      <c r="K43" s="418"/>
      <c r="L43" s="418"/>
    </row>
    <row r="44" spans="1:12" s="381" customFormat="1">
      <c r="A44" s="720"/>
      <c r="B44" s="723"/>
      <c r="C44" s="413" t="s">
        <v>1700</v>
      </c>
      <c r="D44" s="440">
        <v>23.097000000000001</v>
      </c>
      <c r="E44" s="432"/>
      <c r="F44" s="418"/>
      <c r="G44" s="418"/>
      <c r="H44" s="418"/>
      <c r="I44" s="418"/>
      <c r="J44" s="418"/>
      <c r="K44" s="418"/>
      <c r="L44" s="418"/>
    </row>
    <row r="45" spans="1:12" s="381" customFormat="1">
      <c r="A45" s="720"/>
      <c r="B45" s="724"/>
      <c r="C45" s="413" t="s">
        <v>1701</v>
      </c>
      <c r="D45" s="440">
        <v>1.03129</v>
      </c>
      <c r="E45" s="432"/>
      <c r="F45" s="418"/>
      <c r="G45" s="418"/>
      <c r="H45" s="418"/>
      <c r="I45" s="418"/>
      <c r="J45" s="418"/>
      <c r="K45" s="418"/>
      <c r="L45" s="418"/>
    </row>
    <row r="46" spans="1:12" s="420" customFormat="1" ht="16.350000000000001" customHeight="1">
      <c r="A46" s="720"/>
      <c r="B46" s="722" t="s">
        <v>1710</v>
      </c>
      <c r="C46" s="413" t="s">
        <v>1655</v>
      </c>
      <c r="D46" s="442">
        <v>0.39507999999999999</v>
      </c>
      <c r="E46" s="432"/>
      <c r="F46" s="403"/>
      <c r="G46" s="403"/>
      <c r="H46" s="403"/>
      <c r="I46" s="403"/>
      <c r="J46" s="403"/>
      <c r="K46" s="403"/>
      <c r="L46" s="403"/>
    </row>
    <row r="47" spans="1:12" s="420" customFormat="1" ht="16.350000000000001" customHeight="1">
      <c r="A47" s="720"/>
      <c r="B47" s="723"/>
      <c r="C47" s="413" t="s">
        <v>1700</v>
      </c>
      <c r="D47" s="440">
        <v>11.933</v>
      </c>
      <c r="E47" s="432"/>
      <c r="F47" s="403"/>
      <c r="G47" s="403"/>
      <c r="H47" s="403"/>
      <c r="I47" s="403"/>
      <c r="J47" s="403"/>
      <c r="K47" s="403"/>
      <c r="L47" s="403"/>
    </row>
    <row r="48" spans="1:12" s="420" customFormat="1" ht="16.350000000000001" customHeight="1">
      <c r="A48" s="720"/>
      <c r="B48" s="724"/>
      <c r="C48" s="413" t="s">
        <v>1701</v>
      </c>
      <c r="D48" s="442">
        <v>0.44391000000000003</v>
      </c>
      <c r="E48" s="432"/>
      <c r="F48" s="403"/>
      <c r="G48" s="403"/>
      <c r="H48" s="403"/>
      <c r="I48" s="403"/>
      <c r="J48" s="403"/>
      <c r="K48" s="403"/>
      <c r="L48" s="403"/>
    </row>
    <row r="49" spans="1:12" s="420" customFormat="1" ht="16.350000000000001" customHeight="1">
      <c r="A49" s="720"/>
      <c r="B49" s="722" t="s">
        <v>1711</v>
      </c>
      <c r="C49" s="413" t="s">
        <v>1655</v>
      </c>
      <c r="D49" s="443"/>
      <c r="E49" s="432"/>
      <c r="F49" s="403"/>
      <c r="G49" s="403"/>
      <c r="H49" s="403"/>
      <c r="I49" s="403"/>
      <c r="J49" s="403"/>
      <c r="K49" s="403"/>
      <c r="L49" s="403"/>
    </row>
    <row r="50" spans="1:12" s="420" customFormat="1" ht="16.350000000000001" customHeight="1">
      <c r="A50" s="720"/>
      <c r="B50" s="723"/>
      <c r="C50" s="413" t="s">
        <v>1700</v>
      </c>
      <c r="D50" s="440">
        <v>23.902999999999999</v>
      </c>
      <c r="E50" s="432"/>
      <c r="F50" s="403"/>
      <c r="G50" s="403"/>
      <c r="H50" s="403"/>
      <c r="I50" s="403"/>
      <c r="J50" s="403"/>
      <c r="K50" s="403"/>
      <c r="L50" s="403"/>
    </row>
    <row r="51" spans="1:12" s="420" customFormat="1" ht="16.350000000000001" customHeight="1">
      <c r="A51" s="720"/>
      <c r="B51" s="724"/>
      <c r="C51" s="413" t="s">
        <v>1701</v>
      </c>
      <c r="D51" s="442">
        <v>1.1712499999999999</v>
      </c>
      <c r="E51" s="432"/>
      <c r="F51" s="403"/>
      <c r="G51" s="403"/>
      <c r="H51" s="403"/>
      <c r="I51" s="403"/>
      <c r="J51" s="403"/>
      <c r="K51" s="403"/>
      <c r="L51" s="403"/>
    </row>
    <row r="52" spans="1:12" s="420" customFormat="1" ht="16.350000000000001" customHeight="1">
      <c r="A52" s="720"/>
      <c r="B52" s="722" t="s">
        <v>1712</v>
      </c>
      <c r="C52" s="413" t="s">
        <v>1655</v>
      </c>
      <c r="D52" s="442">
        <v>0.59414</v>
      </c>
      <c r="E52" s="432"/>
      <c r="F52" s="403"/>
      <c r="G52" s="403"/>
      <c r="H52" s="403"/>
      <c r="I52" s="403"/>
      <c r="J52" s="403"/>
      <c r="K52" s="403"/>
      <c r="L52" s="403"/>
    </row>
    <row r="53" spans="1:12" s="420" customFormat="1" ht="16.350000000000001" customHeight="1">
      <c r="A53" s="720"/>
      <c r="B53" s="723"/>
      <c r="C53" s="413" t="s">
        <v>1700</v>
      </c>
      <c r="D53" s="440">
        <v>37.597000000000001</v>
      </c>
      <c r="E53" s="432"/>
      <c r="F53" s="403"/>
      <c r="G53" s="403"/>
      <c r="H53" s="403"/>
      <c r="I53" s="403"/>
      <c r="J53" s="403"/>
      <c r="K53" s="403"/>
      <c r="L53" s="403"/>
    </row>
    <row r="54" spans="1:12" s="420" customFormat="1" ht="16.350000000000001" customHeight="1">
      <c r="A54" s="720"/>
      <c r="B54" s="724" t="s">
        <v>1712</v>
      </c>
      <c r="C54" s="413" t="s">
        <v>1701</v>
      </c>
      <c r="D54" s="442">
        <v>0.74922999999999995</v>
      </c>
      <c r="E54" s="432"/>
      <c r="F54" s="403"/>
      <c r="G54" s="403"/>
      <c r="H54" s="403"/>
      <c r="I54" s="403"/>
      <c r="J54" s="403"/>
      <c r="K54" s="403"/>
      <c r="L54" s="403"/>
    </row>
    <row r="55" spans="1:12" s="420" customFormat="1" ht="16.350000000000001" customHeight="1">
      <c r="A55" s="720"/>
      <c r="B55" s="716" t="s">
        <v>1713</v>
      </c>
      <c r="C55" s="413" t="s">
        <v>1655</v>
      </c>
      <c r="D55" s="442">
        <v>0.53386</v>
      </c>
      <c r="E55" s="432"/>
      <c r="F55" s="403"/>
      <c r="G55" s="403"/>
      <c r="H55" s="403"/>
      <c r="I55" s="403"/>
      <c r="J55" s="403"/>
      <c r="K55" s="403"/>
      <c r="L55" s="403"/>
    </row>
    <row r="56" spans="1:12" s="420" customFormat="1" ht="16.350000000000001" customHeight="1">
      <c r="A56" s="720"/>
      <c r="B56" s="717"/>
      <c r="C56" s="413" t="s">
        <v>1700</v>
      </c>
      <c r="D56" s="440">
        <v>15.256</v>
      </c>
      <c r="E56" s="432"/>
      <c r="F56" s="403"/>
      <c r="G56" s="403"/>
      <c r="H56" s="403"/>
      <c r="I56" s="403"/>
      <c r="J56" s="403"/>
      <c r="K56" s="403"/>
      <c r="L56" s="403"/>
    </row>
    <row r="57" spans="1:12" s="420" customFormat="1" ht="16.350000000000001" customHeight="1">
      <c r="A57" s="721"/>
      <c r="B57" s="718"/>
      <c r="C57" s="413" t="s">
        <v>1701</v>
      </c>
      <c r="D57" s="442">
        <v>0.67052</v>
      </c>
      <c r="E57" s="432"/>
      <c r="F57" s="403"/>
      <c r="G57" s="403"/>
      <c r="H57" s="403"/>
      <c r="I57" s="403"/>
      <c r="J57" s="403"/>
      <c r="K57" s="403"/>
      <c r="L57" s="403"/>
    </row>
    <row r="58" spans="1:12" s="381" customFormat="1">
      <c r="A58" s="408"/>
      <c r="B58" s="408"/>
      <c r="C58" s="408"/>
      <c r="D58" s="444"/>
      <c r="E58" s="432"/>
      <c r="F58" s="418"/>
      <c r="G58" s="418"/>
      <c r="H58" s="418"/>
      <c r="I58" s="418"/>
      <c r="J58" s="418"/>
      <c r="K58" s="418"/>
      <c r="L58" s="418"/>
    </row>
    <row r="59" spans="1:12" s="381" customFormat="1">
      <c r="A59" s="408"/>
      <c r="B59" s="408"/>
      <c r="C59" s="408"/>
      <c r="D59" s="444"/>
      <c r="E59" s="432"/>
      <c r="F59" s="418"/>
      <c r="G59" s="418"/>
      <c r="H59" s="418"/>
      <c r="I59" s="418"/>
      <c r="J59" s="418"/>
      <c r="K59" s="418"/>
      <c r="L59" s="418"/>
    </row>
    <row r="60" spans="1:12" s="381" customFormat="1">
      <c r="A60" s="408"/>
      <c r="B60" s="408"/>
      <c r="C60" s="408"/>
      <c r="D60" s="444"/>
      <c r="E60" s="432"/>
      <c r="F60" s="418"/>
      <c r="G60" s="418"/>
      <c r="H60" s="418"/>
      <c r="I60" s="418"/>
      <c r="J60" s="418"/>
      <c r="K60" s="418"/>
      <c r="L60" s="418"/>
    </row>
    <row r="61" spans="1:12" s="381" customFormat="1" ht="15.6">
      <c r="A61" s="410" t="s">
        <v>1587</v>
      </c>
      <c r="B61" s="410" t="s">
        <v>593</v>
      </c>
      <c r="C61" s="410" t="s">
        <v>1589</v>
      </c>
      <c r="D61" s="412" t="s">
        <v>1590</v>
      </c>
      <c r="E61" s="432"/>
      <c r="F61" s="418"/>
      <c r="G61" s="418"/>
      <c r="H61" s="418"/>
      <c r="I61" s="418"/>
      <c r="J61" s="418"/>
      <c r="K61" s="418"/>
      <c r="L61" s="418"/>
    </row>
    <row r="62" spans="1:12" s="381" customFormat="1">
      <c r="A62" s="692" t="s">
        <v>1714</v>
      </c>
      <c r="B62" s="692" t="s">
        <v>1715</v>
      </c>
      <c r="C62" s="413" t="s">
        <v>1593</v>
      </c>
      <c r="D62" s="440">
        <v>52.14</v>
      </c>
      <c r="E62" s="432"/>
      <c r="F62" s="418"/>
      <c r="G62" s="418"/>
      <c r="H62" s="418"/>
      <c r="I62" s="418"/>
      <c r="J62" s="418"/>
      <c r="K62" s="418"/>
      <c r="L62" s="418"/>
    </row>
    <row r="63" spans="1:12" s="381" customFormat="1">
      <c r="A63" s="692"/>
      <c r="B63" s="692"/>
      <c r="C63" s="413" t="s">
        <v>185</v>
      </c>
      <c r="D63" s="440">
        <v>1.277E-2</v>
      </c>
      <c r="E63" s="432"/>
      <c r="F63" s="418"/>
      <c r="G63" s="418"/>
      <c r="H63" s="418"/>
      <c r="I63" s="418"/>
      <c r="J63" s="418"/>
      <c r="K63" s="418"/>
      <c r="L63" s="418"/>
    </row>
    <row r="64" spans="1:12" s="381" customFormat="1">
      <c r="A64" s="692"/>
      <c r="B64" s="692" t="s">
        <v>1716</v>
      </c>
      <c r="C64" s="413" t="s">
        <v>1593</v>
      </c>
      <c r="D64" s="440">
        <v>30.4</v>
      </c>
      <c r="E64" s="432"/>
      <c r="F64" s="418"/>
      <c r="G64" s="418"/>
      <c r="H64" s="418"/>
      <c r="I64" s="418"/>
      <c r="J64" s="418"/>
      <c r="K64" s="418"/>
      <c r="L64" s="418"/>
    </row>
    <row r="65" spans="1:12" s="381" customFormat="1">
      <c r="A65" s="692"/>
      <c r="B65" s="692"/>
      <c r="C65" s="413" t="s">
        <v>185</v>
      </c>
      <c r="D65" s="440">
        <v>7.92E-3</v>
      </c>
      <c r="E65" s="432"/>
      <c r="F65" s="418"/>
      <c r="G65" s="418"/>
      <c r="H65" s="418"/>
      <c r="I65" s="418"/>
      <c r="J65" s="418"/>
      <c r="K65" s="418"/>
      <c r="L65" s="418"/>
    </row>
    <row r="66" spans="1:12" s="381" customFormat="1">
      <c r="A66" s="692"/>
      <c r="B66" s="692" t="s">
        <v>1717</v>
      </c>
      <c r="C66" s="413" t="s">
        <v>1593</v>
      </c>
      <c r="D66" s="440">
        <v>177</v>
      </c>
      <c r="E66" s="432"/>
      <c r="F66" s="418"/>
      <c r="G66" s="418"/>
      <c r="H66" s="418"/>
      <c r="I66" s="418"/>
      <c r="J66" s="418"/>
      <c r="K66" s="418"/>
      <c r="L66" s="418"/>
    </row>
    <row r="67" spans="1:12" s="381" customFormat="1">
      <c r="A67" s="692"/>
      <c r="B67" s="692"/>
      <c r="C67" s="413" t="s">
        <v>185</v>
      </c>
      <c r="D67" s="440">
        <v>3.7440000000000001E-2</v>
      </c>
      <c r="E67" s="432"/>
      <c r="F67" s="418"/>
      <c r="G67" s="418"/>
      <c r="H67" s="418"/>
      <c r="I67" s="418"/>
      <c r="J67" s="418"/>
      <c r="K67" s="418"/>
      <c r="L67" s="418"/>
    </row>
    <row r="68" spans="1:12" s="381" customFormat="1">
      <c r="A68" s="692"/>
      <c r="B68" s="692" t="s">
        <v>1718</v>
      </c>
      <c r="C68" s="413" t="s">
        <v>1593</v>
      </c>
      <c r="D68" s="440">
        <v>68.650000000000006</v>
      </c>
      <c r="E68" s="432"/>
      <c r="F68" s="418"/>
      <c r="G68" s="418"/>
      <c r="H68" s="418"/>
      <c r="I68" s="418"/>
      <c r="J68" s="418"/>
      <c r="K68" s="418"/>
      <c r="L68" s="418"/>
    </row>
    <row r="69" spans="1:12" s="381" customFormat="1">
      <c r="A69" s="692"/>
      <c r="B69" s="692"/>
      <c r="C69" s="413" t="s">
        <v>185</v>
      </c>
      <c r="D69" s="440">
        <v>1.6039999999999999E-2</v>
      </c>
      <c r="E69" s="432"/>
      <c r="F69" s="418"/>
      <c r="G69" s="418"/>
      <c r="H69" s="418"/>
      <c r="I69" s="418"/>
      <c r="J69" s="418"/>
      <c r="K69" s="418"/>
      <c r="L69" s="418"/>
    </row>
    <row r="70" spans="1:12" s="381" customFormat="1">
      <c r="A70" s="408"/>
      <c r="B70" s="408"/>
      <c r="C70" s="408"/>
      <c r="D70" s="444"/>
      <c r="E70" s="432"/>
      <c r="F70" s="418"/>
      <c r="G70" s="418"/>
      <c r="H70" s="418"/>
      <c r="I70" s="418"/>
      <c r="J70" s="418"/>
      <c r="K70" s="418"/>
      <c r="L70" s="418"/>
    </row>
    <row r="71" spans="1:12" s="381" customFormat="1">
      <c r="A71" s="408"/>
      <c r="B71" s="408"/>
      <c r="C71" s="408"/>
      <c r="D71" s="444"/>
      <c r="E71" s="432"/>
      <c r="F71" s="418"/>
      <c r="G71" s="418"/>
      <c r="H71" s="418"/>
      <c r="I71" s="418"/>
      <c r="J71" s="418"/>
      <c r="K71" s="418"/>
      <c r="L71" s="418"/>
    </row>
    <row r="72" spans="1:12" s="381" customFormat="1">
      <c r="A72" s="408"/>
      <c r="B72" s="408"/>
      <c r="C72" s="408"/>
      <c r="D72" s="444"/>
      <c r="E72" s="432"/>
      <c r="F72" s="418"/>
      <c r="G72" s="418"/>
      <c r="H72" s="418"/>
      <c r="I72" s="418"/>
      <c r="J72" s="418"/>
      <c r="K72" s="418"/>
      <c r="L72" s="418"/>
    </row>
    <row r="73" spans="1:12" s="381" customFormat="1" ht="15.6">
      <c r="A73" s="410" t="s">
        <v>1587</v>
      </c>
      <c r="B73" s="410" t="s">
        <v>593</v>
      </c>
      <c r="C73" s="410" t="s">
        <v>1589</v>
      </c>
      <c r="D73" s="412" t="s">
        <v>1590</v>
      </c>
      <c r="E73" s="432"/>
      <c r="F73" s="418"/>
      <c r="G73" s="418"/>
      <c r="H73" s="418"/>
      <c r="I73" s="418"/>
      <c r="J73" s="418"/>
      <c r="K73" s="418"/>
      <c r="L73" s="418"/>
    </row>
    <row r="74" spans="1:12" s="381" customFormat="1">
      <c r="A74" s="692" t="s">
        <v>1719</v>
      </c>
      <c r="B74" s="692" t="s">
        <v>1720</v>
      </c>
      <c r="C74" s="413" t="s">
        <v>1593</v>
      </c>
      <c r="D74" s="440">
        <v>102.85714</v>
      </c>
      <c r="E74" s="432"/>
      <c r="F74" s="418"/>
      <c r="G74" s="418"/>
      <c r="H74" s="418"/>
      <c r="I74" s="418"/>
      <c r="J74" s="418"/>
      <c r="K74" s="418"/>
      <c r="L74" s="418"/>
    </row>
    <row r="75" spans="1:12" s="381" customFormat="1">
      <c r="A75" s="692"/>
      <c r="B75" s="692"/>
      <c r="C75" s="413" t="s">
        <v>185</v>
      </c>
      <c r="D75" s="440">
        <v>1.8509999999999999E-2</v>
      </c>
      <c r="E75" s="432"/>
      <c r="F75" s="418"/>
      <c r="G75" s="418"/>
      <c r="H75" s="418"/>
      <c r="I75" s="418"/>
      <c r="J75" s="418"/>
      <c r="K75" s="418"/>
      <c r="L75" s="418"/>
    </row>
    <row r="76" spans="1:12" s="381" customFormat="1">
      <c r="A76" s="692"/>
      <c r="B76" s="692" t="s">
        <v>1721</v>
      </c>
      <c r="C76" s="413" t="s">
        <v>1593</v>
      </c>
      <c r="D76" s="445">
        <v>0</v>
      </c>
      <c r="E76" s="432"/>
      <c r="F76" s="418"/>
      <c r="G76" s="418"/>
      <c r="H76" s="418"/>
      <c r="I76" s="418"/>
      <c r="J76" s="418"/>
      <c r="K76" s="418"/>
      <c r="L76" s="418"/>
    </row>
    <row r="77" spans="1:12" s="381" customFormat="1">
      <c r="A77" s="692"/>
      <c r="B77" s="692"/>
      <c r="C77" s="413" t="s">
        <v>185</v>
      </c>
      <c r="D77" s="445">
        <v>0</v>
      </c>
      <c r="E77" s="432"/>
      <c r="F77" s="418"/>
      <c r="G77" s="418"/>
      <c r="H77" s="418"/>
      <c r="I77" s="418"/>
      <c r="J77" s="418"/>
      <c r="K77" s="418"/>
      <c r="L77" s="418"/>
    </row>
    <row r="78" spans="1:12" s="381" customFormat="1">
      <c r="A78" s="418"/>
      <c r="B78" s="418"/>
      <c r="C78" s="418"/>
      <c r="D78" s="418"/>
      <c r="E78" s="418"/>
      <c r="F78" s="418"/>
      <c r="G78" s="418"/>
      <c r="H78" s="418"/>
      <c r="I78" s="418"/>
      <c r="J78" s="418"/>
      <c r="K78" s="418"/>
      <c r="L78" s="418"/>
    </row>
    <row r="79" spans="1:12" ht="31.5" customHeight="1">
      <c r="A79" s="725"/>
      <c r="B79" s="725"/>
      <c r="C79" s="725"/>
      <c r="D79" s="725"/>
      <c r="E79" s="725"/>
      <c r="F79" s="725"/>
      <c r="G79" s="725"/>
      <c r="H79" s="725"/>
      <c r="I79" s="381"/>
      <c r="J79" s="381"/>
      <c r="K79" s="381"/>
      <c r="L79" s="381"/>
    </row>
    <row r="80" spans="1:12" ht="18" customHeight="1">
      <c r="A80" s="726" t="s">
        <v>1722</v>
      </c>
      <c r="B80" s="726"/>
      <c r="C80" s="726"/>
      <c r="D80" s="726"/>
      <c r="E80" s="726"/>
      <c r="F80" s="726"/>
      <c r="G80" s="726"/>
      <c r="H80" s="726"/>
      <c r="I80" s="726"/>
      <c r="J80" s="726"/>
      <c r="K80" s="726"/>
      <c r="L80" s="726"/>
    </row>
    <row r="81" s="381" customFormat="1"/>
    <row r="82" s="381" customFormat="1"/>
    <row r="83" s="381" customFormat="1"/>
    <row r="84" s="381" customFormat="1"/>
    <row r="85" s="381" customFormat="1"/>
    <row r="86" s="381" customFormat="1"/>
    <row r="87" s="381" customFormat="1"/>
    <row r="88" s="381" customFormat="1"/>
    <row r="89" s="381" customFormat="1"/>
  </sheetData>
  <sheetProtection autoFilter="0"/>
  <mergeCells count="32">
    <mergeCell ref="A79:H79"/>
    <mergeCell ref="A80:L80"/>
    <mergeCell ref="A62:A69"/>
    <mergeCell ref="B62:B63"/>
    <mergeCell ref="B64:B65"/>
    <mergeCell ref="B66:B67"/>
    <mergeCell ref="B68:B69"/>
    <mergeCell ref="A74:A77"/>
    <mergeCell ref="B74:B75"/>
    <mergeCell ref="B76:B77"/>
    <mergeCell ref="B55:B57"/>
    <mergeCell ref="A15:L15"/>
    <mergeCell ref="A16:L16"/>
    <mergeCell ref="A19:A57"/>
    <mergeCell ref="B19:B21"/>
    <mergeCell ref="B22:B24"/>
    <mergeCell ref="B25:B27"/>
    <mergeCell ref="B28:B30"/>
    <mergeCell ref="B31:B33"/>
    <mergeCell ref="B34:B36"/>
    <mergeCell ref="B37:B39"/>
    <mergeCell ref="B40:B42"/>
    <mergeCell ref="B43:B45"/>
    <mergeCell ref="B46:B48"/>
    <mergeCell ref="B49:B51"/>
    <mergeCell ref="B52:B54"/>
    <mergeCell ref="A14:L14"/>
    <mergeCell ref="A8:L8"/>
    <mergeCell ref="A9:L9"/>
    <mergeCell ref="A10:L10"/>
    <mergeCell ref="A11:L11"/>
    <mergeCell ref="B13:C13"/>
  </mergeCells>
  <hyperlinks>
    <hyperlink ref="A3" location="Index!A1" display="Index" xr:uid="{3364F2F9-FB63-4071-BC5D-0ACA6C2D47CC}"/>
    <hyperlink ref="B12" location="Bioenergy!A1" display="- Bioenergy and" xr:uid="{340EBA7A-BDEC-4433-B96B-9DB583F35F04}"/>
    <hyperlink ref="B13:C13" location="'Outside of scopes'!A1" display="- Outside of scopes tabs." xr:uid="{867C4E6D-1CA3-4BBA-A692-EEEB1559897F}"/>
  </hyperlinks>
  <pageMargins left="0.7" right="0.7" top="0.75" bottom="0.75" header="0.3" footer="0.3"/>
  <pageSetup paperSize="9" scale="36" fitToHeight="0" orientation="landscape" r:id="rId1"/>
  <headerFooter alignWithMargins="0"/>
  <legacy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6" tint="0.79998168889431442"/>
    <pageSetUpPr fitToPage="1"/>
  </sheetPr>
  <dimension ref="A1:AP97"/>
  <sheetViews>
    <sheetView showGridLines="0" workbookViewId="0"/>
  </sheetViews>
  <sheetFormatPr baseColWidth="10" defaultColWidth="11.33203125" defaultRowHeight="14.4"/>
  <cols>
    <col min="1" max="2" width="17.44140625" style="382" customWidth="1"/>
    <col min="3" max="3" width="15.33203125" style="382" customWidth="1"/>
    <col min="4" max="4" width="17.33203125" style="382" customWidth="1"/>
    <col min="5" max="5" width="11.33203125" style="382"/>
    <col min="6" max="6" width="17.5546875" style="382" customWidth="1"/>
    <col min="7" max="16384" width="11.33203125" style="382"/>
  </cols>
  <sheetData>
    <row r="1" spans="1:42" s="378" customFormat="1" ht="10.199999999999999">
      <c r="A1" s="378" t="s">
        <v>1564</v>
      </c>
    </row>
    <row r="2" spans="1:42" ht="21">
      <c r="A2" s="379" t="s">
        <v>1723</v>
      </c>
      <c r="B2" s="379"/>
      <c r="C2" s="379"/>
      <c r="D2" s="379"/>
      <c r="E2" s="379"/>
      <c r="F2" s="379"/>
      <c r="G2" s="381"/>
      <c r="H2" s="381"/>
      <c r="I2" s="381"/>
      <c r="J2" s="381"/>
      <c r="K2" s="381"/>
      <c r="L2" s="381"/>
      <c r="M2" s="381"/>
      <c r="N2" s="381"/>
      <c r="O2" s="381"/>
      <c r="P2" s="381"/>
      <c r="Q2" s="381"/>
      <c r="R2" s="381"/>
      <c r="S2" s="381"/>
      <c r="T2" s="381"/>
      <c r="U2" s="381"/>
      <c r="V2" s="381"/>
      <c r="W2" s="381"/>
      <c r="X2" s="381"/>
      <c r="Y2" s="381"/>
      <c r="Z2" s="381"/>
      <c r="AA2" s="381"/>
      <c r="AB2" s="381"/>
      <c r="AC2" s="381"/>
      <c r="AD2" s="381"/>
      <c r="AE2" s="381"/>
      <c r="AF2" s="381"/>
      <c r="AG2" s="381"/>
      <c r="AH2" s="381"/>
      <c r="AI2" s="381"/>
      <c r="AJ2" s="381"/>
      <c r="AK2" s="381"/>
      <c r="AL2" s="381"/>
      <c r="AM2" s="381"/>
      <c r="AN2" s="381"/>
      <c r="AO2" s="381"/>
      <c r="AP2" s="381"/>
    </row>
    <row r="3" spans="1:42">
      <c r="A3" s="159" t="s">
        <v>1566</v>
      </c>
      <c r="B3" s="381"/>
      <c r="C3" s="381"/>
      <c r="D3" s="381"/>
      <c r="E3" s="381"/>
      <c r="F3" s="381"/>
      <c r="G3" s="381"/>
      <c r="H3" s="381"/>
      <c r="I3" s="381"/>
      <c r="J3" s="381"/>
      <c r="K3" s="381"/>
      <c r="L3" s="381"/>
      <c r="M3" s="381"/>
      <c r="N3" s="381"/>
      <c r="O3" s="381"/>
      <c r="P3" s="381"/>
      <c r="Q3" s="381"/>
      <c r="R3" s="381"/>
      <c r="S3" s="381"/>
      <c r="T3" s="381"/>
      <c r="U3" s="381"/>
      <c r="V3" s="381"/>
      <c r="W3" s="381"/>
      <c r="X3" s="381"/>
      <c r="Y3" s="381"/>
      <c r="Z3" s="381"/>
      <c r="AA3" s="381"/>
      <c r="AB3" s="381"/>
      <c r="AC3" s="381"/>
      <c r="AD3" s="381"/>
      <c r="AE3" s="381"/>
      <c r="AF3" s="381"/>
      <c r="AG3" s="381"/>
      <c r="AH3" s="381"/>
      <c r="AI3" s="381"/>
      <c r="AJ3" s="381"/>
      <c r="AK3" s="381"/>
      <c r="AL3" s="381"/>
      <c r="AM3" s="381"/>
      <c r="AN3" s="381"/>
      <c r="AO3" s="381"/>
      <c r="AP3" s="381"/>
    </row>
    <row r="4" spans="1:42" s="389" customFormat="1" ht="7.2" thickBot="1">
      <c r="A4" s="387"/>
      <c r="B4" s="387"/>
      <c r="C4" s="387"/>
      <c r="D4" s="387"/>
      <c r="E4" s="387"/>
      <c r="F4" s="387"/>
      <c r="G4" s="387"/>
      <c r="H4" s="387"/>
      <c r="I4" s="387"/>
      <c r="J4" s="387"/>
      <c r="K4" s="387"/>
      <c r="L4" s="387"/>
      <c r="M4" s="387"/>
      <c r="N4" s="387"/>
      <c r="O4" s="387"/>
      <c r="P4" s="387"/>
      <c r="Q4" s="387"/>
      <c r="R4" s="387"/>
      <c r="S4" s="387"/>
      <c r="T4" s="387"/>
      <c r="U4" s="387"/>
      <c r="V4" s="387"/>
      <c r="W4" s="387"/>
      <c r="X4" s="387"/>
      <c r="Y4" s="387"/>
      <c r="Z4" s="387"/>
      <c r="AA4" s="387"/>
      <c r="AB4" s="387"/>
      <c r="AC4" s="387"/>
      <c r="AD4" s="387"/>
      <c r="AE4" s="387"/>
      <c r="AF4" s="387"/>
      <c r="AG4" s="387"/>
      <c r="AH4" s="387"/>
      <c r="AI4" s="387"/>
      <c r="AJ4" s="387"/>
      <c r="AK4" s="387"/>
      <c r="AL4" s="387"/>
      <c r="AM4" s="387"/>
      <c r="AN4" s="387"/>
      <c r="AO4" s="387"/>
      <c r="AP4" s="387"/>
    </row>
    <row r="5" spans="1:42" ht="28.2" thickTop="1">
      <c r="A5" s="390" t="s">
        <v>1567</v>
      </c>
      <c r="B5" s="391" t="s">
        <v>1723</v>
      </c>
      <c r="C5" s="390" t="s">
        <v>1568</v>
      </c>
      <c r="D5" s="392" t="s">
        <v>2198</v>
      </c>
      <c r="E5" s="423" t="s">
        <v>1569</v>
      </c>
      <c r="F5" s="424" t="s">
        <v>1570</v>
      </c>
      <c r="G5" s="381"/>
      <c r="H5" s="381"/>
      <c r="I5" s="381"/>
      <c r="J5" s="381"/>
      <c r="K5" s="381"/>
      <c r="L5" s="381"/>
      <c r="M5" s="381"/>
      <c r="N5" s="381"/>
      <c r="O5" s="381"/>
      <c r="P5" s="381"/>
      <c r="Q5" s="381"/>
      <c r="R5" s="381"/>
      <c r="S5" s="381"/>
      <c r="T5" s="381"/>
      <c r="U5" s="381"/>
      <c r="V5" s="381"/>
      <c r="W5" s="381"/>
      <c r="X5" s="381"/>
      <c r="Y5" s="381"/>
      <c r="Z5" s="381"/>
      <c r="AA5" s="381"/>
      <c r="AB5" s="381"/>
      <c r="AC5" s="381"/>
      <c r="AD5" s="381"/>
      <c r="AE5" s="381"/>
      <c r="AF5" s="381"/>
      <c r="AG5" s="381"/>
      <c r="AH5" s="381"/>
      <c r="AI5" s="381"/>
      <c r="AJ5" s="381"/>
      <c r="AK5" s="381"/>
      <c r="AL5" s="381"/>
      <c r="AM5" s="381"/>
      <c r="AN5" s="381"/>
      <c r="AO5" s="381"/>
      <c r="AP5" s="381"/>
    </row>
    <row r="6" spans="1:42" ht="15" thickBot="1">
      <c r="A6" s="395" t="s">
        <v>1571</v>
      </c>
      <c r="B6" s="396" t="s">
        <v>1572</v>
      </c>
      <c r="C6" s="397" t="s">
        <v>1573</v>
      </c>
      <c r="D6" s="446">
        <v>1</v>
      </c>
      <c r="E6" s="397" t="s">
        <v>1574</v>
      </c>
      <c r="F6" s="426">
        <v>2025</v>
      </c>
      <c r="G6" s="381"/>
      <c r="H6" s="381"/>
      <c r="I6" s="381"/>
      <c r="J6" s="381"/>
      <c r="K6" s="381"/>
      <c r="L6" s="381"/>
      <c r="M6" s="381"/>
      <c r="N6" s="381"/>
      <c r="O6" s="381"/>
      <c r="P6" s="381"/>
      <c r="Q6" s="381"/>
      <c r="R6" s="381"/>
      <c r="S6" s="381"/>
      <c r="T6" s="381"/>
      <c r="U6" s="381"/>
      <c r="V6" s="381"/>
      <c r="W6" s="381"/>
      <c r="X6" s="381"/>
      <c r="Y6" s="381"/>
      <c r="Z6" s="381"/>
      <c r="AA6" s="381"/>
      <c r="AB6" s="381"/>
      <c r="AC6" s="381"/>
      <c r="AD6" s="381"/>
      <c r="AE6" s="381"/>
      <c r="AF6" s="381"/>
      <c r="AG6" s="381"/>
      <c r="AH6" s="381"/>
      <c r="AI6" s="381"/>
      <c r="AJ6" s="381"/>
      <c r="AK6" s="381"/>
      <c r="AL6" s="381"/>
      <c r="AM6" s="381"/>
      <c r="AN6" s="381"/>
      <c r="AO6" s="381"/>
      <c r="AP6" s="381"/>
    </row>
    <row r="7" spans="1:42" ht="15.6" thickTop="1" thickBot="1">
      <c r="A7" s="381"/>
      <c r="B7" s="381"/>
      <c r="C7" s="381"/>
      <c r="D7" s="381"/>
      <c r="E7" s="381"/>
      <c r="F7" s="381"/>
      <c r="G7" s="381"/>
      <c r="H7" s="381"/>
      <c r="I7" s="381"/>
      <c r="J7" s="381"/>
      <c r="K7" s="381"/>
      <c r="L7" s="381"/>
      <c r="M7" s="381"/>
      <c r="N7" s="381"/>
      <c r="O7" s="381"/>
      <c r="P7" s="381"/>
      <c r="Q7" s="381"/>
      <c r="R7" s="381"/>
      <c r="S7" s="381"/>
      <c r="T7" s="381"/>
      <c r="U7" s="381"/>
      <c r="V7" s="381"/>
      <c r="W7" s="381"/>
      <c r="X7" s="381"/>
      <c r="Y7" s="381"/>
      <c r="Z7" s="381"/>
      <c r="AA7" s="381"/>
      <c r="AB7" s="381"/>
      <c r="AC7" s="381"/>
      <c r="AD7" s="381"/>
      <c r="AE7" s="381"/>
      <c r="AF7" s="381"/>
      <c r="AG7" s="381"/>
      <c r="AH7" s="381"/>
      <c r="AI7" s="381"/>
      <c r="AJ7" s="381"/>
      <c r="AK7" s="381"/>
      <c r="AL7" s="381"/>
      <c r="AM7" s="381"/>
      <c r="AN7" s="381"/>
      <c r="AO7" s="381"/>
      <c r="AP7" s="381"/>
    </row>
    <row r="8" spans="1:42" ht="15.6" thickTop="1" thickBot="1">
      <c r="A8" s="693" t="s">
        <v>1724</v>
      </c>
      <c r="B8" s="694"/>
      <c r="C8" s="694"/>
      <c r="D8" s="694"/>
      <c r="E8" s="694"/>
      <c r="F8" s="694"/>
      <c r="G8" s="694"/>
      <c r="H8" s="694"/>
      <c r="I8" s="694"/>
      <c r="J8" s="694"/>
      <c r="K8" s="694"/>
      <c r="L8" s="695"/>
      <c r="M8" s="381"/>
      <c r="N8" s="381"/>
      <c r="O8" s="381"/>
      <c r="P8" s="381"/>
      <c r="Q8" s="381"/>
      <c r="R8" s="381"/>
      <c r="S8" s="381"/>
      <c r="T8" s="381"/>
      <c r="U8" s="381"/>
      <c r="V8" s="381"/>
      <c r="W8" s="381"/>
      <c r="X8" s="381"/>
      <c r="Y8" s="381"/>
      <c r="Z8" s="381"/>
      <c r="AA8" s="381"/>
      <c r="AB8" s="381"/>
      <c r="AC8" s="381"/>
      <c r="AD8" s="381"/>
      <c r="AE8" s="381"/>
      <c r="AF8" s="381"/>
      <c r="AG8" s="381"/>
      <c r="AH8" s="381"/>
      <c r="AI8" s="381"/>
      <c r="AJ8" s="381"/>
      <c r="AK8" s="381"/>
      <c r="AL8" s="381"/>
      <c r="AM8" s="381"/>
      <c r="AN8" s="381"/>
      <c r="AO8" s="381"/>
      <c r="AP8" s="381"/>
    </row>
    <row r="9" spans="1:42" ht="15" thickTop="1">
      <c r="A9" s="696"/>
      <c r="B9" s="705"/>
      <c r="C9" s="705"/>
      <c r="D9" s="705"/>
      <c r="E9" s="705"/>
      <c r="F9" s="705"/>
      <c r="G9" s="705"/>
      <c r="H9" s="705"/>
      <c r="I9" s="705"/>
      <c r="J9" s="705"/>
      <c r="K9" s="705"/>
      <c r="L9" s="705"/>
      <c r="M9" s="381"/>
      <c r="N9" s="381"/>
      <c r="O9" s="381"/>
      <c r="P9" s="381"/>
      <c r="Q9" s="381"/>
      <c r="R9" s="381"/>
      <c r="S9" s="381"/>
      <c r="T9" s="381"/>
      <c r="U9" s="381"/>
      <c r="V9" s="381"/>
      <c r="W9" s="381"/>
      <c r="X9" s="381"/>
      <c r="Y9" s="381"/>
      <c r="Z9" s="381"/>
      <c r="AA9" s="381"/>
      <c r="AB9" s="381"/>
      <c r="AC9" s="381"/>
      <c r="AD9" s="381"/>
      <c r="AE9" s="381"/>
      <c r="AF9" s="381"/>
      <c r="AG9" s="381"/>
      <c r="AH9" s="381"/>
      <c r="AI9" s="381"/>
      <c r="AJ9" s="381"/>
      <c r="AK9" s="381"/>
      <c r="AL9" s="381"/>
      <c r="AM9" s="381"/>
      <c r="AN9" s="381"/>
      <c r="AO9" s="381"/>
      <c r="AP9" s="381"/>
    </row>
    <row r="10" spans="1:42" ht="15" customHeight="1">
      <c r="A10" s="697" t="s">
        <v>1576</v>
      </c>
      <c r="B10" s="697"/>
      <c r="C10" s="697"/>
      <c r="D10" s="697"/>
      <c r="E10" s="697"/>
      <c r="F10" s="697"/>
      <c r="G10" s="697"/>
      <c r="H10" s="697"/>
      <c r="I10" s="697"/>
      <c r="J10" s="697"/>
      <c r="K10" s="697"/>
      <c r="L10" s="697"/>
      <c r="M10" s="381"/>
      <c r="N10" s="381"/>
      <c r="O10" s="381"/>
      <c r="P10" s="381"/>
      <c r="Q10" s="381"/>
      <c r="R10" s="381"/>
      <c r="S10" s="381"/>
      <c r="T10" s="381"/>
      <c r="U10" s="381"/>
      <c r="V10" s="381"/>
      <c r="W10" s="381"/>
      <c r="X10" s="381"/>
      <c r="Y10" s="381"/>
      <c r="Z10" s="381"/>
      <c r="AA10" s="381"/>
      <c r="AB10" s="381"/>
      <c r="AC10" s="381"/>
      <c r="AD10" s="381"/>
      <c r="AE10" s="381"/>
      <c r="AF10" s="381"/>
      <c r="AG10" s="381"/>
      <c r="AH10" s="381"/>
      <c r="AI10" s="381"/>
      <c r="AJ10" s="381"/>
      <c r="AK10" s="381"/>
      <c r="AL10" s="381"/>
      <c r="AM10" s="381"/>
      <c r="AN10" s="381"/>
      <c r="AO10" s="381"/>
      <c r="AP10" s="381"/>
    </row>
    <row r="11" spans="1:42" ht="34.5" customHeight="1">
      <c r="A11" s="729" t="s">
        <v>1725</v>
      </c>
      <c r="B11" s="729"/>
      <c r="C11" s="729"/>
      <c r="D11" s="729"/>
      <c r="E11" s="729"/>
      <c r="F11" s="729"/>
      <c r="G11" s="729"/>
      <c r="H11" s="729"/>
      <c r="I11" s="729"/>
      <c r="J11" s="729"/>
      <c r="K11" s="729"/>
      <c r="L11" s="729"/>
      <c r="M11" s="381"/>
      <c r="N11" s="381"/>
      <c r="O11" s="381"/>
      <c r="P11" s="381"/>
      <c r="Q11" s="381"/>
      <c r="R11" s="381"/>
      <c r="S11" s="381"/>
      <c r="T11" s="381"/>
      <c r="U11" s="381"/>
      <c r="V11" s="381"/>
      <c r="W11" s="381"/>
      <c r="X11" s="381"/>
      <c r="Y11" s="381"/>
      <c r="Z11" s="381"/>
      <c r="AA11" s="381"/>
      <c r="AB11" s="381"/>
      <c r="AC11" s="381"/>
      <c r="AD11" s="381"/>
      <c r="AE11" s="381"/>
      <c r="AF11" s="381"/>
      <c r="AG11" s="381"/>
      <c r="AH11" s="381"/>
      <c r="AI11" s="381"/>
      <c r="AJ11" s="381"/>
      <c r="AK11" s="381"/>
      <c r="AL11" s="381"/>
      <c r="AM11" s="381"/>
      <c r="AN11" s="381"/>
      <c r="AO11" s="381"/>
      <c r="AP11" s="381"/>
    </row>
    <row r="12" spans="1:42" ht="25.5" customHeight="1">
      <c r="A12" s="697" t="s">
        <v>1726</v>
      </c>
      <c r="B12" s="697"/>
      <c r="C12" s="697"/>
      <c r="D12" s="697"/>
      <c r="E12" s="697"/>
      <c r="F12" s="697"/>
      <c r="G12" s="697"/>
      <c r="H12" s="697"/>
      <c r="I12" s="697"/>
      <c r="J12" s="697"/>
      <c r="K12" s="697"/>
      <c r="L12" s="697"/>
      <c r="M12" s="381"/>
      <c r="N12" s="381"/>
      <c r="O12" s="381"/>
      <c r="P12" s="381"/>
      <c r="Q12" s="381"/>
      <c r="R12" s="381"/>
      <c r="S12" s="381"/>
      <c r="T12" s="381"/>
      <c r="U12" s="381"/>
      <c r="V12" s="381"/>
      <c r="W12" s="381"/>
      <c r="X12" s="381"/>
      <c r="Y12" s="381"/>
      <c r="Z12" s="381"/>
      <c r="AA12" s="381"/>
      <c r="AB12" s="381"/>
      <c r="AC12" s="381"/>
      <c r="AD12" s="381"/>
      <c r="AE12" s="381"/>
      <c r="AF12" s="381"/>
      <c r="AG12" s="381"/>
      <c r="AH12" s="381"/>
      <c r="AI12" s="381"/>
      <c r="AJ12" s="381"/>
      <c r="AK12" s="381"/>
      <c r="AL12" s="381"/>
      <c r="AM12" s="381"/>
      <c r="AN12" s="381"/>
      <c r="AO12" s="381"/>
      <c r="AP12" s="381"/>
    </row>
    <row r="13" spans="1:42">
      <c r="A13" s="696" t="s">
        <v>1727</v>
      </c>
      <c r="B13" s="696"/>
      <c r="C13" s="696"/>
      <c r="D13" s="696"/>
      <c r="E13" s="696"/>
      <c r="F13" s="696"/>
      <c r="G13" s="696"/>
      <c r="H13" s="696"/>
      <c r="I13" s="696"/>
      <c r="J13" s="696"/>
      <c r="K13" s="696"/>
      <c r="L13" s="696"/>
      <c r="M13" s="381"/>
      <c r="N13" s="381"/>
      <c r="O13" s="381"/>
      <c r="P13" s="381"/>
      <c r="Q13" s="381"/>
      <c r="R13" s="381"/>
      <c r="S13" s="381"/>
      <c r="T13" s="381"/>
      <c r="U13" s="381"/>
      <c r="V13" s="381"/>
      <c r="W13" s="381"/>
      <c r="X13" s="381"/>
      <c r="Y13" s="381"/>
      <c r="Z13" s="381"/>
      <c r="AA13" s="381"/>
      <c r="AB13" s="381"/>
      <c r="AC13" s="381"/>
      <c r="AD13" s="381"/>
      <c r="AE13" s="381"/>
      <c r="AF13" s="381"/>
      <c r="AG13" s="381"/>
      <c r="AH13" s="381"/>
      <c r="AI13" s="381"/>
      <c r="AJ13" s="381"/>
      <c r="AK13" s="381"/>
      <c r="AL13" s="381"/>
      <c r="AM13" s="381"/>
      <c r="AN13" s="381"/>
      <c r="AO13" s="381"/>
      <c r="AP13" s="381"/>
    </row>
    <row r="14" spans="1:42" ht="23.1" customHeight="1">
      <c r="A14" s="696" t="s">
        <v>1728</v>
      </c>
      <c r="B14" s="696"/>
      <c r="C14" s="696"/>
      <c r="D14" s="696"/>
      <c r="E14" s="696"/>
      <c r="F14" s="696"/>
      <c r="G14" s="696"/>
      <c r="H14" s="696"/>
      <c r="I14" s="696"/>
      <c r="J14" s="696"/>
      <c r="K14" s="696"/>
      <c r="L14" s="696"/>
      <c r="M14" s="381"/>
      <c r="N14" s="381"/>
      <c r="O14" s="381"/>
      <c r="P14" s="381"/>
      <c r="Q14" s="381"/>
      <c r="R14" s="381"/>
      <c r="S14" s="381"/>
      <c r="T14" s="381"/>
      <c r="U14" s="381"/>
      <c r="V14" s="381"/>
      <c r="W14" s="381"/>
      <c r="X14" s="381"/>
      <c r="Y14" s="381"/>
      <c r="Z14" s="381"/>
      <c r="AA14" s="381"/>
      <c r="AB14" s="381"/>
      <c r="AC14" s="381"/>
      <c r="AD14" s="381"/>
      <c r="AE14" s="381"/>
      <c r="AF14" s="381"/>
      <c r="AG14" s="381"/>
      <c r="AH14" s="381"/>
      <c r="AI14" s="381"/>
      <c r="AJ14" s="381"/>
      <c r="AK14" s="381"/>
      <c r="AL14" s="381"/>
      <c r="AM14" s="381"/>
      <c r="AN14" s="381"/>
      <c r="AO14" s="381"/>
      <c r="AP14" s="381"/>
    </row>
    <row r="15" spans="1:42" s="447" customFormat="1" ht="9" customHeight="1">
      <c r="A15" s="406"/>
      <c r="B15" s="406"/>
      <c r="C15" s="406"/>
      <c r="D15" s="406"/>
      <c r="E15" s="406"/>
      <c r="F15" s="406"/>
      <c r="G15" s="406"/>
      <c r="H15" s="406"/>
      <c r="I15" s="406"/>
      <c r="J15" s="406"/>
      <c r="K15" s="406"/>
      <c r="L15" s="406"/>
      <c r="M15" s="408"/>
      <c r="N15" s="408"/>
      <c r="O15" s="408"/>
      <c r="P15" s="408"/>
      <c r="Q15" s="408"/>
      <c r="R15" s="408"/>
      <c r="S15" s="408"/>
      <c r="T15" s="408"/>
      <c r="U15" s="408"/>
      <c r="V15" s="408"/>
      <c r="W15" s="408"/>
      <c r="X15" s="408"/>
      <c r="Y15" s="408"/>
      <c r="Z15" s="408"/>
      <c r="AA15" s="408"/>
      <c r="AB15" s="408"/>
      <c r="AC15" s="408"/>
      <c r="AD15" s="408"/>
      <c r="AE15" s="408"/>
      <c r="AF15" s="408"/>
      <c r="AG15" s="408"/>
      <c r="AH15" s="408"/>
      <c r="AI15" s="408"/>
      <c r="AJ15" s="408"/>
      <c r="AK15" s="408"/>
      <c r="AL15" s="408"/>
      <c r="AM15" s="408"/>
      <c r="AN15" s="408"/>
      <c r="AO15" s="408"/>
      <c r="AP15" s="408"/>
    </row>
    <row r="16" spans="1:42" s="447" customFormat="1" ht="15.6">
      <c r="A16" s="448" t="s">
        <v>1587</v>
      </c>
      <c r="B16" s="448" t="s">
        <v>1729</v>
      </c>
      <c r="C16" s="448" t="s">
        <v>1589</v>
      </c>
      <c r="D16" s="449" t="s">
        <v>1590</v>
      </c>
      <c r="E16" s="450"/>
      <c r="F16" s="450"/>
      <c r="G16" s="450"/>
      <c r="H16" s="450"/>
      <c r="I16" s="450"/>
      <c r="J16" s="450"/>
      <c r="K16" s="450"/>
      <c r="L16" s="450"/>
      <c r="M16" s="408"/>
      <c r="N16" s="408"/>
      <c r="O16" s="408"/>
      <c r="P16" s="408"/>
      <c r="Q16" s="408"/>
      <c r="R16" s="408"/>
      <c r="S16" s="408"/>
      <c r="T16" s="408"/>
      <c r="U16" s="408"/>
      <c r="V16" s="408"/>
      <c r="W16" s="408"/>
      <c r="X16" s="408"/>
      <c r="Y16" s="408"/>
      <c r="Z16" s="408"/>
      <c r="AA16" s="408"/>
      <c r="AB16" s="408"/>
      <c r="AC16" s="408"/>
      <c r="AD16" s="408"/>
      <c r="AE16" s="408"/>
      <c r="AF16" s="408"/>
      <c r="AG16" s="408"/>
      <c r="AH16" s="408"/>
      <c r="AI16" s="408"/>
      <c r="AJ16" s="408"/>
      <c r="AK16" s="408"/>
      <c r="AL16" s="408"/>
      <c r="AM16" s="408"/>
      <c r="AN16" s="408"/>
      <c r="AO16" s="408"/>
      <c r="AP16" s="408"/>
    </row>
    <row r="17" spans="1:42" s="447" customFormat="1">
      <c r="A17" s="727" t="s">
        <v>1723</v>
      </c>
      <c r="B17" s="727" t="s">
        <v>1723</v>
      </c>
      <c r="C17" s="449" t="s">
        <v>1661</v>
      </c>
      <c r="D17" s="451">
        <v>0.17088</v>
      </c>
      <c r="E17" s="450"/>
      <c r="F17" s="450"/>
      <c r="G17" s="450"/>
      <c r="H17" s="450"/>
      <c r="I17" s="450"/>
      <c r="J17" s="450"/>
      <c r="K17" s="450"/>
      <c r="L17" s="450"/>
      <c r="M17" s="408"/>
      <c r="N17" s="408"/>
      <c r="O17" s="408"/>
      <c r="P17" s="408"/>
      <c r="Q17" s="408"/>
      <c r="R17" s="408"/>
      <c r="S17" s="408"/>
      <c r="T17" s="408"/>
      <c r="U17" s="408"/>
      <c r="V17" s="408"/>
      <c r="W17" s="408"/>
      <c r="X17" s="408"/>
      <c r="Y17" s="408"/>
      <c r="Z17" s="408"/>
      <c r="AA17" s="408"/>
      <c r="AB17" s="408"/>
      <c r="AC17" s="408"/>
      <c r="AD17" s="408"/>
      <c r="AE17" s="408"/>
      <c r="AF17" s="408"/>
      <c r="AG17" s="408"/>
      <c r="AH17" s="408"/>
      <c r="AI17" s="408"/>
      <c r="AJ17" s="408"/>
      <c r="AK17" s="408"/>
      <c r="AL17" s="408"/>
      <c r="AM17" s="408"/>
      <c r="AN17" s="408"/>
      <c r="AO17" s="408"/>
      <c r="AP17" s="408"/>
    </row>
    <row r="18" spans="1:42" s="447" customFormat="1">
      <c r="A18" s="727"/>
      <c r="B18" s="727"/>
      <c r="C18" s="449" t="s">
        <v>1730</v>
      </c>
      <c r="D18" s="451">
        <v>170.87549000000001</v>
      </c>
      <c r="E18" s="450"/>
      <c r="F18" s="450"/>
      <c r="G18" s="450"/>
      <c r="H18" s="450"/>
      <c r="I18" s="450"/>
      <c r="J18" s="450"/>
      <c r="K18" s="450"/>
      <c r="L18" s="450"/>
      <c r="M18" s="408"/>
      <c r="N18" s="408"/>
      <c r="O18" s="408"/>
      <c r="P18" s="408"/>
      <c r="Q18" s="408"/>
      <c r="R18" s="408"/>
      <c r="S18" s="408"/>
      <c r="T18" s="408"/>
      <c r="U18" s="408"/>
      <c r="V18" s="408"/>
      <c r="W18" s="408"/>
      <c r="X18" s="408"/>
      <c r="Y18" s="408"/>
      <c r="Z18" s="408"/>
      <c r="AA18" s="408"/>
      <c r="AB18" s="408"/>
      <c r="AC18" s="408"/>
      <c r="AD18" s="408"/>
      <c r="AE18" s="408"/>
      <c r="AF18" s="408"/>
      <c r="AG18" s="408"/>
      <c r="AH18" s="408"/>
      <c r="AI18" s="408"/>
      <c r="AJ18" s="408"/>
      <c r="AK18" s="408"/>
      <c r="AL18" s="408"/>
      <c r="AM18" s="408"/>
      <c r="AN18" s="408"/>
      <c r="AO18" s="408"/>
      <c r="AP18" s="408"/>
    </row>
    <row r="19" spans="1:42" s="447" customFormat="1">
      <c r="A19" s="450"/>
      <c r="B19" s="450"/>
      <c r="C19" s="450"/>
      <c r="D19" s="450"/>
      <c r="E19" s="450"/>
      <c r="F19" s="450"/>
      <c r="G19" s="450"/>
      <c r="H19" s="450"/>
      <c r="I19" s="450"/>
      <c r="J19" s="450"/>
      <c r="K19" s="450"/>
      <c r="L19" s="450"/>
      <c r="M19" s="408"/>
      <c r="N19" s="408"/>
      <c r="O19" s="408"/>
      <c r="P19" s="408"/>
      <c r="Q19" s="408"/>
      <c r="R19" s="408"/>
      <c r="S19" s="408"/>
      <c r="T19" s="408"/>
      <c r="U19" s="408"/>
      <c r="V19" s="408"/>
      <c r="W19" s="408"/>
      <c r="X19" s="408"/>
      <c r="Y19" s="408"/>
      <c r="Z19" s="408"/>
      <c r="AA19" s="408"/>
      <c r="AB19" s="408"/>
      <c r="AC19" s="408"/>
      <c r="AD19" s="408"/>
      <c r="AE19" s="408"/>
      <c r="AF19" s="408"/>
      <c r="AG19" s="408"/>
      <c r="AH19" s="408"/>
      <c r="AI19" s="408"/>
      <c r="AJ19" s="408"/>
      <c r="AK19" s="408"/>
      <c r="AL19" s="408"/>
      <c r="AM19" s="408"/>
      <c r="AN19" s="408"/>
      <c r="AO19" s="408"/>
      <c r="AP19" s="408"/>
    </row>
    <row r="20" spans="1:42">
      <c r="A20" s="728" t="s">
        <v>1643</v>
      </c>
      <c r="B20" s="728"/>
      <c r="C20" s="728"/>
      <c r="D20" s="728"/>
      <c r="E20" s="728"/>
      <c r="F20" s="728"/>
      <c r="G20" s="728"/>
      <c r="H20" s="728"/>
      <c r="I20" s="728"/>
      <c r="J20" s="728"/>
      <c r="K20" s="417"/>
      <c r="L20" s="417"/>
      <c r="M20" s="381"/>
      <c r="N20" s="381"/>
      <c r="O20" s="381"/>
      <c r="P20" s="381"/>
      <c r="Q20" s="381"/>
      <c r="R20" s="381"/>
      <c r="S20" s="381"/>
      <c r="T20" s="381"/>
      <c r="U20" s="381"/>
      <c r="V20" s="381"/>
      <c r="W20" s="381"/>
      <c r="X20" s="381"/>
      <c r="Y20" s="381"/>
      <c r="Z20" s="381"/>
      <c r="AA20" s="381"/>
      <c r="AB20" s="381"/>
      <c r="AC20" s="381"/>
      <c r="AD20" s="381"/>
      <c r="AE20" s="381"/>
      <c r="AF20" s="381"/>
      <c r="AG20" s="381"/>
      <c r="AH20" s="381"/>
      <c r="AI20" s="381"/>
      <c r="AJ20" s="381"/>
      <c r="AK20" s="381"/>
      <c r="AL20" s="381"/>
      <c r="AM20" s="381"/>
      <c r="AN20" s="381"/>
      <c r="AO20" s="381"/>
      <c r="AP20" s="381"/>
    </row>
    <row r="21" spans="1:42" s="381" customFormat="1"/>
    <row r="22" spans="1:42" s="381" customFormat="1"/>
    <row r="23" spans="1:42" s="381" customFormat="1"/>
    <row r="24" spans="1:42" s="381" customFormat="1"/>
    <row r="25" spans="1:42" s="381" customFormat="1"/>
    <row r="26" spans="1:42" s="381" customFormat="1"/>
    <row r="27" spans="1:42" s="381" customFormat="1"/>
    <row r="28" spans="1:42" s="381" customFormat="1"/>
    <row r="29" spans="1:42" s="381" customFormat="1"/>
    <row r="30" spans="1:42" s="381" customFormat="1"/>
    <row r="31" spans="1:42" s="381" customFormat="1"/>
    <row r="32" spans="1:42" s="381" customFormat="1"/>
    <row r="33" s="381" customFormat="1"/>
    <row r="34" s="381" customFormat="1"/>
    <row r="35" s="381" customFormat="1"/>
    <row r="36" s="381" customFormat="1"/>
    <row r="37" s="381" customFormat="1"/>
    <row r="38" s="381" customFormat="1"/>
    <row r="39" s="381" customFormat="1"/>
    <row r="40" s="381" customFormat="1"/>
    <row r="41" s="381" customFormat="1"/>
    <row r="42" s="381" customFormat="1"/>
    <row r="43" s="381" customFormat="1"/>
    <row r="44" s="381" customFormat="1"/>
    <row r="45" s="381" customFormat="1"/>
    <row r="46" s="381" customFormat="1"/>
    <row r="47" s="381" customFormat="1"/>
    <row r="48" s="381" customFormat="1"/>
    <row r="49" s="381" customFormat="1"/>
    <row r="50" s="381" customFormat="1"/>
    <row r="51" s="381" customFormat="1"/>
    <row r="52" s="381" customFormat="1"/>
    <row r="53" s="381" customFormat="1"/>
    <row r="54" s="381" customFormat="1"/>
    <row r="55" s="381" customFormat="1"/>
    <row r="56" s="381" customFormat="1"/>
    <row r="57" s="381" customFormat="1"/>
    <row r="58" s="381" customFormat="1"/>
    <row r="59" s="381" customFormat="1"/>
    <row r="60" s="381" customFormat="1"/>
    <row r="61" s="381" customFormat="1"/>
    <row r="62" s="381" customFormat="1"/>
    <row r="63" s="381" customFormat="1"/>
    <row r="64" s="381" customFormat="1"/>
    <row r="65" s="381" customFormat="1"/>
    <row r="66" s="381" customFormat="1"/>
    <row r="67" s="381" customFormat="1"/>
    <row r="68" s="381" customFormat="1"/>
    <row r="69" s="381" customFormat="1"/>
    <row r="70" s="381" customFormat="1"/>
    <row r="71" s="381" customFormat="1"/>
    <row r="72" s="381" customFormat="1"/>
    <row r="73" s="381" customFormat="1"/>
    <row r="74" s="381" customFormat="1"/>
    <row r="75" s="381" customFormat="1"/>
    <row r="76" s="381" customFormat="1"/>
    <row r="77" s="381" customFormat="1"/>
    <row r="78" s="381" customFormat="1"/>
    <row r="79" s="381" customFormat="1"/>
    <row r="80" s="381" customFormat="1"/>
    <row r="81" s="381" customFormat="1"/>
    <row r="82" s="381" customFormat="1"/>
    <row r="83" s="381" customFormat="1"/>
    <row r="84" s="381" customFormat="1"/>
    <row r="85" s="381" customFormat="1"/>
    <row r="86" s="381" customFormat="1"/>
    <row r="87" s="381" customFormat="1"/>
    <row r="88" s="381" customFormat="1"/>
    <row r="89" s="381" customFormat="1"/>
    <row r="90" s="381" customFormat="1"/>
    <row r="91" s="381" customFormat="1"/>
    <row r="92" s="381" customFormat="1"/>
    <row r="93" s="381" customFormat="1"/>
    <row r="94" s="381" customFormat="1"/>
    <row r="95" s="381" customFormat="1"/>
    <row r="96" s="381" customFormat="1"/>
    <row r="97" s="381" customFormat="1"/>
  </sheetData>
  <sheetProtection autoFilter="0"/>
  <mergeCells count="10">
    <mergeCell ref="A14:L14"/>
    <mergeCell ref="A17:A18"/>
    <mergeCell ref="B17:B18"/>
    <mergeCell ref="A20:J20"/>
    <mergeCell ref="A8:L8"/>
    <mergeCell ref="A9:L9"/>
    <mergeCell ref="A10:L10"/>
    <mergeCell ref="A11:L11"/>
    <mergeCell ref="A12:L12"/>
    <mergeCell ref="A13:L13"/>
  </mergeCells>
  <hyperlinks>
    <hyperlink ref="A3" location="Index!A1" display="Index" xr:uid="{3C42A07D-A809-4B65-BECC-B7ACF0ACE319}"/>
    <hyperlink ref="A11:L11" location="'Water supply'!A1" display="●  In order to provide a full picture of their Scope 3 water emissions, you should also refer to the ‘water supply’ listing, as both portions, supply and treatment, should be reported on for water." xr:uid="{0A9AFEFD-1904-45AB-94F7-660D10DF9DFD}"/>
  </hyperlinks>
  <pageMargins left="0.7" right="0.7" top="0.75" bottom="0.75" header="0.3" footer="0.3"/>
  <pageSetup paperSize="9" scale="26" fitToHeight="0"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6" tint="0.79998168889431442"/>
    <pageSetUpPr fitToPage="1"/>
  </sheetPr>
  <dimension ref="A1:AY38"/>
  <sheetViews>
    <sheetView showGridLines="0" workbookViewId="0"/>
  </sheetViews>
  <sheetFormatPr baseColWidth="10" defaultColWidth="11.33203125" defaultRowHeight="14.4"/>
  <cols>
    <col min="1" max="1" width="16.5546875" style="382" customWidth="1"/>
    <col min="2" max="2" width="13.6640625" style="382" customWidth="1"/>
    <col min="3" max="3" width="15.6640625" style="382" customWidth="1"/>
    <col min="4" max="4" width="13.44140625" style="382" customWidth="1"/>
    <col min="5" max="5" width="11.33203125" style="382"/>
    <col min="6" max="6" width="17.5546875" style="382" customWidth="1"/>
    <col min="7" max="16384" width="11.33203125" style="382"/>
  </cols>
  <sheetData>
    <row r="1" spans="1:51" s="378" customFormat="1" ht="10.199999999999999">
      <c r="A1" s="378" t="s">
        <v>1564</v>
      </c>
    </row>
    <row r="2" spans="1:51" ht="21">
      <c r="A2" s="379" t="s">
        <v>1731</v>
      </c>
      <c r="B2" s="379"/>
      <c r="C2" s="379"/>
      <c r="D2" s="379"/>
      <c r="E2" s="379"/>
      <c r="F2" s="379"/>
      <c r="G2" s="381"/>
      <c r="H2" s="381"/>
      <c r="I2" s="381"/>
      <c r="J2" s="381"/>
      <c r="K2" s="381"/>
      <c r="L2" s="381"/>
      <c r="M2" s="381"/>
      <c r="N2" s="381"/>
      <c r="O2" s="381"/>
      <c r="P2" s="381"/>
      <c r="Q2" s="381"/>
      <c r="R2" s="381"/>
      <c r="S2" s="381"/>
      <c r="T2" s="381"/>
      <c r="U2" s="381"/>
      <c r="V2" s="381"/>
      <c r="W2" s="381"/>
      <c r="X2" s="381"/>
      <c r="Y2" s="381"/>
      <c r="Z2" s="381"/>
      <c r="AA2" s="381"/>
      <c r="AB2" s="381"/>
      <c r="AC2" s="381"/>
      <c r="AD2" s="381"/>
      <c r="AE2" s="381"/>
      <c r="AF2" s="381"/>
      <c r="AG2" s="381"/>
      <c r="AH2" s="381"/>
      <c r="AI2" s="381"/>
      <c r="AJ2" s="381"/>
      <c r="AK2" s="381"/>
      <c r="AL2" s="381"/>
      <c r="AM2" s="381"/>
      <c r="AN2" s="381"/>
      <c r="AO2" s="381"/>
      <c r="AP2" s="381"/>
      <c r="AQ2" s="381"/>
      <c r="AR2" s="381"/>
      <c r="AS2" s="381"/>
      <c r="AT2" s="381"/>
      <c r="AU2" s="381"/>
      <c r="AV2" s="381"/>
      <c r="AW2" s="381"/>
      <c r="AX2" s="381"/>
      <c r="AY2" s="381"/>
    </row>
    <row r="3" spans="1:51">
      <c r="A3" s="159" t="s">
        <v>1566</v>
      </c>
      <c r="B3" s="381"/>
      <c r="C3" s="381"/>
      <c r="D3" s="381"/>
      <c r="E3" s="381"/>
      <c r="F3" s="381"/>
      <c r="G3" s="381"/>
      <c r="H3" s="381"/>
      <c r="I3" s="381"/>
      <c r="J3" s="381"/>
      <c r="K3" s="381"/>
      <c r="L3" s="381"/>
      <c r="M3" s="381"/>
      <c r="N3" s="381"/>
      <c r="O3" s="381"/>
      <c r="P3" s="381"/>
      <c r="Q3" s="381"/>
      <c r="R3" s="381"/>
      <c r="S3" s="381"/>
      <c r="T3" s="381"/>
      <c r="U3" s="381"/>
      <c r="V3" s="381"/>
      <c r="W3" s="381"/>
      <c r="X3" s="381"/>
      <c r="Y3" s="381"/>
      <c r="Z3" s="381"/>
      <c r="AA3" s="381"/>
      <c r="AB3" s="381"/>
      <c r="AC3" s="381"/>
      <c r="AD3" s="381"/>
      <c r="AE3" s="381"/>
      <c r="AF3" s="381"/>
      <c r="AG3" s="381"/>
      <c r="AH3" s="381"/>
      <c r="AI3" s="381"/>
      <c r="AJ3" s="381"/>
      <c r="AK3" s="381"/>
      <c r="AL3" s="381"/>
      <c r="AM3" s="381"/>
      <c r="AN3" s="381"/>
      <c r="AO3" s="381"/>
      <c r="AP3" s="381"/>
      <c r="AQ3" s="381"/>
      <c r="AR3" s="381"/>
      <c r="AS3" s="381"/>
      <c r="AT3" s="381"/>
      <c r="AU3" s="381"/>
      <c r="AV3" s="381"/>
      <c r="AW3" s="381"/>
      <c r="AX3" s="381"/>
      <c r="AY3" s="381"/>
    </row>
    <row r="4" spans="1:51" s="389" customFormat="1" ht="7.2" thickBot="1">
      <c r="A4" s="387"/>
      <c r="B4" s="387"/>
      <c r="C4" s="387"/>
      <c r="D4" s="387"/>
      <c r="E4" s="387"/>
      <c r="F4" s="387"/>
      <c r="G4" s="387"/>
      <c r="H4" s="387"/>
      <c r="I4" s="387"/>
      <c r="J4" s="387"/>
      <c r="K4" s="387"/>
      <c r="L4" s="387"/>
      <c r="M4" s="387"/>
      <c r="N4" s="387"/>
      <c r="O4" s="387"/>
      <c r="P4" s="387"/>
      <c r="Q4" s="387"/>
      <c r="R4" s="387"/>
      <c r="S4" s="387"/>
      <c r="T4" s="387"/>
      <c r="U4" s="387"/>
      <c r="V4" s="387"/>
      <c r="W4" s="387"/>
      <c r="X4" s="387"/>
      <c r="Y4" s="387"/>
      <c r="Z4" s="387"/>
      <c r="AA4" s="387"/>
      <c r="AB4" s="387"/>
      <c r="AC4" s="387"/>
      <c r="AD4" s="387"/>
      <c r="AE4" s="387"/>
      <c r="AF4" s="387"/>
      <c r="AG4" s="387"/>
      <c r="AH4" s="387"/>
      <c r="AI4" s="387"/>
      <c r="AJ4" s="387"/>
      <c r="AK4" s="387"/>
      <c r="AL4" s="387"/>
      <c r="AM4" s="387"/>
      <c r="AN4" s="387"/>
      <c r="AO4" s="387"/>
      <c r="AP4" s="387"/>
      <c r="AQ4" s="387"/>
      <c r="AR4" s="387"/>
      <c r="AS4" s="387"/>
      <c r="AT4" s="387"/>
      <c r="AU4" s="387"/>
      <c r="AV4" s="387"/>
      <c r="AW4" s="387"/>
      <c r="AX4" s="387"/>
      <c r="AY4" s="387"/>
    </row>
    <row r="5" spans="1:51" ht="28.2" thickTop="1">
      <c r="A5" s="390" t="s">
        <v>1567</v>
      </c>
      <c r="B5" s="391" t="s">
        <v>1731</v>
      </c>
      <c r="C5" s="390" t="s">
        <v>1568</v>
      </c>
      <c r="D5" s="392" t="s">
        <v>2198</v>
      </c>
      <c r="E5" s="423" t="s">
        <v>1569</v>
      </c>
      <c r="F5" s="424" t="s">
        <v>1570</v>
      </c>
      <c r="G5" s="381"/>
      <c r="H5" s="381"/>
      <c r="I5" s="381"/>
      <c r="J5" s="381"/>
      <c r="K5" s="381"/>
      <c r="L5" s="381"/>
      <c r="M5" s="381"/>
      <c r="N5" s="381"/>
      <c r="O5" s="381"/>
      <c r="P5" s="381"/>
      <c r="Q5" s="381"/>
      <c r="R5" s="381"/>
      <c r="S5" s="381"/>
      <c r="T5" s="381"/>
      <c r="U5" s="381"/>
      <c r="V5" s="381"/>
      <c r="W5" s="381"/>
      <c r="X5" s="381"/>
      <c r="Y5" s="381"/>
      <c r="Z5" s="381"/>
      <c r="AA5" s="381"/>
      <c r="AB5" s="381"/>
      <c r="AC5" s="381"/>
      <c r="AD5" s="381"/>
      <c r="AE5" s="381"/>
      <c r="AF5" s="381"/>
      <c r="AG5" s="381"/>
      <c r="AH5" s="381"/>
      <c r="AI5" s="381"/>
      <c r="AJ5" s="381"/>
      <c r="AK5" s="381"/>
      <c r="AL5" s="381"/>
      <c r="AM5" s="381"/>
      <c r="AN5" s="381"/>
      <c r="AO5" s="381"/>
      <c r="AP5" s="381"/>
      <c r="AQ5" s="381"/>
      <c r="AR5" s="381"/>
      <c r="AS5" s="381"/>
      <c r="AT5" s="381"/>
      <c r="AU5" s="381"/>
      <c r="AV5" s="381"/>
      <c r="AW5" s="381"/>
      <c r="AX5" s="381"/>
      <c r="AY5" s="381"/>
    </row>
    <row r="6" spans="1:51" ht="15" thickBot="1">
      <c r="A6" s="395" t="s">
        <v>1571</v>
      </c>
      <c r="B6" s="396" t="s">
        <v>1572</v>
      </c>
      <c r="C6" s="397" t="s">
        <v>1573</v>
      </c>
      <c r="D6" s="446">
        <v>1</v>
      </c>
      <c r="E6" s="397" t="s">
        <v>1574</v>
      </c>
      <c r="F6" s="426">
        <v>2025</v>
      </c>
      <c r="G6" s="381"/>
      <c r="H6" s="381"/>
      <c r="I6" s="381"/>
      <c r="J6" s="381"/>
      <c r="K6" s="381"/>
      <c r="L6" s="381"/>
      <c r="M6" s="381"/>
      <c r="N6" s="381"/>
      <c r="O6" s="381"/>
      <c r="P6" s="381"/>
      <c r="Q6" s="381"/>
      <c r="R6" s="381"/>
      <c r="S6" s="381"/>
      <c r="T6" s="381"/>
      <c r="U6" s="381"/>
      <c r="V6" s="381"/>
      <c r="W6" s="381"/>
      <c r="X6" s="381"/>
      <c r="Y6" s="381"/>
      <c r="Z6" s="381"/>
      <c r="AA6" s="381"/>
      <c r="AB6" s="381"/>
      <c r="AC6" s="381"/>
      <c r="AD6" s="381"/>
      <c r="AE6" s="381"/>
      <c r="AF6" s="381"/>
      <c r="AG6" s="381"/>
      <c r="AH6" s="381"/>
      <c r="AI6" s="381"/>
      <c r="AJ6" s="381"/>
      <c r="AK6" s="381"/>
      <c r="AL6" s="381"/>
      <c r="AM6" s="381"/>
      <c r="AN6" s="381"/>
      <c r="AO6" s="381"/>
      <c r="AP6" s="381"/>
      <c r="AQ6" s="381"/>
      <c r="AR6" s="381"/>
      <c r="AS6" s="381"/>
      <c r="AT6" s="381"/>
      <c r="AU6" s="381"/>
      <c r="AV6" s="381"/>
      <c r="AW6" s="381"/>
      <c r="AX6" s="381"/>
      <c r="AY6" s="381"/>
    </row>
    <row r="7" spans="1:51" ht="15.6" thickTop="1" thickBot="1">
      <c r="A7" s="381"/>
      <c r="B7" s="381"/>
      <c r="C7" s="381"/>
      <c r="D7" s="381"/>
      <c r="E7" s="381"/>
      <c r="F7" s="381"/>
      <c r="G7" s="381"/>
      <c r="H7" s="381"/>
      <c r="I7" s="381"/>
      <c r="J7" s="381"/>
      <c r="K7" s="381"/>
      <c r="L7" s="381"/>
      <c r="M7" s="381"/>
      <c r="N7" s="381"/>
      <c r="O7" s="381"/>
      <c r="P7" s="381"/>
      <c r="Q7" s="381"/>
      <c r="R7" s="381"/>
      <c r="S7" s="381"/>
      <c r="T7" s="381"/>
      <c r="U7" s="381"/>
      <c r="V7" s="381"/>
      <c r="W7" s="381"/>
      <c r="X7" s="381"/>
      <c r="Y7" s="381"/>
      <c r="Z7" s="381"/>
      <c r="AA7" s="381"/>
      <c r="AB7" s="381"/>
      <c r="AC7" s="381"/>
      <c r="AD7" s="381"/>
      <c r="AE7" s="381"/>
      <c r="AF7" s="381"/>
      <c r="AG7" s="381"/>
      <c r="AH7" s="381"/>
      <c r="AI7" s="381"/>
      <c r="AJ7" s="381"/>
      <c r="AK7" s="381"/>
      <c r="AL7" s="381"/>
      <c r="AM7" s="381"/>
      <c r="AN7" s="381"/>
      <c r="AO7" s="381"/>
      <c r="AP7" s="381"/>
      <c r="AQ7" s="381"/>
      <c r="AR7" s="381"/>
      <c r="AS7" s="381"/>
      <c r="AT7" s="381"/>
      <c r="AU7" s="381"/>
      <c r="AV7" s="381"/>
      <c r="AW7" s="381"/>
      <c r="AX7" s="381"/>
      <c r="AY7" s="381"/>
    </row>
    <row r="8" spans="1:51" ht="18.600000000000001" customHeight="1" thickTop="1" thickBot="1">
      <c r="A8" s="693" t="s">
        <v>1732</v>
      </c>
      <c r="B8" s="694"/>
      <c r="C8" s="694"/>
      <c r="D8" s="694"/>
      <c r="E8" s="694"/>
      <c r="F8" s="694"/>
      <c r="G8" s="694"/>
      <c r="H8" s="694"/>
      <c r="I8" s="694"/>
      <c r="J8" s="694"/>
      <c r="K8" s="694"/>
      <c r="L8" s="695"/>
      <c r="M8" s="381"/>
      <c r="N8" s="381"/>
      <c r="O8" s="381"/>
      <c r="P8" s="381"/>
      <c r="Q8" s="381"/>
      <c r="R8" s="381"/>
      <c r="S8" s="381"/>
      <c r="T8" s="381"/>
      <c r="U8" s="381"/>
      <c r="V8" s="381"/>
      <c r="W8" s="381"/>
      <c r="X8" s="381"/>
      <c r="Y8" s="381"/>
      <c r="Z8" s="381"/>
      <c r="AA8" s="381"/>
      <c r="AB8" s="381"/>
      <c r="AC8" s="381"/>
      <c r="AD8" s="381"/>
      <c r="AE8" s="381"/>
      <c r="AF8" s="381"/>
      <c r="AG8" s="381"/>
      <c r="AH8" s="381"/>
      <c r="AI8" s="381"/>
      <c r="AJ8" s="381"/>
      <c r="AK8" s="381"/>
      <c r="AL8" s="381"/>
      <c r="AM8" s="381"/>
      <c r="AN8" s="381"/>
      <c r="AO8" s="381"/>
      <c r="AP8" s="381"/>
      <c r="AQ8" s="381"/>
      <c r="AR8" s="381"/>
      <c r="AS8" s="381"/>
      <c r="AT8" s="381"/>
      <c r="AU8" s="381"/>
      <c r="AV8" s="381"/>
      <c r="AW8" s="381"/>
      <c r="AX8" s="381"/>
      <c r="AY8" s="381"/>
    </row>
    <row r="9" spans="1:51" s="381" customFormat="1" ht="15" thickTop="1">
      <c r="A9" s="696"/>
      <c r="B9" s="696"/>
      <c r="C9" s="696"/>
      <c r="D9" s="696"/>
      <c r="E9" s="696"/>
      <c r="F9" s="696"/>
      <c r="G9" s="696"/>
      <c r="H9" s="696"/>
      <c r="I9" s="696"/>
      <c r="J9" s="696"/>
      <c r="K9" s="696"/>
      <c r="L9" s="696"/>
    </row>
    <row r="10" spans="1:51" s="381" customFormat="1" ht="15" customHeight="1">
      <c r="A10" s="697" t="s">
        <v>1576</v>
      </c>
      <c r="B10" s="697"/>
      <c r="C10" s="697"/>
      <c r="D10" s="697"/>
      <c r="E10" s="697"/>
      <c r="F10" s="697"/>
      <c r="G10" s="697"/>
      <c r="H10" s="697"/>
      <c r="I10" s="697"/>
      <c r="J10" s="697"/>
      <c r="K10" s="697"/>
      <c r="L10" s="697"/>
    </row>
    <row r="11" spans="1:51" s="381" customFormat="1" ht="37.5" customHeight="1">
      <c r="A11" s="729" t="s">
        <v>1733</v>
      </c>
      <c r="B11" s="729"/>
      <c r="C11" s="729"/>
      <c r="D11" s="729"/>
      <c r="E11" s="729"/>
      <c r="F11" s="729"/>
      <c r="G11" s="729"/>
      <c r="H11" s="729"/>
      <c r="I11" s="729"/>
      <c r="J11" s="729"/>
      <c r="K11" s="729"/>
      <c r="L11" s="729"/>
    </row>
    <row r="12" spans="1:51" s="381" customFormat="1" ht="21.75" customHeight="1">
      <c r="A12" s="697" t="s">
        <v>1734</v>
      </c>
      <c r="B12" s="697"/>
      <c r="C12" s="697"/>
      <c r="D12" s="697"/>
      <c r="E12" s="697"/>
      <c r="F12" s="697"/>
      <c r="G12" s="697"/>
      <c r="H12" s="697"/>
      <c r="I12" s="697"/>
      <c r="J12" s="697"/>
      <c r="K12" s="697"/>
      <c r="L12" s="697"/>
    </row>
    <row r="13" spans="1:51" s="381" customFormat="1" ht="22.5" customHeight="1">
      <c r="A13" s="696" t="s">
        <v>1735</v>
      </c>
      <c r="B13" s="696"/>
      <c r="C13" s="696"/>
      <c r="D13" s="696"/>
      <c r="E13" s="696"/>
      <c r="F13" s="696"/>
      <c r="G13" s="696"/>
      <c r="H13" s="696"/>
      <c r="I13" s="696"/>
      <c r="J13" s="696"/>
      <c r="K13" s="696"/>
      <c r="L13" s="696"/>
    </row>
    <row r="14" spans="1:51" s="381" customFormat="1" ht="18.75" customHeight="1">
      <c r="A14" s="696" t="s">
        <v>1736</v>
      </c>
      <c r="B14" s="696"/>
      <c r="C14" s="696"/>
      <c r="D14" s="696"/>
      <c r="E14" s="696"/>
      <c r="F14" s="696"/>
      <c r="G14" s="696"/>
      <c r="H14" s="696"/>
      <c r="I14" s="696"/>
      <c r="J14" s="696"/>
      <c r="K14" s="696"/>
      <c r="L14" s="696"/>
    </row>
    <row r="15" spans="1:51" s="381" customFormat="1" ht="8.1" customHeight="1">
      <c r="A15" s="696"/>
      <c r="B15" s="696"/>
      <c r="C15" s="696"/>
      <c r="D15" s="696"/>
      <c r="E15" s="696"/>
      <c r="F15" s="696"/>
      <c r="G15" s="696"/>
      <c r="H15" s="696"/>
      <c r="I15" s="696"/>
      <c r="J15" s="696"/>
      <c r="K15" s="696"/>
      <c r="L15" s="696"/>
    </row>
    <row r="16" spans="1:51" s="408" customFormat="1">
      <c r="A16" s="406"/>
      <c r="B16" s="406"/>
      <c r="C16" s="406"/>
      <c r="D16" s="406"/>
      <c r="E16" s="406"/>
      <c r="F16" s="406"/>
      <c r="G16" s="406"/>
      <c r="H16" s="406"/>
      <c r="I16" s="406"/>
      <c r="J16" s="406"/>
      <c r="K16" s="406"/>
      <c r="L16" s="406"/>
    </row>
    <row r="17" spans="1:12" s="408" customFormat="1" ht="15.6">
      <c r="A17" s="448" t="s">
        <v>1587</v>
      </c>
      <c r="B17" s="448" t="s">
        <v>1729</v>
      </c>
      <c r="C17" s="448" t="s">
        <v>1589</v>
      </c>
      <c r="D17" s="449" t="s">
        <v>1590</v>
      </c>
      <c r="E17" s="452"/>
      <c r="F17" s="450"/>
      <c r="G17" s="450"/>
      <c r="H17" s="450"/>
      <c r="I17" s="450"/>
      <c r="J17" s="450"/>
      <c r="K17" s="450"/>
      <c r="L17" s="450"/>
    </row>
    <row r="18" spans="1:12" s="408" customFormat="1">
      <c r="A18" s="727" t="s">
        <v>1731</v>
      </c>
      <c r="B18" s="727" t="s">
        <v>1731</v>
      </c>
      <c r="C18" s="449" t="s">
        <v>1661</v>
      </c>
      <c r="D18" s="451">
        <v>0.1913</v>
      </c>
      <c r="E18" s="453"/>
      <c r="F18" s="450"/>
      <c r="G18" s="450"/>
      <c r="H18" s="450"/>
      <c r="I18" s="450"/>
      <c r="J18" s="450"/>
      <c r="K18" s="450"/>
      <c r="L18" s="450"/>
    </row>
    <row r="19" spans="1:12" s="408" customFormat="1">
      <c r="A19" s="727"/>
      <c r="B19" s="727"/>
      <c r="C19" s="449" t="s">
        <v>1730</v>
      </c>
      <c r="D19" s="451">
        <v>191.30155999999999</v>
      </c>
      <c r="E19" s="450"/>
      <c r="F19" s="450"/>
      <c r="G19" s="450"/>
      <c r="H19" s="450"/>
      <c r="I19" s="450"/>
      <c r="J19" s="450"/>
      <c r="K19" s="450"/>
      <c r="L19" s="450"/>
    </row>
    <row r="20" spans="1:12" s="408" customFormat="1">
      <c r="A20" s="450"/>
      <c r="B20" s="450"/>
      <c r="C20" s="450"/>
      <c r="D20" s="450"/>
      <c r="E20" s="450"/>
      <c r="F20" s="450"/>
      <c r="G20" s="450"/>
      <c r="H20" s="450"/>
      <c r="I20" s="450"/>
      <c r="J20" s="450"/>
      <c r="K20" s="450"/>
      <c r="L20" s="450"/>
    </row>
    <row r="21" spans="1:12" s="408" customFormat="1">
      <c r="A21" s="437"/>
      <c r="B21" s="437"/>
      <c r="C21" s="437"/>
      <c r="D21" s="437"/>
      <c r="E21" s="437"/>
      <c r="F21" s="437"/>
      <c r="G21" s="437"/>
      <c r="H21" s="437"/>
      <c r="I21" s="437"/>
      <c r="J21" s="437"/>
      <c r="K21" s="437"/>
      <c r="L21" s="437"/>
    </row>
    <row r="22" spans="1:12" s="381" customFormat="1">
      <c r="A22" s="405"/>
      <c r="B22" s="405"/>
      <c r="C22" s="405"/>
      <c r="D22" s="405"/>
      <c r="E22" s="405"/>
      <c r="F22" s="405"/>
      <c r="G22" s="405"/>
      <c r="H22" s="405"/>
      <c r="I22" s="405"/>
      <c r="J22" s="405"/>
      <c r="K22" s="405"/>
      <c r="L22" s="405"/>
    </row>
    <row r="23" spans="1:12" s="381" customFormat="1">
      <c r="A23" s="699" t="s">
        <v>1722</v>
      </c>
      <c r="B23" s="699"/>
      <c r="C23" s="699"/>
      <c r="D23" s="699"/>
      <c r="E23" s="699"/>
      <c r="F23" s="699"/>
      <c r="G23" s="699"/>
      <c r="H23" s="699"/>
      <c r="I23" s="699"/>
      <c r="J23" s="699"/>
      <c r="K23" s="699"/>
      <c r="L23" s="699"/>
    </row>
    <row r="24" spans="1:12" s="381" customFormat="1"/>
    <row r="25" spans="1:12" s="381" customFormat="1"/>
    <row r="26" spans="1:12" s="381" customFormat="1"/>
    <row r="27" spans="1:12" s="381" customFormat="1"/>
    <row r="28" spans="1:12" s="381" customFormat="1"/>
    <row r="29" spans="1:12" s="381" customFormat="1"/>
    <row r="30" spans="1:12" s="381" customFormat="1"/>
    <row r="31" spans="1:12" s="381" customFormat="1"/>
    <row r="32" spans="1:12" s="381" customFormat="1"/>
    <row r="33" s="381" customFormat="1"/>
    <row r="34" s="381" customFormat="1"/>
    <row r="35" s="381" customFormat="1"/>
    <row r="36" s="381" customFormat="1"/>
    <row r="37" s="381" customFormat="1"/>
    <row r="38" s="381" customFormat="1"/>
  </sheetData>
  <sheetProtection autoFilter="0"/>
  <mergeCells count="11">
    <mergeCell ref="A14:L14"/>
    <mergeCell ref="A15:L15"/>
    <mergeCell ref="A18:A19"/>
    <mergeCell ref="B18:B19"/>
    <mergeCell ref="A23:L23"/>
    <mergeCell ref="A13:L13"/>
    <mergeCell ref="A8:L8"/>
    <mergeCell ref="A9:L9"/>
    <mergeCell ref="A10:L10"/>
    <mergeCell ref="A11:L11"/>
    <mergeCell ref="A12:L12"/>
  </mergeCells>
  <hyperlinks>
    <hyperlink ref="A3" location="Index!A1" display="Index" xr:uid="{22220479-4D1E-476A-9A8D-1FD350EA8B6B}"/>
    <hyperlink ref="A11:L11" location="'Water treatment'!A1" display="●  In order to provide a full picture of their Scope 3 water emissions, company I should also refer to the ‘water treatment’ tab, as both portions, supply and treatment, should be reported on for water" xr:uid="{3C066481-863A-406B-BE1D-FC12B914E5DC}"/>
  </hyperlinks>
  <pageMargins left="0.7" right="0.7" top="0.75" bottom="0.75" header="0.3" footer="0.3"/>
  <pageSetup paperSize="9" scale="22" fitToHeight="0"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B7307-5EEA-49DF-B59A-2ACCDD97A957}">
  <sheetPr>
    <tabColor theme="6" tint="0.79998168889431442"/>
  </sheetPr>
  <dimension ref="A1:AA142"/>
  <sheetViews>
    <sheetView showGridLines="0" workbookViewId="0"/>
  </sheetViews>
  <sheetFormatPr baseColWidth="10" defaultColWidth="11.33203125" defaultRowHeight="14.4"/>
  <cols>
    <col min="1" max="1" width="30.6640625" style="382" customWidth="1"/>
    <col min="2" max="2" width="26.6640625" style="382" customWidth="1"/>
    <col min="3" max="3" width="18.6640625" style="382" customWidth="1"/>
    <col min="4" max="4" width="13.44140625" style="382" customWidth="1"/>
    <col min="5" max="5" width="37.5546875" style="382" customWidth="1"/>
    <col min="6" max="6" width="17.5546875" style="382" customWidth="1"/>
    <col min="7" max="12" width="13.44140625" style="382" customWidth="1"/>
    <col min="13" max="27" width="13.44140625" style="381" customWidth="1"/>
    <col min="28" max="16384" width="11.33203125" style="382"/>
  </cols>
  <sheetData>
    <row r="1" spans="1:12" s="378" customFormat="1" ht="10.199999999999999">
      <c r="A1" s="378" t="s">
        <v>1564</v>
      </c>
    </row>
    <row r="2" spans="1:12" ht="21">
      <c r="A2" s="379" t="s">
        <v>1737</v>
      </c>
      <c r="B2" s="379"/>
      <c r="C2" s="379"/>
      <c r="D2" s="379"/>
      <c r="E2" s="379"/>
      <c r="F2" s="379"/>
      <c r="G2" s="381"/>
      <c r="H2" s="381"/>
      <c r="I2" s="381"/>
      <c r="J2" s="381"/>
      <c r="K2" s="381"/>
      <c r="L2" s="381"/>
    </row>
    <row r="3" spans="1:12">
      <c r="A3" s="159" t="s">
        <v>1566</v>
      </c>
      <c r="B3" s="381"/>
      <c r="C3" s="381"/>
      <c r="D3" s="381"/>
      <c r="E3" s="381"/>
      <c r="F3" s="381"/>
      <c r="G3" s="381"/>
      <c r="H3" s="381"/>
      <c r="I3" s="381"/>
      <c r="J3" s="381"/>
      <c r="K3" s="381"/>
      <c r="L3" s="381"/>
    </row>
    <row r="4" spans="1:12" s="387" customFormat="1" ht="7.2" thickBot="1"/>
    <row r="5" spans="1:12" ht="15" thickTop="1">
      <c r="A5" s="390" t="s">
        <v>1567</v>
      </c>
      <c r="B5" s="391" t="s">
        <v>1737</v>
      </c>
      <c r="C5" s="390" t="s">
        <v>1568</v>
      </c>
      <c r="D5" s="392" t="s">
        <v>2198</v>
      </c>
      <c r="E5" s="423" t="s">
        <v>1569</v>
      </c>
      <c r="F5" s="424" t="s">
        <v>1570</v>
      </c>
      <c r="G5" s="381"/>
      <c r="H5" s="381"/>
      <c r="I5" s="381"/>
      <c r="J5" s="381"/>
      <c r="K5" s="381"/>
      <c r="L5" s="381"/>
    </row>
    <row r="6" spans="1:12" ht="15" thickBot="1">
      <c r="A6" s="395" t="s">
        <v>1571</v>
      </c>
      <c r="B6" s="396" t="s">
        <v>1572</v>
      </c>
      <c r="C6" s="397" t="s">
        <v>1573</v>
      </c>
      <c r="D6" s="446">
        <v>1</v>
      </c>
      <c r="E6" s="397" t="s">
        <v>1574</v>
      </c>
      <c r="F6" s="426">
        <v>2025</v>
      </c>
      <c r="G6" s="381"/>
      <c r="H6" s="381"/>
      <c r="I6" s="381"/>
      <c r="J6" s="381"/>
      <c r="K6" s="381"/>
      <c r="L6" s="381"/>
    </row>
    <row r="7" spans="1:12" ht="15.6" thickTop="1" thickBot="1">
      <c r="A7" s="381"/>
      <c r="B7" s="381"/>
      <c r="C7" s="381"/>
      <c r="D7" s="381"/>
      <c r="E7" s="381"/>
      <c r="F7" s="381"/>
      <c r="G7" s="381"/>
      <c r="H7" s="381"/>
      <c r="I7" s="381"/>
      <c r="J7" s="381"/>
      <c r="K7" s="381"/>
      <c r="L7" s="381"/>
    </row>
    <row r="8" spans="1:12" ht="34.5" customHeight="1" thickTop="1" thickBot="1">
      <c r="A8" s="702" t="s">
        <v>1738</v>
      </c>
      <c r="B8" s="703"/>
      <c r="C8" s="703"/>
      <c r="D8" s="703"/>
      <c r="E8" s="703"/>
      <c r="F8" s="703"/>
      <c r="G8" s="703"/>
      <c r="H8" s="703"/>
      <c r="I8" s="703"/>
      <c r="J8" s="703"/>
      <c r="K8" s="703"/>
      <c r="L8" s="704"/>
    </row>
    <row r="9" spans="1:12" ht="15" customHeight="1" thickTop="1">
      <c r="A9" s="454"/>
      <c r="B9" s="454"/>
      <c r="C9" s="454"/>
      <c r="D9" s="454"/>
      <c r="E9" s="454"/>
      <c r="F9" s="454"/>
      <c r="G9" s="454"/>
      <c r="H9" s="454"/>
      <c r="I9" s="454"/>
      <c r="J9" s="454"/>
      <c r="K9" s="454"/>
      <c r="L9" s="454"/>
    </row>
    <row r="10" spans="1:12" s="381" customFormat="1" ht="15" customHeight="1">
      <c r="A10" s="455" t="s">
        <v>1576</v>
      </c>
      <c r="B10" s="455"/>
      <c r="C10" s="455"/>
      <c r="D10" s="455"/>
      <c r="E10" s="455"/>
      <c r="F10" s="455"/>
      <c r="G10" s="455"/>
      <c r="H10" s="455"/>
      <c r="I10" s="455"/>
      <c r="J10" s="455"/>
      <c r="K10" s="455"/>
      <c r="L10" s="455"/>
    </row>
    <row r="11" spans="1:12" s="381" customFormat="1" ht="20.85" customHeight="1">
      <c r="A11" s="733" t="s">
        <v>1739</v>
      </c>
      <c r="B11" s="733"/>
      <c r="C11" s="733"/>
      <c r="D11" s="733"/>
      <c r="E11" s="733"/>
      <c r="F11" s="733"/>
      <c r="G11" s="733"/>
      <c r="H11" s="733"/>
      <c r="I11" s="733"/>
      <c r="J11" s="733"/>
      <c r="K11" s="733"/>
      <c r="L11" s="733"/>
    </row>
    <row r="12" spans="1:12" s="381" customFormat="1" ht="19.350000000000001" customHeight="1">
      <c r="A12" s="696" t="s">
        <v>1740</v>
      </c>
      <c r="B12" s="696"/>
      <c r="C12" s="696"/>
      <c r="D12" s="696"/>
      <c r="E12" s="696"/>
      <c r="F12" s="696"/>
      <c r="G12" s="696"/>
      <c r="H12" s="696"/>
      <c r="I12" s="696"/>
      <c r="J12" s="696"/>
      <c r="K12" s="696"/>
      <c r="L12" s="696"/>
    </row>
    <row r="13" spans="1:12" s="381" customFormat="1" ht="31.35" customHeight="1">
      <c r="A13" s="696" t="s">
        <v>1741</v>
      </c>
      <c r="B13" s="696"/>
      <c r="C13" s="696"/>
      <c r="D13" s="696"/>
      <c r="E13" s="696"/>
      <c r="F13" s="696"/>
      <c r="G13" s="696"/>
      <c r="H13" s="696"/>
      <c r="I13" s="696"/>
      <c r="J13" s="696"/>
      <c r="K13" s="696"/>
      <c r="L13" s="696"/>
    </row>
    <row r="14" spans="1:12" s="381" customFormat="1" ht="18" customHeight="1">
      <c r="A14" s="438"/>
      <c r="B14" s="438"/>
      <c r="C14" s="438"/>
      <c r="D14" s="438"/>
      <c r="E14" s="438"/>
      <c r="F14" s="438"/>
      <c r="G14" s="438"/>
      <c r="H14" s="438"/>
      <c r="I14" s="438"/>
      <c r="J14" s="438"/>
      <c r="K14" s="438"/>
      <c r="L14" s="438"/>
    </row>
    <row r="15" spans="1:12" s="381" customFormat="1" ht="26.25" customHeight="1">
      <c r="A15" s="697" t="s">
        <v>1742</v>
      </c>
      <c r="B15" s="697"/>
      <c r="C15" s="697"/>
      <c r="D15" s="697"/>
      <c r="E15" s="697"/>
      <c r="F15" s="697"/>
      <c r="G15" s="697"/>
      <c r="H15" s="697"/>
      <c r="I15" s="697"/>
      <c r="J15" s="697"/>
      <c r="K15" s="697"/>
      <c r="L15" s="697"/>
    </row>
    <row r="16" spans="1:12" s="381" customFormat="1" ht="15" customHeight="1">
      <c r="A16" s="696" t="s">
        <v>1743</v>
      </c>
      <c r="B16" s="696"/>
      <c r="C16" s="696"/>
      <c r="D16" s="696"/>
      <c r="E16" s="696"/>
      <c r="F16" s="696"/>
      <c r="G16" s="696"/>
      <c r="H16" s="696"/>
      <c r="I16" s="696"/>
      <c r="J16" s="696"/>
      <c r="K16" s="696"/>
      <c r="L16" s="696"/>
    </row>
    <row r="17" spans="1:27" s="381" customFormat="1" ht="22.35" customHeight="1">
      <c r="A17" s="696" t="s">
        <v>1744</v>
      </c>
      <c r="B17" s="696"/>
      <c r="C17" s="696"/>
      <c r="D17" s="696"/>
      <c r="E17" s="696"/>
      <c r="F17" s="696"/>
      <c r="G17" s="696"/>
      <c r="H17" s="696"/>
      <c r="I17" s="696"/>
      <c r="J17" s="696"/>
      <c r="K17" s="696"/>
      <c r="L17" s="696"/>
    </row>
    <row r="18" spans="1:27" s="408" customFormat="1" ht="35.1" customHeight="1">
      <c r="A18" s="696" t="s">
        <v>1745</v>
      </c>
      <c r="B18" s="696"/>
      <c r="C18" s="696"/>
      <c r="D18" s="696"/>
      <c r="E18" s="696"/>
      <c r="F18" s="696"/>
      <c r="G18" s="696"/>
      <c r="H18" s="696"/>
      <c r="I18" s="696"/>
      <c r="J18" s="696"/>
      <c r="K18" s="696"/>
      <c r="L18" s="696"/>
    </row>
    <row r="19" spans="1:27" s="408" customFormat="1" ht="6.6" customHeight="1">
      <c r="A19" s="406"/>
      <c r="B19" s="406"/>
      <c r="C19" s="406"/>
      <c r="D19" s="406"/>
      <c r="E19" s="406"/>
      <c r="F19" s="406"/>
      <c r="G19" s="406"/>
      <c r="H19" s="406"/>
      <c r="I19" s="406"/>
      <c r="J19" s="406"/>
      <c r="K19" s="406"/>
      <c r="L19" s="406"/>
    </row>
    <row r="20" spans="1:27" s="408" customFormat="1" ht="15" customHeight="1">
      <c r="A20" s="406"/>
      <c r="B20" s="406"/>
      <c r="C20" s="406"/>
      <c r="D20" s="406"/>
      <c r="E20" s="456"/>
      <c r="F20" s="406"/>
      <c r="G20" s="406"/>
      <c r="H20" s="406"/>
      <c r="I20" s="406"/>
      <c r="J20" s="406"/>
      <c r="K20" s="406"/>
      <c r="L20" s="406"/>
    </row>
    <row r="21" spans="1:27" s="447" customFormat="1" ht="15.6">
      <c r="A21" s="410" t="s">
        <v>1587</v>
      </c>
      <c r="B21" s="410" t="s">
        <v>1746</v>
      </c>
      <c r="C21" s="410" t="s">
        <v>1589</v>
      </c>
      <c r="D21" s="457" t="s">
        <v>1590</v>
      </c>
      <c r="E21" s="408"/>
      <c r="F21" s="406"/>
      <c r="G21" s="406"/>
      <c r="H21" s="408"/>
      <c r="I21" s="408"/>
      <c r="J21" s="408"/>
      <c r="K21" s="408"/>
      <c r="L21" s="408"/>
      <c r="M21" s="408"/>
      <c r="N21" s="408"/>
      <c r="P21" s="408"/>
      <c r="Q21" s="408"/>
      <c r="R21" s="408"/>
      <c r="S21" s="408"/>
      <c r="T21" s="408"/>
      <c r="U21" s="408"/>
      <c r="V21" s="408"/>
      <c r="W21" s="408"/>
      <c r="X21" s="408"/>
      <c r="Y21" s="408"/>
      <c r="Z21" s="408"/>
      <c r="AA21" s="408"/>
    </row>
    <row r="22" spans="1:27" s="447" customFormat="1">
      <c r="A22" s="734" t="s">
        <v>1737</v>
      </c>
      <c r="B22" s="412" t="s">
        <v>1747</v>
      </c>
      <c r="C22" s="413" t="s">
        <v>1748</v>
      </c>
      <c r="D22" s="440">
        <v>10.4</v>
      </c>
      <c r="E22" s="432"/>
      <c r="F22" s="406"/>
      <c r="G22" s="406"/>
      <c r="H22" s="458"/>
      <c r="I22" s="458"/>
      <c r="J22" s="458"/>
      <c r="K22" s="458"/>
      <c r="L22" s="458"/>
      <c r="M22" s="458"/>
      <c r="N22" s="458"/>
      <c r="P22" s="408"/>
      <c r="Q22" s="408"/>
      <c r="R22" s="408"/>
      <c r="S22" s="408"/>
      <c r="T22" s="408"/>
      <c r="U22" s="408"/>
      <c r="V22" s="408"/>
      <c r="W22" s="408"/>
      <c r="X22" s="408"/>
      <c r="Y22" s="408"/>
      <c r="Z22" s="408"/>
      <c r="AA22" s="408"/>
    </row>
    <row r="23" spans="1:27" s="447" customFormat="1">
      <c r="A23" s="735"/>
      <c r="B23" s="412" t="s">
        <v>1749</v>
      </c>
      <c r="C23" s="413" t="s">
        <v>1748</v>
      </c>
      <c r="D23" s="440">
        <v>11.5</v>
      </c>
      <c r="E23" s="432"/>
      <c r="F23" s="406"/>
      <c r="G23" s="406"/>
      <c r="H23" s="458"/>
      <c r="I23" s="458"/>
      <c r="J23" s="458"/>
      <c r="K23" s="458"/>
      <c r="L23" s="458"/>
      <c r="M23" s="458"/>
      <c r="N23" s="458"/>
      <c r="P23" s="408"/>
      <c r="Q23" s="408"/>
      <c r="R23" s="408"/>
      <c r="S23" s="408"/>
      <c r="T23" s="408"/>
      <c r="U23" s="408"/>
      <c r="V23" s="408"/>
      <c r="W23" s="408"/>
      <c r="X23" s="408"/>
      <c r="Y23" s="408"/>
      <c r="Z23" s="408"/>
      <c r="AA23" s="408"/>
    </row>
    <row r="24" spans="1:27" s="408" customFormat="1">
      <c r="A24" s="459"/>
      <c r="B24" s="444"/>
      <c r="D24" s="458"/>
      <c r="E24" s="406"/>
      <c r="F24" s="406"/>
      <c r="G24" s="406"/>
      <c r="H24" s="458"/>
      <c r="I24" s="458"/>
      <c r="J24" s="458"/>
      <c r="K24" s="458"/>
      <c r="L24" s="458"/>
      <c r="M24" s="458"/>
      <c r="N24" s="458"/>
    </row>
    <row r="25" spans="1:27" s="408" customFormat="1">
      <c r="A25" s="459"/>
      <c r="B25" s="444"/>
      <c r="D25" s="458"/>
      <c r="E25" s="406"/>
      <c r="F25" s="406"/>
      <c r="G25" s="406"/>
      <c r="H25" s="458"/>
      <c r="I25" s="458"/>
      <c r="J25" s="458"/>
      <c r="K25" s="458"/>
      <c r="L25" s="458"/>
      <c r="M25" s="458"/>
      <c r="N25" s="458"/>
    </row>
    <row r="26" spans="1:27" s="408" customFormat="1">
      <c r="A26" s="459"/>
      <c r="B26" s="444"/>
      <c r="D26" s="458"/>
      <c r="E26" s="406"/>
      <c r="F26" s="406"/>
      <c r="G26" s="406"/>
      <c r="H26" s="458"/>
      <c r="I26" s="458"/>
      <c r="J26" s="458"/>
      <c r="K26" s="458"/>
      <c r="L26" s="458"/>
      <c r="M26" s="458"/>
      <c r="N26" s="458"/>
    </row>
    <row r="27" spans="1:27" s="408" customFormat="1" ht="15.6">
      <c r="A27" s="460" t="s">
        <v>1587</v>
      </c>
      <c r="B27" s="410" t="s">
        <v>1746</v>
      </c>
      <c r="C27" s="410" t="s">
        <v>1589</v>
      </c>
      <c r="D27" s="457" t="s">
        <v>1590</v>
      </c>
      <c r="E27" s="432"/>
      <c r="F27" s="406"/>
      <c r="G27" s="406"/>
      <c r="H27" s="458"/>
      <c r="I27" s="458"/>
      <c r="J27" s="458"/>
      <c r="K27" s="458"/>
      <c r="L27" s="458"/>
      <c r="M27" s="458"/>
      <c r="N27" s="458"/>
    </row>
    <row r="28" spans="1:27" s="408" customFormat="1">
      <c r="A28" s="736" t="s">
        <v>1737</v>
      </c>
      <c r="B28" s="461" t="s">
        <v>1750</v>
      </c>
      <c r="C28" s="413" t="s">
        <v>1748</v>
      </c>
      <c r="D28" s="442"/>
      <c r="E28" s="432"/>
      <c r="F28" s="406"/>
      <c r="G28" s="406"/>
      <c r="H28" s="458"/>
      <c r="I28" s="458"/>
      <c r="J28" s="458"/>
      <c r="K28" s="458"/>
      <c r="L28" s="458"/>
      <c r="M28" s="458"/>
      <c r="N28" s="458"/>
    </row>
    <row r="29" spans="1:27" s="408" customFormat="1">
      <c r="A29" s="737"/>
      <c r="B29" s="461" t="s">
        <v>1751</v>
      </c>
      <c r="C29" s="413" t="s">
        <v>1748</v>
      </c>
      <c r="D29" s="462">
        <v>35</v>
      </c>
      <c r="E29" s="432"/>
      <c r="F29" s="406"/>
      <c r="G29" s="406"/>
      <c r="H29" s="458"/>
      <c r="I29" s="458"/>
      <c r="J29" s="458"/>
      <c r="K29" s="458"/>
      <c r="L29" s="458"/>
      <c r="M29" s="458"/>
      <c r="N29" s="458"/>
    </row>
    <row r="30" spans="1:27" s="408" customFormat="1">
      <c r="A30" s="737"/>
      <c r="B30" s="461" t="s">
        <v>1752</v>
      </c>
      <c r="C30" s="413" t="s">
        <v>1748</v>
      </c>
      <c r="D30" s="442"/>
      <c r="E30" s="432"/>
      <c r="F30" s="406"/>
      <c r="G30" s="406"/>
      <c r="H30" s="458"/>
      <c r="I30" s="458"/>
      <c r="J30" s="458"/>
      <c r="K30" s="458"/>
      <c r="L30" s="458"/>
      <c r="M30" s="458"/>
      <c r="N30" s="458"/>
    </row>
    <row r="31" spans="1:27" s="408" customFormat="1">
      <c r="A31" s="737"/>
      <c r="B31" s="461" t="s">
        <v>1753</v>
      </c>
      <c r="C31" s="413" t="s">
        <v>1748</v>
      </c>
      <c r="D31" s="462">
        <v>12.2</v>
      </c>
      <c r="E31" s="432"/>
      <c r="F31" s="406"/>
      <c r="G31" s="406"/>
      <c r="H31" s="458"/>
      <c r="I31" s="458"/>
      <c r="J31" s="458"/>
      <c r="K31" s="458"/>
      <c r="L31" s="458"/>
      <c r="M31" s="458"/>
      <c r="N31" s="458"/>
    </row>
    <row r="32" spans="1:27" s="408" customFormat="1">
      <c r="A32" s="737"/>
      <c r="B32" s="461" t="s">
        <v>1754</v>
      </c>
      <c r="C32" s="413" t="s">
        <v>1748</v>
      </c>
      <c r="D32" s="462">
        <v>8.6999999999999993</v>
      </c>
      <c r="E32" s="432"/>
      <c r="F32" s="406"/>
      <c r="G32" s="406"/>
      <c r="H32" s="458"/>
      <c r="I32" s="458"/>
      <c r="J32" s="458"/>
      <c r="K32" s="458"/>
      <c r="L32" s="458"/>
      <c r="M32" s="458"/>
      <c r="N32" s="458"/>
    </row>
    <row r="33" spans="1:14" s="408" customFormat="1">
      <c r="A33" s="737"/>
      <c r="B33" s="461" t="s">
        <v>1755</v>
      </c>
      <c r="C33" s="413" t="s">
        <v>1748</v>
      </c>
      <c r="D33" s="462">
        <v>7.4</v>
      </c>
      <c r="E33" s="432"/>
      <c r="F33" s="406"/>
      <c r="G33" s="406"/>
      <c r="H33" s="458"/>
      <c r="I33" s="458"/>
      <c r="J33" s="458"/>
      <c r="K33" s="458"/>
      <c r="L33" s="458"/>
      <c r="M33" s="458"/>
      <c r="N33" s="458"/>
    </row>
    <row r="34" spans="1:14" s="408" customFormat="1">
      <c r="A34" s="737"/>
      <c r="B34" s="461" t="s">
        <v>1756</v>
      </c>
      <c r="C34" s="413" t="s">
        <v>1748</v>
      </c>
      <c r="D34" s="462">
        <v>27.6</v>
      </c>
      <c r="E34" s="432"/>
      <c r="F34" s="406"/>
      <c r="G34" s="406"/>
      <c r="H34" s="458"/>
      <c r="I34" s="458"/>
      <c r="J34" s="458"/>
      <c r="K34" s="458"/>
      <c r="L34" s="458"/>
      <c r="M34" s="458"/>
      <c r="N34" s="458"/>
    </row>
    <row r="35" spans="1:14" s="408" customFormat="1">
      <c r="A35" s="737"/>
      <c r="B35" s="461" t="s">
        <v>1757</v>
      </c>
      <c r="C35" s="413" t="s">
        <v>1748</v>
      </c>
      <c r="D35" s="462">
        <v>53.5</v>
      </c>
      <c r="E35" s="432"/>
      <c r="F35" s="406"/>
      <c r="G35" s="406"/>
      <c r="H35" s="458"/>
      <c r="I35" s="458"/>
      <c r="J35" s="458"/>
      <c r="K35" s="458"/>
      <c r="L35" s="458"/>
      <c r="M35" s="458"/>
      <c r="N35" s="458"/>
    </row>
    <row r="36" spans="1:14" s="408" customFormat="1">
      <c r="A36" s="737"/>
      <c r="B36" s="461" t="s">
        <v>1758</v>
      </c>
      <c r="C36" s="413" t="s">
        <v>1748</v>
      </c>
      <c r="D36" s="462">
        <v>14.7</v>
      </c>
      <c r="E36" s="432"/>
      <c r="F36" s="406"/>
      <c r="G36" s="406"/>
      <c r="H36" s="458"/>
      <c r="I36" s="458"/>
      <c r="J36" s="458"/>
      <c r="K36" s="458"/>
      <c r="L36" s="458"/>
      <c r="M36" s="458"/>
      <c r="N36" s="458"/>
    </row>
    <row r="37" spans="1:14" s="408" customFormat="1">
      <c r="A37" s="737"/>
      <c r="B37" s="461" t="s">
        <v>1759</v>
      </c>
      <c r="C37" s="413" t="s">
        <v>1748</v>
      </c>
      <c r="D37" s="462">
        <v>4.7</v>
      </c>
      <c r="E37" s="432"/>
      <c r="F37" s="406"/>
      <c r="G37" s="406"/>
      <c r="H37" s="458"/>
      <c r="I37" s="458"/>
      <c r="J37" s="458"/>
      <c r="K37" s="458"/>
      <c r="L37" s="458"/>
      <c r="M37" s="458"/>
      <c r="N37" s="458"/>
    </row>
    <row r="38" spans="1:14" s="408" customFormat="1">
      <c r="A38" s="737"/>
      <c r="B38" s="461" t="s">
        <v>1760</v>
      </c>
      <c r="C38" s="413" t="s">
        <v>1748</v>
      </c>
      <c r="D38" s="442"/>
      <c r="E38" s="432"/>
      <c r="F38" s="406"/>
      <c r="G38" s="406"/>
      <c r="H38" s="458"/>
      <c r="I38" s="458"/>
      <c r="J38" s="458"/>
      <c r="K38" s="458"/>
      <c r="L38" s="458"/>
      <c r="M38" s="458"/>
      <c r="N38" s="458"/>
    </row>
    <row r="39" spans="1:14" s="408" customFormat="1">
      <c r="A39" s="737"/>
      <c r="B39" s="461" t="s">
        <v>1761</v>
      </c>
      <c r="C39" s="413" t="s">
        <v>1748</v>
      </c>
      <c r="D39" s="462">
        <v>44.2</v>
      </c>
      <c r="E39" s="432"/>
      <c r="F39" s="406"/>
      <c r="G39" s="406"/>
      <c r="H39" s="458"/>
      <c r="I39" s="458"/>
      <c r="J39" s="458"/>
      <c r="K39" s="458"/>
      <c r="L39" s="458"/>
      <c r="M39" s="458"/>
      <c r="N39" s="458"/>
    </row>
    <row r="40" spans="1:14" s="408" customFormat="1">
      <c r="A40" s="737"/>
      <c r="B40" s="461" t="s">
        <v>1762</v>
      </c>
      <c r="C40" s="413" t="s">
        <v>1748</v>
      </c>
      <c r="D40" s="442"/>
      <c r="E40" s="432"/>
      <c r="F40" s="406"/>
      <c r="G40" s="406"/>
      <c r="H40" s="458"/>
      <c r="I40" s="458"/>
      <c r="J40" s="458"/>
      <c r="K40" s="458"/>
      <c r="L40" s="458"/>
      <c r="M40" s="458"/>
      <c r="N40" s="458"/>
    </row>
    <row r="41" spans="1:14" s="408" customFormat="1">
      <c r="A41" s="737"/>
      <c r="B41" s="461" t="s">
        <v>1763</v>
      </c>
      <c r="C41" s="413" t="s">
        <v>1748</v>
      </c>
      <c r="D41" s="442"/>
      <c r="E41" s="432"/>
      <c r="F41" s="406"/>
      <c r="G41" s="406"/>
      <c r="H41" s="458"/>
      <c r="I41" s="458"/>
      <c r="J41" s="458"/>
      <c r="K41" s="458"/>
      <c r="L41" s="458"/>
      <c r="M41" s="458"/>
      <c r="N41" s="458"/>
    </row>
    <row r="42" spans="1:14" s="408" customFormat="1">
      <c r="A42" s="737"/>
      <c r="B42" s="461" t="s">
        <v>1764</v>
      </c>
      <c r="C42" s="413" t="s">
        <v>1748</v>
      </c>
      <c r="D42" s="462">
        <v>6.7</v>
      </c>
      <c r="E42" s="432"/>
      <c r="F42" s="406"/>
      <c r="G42" s="406"/>
      <c r="H42" s="458"/>
      <c r="I42" s="458"/>
      <c r="J42" s="458"/>
      <c r="K42" s="458"/>
      <c r="L42" s="458"/>
      <c r="M42" s="458"/>
      <c r="N42" s="458"/>
    </row>
    <row r="43" spans="1:14" s="408" customFormat="1">
      <c r="A43" s="737"/>
      <c r="B43" s="461" t="s">
        <v>1765</v>
      </c>
      <c r="C43" s="413" t="s">
        <v>1748</v>
      </c>
      <c r="D43" s="462">
        <v>13.2</v>
      </c>
      <c r="E43" s="432"/>
      <c r="F43" s="406"/>
      <c r="G43" s="406"/>
      <c r="H43" s="458"/>
      <c r="I43" s="458"/>
      <c r="J43" s="458"/>
      <c r="K43" s="458"/>
      <c r="L43" s="458"/>
      <c r="M43" s="458"/>
      <c r="N43" s="458"/>
    </row>
    <row r="44" spans="1:14" s="408" customFormat="1">
      <c r="A44" s="737"/>
      <c r="B44" s="461" t="s">
        <v>1766</v>
      </c>
      <c r="C44" s="413" t="s">
        <v>1748</v>
      </c>
      <c r="D44" s="442"/>
      <c r="E44" s="432"/>
      <c r="F44" s="406"/>
      <c r="G44" s="406"/>
      <c r="H44" s="458"/>
      <c r="I44" s="458"/>
      <c r="J44" s="458"/>
      <c r="K44" s="458"/>
      <c r="L44" s="458"/>
      <c r="M44" s="458"/>
      <c r="N44" s="458"/>
    </row>
    <row r="45" spans="1:14" s="408" customFormat="1">
      <c r="A45" s="737"/>
      <c r="B45" s="461" t="s">
        <v>1767</v>
      </c>
      <c r="C45" s="413" t="s">
        <v>1748</v>
      </c>
      <c r="D45" s="462">
        <v>51.5</v>
      </c>
      <c r="E45" s="432"/>
      <c r="F45" s="406"/>
      <c r="G45" s="406"/>
      <c r="H45" s="458"/>
      <c r="I45" s="458"/>
      <c r="J45" s="458"/>
      <c r="K45" s="458"/>
      <c r="L45" s="458"/>
      <c r="M45" s="458"/>
      <c r="N45" s="458"/>
    </row>
    <row r="46" spans="1:14" s="408" customFormat="1">
      <c r="A46" s="737"/>
      <c r="B46" s="461" t="s">
        <v>1768</v>
      </c>
      <c r="C46" s="413" t="s">
        <v>1748</v>
      </c>
      <c r="D46" s="462">
        <v>58.9</v>
      </c>
      <c r="E46" s="432"/>
      <c r="F46" s="406"/>
      <c r="G46" s="406"/>
      <c r="H46" s="458"/>
      <c r="I46" s="458"/>
      <c r="J46" s="458"/>
      <c r="K46" s="458"/>
      <c r="L46" s="458"/>
      <c r="M46" s="458"/>
      <c r="N46" s="458"/>
    </row>
    <row r="47" spans="1:14" s="408" customFormat="1">
      <c r="A47" s="737"/>
      <c r="B47" s="461" t="s">
        <v>1769</v>
      </c>
      <c r="C47" s="413" t="s">
        <v>1748</v>
      </c>
      <c r="D47" s="462">
        <v>62.7</v>
      </c>
      <c r="E47" s="432"/>
      <c r="F47" s="406"/>
      <c r="G47" s="406" t="s">
        <v>705</v>
      </c>
      <c r="H47" s="458"/>
      <c r="I47" s="458"/>
      <c r="J47" s="458"/>
      <c r="K47" s="458"/>
      <c r="L47" s="458"/>
      <c r="M47" s="458"/>
      <c r="N47" s="458"/>
    </row>
    <row r="48" spans="1:14" s="408" customFormat="1">
      <c r="A48" s="737"/>
      <c r="B48" s="461" t="s">
        <v>1770</v>
      </c>
      <c r="C48" s="413" t="s">
        <v>1748</v>
      </c>
      <c r="D48" s="442"/>
      <c r="E48" s="432"/>
      <c r="F48" s="406"/>
      <c r="G48" s="406"/>
      <c r="H48" s="458"/>
      <c r="I48" s="458"/>
      <c r="J48" s="458"/>
      <c r="K48" s="458"/>
      <c r="L48" s="458"/>
      <c r="M48" s="458"/>
      <c r="N48" s="458"/>
    </row>
    <row r="49" spans="1:14" s="408" customFormat="1">
      <c r="A49" s="737"/>
      <c r="B49" s="461" t="s">
        <v>1771</v>
      </c>
      <c r="C49" s="413" t="s">
        <v>1748</v>
      </c>
      <c r="D49" s="442"/>
      <c r="E49" s="432"/>
      <c r="F49" s="406"/>
      <c r="G49" s="406"/>
      <c r="H49" s="458"/>
      <c r="I49" s="458"/>
      <c r="J49" s="458"/>
      <c r="K49" s="458"/>
      <c r="L49" s="458"/>
      <c r="M49" s="458"/>
      <c r="N49" s="458"/>
    </row>
    <row r="50" spans="1:14" s="408" customFormat="1">
      <c r="A50" s="737"/>
      <c r="B50" s="461" t="s">
        <v>1772</v>
      </c>
      <c r="C50" s="413" t="s">
        <v>1748</v>
      </c>
      <c r="D50" s="462">
        <v>14.3</v>
      </c>
      <c r="E50" s="432"/>
      <c r="F50" s="406"/>
      <c r="G50" s="406"/>
      <c r="H50" s="458"/>
      <c r="I50" s="458"/>
      <c r="J50" s="458"/>
      <c r="K50" s="458"/>
      <c r="L50" s="458"/>
      <c r="M50" s="458"/>
      <c r="N50" s="458"/>
    </row>
    <row r="51" spans="1:14" s="408" customFormat="1">
      <c r="A51" s="737"/>
      <c r="B51" s="461" t="s">
        <v>1773</v>
      </c>
      <c r="C51" s="413" t="s">
        <v>1748</v>
      </c>
      <c r="D51" s="462">
        <v>39</v>
      </c>
      <c r="E51" s="432"/>
      <c r="F51" s="406"/>
      <c r="G51" s="406"/>
      <c r="H51" s="458"/>
      <c r="I51" s="458"/>
      <c r="J51" s="458"/>
      <c r="K51" s="458"/>
      <c r="L51" s="458"/>
      <c r="M51" s="458"/>
      <c r="N51" s="458"/>
    </row>
    <row r="52" spans="1:14" s="408" customFormat="1">
      <c r="A52" s="737"/>
      <c r="B52" s="461" t="s">
        <v>1774</v>
      </c>
      <c r="C52" s="413" t="s">
        <v>1748</v>
      </c>
      <c r="D52" s="462">
        <v>68.900000000000006</v>
      </c>
      <c r="E52" s="432"/>
      <c r="F52" s="406"/>
      <c r="G52" s="406"/>
      <c r="H52" s="458"/>
      <c r="I52" s="458"/>
      <c r="J52" s="458"/>
      <c r="K52" s="458"/>
      <c r="L52" s="458"/>
      <c r="M52" s="458"/>
      <c r="N52" s="458"/>
    </row>
    <row r="53" spans="1:14" s="408" customFormat="1">
      <c r="A53" s="737"/>
      <c r="B53" s="461" t="s">
        <v>1775</v>
      </c>
      <c r="C53" s="413" t="s">
        <v>1748</v>
      </c>
      <c r="D53" s="442"/>
      <c r="E53" s="432"/>
      <c r="F53" s="406"/>
      <c r="G53" s="406"/>
      <c r="H53" s="458"/>
      <c r="I53" s="458"/>
      <c r="J53" s="458"/>
      <c r="K53" s="458"/>
      <c r="L53" s="458"/>
      <c r="M53" s="458"/>
      <c r="N53" s="458"/>
    </row>
    <row r="54" spans="1:14" s="408" customFormat="1">
      <c r="A54" s="737"/>
      <c r="B54" s="461" t="s">
        <v>1776</v>
      </c>
      <c r="C54" s="413" t="s">
        <v>1748</v>
      </c>
      <c r="D54" s="462">
        <v>55.8</v>
      </c>
      <c r="E54" s="432"/>
      <c r="F54" s="406"/>
      <c r="G54" s="406"/>
      <c r="H54" s="458"/>
      <c r="I54" s="458"/>
      <c r="J54" s="458"/>
      <c r="K54" s="458"/>
      <c r="L54" s="458"/>
      <c r="M54" s="458"/>
      <c r="N54" s="458"/>
    </row>
    <row r="55" spans="1:14" s="408" customFormat="1">
      <c r="A55" s="737"/>
      <c r="B55" s="461" t="s">
        <v>1777</v>
      </c>
      <c r="C55" s="413" t="s">
        <v>1748</v>
      </c>
      <c r="D55" s="442"/>
      <c r="E55" s="432"/>
      <c r="F55" s="406"/>
      <c r="G55" s="406"/>
      <c r="H55" s="458"/>
      <c r="I55" s="458"/>
      <c r="J55" s="458"/>
      <c r="K55" s="458"/>
      <c r="L55" s="458"/>
      <c r="M55" s="458"/>
      <c r="N55" s="458"/>
    </row>
    <row r="56" spans="1:14" s="408" customFormat="1">
      <c r="A56" s="737"/>
      <c r="B56" s="461" t="s">
        <v>1778</v>
      </c>
      <c r="C56" s="413" t="s">
        <v>1748</v>
      </c>
      <c r="D56" s="462">
        <v>61.5</v>
      </c>
      <c r="E56" s="432"/>
      <c r="F56" s="406"/>
      <c r="G56" s="406"/>
      <c r="H56" s="458"/>
      <c r="I56" s="458"/>
      <c r="J56" s="458"/>
      <c r="K56" s="458"/>
      <c r="L56" s="458"/>
      <c r="M56" s="458"/>
      <c r="N56" s="458"/>
    </row>
    <row r="57" spans="1:14" s="408" customFormat="1">
      <c r="A57" s="737"/>
      <c r="B57" s="461" t="s">
        <v>1779</v>
      </c>
      <c r="C57" s="413" t="s">
        <v>1748</v>
      </c>
      <c r="D57" s="462">
        <v>152.19999999999999</v>
      </c>
      <c r="E57" s="432"/>
      <c r="F57" s="406"/>
      <c r="G57" s="406"/>
      <c r="H57" s="458"/>
      <c r="I57" s="458"/>
      <c r="J57" s="458"/>
      <c r="K57" s="458"/>
      <c r="L57" s="458"/>
      <c r="M57" s="458"/>
      <c r="N57" s="458"/>
    </row>
    <row r="58" spans="1:14" s="408" customFormat="1">
      <c r="A58" s="737"/>
      <c r="B58" s="461" t="s">
        <v>1780</v>
      </c>
      <c r="C58" s="413" t="s">
        <v>1748</v>
      </c>
      <c r="D58" s="462">
        <v>19.3</v>
      </c>
      <c r="E58" s="432"/>
      <c r="F58" s="406"/>
      <c r="G58" s="406"/>
      <c r="H58" s="458"/>
      <c r="I58" s="458"/>
      <c r="J58" s="458"/>
      <c r="K58" s="458"/>
      <c r="L58" s="458"/>
      <c r="M58" s="458"/>
      <c r="N58" s="458"/>
    </row>
    <row r="59" spans="1:14" s="408" customFormat="1">
      <c r="A59" s="737"/>
      <c r="B59" s="461" t="s">
        <v>1781</v>
      </c>
      <c r="C59" s="413" t="s">
        <v>1748</v>
      </c>
      <c r="D59" s="462">
        <v>14.8</v>
      </c>
      <c r="E59" s="432"/>
      <c r="F59" s="406"/>
      <c r="G59" s="406"/>
      <c r="H59" s="458"/>
      <c r="I59" s="458"/>
      <c r="J59" s="458"/>
      <c r="K59" s="458"/>
      <c r="L59" s="458"/>
      <c r="M59" s="458"/>
      <c r="N59" s="458"/>
    </row>
    <row r="60" spans="1:14" s="408" customFormat="1">
      <c r="A60" s="737"/>
      <c r="B60" s="461" t="s">
        <v>1782</v>
      </c>
      <c r="C60" s="413" t="s">
        <v>1748</v>
      </c>
      <c r="D60" s="442"/>
      <c r="E60" s="432"/>
      <c r="F60" s="406"/>
      <c r="G60" s="406"/>
      <c r="H60" s="458"/>
      <c r="I60" s="458"/>
      <c r="J60" s="458"/>
      <c r="K60" s="458"/>
      <c r="L60" s="458"/>
      <c r="M60" s="458"/>
      <c r="N60" s="458"/>
    </row>
    <row r="61" spans="1:14" s="408" customFormat="1">
      <c r="A61" s="737"/>
      <c r="B61" s="461" t="s">
        <v>1783</v>
      </c>
      <c r="C61" s="413" t="s">
        <v>1748</v>
      </c>
      <c r="D61" s="462">
        <v>90.3</v>
      </c>
      <c r="E61" s="432"/>
      <c r="F61" s="406"/>
      <c r="G61" s="406"/>
      <c r="H61" s="458"/>
      <c r="I61" s="458"/>
      <c r="J61" s="458"/>
      <c r="K61" s="458"/>
      <c r="L61" s="458"/>
      <c r="M61" s="458"/>
      <c r="N61" s="458"/>
    </row>
    <row r="62" spans="1:14" s="408" customFormat="1">
      <c r="A62" s="737"/>
      <c r="B62" s="461" t="s">
        <v>1784</v>
      </c>
      <c r="C62" s="413" t="s">
        <v>1748</v>
      </c>
      <c r="D62" s="442"/>
      <c r="E62" s="432"/>
      <c r="F62" s="406"/>
      <c r="G62" s="406"/>
      <c r="H62" s="458"/>
      <c r="I62" s="458"/>
      <c r="J62" s="458"/>
      <c r="K62" s="458"/>
      <c r="L62" s="458"/>
      <c r="M62" s="458"/>
      <c r="N62" s="458"/>
    </row>
    <row r="63" spans="1:14" s="408" customFormat="1">
      <c r="A63" s="737"/>
      <c r="B63" s="461" t="s">
        <v>1785</v>
      </c>
      <c r="C63" s="413" t="s">
        <v>1748</v>
      </c>
      <c r="D63" s="442"/>
      <c r="E63" s="432"/>
      <c r="F63" s="406"/>
      <c r="G63" s="406"/>
      <c r="H63" s="458"/>
      <c r="I63" s="458"/>
      <c r="J63" s="458"/>
      <c r="K63" s="458"/>
      <c r="L63" s="458"/>
      <c r="M63" s="458"/>
      <c r="N63" s="458"/>
    </row>
    <row r="64" spans="1:14" s="408" customFormat="1">
      <c r="A64" s="737"/>
      <c r="B64" s="461" t="s">
        <v>1786</v>
      </c>
      <c r="C64" s="413" t="s">
        <v>1748</v>
      </c>
      <c r="D64" s="462">
        <v>54.3</v>
      </c>
      <c r="E64" s="432"/>
      <c r="F64" s="406"/>
      <c r="G64" s="406"/>
      <c r="H64" s="458"/>
      <c r="I64" s="458"/>
      <c r="J64" s="458"/>
      <c r="K64" s="458"/>
      <c r="L64" s="458"/>
      <c r="M64" s="458"/>
      <c r="N64" s="458"/>
    </row>
    <row r="65" spans="1:15" s="408" customFormat="1">
      <c r="A65" s="737"/>
      <c r="B65" s="461" t="s">
        <v>1787</v>
      </c>
      <c r="C65" s="413" t="s">
        <v>1748</v>
      </c>
      <c r="D65" s="442"/>
      <c r="E65" s="432"/>
      <c r="F65" s="406"/>
      <c r="G65" s="406"/>
      <c r="H65" s="458"/>
      <c r="I65" s="458"/>
      <c r="J65" s="458"/>
      <c r="K65" s="458"/>
      <c r="L65" s="458"/>
      <c r="M65" s="458"/>
      <c r="N65" s="458"/>
      <c r="O65" s="458"/>
    </row>
    <row r="66" spans="1:15" s="408" customFormat="1">
      <c r="A66" s="737"/>
      <c r="B66" s="461" t="s">
        <v>1788</v>
      </c>
      <c r="C66" s="413" t="s">
        <v>1748</v>
      </c>
      <c r="D66" s="462">
        <v>19</v>
      </c>
      <c r="E66" s="432"/>
      <c r="F66" s="406"/>
      <c r="G66" s="406"/>
      <c r="H66" s="458"/>
      <c r="I66" s="458"/>
      <c r="J66" s="458"/>
      <c r="K66" s="458"/>
      <c r="L66" s="458"/>
      <c r="M66" s="458"/>
      <c r="N66" s="458"/>
      <c r="O66" s="458"/>
    </row>
    <row r="67" spans="1:15" s="408" customFormat="1">
      <c r="A67" s="737"/>
      <c r="B67" s="461" t="s">
        <v>1789</v>
      </c>
      <c r="C67" s="413" t="s">
        <v>1748</v>
      </c>
      <c r="D67" s="462">
        <v>86.2</v>
      </c>
      <c r="E67" s="432"/>
      <c r="F67" s="406"/>
      <c r="G67" s="406"/>
      <c r="H67" s="458"/>
      <c r="I67" s="458"/>
      <c r="J67" s="458"/>
      <c r="K67" s="458"/>
      <c r="L67" s="458"/>
      <c r="M67" s="458"/>
      <c r="N67" s="458"/>
      <c r="O67" s="458"/>
    </row>
    <row r="68" spans="1:15" s="408" customFormat="1">
      <c r="A68" s="737"/>
      <c r="B68" s="461" t="s">
        <v>1790</v>
      </c>
      <c r="C68" s="413" t="s">
        <v>1748</v>
      </c>
      <c r="D68" s="442"/>
      <c r="E68" s="432"/>
      <c r="F68" s="406"/>
      <c r="G68" s="406"/>
      <c r="H68" s="458"/>
      <c r="I68" s="458"/>
      <c r="J68" s="458"/>
      <c r="K68" s="458"/>
      <c r="L68" s="458"/>
      <c r="M68" s="458"/>
      <c r="N68" s="458"/>
      <c r="O68" s="458"/>
    </row>
    <row r="69" spans="1:15" s="408" customFormat="1">
      <c r="A69" s="737"/>
      <c r="B69" s="461" t="s">
        <v>1791</v>
      </c>
      <c r="C69" s="413" t="s">
        <v>1748</v>
      </c>
      <c r="D69" s="462">
        <v>24.2</v>
      </c>
      <c r="E69" s="432"/>
      <c r="F69" s="406"/>
      <c r="G69" s="406"/>
      <c r="H69" s="458"/>
      <c r="I69" s="458"/>
      <c r="J69" s="458"/>
      <c r="K69" s="458"/>
      <c r="L69" s="458"/>
      <c r="M69" s="458"/>
      <c r="N69" s="458"/>
      <c r="O69" s="458"/>
    </row>
    <row r="70" spans="1:15" s="408" customFormat="1">
      <c r="A70" s="737"/>
      <c r="B70" s="461" t="s">
        <v>1792</v>
      </c>
      <c r="C70" s="413" t="s">
        <v>1748</v>
      </c>
      <c r="D70" s="462">
        <v>106.4</v>
      </c>
      <c r="E70" s="432"/>
      <c r="F70" s="406"/>
      <c r="G70" s="406"/>
      <c r="H70" s="458"/>
      <c r="I70" s="458"/>
      <c r="J70" s="458"/>
      <c r="K70" s="458"/>
      <c r="L70" s="458"/>
      <c r="M70" s="458"/>
      <c r="N70" s="458"/>
      <c r="O70" s="458"/>
    </row>
    <row r="71" spans="1:15" s="408" customFormat="1">
      <c r="A71" s="737"/>
      <c r="B71" s="461" t="s">
        <v>1793</v>
      </c>
      <c r="C71" s="413" t="s">
        <v>1748</v>
      </c>
      <c r="D71" s="462">
        <v>24.5</v>
      </c>
      <c r="E71" s="432"/>
      <c r="F71" s="406"/>
      <c r="G71" s="406"/>
      <c r="H71" s="458"/>
      <c r="I71" s="458"/>
      <c r="J71" s="458"/>
      <c r="K71" s="458"/>
      <c r="L71" s="458"/>
      <c r="M71" s="458"/>
      <c r="N71" s="458"/>
      <c r="O71" s="458"/>
    </row>
    <row r="72" spans="1:15" s="408" customFormat="1">
      <c r="A72" s="737"/>
      <c r="B72" s="461" t="s">
        <v>1794</v>
      </c>
      <c r="C72" s="413" t="s">
        <v>1748</v>
      </c>
      <c r="D72" s="462">
        <v>51.4</v>
      </c>
      <c r="E72" s="432"/>
      <c r="F72" s="406"/>
      <c r="G72" s="406"/>
      <c r="H72" s="458"/>
      <c r="I72" s="458"/>
      <c r="J72" s="458"/>
      <c r="K72" s="458"/>
      <c r="L72" s="458"/>
      <c r="M72" s="458"/>
      <c r="N72" s="458"/>
      <c r="O72" s="458"/>
    </row>
    <row r="73" spans="1:15" s="408" customFormat="1">
      <c r="A73" s="737"/>
      <c r="B73" s="461" t="s">
        <v>1795</v>
      </c>
      <c r="C73" s="413" t="s">
        <v>1748</v>
      </c>
      <c r="D73" s="462">
        <v>7</v>
      </c>
      <c r="E73" s="432"/>
      <c r="F73" s="406"/>
      <c r="G73" s="406"/>
      <c r="H73" s="458"/>
      <c r="I73" s="458"/>
      <c r="J73" s="458"/>
      <c r="K73" s="458"/>
      <c r="L73" s="458"/>
      <c r="M73" s="458"/>
      <c r="N73" s="458"/>
      <c r="O73" s="458"/>
    </row>
    <row r="74" spans="1:15" s="408" customFormat="1">
      <c r="A74" s="737"/>
      <c r="B74" s="461" t="s">
        <v>1796</v>
      </c>
      <c r="C74" s="413" t="s">
        <v>1748</v>
      </c>
      <c r="D74" s="462">
        <v>6.6</v>
      </c>
      <c r="E74" s="432"/>
      <c r="F74" s="406"/>
      <c r="G74" s="406"/>
      <c r="H74" s="458"/>
      <c r="I74" s="458"/>
      <c r="J74" s="458"/>
      <c r="K74" s="458"/>
      <c r="L74" s="458"/>
      <c r="M74" s="458"/>
      <c r="N74" s="458"/>
      <c r="O74" s="458"/>
    </row>
    <row r="75" spans="1:15" s="408" customFormat="1">
      <c r="A75" s="737"/>
      <c r="B75" s="461" t="s">
        <v>1797</v>
      </c>
      <c r="C75" s="413" t="s">
        <v>1748</v>
      </c>
      <c r="D75" s="442"/>
      <c r="E75" s="432"/>
      <c r="F75" s="406"/>
      <c r="G75" s="406"/>
      <c r="H75" s="458"/>
      <c r="I75" s="458"/>
      <c r="J75" s="458"/>
      <c r="K75" s="458"/>
      <c r="L75" s="458"/>
      <c r="M75" s="458"/>
      <c r="N75" s="458"/>
      <c r="O75" s="458"/>
    </row>
    <row r="76" spans="1:15" s="408" customFormat="1">
      <c r="A76" s="737"/>
      <c r="B76" s="461" t="s">
        <v>1798</v>
      </c>
      <c r="C76" s="413" t="s">
        <v>1748</v>
      </c>
      <c r="D76" s="462">
        <v>43.4</v>
      </c>
      <c r="E76" s="432"/>
      <c r="F76" s="406"/>
      <c r="G76" s="406"/>
      <c r="H76" s="458"/>
      <c r="I76" s="458"/>
      <c r="J76" s="458"/>
      <c r="K76" s="458"/>
      <c r="L76" s="458"/>
      <c r="M76" s="458"/>
      <c r="N76" s="458"/>
      <c r="O76" s="458"/>
    </row>
    <row r="77" spans="1:15" s="408" customFormat="1">
      <c r="A77" s="737"/>
      <c r="B77" s="461" t="s">
        <v>1799</v>
      </c>
      <c r="C77" s="413" t="s">
        <v>1748</v>
      </c>
      <c r="D77" s="462">
        <v>32.1</v>
      </c>
      <c r="E77" s="432"/>
      <c r="F77" s="406"/>
      <c r="G77" s="406"/>
      <c r="H77" s="458"/>
      <c r="I77" s="458"/>
      <c r="J77" s="458"/>
      <c r="K77" s="458"/>
      <c r="L77" s="458"/>
      <c r="M77" s="458"/>
      <c r="N77" s="458"/>
      <c r="O77" s="458"/>
    </row>
    <row r="78" spans="1:15" s="408" customFormat="1">
      <c r="A78" s="737"/>
      <c r="B78" s="461" t="s">
        <v>1800</v>
      </c>
      <c r="C78" s="413" t="s">
        <v>1748</v>
      </c>
      <c r="D78" s="462">
        <v>63.8</v>
      </c>
      <c r="E78" s="432"/>
      <c r="F78" s="406"/>
      <c r="G78" s="406"/>
      <c r="H78" s="458"/>
      <c r="I78" s="458"/>
      <c r="J78" s="458"/>
      <c r="K78" s="458"/>
      <c r="L78" s="458"/>
      <c r="M78" s="458"/>
      <c r="N78" s="458"/>
      <c r="O78" s="458"/>
    </row>
    <row r="79" spans="1:15" s="408" customFormat="1">
      <c r="A79" s="737"/>
      <c r="B79" s="461" t="s">
        <v>1801</v>
      </c>
      <c r="C79" s="413" t="s">
        <v>1748</v>
      </c>
      <c r="D79" s="462">
        <v>16.100000000000001</v>
      </c>
      <c r="E79" s="432"/>
      <c r="F79" s="406"/>
      <c r="G79" s="406"/>
      <c r="H79" s="458"/>
      <c r="I79" s="458"/>
      <c r="J79" s="458"/>
      <c r="K79" s="458"/>
      <c r="L79" s="458"/>
      <c r="M79" s="458"/>
      <c r="N79" s="458"/>
      <c r="O79" s="458"/>
    </row>
    <row r="80" spans="1:15" s="408" customFormat="1">
      <c r="A80" s="738"/>
      <c r="B80" s="461" t="s">
        <v>1802</v>
      </c>
      <c r="C80" s="413" t="s">
        <v>1748</v>
      </c>
      <c r="D80" s="462">
        <v>38.5</v>
      </c>
      <c r="E80" s="432"/>
      <c r="F80" s="406"/>
      <c r="G80" s="406"/>
      <c r="H80" s="458"/>
      <c r="I80" s="458"/>
      <c r="J80" s="458"/>
      <c r="K80" s="458"/>
      <c r="L80" s="458"/>
      <c r="M80" s="458"/>
      <c r="N80" s="458"/>
      <c r="O80" s="458"/>
    </row>
    <row r="81" spans="1:15" s="408" customFormat="1">
      <c r="A81" s="459"/>
      <c r="B81" s="444"/>
      <c r="D81" s="458"/>
      <c r="E81" s="458"/>
      <c r="F81" s="406"/>
      <c r="G81" s="406"/>
      <c r="H81" s="458"/>
      <c r="I81" s="458"/>
      <c r="J81" s="458"/>
      <c r="K81" s="458"/>
      <c r="L81" s="458"/>
      <c r="M81" s="458"/>
      <c r="N81" s="458"/>
      <c r="O81" s="458"/>
    </row>
    <row r="82" spans="1:15" s="408" customFormat="1">
      <c r="A82" s="406"/>
      <c r="B82" s="406" t="s">
        <v>1803</v>
      </c>
      <c r="C82" s="406"/>
      <c r="D82" s="406"/>
      <c r="E82" s="406"/>
      <c r="F82" s="406"/>
      <c r="G82" s="406"/>
      <c r="H82" s="406"/>
      <c r="I82" s="406"/>
      <c r="J82" s="406"/>
      <c r="K82" s="406"/>
      <c r="L82" s="406"/>
    </row>
    <row r="83" spans="1:15" s="381" customFormat="1" ht="15.6">
      <c r="A83" s="739" t="s">
        <v>1640</v>
      </c>
      <c r="B83" s="739"/>
      <c r="C83" s="739"/>
      <c r="D83" s="739"/>
      <c r="E83" s="739"/>
      <c r="F83" s="739"/>
      <c r="G83" s="739"/>
      <c r="H83" s="739"/>
      <c r="I83" s="739"/>
      <c r="J83" s="739"/>
      <c r="K83" s="739"/>
      <c r="L83" s="739"/>
    </row>
    <row r="84" spans="1:15" s="381" customFormat="1" ht="15.6">
      <c r="A84" s="463"/>
      <c r="B84" s="463"/>
      <c r="C84" s="463"/>
      <c r="D84" s="463"/>
      <c r="E84" s="463"/>
      <c r="F84" s="463"/>
      <c r="G84" s="463"/>
      <c r="H84" s="463"/>
      <c r="I84" s="463"/>
      <c r="J84" s="463"/>
      <c r="K84" s="463"/>
      <c r="L84" s="463"/>
    </row>
    <row r="85" spans="1:15" s="381" customFormat="1" ht="21" customHeight="1">
      <c r="A85" s="701" t="s">
        <v>1804</v>
      </c>
      <c r="B85" s="701"/>
      <c r="C85" s="701"/>
      <c r="D85" s="701"/>
      <c r="E85" s="701"/>
      <c r="F85" s="701"/>
      <c r="G85" s="701"/>
      <c r="H85" s="701"/>
      <c r="I85" s="701"/>
      <c r="J85" s="701"/>
      <c r="K85" s="701"/>
      <c r="L85" s="701"/>
    </row>
    <row r="86" spans="1:15" s="381" customFormat="1" ht="35.25" customHeight="1">
      <c r="A86" s="696" t="s">
        <v>1805</v>
      </c>
      <c r="B86" s="730"/>
      <c r="C86" s="730"/>
      <c r="D86" s="730"/>
      <c r="E86" s="730"/>
      <c r="F86" s="730"/>
      <c r="G86" s="730"/>
      <c r="H86" s="730"/>
      <c r="I86" s="730"/>
      <c r="J86" s="730"/>
      <c r="K86" s="730"/>
      <c r="L86" s="730"/>
      <c r="M86" s="403"/>
    </row>
    <row r="87" spans="1:15" s="381" customFormat="1" ht="20.25" customHeight="1">
      <c r="A87" s="731" t="s">
        <v>1806</v>
      </c>
      <c r="B87" s="730"/>
      <c r="C87" s="730"/>
      <c r="D87" s="730"/>
      <c r="E87" s="730"/>
      <c r="F87" s="730"/>
      <c r="G87" s="730"/>
      <c r="H87" s="730"/>
      <c r="I87" s="730"/>
      <c r="J87" s="730"/>
      <c r="K87" s="730"/>
      <c r="L87" s="730"/>
      <c r="M87" s="403"/>
    </row>
    <row r="88" spans="1:15" s="381" customFormat="1" ht="14.1" customHeight="1">
      <c r="A88" s="405"/>
      <c r="B88" s="463"/>
      <c r="C88" s="463"/>
      <c r="D88" s="463"/>
      <c r="E88" s="463"/>
      <c r="F88" s="463"/>
      <c r="G88" s="463"/>
      <c r="H88" s="463"/>
      <c r="I88" s="463"/>
      <c r="J88" s="463"/>
      <c r="K88" s="463"/>
      <c r="L88" s="463"/>
    </row>
    <row r="89" spans="1:15" s="381" customFormat="1" ht="22.5" customHeight="1">
      <c r="A89" s="701" t="s">
        <v>1807</v>
      </c>
      <c r="B89" s="701"/>
      <c r="C89" s="701"/>
      <c r="D89" s="701"/>
      <c r="E89" s="701"/>
      <c r="F89" s="701"/>
      <c r="G89" s="701"/>
      <c r="H89" s="701"/>
      <c r="I89" s="701"/>
      <c r="J89" s="701"/>
      <c r="K89" s="701"/>
      <c r="L89" s="701"/>
    </row>
    <row r="90" spans="1:15" s="381" customFormat="1" ht="33.6" customHeight="1">
      <c r="A90" s="732" t="s">
        <v>1808</v>
      </c>
      <c r="B90" s="732"/>
      <c r="C90" s="732"/>
      <c r="D90" s="732"/>
      <c r="E90" s="732"/>
      <c r="F90" s="732"/>
      <c r="G90" s="732"/>
      <c r="H90" s="732"/>
      <c r="I90" s="732"/>
      <c r="J90" s="732"/>
      <c r="K90" s="732"/>
      <c r="L90" s="732"/>
    </row>
    <row r="91" spans="1:15" s="381" customFormat="1" ht="19.5" customHeight="1">
      <c r="A91" s="699" t="s">
        <v>1643</v>
      </c>
      <c r="B91" s="699"/>
      <c r="C91" s="699"/>
      <c r="D91" s="699"/>
      <c r="E91" s="699"/>
      <c r="F91" s="699"/>
      <c r="G91" s="699"/>
      <c r="H91" s="699"/>
      <c r="I91" s="699"/>
      <c r="J91" s="699"/>
      <c r="K91" s="699"/>
      <c r="L91" s="699"/>
    </row>
    <row r="92" spans="1:15" s="381" customFormat="1"/>
    <row r="93" spans="1:15" s="381" customFormat="1"/>
    <row r="94" spans="1:15" s="381" customFormat="1"/>
    <row r="95" spans="1:15" s="381" customFormat="1"/>
    <row r="96" spans="1:15" s="381" customFormat="1"/>
    <row r="97" s="381" customFormat="1"/>
    <row r="98" s="381" customFormat="1"/>
    <row r="99" s="381" customFormat="1"/>
    <row r="100" s="381" customFormat="1"/>
    <row r="101" s="381" customFormat="1"/>
    <row r="102" s="381" customFormat="1"/>
    <row r="103" s="381" customFormat="1"/>
    <row r="104" s="381" customFormat="1"/>
    <row r="105" s="381" customFormat="1"/>
    <row r="106" s="381" customFormat="1"/>
    <row r="107" s="381" customFormat="1"/>
    <row r="108" s="381" customFormat="1"/>
    <row r="109" s="381" customFormat="1"/>
    <row r="110" s="381" customFormat="1"/>
    <row r="111" s="381" customFormat="1"/>
    <row r="112" s="381" customFormat="1"/>
    <row r="113" s="381" customFormat="1"/>
    <row r="114" s="381" customFormat="1"/>
    <row r="115" s="381" customFormat="1"/>
    <row r="116" s="381" customFormat="1"/>
    <row r="117" s="381" customFormat="1"/>
    <row r="118" s="381" customFormat="1"/>
    <row r="119" s="381" customFormat="1"/>
    <row r="120" s="381" customFormat="1"/>
    <row r="121" s="381" customFormat="1"/>
    <row r="122" s="381" customFormat="1"/>
    <row r="123" s="381" customFormat="1"/>
    <row r="124" s="381" customFormat="1"/>
    <row r="125" s="381" customFormat="1"/>
    <row r="126" s="381" customFormat="1"/>
    <row r="127" s="381" customFormat="1"/>
    <row r="128" s="381" customFormat="1"/>
    <row r="129" s="381" customFormat="1"/>
    <row r="130" s="381" customFormat="1"/>
    <row r="131" s="381" customFormat="1"/>
    <row r="132" s="381" customFormat="1"/>
    <row r="133" s="381" customFormat="1"/>
    <row r="134" s="381" customFormat="1"/>
    <row r="135" s="381" customFormat="1"/>
    <row r="136" s="381" customFormat="1"/>
    <row r="137" s="381" customFormat="1"/>
    <row r="138" s="381" customFormat="1"/>
    <row r="139" s="381" customFormat="1"/>
    <row r="140" s="381" customFormat="1"/>
    <row r="141" s="381" customFormat="1"/>
    <row r="142" s="381" customFormat="1"/>
  </sheetData>
  <sheetProtection autoFilter="0"/>
  <mergeCells count="17">
    <mergeCell ref="A85:L85"/>
    <mergeCell ref="A8:L8"/>
    <mergeCell ref="A11:L11"/>
    <mergeCell ref="A12:L12"/>
    <mergeCell ref="A13:L13"/>
    <mergeCell ref="A15:L15"/>
    <mergeCell ref="A16:L16"/>
    <mergeCell ref="A17:L17"/>
    <mergeCell ref="A18:L18"/>
    <mergeCell ref="A22:A23"/>
    <mergeCell ref="A28:A80"/>
    <mergeCell ref="A83:L83"/>
    <mergeCell ref="A86:L86"/>
    <mergeCell ref="A87:L87"/>
    <mergeCell ref="A89:L89"/>
    <mergeCell ref="A90:L90"/>
    <mergeCell ref="A91:L91"/>
  </mergeCells>
  <conditionalFormatting sqref="D28:D80">
    <cfRule type="expression" dxfId="25" priority="1" stopIfTrue="1">
      <formula>D28=0</formula>
    </cfRule>
  </conditionalFormatting>
  <hyperlinks>
    <hyperlink ref="A3" location="Index!A1" display="Index" xr:uid="{82209FD1-09DD-40B2-BF9D-400D5459D0BC}"/>
    <hyperlink ref="A87:L87" r:id="rId1" display="For more information about how they have been derived, please visit https://www.hotelfootprints.org where more granular data is available by city and segment." xr:uid="{BBE1589C-E5F7-4843-BECC-FFCEAC4193AE}"/>
    <hyperlink ref="A90:L90" r:id="rId2" display="The provision of conversion factors is limited by the availability of data in different parts of the world. If the hotel stay conversion factor for a certain country is not available in the current set, users may continue to use factors from the last available set, or visit https://www.hotelfootprints.org where more granular data is available by city and segment." xr:uid="{1F6A486F-5F3D-48D4-9BF1-141177D0F684}"/>
  </hyperlinks>
  <pageMargins left="0.7" right="0.7" top="0.75" bottom="0.75" header="0.3" footer="0.3"/>
  <pageSetup paperSize="9" orientation="portrait" verticalDpi="0"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FAD35-00F9-4677-8F76-2633256CFF33}">
  <sheetPr>
    <tabColor theme="6" tint="0.79998168889431442"/>
    <pageSetUpPr fitToPage="1"/>
  </sheetPr>
  <dimension ref="A1:AA83"/>
  <sheetViews>
    <sheetView showGridLines="0" workbookViewId="0"/>
  </sheetViews>
  <sheetFormatPr baseColWidth="10" defaultColWidth="11.33203125" defaultRowHeight="14.4"/>
  <cols>
    <col min="1" max="1" width="41.33203125" style="382" customWidth="1"/>
    <col min="2" max="2" width="21" style="382" bestFit="1" customWidth="1"/>
    <col min="3" max="3" width="13.6640625" style="382" customWidth="1"/>
    <col min="4" max="5" width="13.33203125" style="382" customWidth="1"/>
    <col min="6" max="6" width="17.5546875" style="382" customWidth="1"/>
    <col min="7" max="12" width="13.33203125" style="382" customWidth="1"/>
    <col min="13" max="27" width="13.33203125" style="381" customWidth="1"/>
    <col min="28" max="16384" width="11.33203125" style="382"/>
  </cols>
  <sheetData>
    <row r="1" spans="1:12" s="378" customFormat="1" ht="10.199999999999999">
      <c r="A1" s="378" t="s">
        <v>1564</v>
      </c>
    </row>
    <row r="2" spans="1:12" s="381" customFormat="1" ht="21">
      <c r="A2" s="379" t="s">
        <v>1809</v>
      </c>
      <c r="B2" s="379"/>
      <c r="C2" s="379"/>
      <c r="D2" s="379"/>
      <c r="E2" s="379"/>
      <c r="F2" s="379"/>
    </row>
    <row r="3" spans="1:12" s="381" customFormat="1">
      <c r="A3" s="159" t="s">
        <v>1566</v>
      </c>
      <c r="E3" s="464"/>
    </row>
    <row r="4" spans="1:12" s="387" customFormat="1" ht="7.2" thickBot="1"/>
    <row r="5" spans="1:12" s="381" customFormat="1" ht="15" thickTop="1">
      <c r="A5" s="390" t="s">
        <v>1567</v>
      </c>
      <c r="B5" s="391" t="s">
        <v>1809</v>
      </c>
      <c r="C5" s="423" t="s">
        <v>1810</v>
      </c>
      <c r="D5" s="392" t="s">
        <v>2198</v>
      </c>
      <c r="E5" s="423" t="s">
        <v>1569</v>
      </c>
      <c r="F5" s="424" t="s">
        <v>1570</v>
      </c>
    </row>
    <row r="6" spans="1:12" s="381" customFormat="1" ht="15" thickBot="1">
      <c r="A6" s="395" t="s">
        <v>1571</v>
      </c>
      <c r="B6" s="396" t="s">
        <v>1572</v>
      </c>
      <c r="C6" s="397" t="s">
        <v>1573</v>
      </c>
      <c r="D6" s="446">
        <v>1</v>
      </c>
      <c r="E6" s="397" t="s">
        <v>1574</v>
      </c>
      <c r="F6" s="426">
        <v>2025</v>
      </c>
    </row>
    <row r="7" spans="1:12" s="381" customFormat="1" ht="15.6" thickTop="1" thickBot="1"/>
    <row r="8" spans="1:12" s="381" customFormat="1" ht="34.5" customHeight="1" thickTop="1" thickBot="1">
      <c r="A8" s="702" t="s">
        <v>1811</v>
      </c>
      <c r="B8" s="703"/>
      <c r="C8" s="703"/>
      <c r="D8" s="703"/>
      <c r="E8" s="703"/>
      <c r="F8" s="703"/>
      <c r="G8" s="703"/>
      <c r="H8" s="703"/>
      <c r="I8" s="703"/>
      <c r="J8" s="703"/>
      <c r="K8" s="703"/>
      <c r="L8" s="704"/>
    </row>
    <row r="9" spans="1:12" s="381" customFormat="1" ht="15" customHeight="1" thickTop="1">
      <c r="A9" s="740"/>
      <c r="B9" s="740"/>
      <c r="C9" s="740"/>
      <c r="D9" s="740"/>
      <c r="E9" s="740"/>
      <c r="F9" s="740"/>
      <c r="G9" s="740"/>
      <c r="H9" s="740"/>
      <c r="I9" s="740"/>
      <c r="J9" s="740"/>
      <c r="K9" s="740"/>
      <c r="L9" s="740"/>
    </row>
    <row r="10" spans="1:12" s="381" customFormat="1" ht="15" customHeight="1">
      <c r="A10" s="697" t="s">
        <v>1576</v>
      </c>
      <c r="B10" s="697"/>
      <c r="C10" s="697"/>
      <c r="D10" s="697"/>
      <c r="E10" s="697"/>
      <c r="F10" s="697"/>
      <c r="G10" s="697"/>
      <c r="H10" s="697"/>
      <c r="I10" s="697"/>
      <c r="J10" s="697"/>
      <c r="K10" s="697"/>
      <c r="L10" s="697"/>
    </row>
    <row r="11" spans="1:12" s="381" customFormat="1">
      <c r="A11" s="741" t="s">
        <v>1812</v>
      </c>
      <c r="B11" s="741"/>
      <c r="C11" s="741"/>
      <c r="D11" s="741"/>
      <c r="E11" s="741"/>
      <c r="F11" s="741"/>
      <c r="G11" s="741"/>
      <c r="H11" s="741"/>
      <c r="I11" s="741"/>
      <c r="J11" s="741"/>
      <c r="K11" s="741"/>
      <c r="L11" s="741"/>
    </row>
    <row r="12" spans="1:12" s="381" customFormat="1">
      <c r="A12" s="438"/>
      <c r="B12" s="438"/>
      <c r="C12" s="438"/>
      <c r="D12" s="438"/>
      <c r="E12" s="438"/>
      <c r="F12" s="438"/>
      <c r="G12" s="438"/>
      <c r="H12" s="438"/>
      <c r="I12" s="438"/>
      <c r="J12" s="438"/>
      <c r="K12" s="438"/>
      <c r="L12" s="438"/>
    </row>
    <row r="13" spans="1:12" s="381" customFormat="1" ht="26.25" customHeight="1">
      <c r="A13" s="697" t="s">
        <v>1813</v>
      </c>
      <c r="B13" s="697"/>
      <c r="C13" s="697"/>
      <c r="D13" s="697"/>
      <c r="E13" s="697"/>
      <c r="F13" s="697"/>
      <c r="G13" s="697"/>
      <c r="H13" s="697"/>
      <c r="I13" s="697"/>
      <c r="J13" s="697"/>
      <c r="K13" s="697"/>
      <c r="L13" s="697"/>
    </row>
    <row r="14" spans="1:12" s="381" customFormat="1" ht="15" customHeight="1">
      <c r="A14" s="696" t="s">
        <v>1814</v>
      </c>
      <c r="B14" s="696"/>
      <c r="C14" s="696"/>
      <c r="D14" s="696"/>
      <c r="E14" s="696"/>
      <c r="F14" s="696"/>
      <c r="G14" s="696"/>
      <c r="H14" s="696"/>
      <c r="I14" s="696"/>
      <c r="J14" s="696"/>
      <c r="K14" s="696"/>
      <c r="L14" s="696"/>
    </row>
    <row r="15" spans="1:12" s="381" customFormat="1">
      <c r="A15" s="696" t="s">
        <v>1815</v>
      </c>
      <c r="B15" s="696"/>
      <c r="C15" s="696"/>
      <c r="D15" s="696"/>
      <c r="E15" s="696"/>
      <c r="F15" s="696"/>
      <c r="G15" s="696"/>
      <c r="H15" s="696"/>
      <c r="I15" s="696"/>
      <c r="J15" s="696"/>
      <c r="K15" s="696"/>
      <c r="L15" s="696"/>
    </row>
    <row r="16" spans="1:12" s="408" customFormat="1">
      <c r="A16" s="696" t="s">
        <v>1816</v>
      </c>
      <c r="B16" s="696"/>
      <c r="C16" s="696"/>
      <c r="D16" s="696"/>
      <c r="E16" s="696"/>
      <c r="F16" s="696"/>
      <c r="G16" s="696"/>
      <c r="H16" s="696"/>
      <c r="I16" s="696"/>
      <c r="J16" s="696"/>
      <c r="K16" s="696"/>
      <c r="L16" s="696"/>
    </row>
    <row r="17" spans="1:12" s="408" customFormat="1" ht="46.2" customHeight="1">
      <c r="A17" s="741" t="s">
        <v>1817</v>
      </c>
      <c r="B17" s="741"/>
      <c r="C17" s="741"/>
      <c r="D17" s="741"/>
      <c r="E17" s="741"/>
      <c r="F17" s="741"/>
      <c r="G17" s="741"/>
      <c r="H17" s="741"/>
      <c r="I17" s="741"/>
      <c r="J17" s="741"/>
      <c r="K17" s="741"/>
      <c r="L17" s="741"/>
    </row>
    <row r="18" spans="1:12" s="420" customFormat="1">
      <c r="A18" s="465"/>
    </row>
    <row r="19" spans="1:12" s="420" customFormat="1">
      <c r="A19" s="466"/>
      <c r="C19" s="466"/>
      <c r="D19" s="466"/>
    </row>
    <row r="20" spans="1:12" s="420" customFormat="1"/>
    <row r="21" spans="1:12" s="420" customFormat="1" ht="15.6">
      <c r="A21" s="410" t="s">
        <v>1587</v>
      </c>
      <c r="B21" s="410" t="s">
        <v>1589</v>
      </c>
      <c r="C21" s="413" t="s">
        <v>1590</v>
      </c>
    </row>
    <row r="22" spans="1:12" s="420" customFormat="1">
      <c r="A22" s="413" t="s">
        <v>1555</v>
      </c>
      <c r="B22" s="413" t="s">
        <v>1818</v>
      </c>
      <c r="C22" s="442">
        <v>3.1440000000000003E-2</v>
      </c>
      <c r="D22" s="432"/>
    </row>
    <row r="23" spans="1:12" s="420" customFormat="1">
      <c r="A23" s="413" t="s">
        <v>1556</v>
      </c>
      <c r="B23" s="413" t="s">
        <v>1818</v>
      </c>
      <c r="C23" s="442">
        <v>0.30234</v>
      </c>
      <c r="D23" s="432"/>
    </row>
    <row r="24" spans="1:12" s="420" customFormat="1">
      <c r="A24" s="413" t="s">
        <v>1557</v>
      </c>
      <c r="B24" s="413" t="s">
        <v>1818</v>
      </c>
      <c r="C24" s="442">
        <v>0.33378000000000002</v>
      </c>
      <c r="D24" s="432"/>
    </row>
    <row r="25" spans="1:12" s="408" customFormat="1">
      <c r="A25" s="406"/>
      <c r="B25" s="406"/>
      <c r="C25" s="406"/>
      <c r="D25" s="406"/>
      <c r="E25" s="420"/>
      <c r="F25" s="406"/>
      <c r="G25" s="406"/>
      <c r="H25" s="406"/>
      <c r="I25" s="406"/>
      <c r="J25" s="406"/>
      <c r="K25" s="406"/>
      <c r="L25" s="406"/>
    </row>
    <row r="26" spans="1:12" s="381" customFormat="1" ht="15.6">
      <c r="A26" s="739" t="s">
        <v>1640</v>
      </c>
      <c r="B26" s="739"/>
      <c r="C26" s="739"/>
      <c r="D26" s="739"/>
      <c r="E26" s="739"/>
      <c r="F26" s="739"/>
      <c r="G26" s="739"/>
      <c r="H26" s="739"/>
      <c r="I26" s="739"/>
      <c r="J26" s="739"/>
      <c r="K26" s="739"/>
      <c r="L26" s="739"/>
    </row>
    <row r="27" spans="1:12" s="381" customFormat="1" ht="15.6">
      <c r="A27" s="463"/>
      <c r="B27" s="463"/>
      <c r="C27" s="463"/>
      <c r="D27" s="463"/>
      <c r="E27" s="463"/>
      <c r="F27" s="463"/>
      <c r="G27" s="463"/>
      <c r="H27" s="463"/>
      <c r="I27" s="463"/>
      <c r="J27" s="463"/>
      <c r="K27" s="463"/>
      <c r="L27" s="463"/>
    </row>
    <row r="28" spans="1:12" s="381" customFormat="1" ht="21" customHeight="1">
      <c r="A28" s="701" t="s">
        <v>1819</v>
      </c>
      <c r="B28" s="701"/>
      <c r="C28" s="701"/>
      <c r="D28" s="701"/>
      <c r="E28" s="701"/>
      <c r="F28" s="701"/>
      <c r="G28" s="701"/>
      <c r="H28" s="701"/>
      <c r="I28" s="701"/>
      <c r="J28" s="701"/>
      <c r="K28" s="701"/>
      <c r="L28" s="701"/>
    </row>
    <row r="29" spans="1:12" s="381" customFormat="1" ht="20.85" customHeight="1">
      <c r="A29" s="405" t="s">
        <v>1820</v>
      </c>
      <c r="B29" s="463"/>
      <c r="C29" s="463"/>
      <c r="D29" s="463"/>
      <c r="E29" s="463"/>
      <c r="F29" s="463"/>
      <c r="G29" s="463"/>
      <c r="H29" s="463"/>
      <c r="I29" s="463"/>
      <c r="J29" s="463"/>
      <c r="K29" s="463"/>
      <c r="L29" s="463"/>
    </row>
    <row r="30" spans="1:12" s="381" customFormat="1" ht="15.6">
      <c r="A30" s="405"/>
      <c r="B30" s="463"/>
      <c r="C30" s="467"/>
      <c r="D30" s="463"/>
      <c r="E30" s="463"/>
      <c r="F30" s="463"/>
      <c r="G30" s="463"/>
      <c r="H30" s="463"/>
      <c r="I30" s="463"/>
      <c r="J30" s="463"/>
      <c r="K30" s="463"/>
      <c r="L30" s="463"/>
    </row>
    <row r="31" spans="1:12" s="381" customFormat="1" ht="19.5" customHeight="1">
      <c r="A31" s="699" t="s">
        <v>1643</v>
      </c>
      <c r="B31" s="699"/>
      <c r="C31" s="699"/>
      <c r="D31" s="699"/>
      <c r="E31" s="699"/>
      <c r="F31" s="699"/>
      <c r="G31" s="699"/>
      <c r="H31" s="699"/>
      <c r="I31" s="699"/>
      <c r="J31" s="699"/>
      <c r="K31" s="699"/>
      <c r="L31" s="699"/>
    </row>
    <row r="32" spans="1:12" s="381" customFormat="1"/>
    <row r="33" s="381" customFormat="1"/>
    <row r="34" s="381" customFormat="1"/>
    <row r="35" s="381" customFormat="1"/>
    <row r="36" s="381" customFormat="1"/>
    <row r="37" s="381" customFormat="1"/>
    <row r="38" s="381" customFormat="1"/>
    <row r="39" s="381" customFormat="1"/>
    <row r="40" s="381" customFormat="1"/>
    <row r="41" s="381" customFormat="1"/>
    <row r="42" s="381" customFormat="1"/>
    <row r="43" s="381" customFormat="1"/>
    <row r="44" s="381" customFormat="1"/>
    <row r="45" s="381" customFormat="1"/>
    <row r="46" s="381" customFormat="1"/>
    <row r="47" s="381" customFormat="1"/>
    <row r="48" s="381" customFormat="1"/>
    <row r="49" s="381" customFormat="1"/>
    <row r="50" s="381" customFormat="1"/>
    <row r="51" s="381" customFormat="1"/>
    <row r="52" s="381" customFormat="1"/>
    <row r="53" s="381" customFormat="1"/>
    <row r="54" s="381" customFormat="1"/>
    <row r="55" s="381" customFormat="1"/>
    <row r="56" s="381" customFormat="1"/>
    <row r="57" s="381" customFormat="1"/>
    <row r="58" s="381" customFormat="1"/>
    <row r="59" s="381" customFormat="1"/>
    <row r="60" s="381" customFormat="1"/>
    <row r="61" s="381" customFormat="1"/>
    <row r="62" s="381" customFormat="1"/>
    <row r="63" s="381" customFormat="1"/>
    <row r="64" s="381" customFormat="1"/>
    <row r="65" s="381" customFormat="1"/>
    <row r="66" s="381" customFormat="1"/>
    <row r="67" s="381" customFormat="1"/>
    <row r="68" s="381" customFormat="1"/>
    <row r="69" s="381" customFormat="1"/>
    <row r="70" s="381" customFormat="1"/>
    <row r="71" s="381" customFormat="1"/>
    <row r="72" s="381" customFormat="1"/>
    <row r="73" s="381" customFormat="1"/>
    <row r="74" s="381" customFormat="1"/>
    <row r="75" s="381" customFormat="1"/>
    <row r="76" s="381" customFormat="1"/>
    <row r="77" s="381" customFormat="1"/>
    <row r="78" s="381" customFormat="1"/>
    <row r="79" s="381" customFormat="1"/>
    <row r="80" s="381" customFormat="1"/>
    <row r="81" s="381" customFormat="1"/>
    <row r="82" s="381" customFormat="1"/>
    <row r="83" s="381" customFormat="1"/>
  </sheetData>
  <sheetProtection autoFilter="0"/>
  <mergeCells count="12">
    <mergeCell ref="A31:L31"/>
    <mergeCell ref="A8:L8"/>
    <mergeCell ref="A9:L9"/>
    <mergeCell ref="A10:L10"/>
    <mergeCell ref="A11:L11"/>
    <mergeCell ref="A13:L13"/>
    <mergeCell ref="A14:L14"/>
    <mergeCell ref="A15:L15"/>
    <mergeCell ref="A16:L16"/>
    <mergeCell ref="A17:L17"/>
    <mergeCell ref="A26:L26"/>
    <mergeCell ref="A28:L28"/>
  </mergeCells>
  <hyperlinks>
    <hyperlink ref="A3" location="Index!A1" display="Index" xr:uid="{B8B0402A-FA5F-4185-AE3E-55DBAAEE2A52}"/>
  </hyperlinks>
  <pageMargins left="0.7" right="0.7" top="0.75" bottom="0.75" header="0.3" footer="0.3"/>
  <pageSetup paperSize="9" scale="11" fitToHeight="0"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6"/>
  </sheetPr>
  <dimension ref="A1:I67"/>
  <sheetViews>
    <sheetView showGridLines="0" topLeftCell="A38" workbookViewId="0">
      <selection activeCell="C67" sqref="C67:I67"/>
    </sheetView>
  </sheetViews>
  <sheetFormatPr baseColWidth="10" defaultColWidth="11.5546875" defaultRowHeight="14.4"/>
  <cols>
    <col min="1" max="1" width="19.33203125" style="2" customWidth="1"/>
    <col min="2" max="2" width="65.88671875" style="2" bestFit="1" customWidth="1"/>
    <col min="3" max="3" width="61.33203125" style="2" bestFit="1" customWidth="1"/>
    <col min="4" max="4" width="41.33203125" style="2" bestFit="1" customWidth="1"/>
    <col min="5" max="5" width="20.6640625" style="2" bestFit="1" customWidth="1"/>
    <col min="6" max="6" width="23" style="2" customWidth="1"/>
    <col min="7" max="7" width="28.5546875" style="2" bestFit="1" customWidth="1"/>
    <col min="8" max="8" width="30.44140625" style="2" bestFit="1" customWidth="1"/>
    <col min="9" max="9" width="100.44140625" style="2" bestFit="1" customWidth="1"/>
    <col min="10" max="16384" width="11.5546875" style="2"/>
  </cols>
  <sheetData>
    <row r="1" spans="1:9" customFormat="1">
      <c r="A1" s="543" t="s">
        <v>2226</v>
      </c>
    </row>
    <row r="2" spans="1:9" customFormat="1">
      <c r="A2" s="543" t="s">
        <v>2227</v>
      </c>
      <c r="B2" s="1" t="s">
        <v>337</v>
      </c>
    </row>
    <row r="3" spans="1:9" customFormat="1">
      <c r="B3" s="1" t="s">
        <v>193</v>
      </c>
    </row>
    <row r="4" spans="1:9" customFormat="1">
      <c r="B4" s="1" t="s">
        <v>1821</v>
      </c>
    </row>
    <row r="5" spans="1:9" customFormat="1"/>
    <row r="6" spans="1:9" customFormat="1" ht="28.8">
      <c r="B6" s="66" t="s">
        <v>341</v>
      </c>
      <c r="C6" s="69" t="s">
        <v>1508</v>
      </c>
      <c r="D6" s="70" t="s">
        <v>1822</v>
      </c>
      <c r="E6" s="69" t="s">
        <v>76</v>
      </c>
      <c r="F6" s="69" t="s">
        <v>1823</v>
      </c>
      <c r="G6" s="66" t="s">
        <v>1512</v>
      </c>
      <c r="H6" s="69" t="s">
        <v>325</v>
      </c>
      <c r="I6" s="70" t="s">
        <v>80</v>
      </c>
    </row>
    <row r="7" spans="1:9">
      <c r="B7" s="248" t="s">
        <v>236</v>
      </c>
      <c r="C7" s="248" t="s">
        <v>1824</v>
      </c>
      <c r="D7" s="248" t="s">
        <v>85</v>
      </c>
      <c r="E7" s="249" t="s">
        <v>237</v>
      </c>
      <c r="F7" s="318">
        <f>'3.2 Passenger vehicles'!H54</f>
        <v>0.16272</v>
      </c>
      <c r="G7" s="249" t="str">
        <f>"kgCO2e/"&amp;E7</f>
        <v>kgCO2e/kilómetros</v>
      </c>
      <c r="H7" s="248" t="s">
        <v>2215</v>
      </c>
      <c r="I7" s="248" t="s">
        <v>85</v>
      </c>
    </row>
    <row r="8" spans="1:9">
      <c r="B8" s="248" t="s">
        <v>238</v>
      </c>
      <c r="C8" s="248" t="s">
        <v>1825</v>
      </c>
      <c r="D8" s="248" t="s">
        <v>85</v>
      </c>
      <c r="E8" s="249" t="s">
        <v>237</v>
      </c>
      <c r="F8" s="318">
        <f>'3.2 Passenger vehicles'!D54</f>
        <v>0.17304</v>
      </c>
      <c r="G8" s="249" t="str">
        <f t="shared" ref="G8:G19" si="0">"kgCO2e/"&amp;E8</f>
        <v>kgCO2e/kilómetros</v>
      </c>
      <c r="H8" s="248" t="s">
        <v>2215</v>
      </c>
      <c r="I8" s="248" t="s">
        <v>85</v>
      </c>
    </row>
    <row r="9" spans="1:9">
      <c r="B9" s="248" t="s">
        <v>239</v>
      </c>
      <c r="C9" s="248" t="s">
        <v>1826</v>
      </c>
      <c r="D9" s="248" t="s">
        <v>85</v>
      </c>
      <c r="E9" s="249" t="s">
        <v>240</v>
      </c>
      <c r="F9" s="318">
        <f>'3.2 Business travel- land'!D71</f>
        <v>0.14860999999999999</v>
      </c>
      <c r="G9" s="249" t="str">
        <f t="shared" si="0"/>
        <v>kgCO2e/kilómetros-pasajero</v>
      </c>
      <c r="H9" s="248" t="s">
        <v>2216</v>
      </c>
      <c r="I9" s="248" t="s">
        <v>85</v>
      </c>
    </row>
    <row r="10" spans="1:9">
      <c r="B10" s="248" t="s">
        <v>241</v>
      </c>
      <c r="C10" s="248" t="s">
        <v>1826</v>
      </c>
      <c r="D10" s="248" t="s">
        <v>85</v>
      </c>
      <c r="E10" s="249" t="s">
        <v>240</v>
      </c>
      <c r="F10" s="318">
        <f>'3.2 Business travel- land'!D71</f>
        <v>0.14860999999999999</v>
      </c>
      <c r="G10" s="249" t="str">
        <f t="shared" ref="G10" si="1">"kgCO2e/"&amp;E10</f>
        <v>kgCO2e/kilómetros-pasajero</v>
      </c>
      <c r="H10" s="248" t="s">
        <v>2216</v>
      </c>
      <c r="I10" s="248" t="s">
        <v>85</v>
      </c>
    </row>
    <row r="11" spans="1:9">
      <c r="B11" s="248" t="s">
        <v>242</v>
      </c>
      <c r="C11" s="248" t="s">
        <v>1827</v>
      </c>
      <c r="D11" s="248" t="s">
        <v>85</v>
      </c>
      <c r="E11" s="249" t="s">
        <v>237</v>
      </c>
      <c r="F11" s="318">
        <f>'3.2 Passenger vehicles'!D66</f>
        <v>0.11367000000000001</v>
      </c>
      <c r="G11" s="249" t="str">
        <f t="shared" si="0"/>
        <v>kgCO2e/kilómetros</v>
      </c>
      <c r="H11" s="248" t="s">
        <v>2215</v>
      </c>
      <c r="I11" s="248" t="s">
        <v>85</v>
      </c>
    </row>
    <row r="12" spans="1:9">
      <c r="B12" s="248" t="s">
        <v>244</v>
      </c>
      <c r="C12" s="248" t="s">
        <v>1828</v>
      </c>
      <c r="D12" s="248" t="s">
        <v>85</v>
      </c>
      <c r="E12" s="249" t="s">
        <v>240</v>
      </c>
      <c r="F12" s="318">
        <f>'3.2 Business travel- land'!D79</f>
        <v>0.12525</v>
      </c>
      <c r="G12" s="249" t="str">
        <f t="shared" si="0"/>
        <v>kgCO2e/kilómetros-pasajero</v>
      </c>
      <c r="H12" s="248" t="s">
        <v>2216</v>
      </c>
      <c r="I12" s="248" t="s">
        <v>85</v>
      </c>
    </row>
    <row r="13" spans="1:9">
      <c r="B13" s="248" t="s">
        <v>243</v>
      </c>
      <c r="C13" s="248" t="s">
        <v>1829</v>
      </c>
      <c r="D13" s="248" t="s">
        <v>85</v>
      </c>
      <c r="E13" s="249" t="s">
        <v>240</v>
      </c>
      <c r="F13" s="318">
        <f>'3.2 Business travel- land'!D82</f>
        <v>2.776E-2</v>
      </c>
      <c r="G13" s="249" t="str">
        <f t="shared" si="0"/>
        <v>kgCO2e/kilómetros-pasajero</v>
      </c>
      <c r="H13" s="248" t="s">
        <v>2216</v>
      </c>
      <c r="I13" s="248" t="s">
        <v>85</v>
      </c>
    </row>
    <row r="14" spans="1:9">
      <c r="B14" s="248" t="s">
        <v>245</v>
      </c>
      <c r="C14" s="248" t="s">
        <v>1830</v>
      </c>
      <c r="D14" s="248" t="s">
        <v>85</v>
      </c>
      <c r="E14" s="249" t="s">
        <v>240</v>
      </c>
      <c r="F14" s="318">
        <f>'3.2 Business travel- land'!D81</f>
        <v>0.10385</v>
      </c>
      <c r="G14" s="249" t="str">
        <f>"kgCO2e/"&amp;E14</f>
        <v>kgCO2e/kilómetros-pasajero</v>
      </c>
      <c r="H14" s="248" t="s">
        <v>2216</v>
      </c>
      <c r="I14" s="248" t="s">
        <v>85</v>
      </c>
    </row>
    <row r="15" spans="1:9">
      <c r="B15" s="248" t="s">
        <v>246</v>
      </c>
      <c r="C15" s="248" t="s">
        <v>85</v>
      </c>
      <c r="D15" s="248" t="s">
        <v>1831</v>
      </c>
      <c r="E15" s="249" t="s">
        <v>240</v>
      </c>
      <c r="F15" s="318">
        <v>2.7399999999999997E-2</v>
      </c>
      <c r="G15" s="249" t="str">
        <f t="shared" si="0"/>
        <v>kgCO2e/kilómetros-pasajero</v>
      </c>
      <c r="H15" s="258" t="s">
        <v>85</v>
      </c>
      <c r="I15" s="248" t="s">
        <v>2225</v>
      </c>
    </row>
    <row r="16" spans="1:9">
      <c r="B16" s="248" t="s">
        <v>247</v>
      </c>
      <c r="C16" s="248" t="s">
        <v>1832</v>
      </c>
      <c r="D16" s="248" t="s">
        <v>85</v>
      </c>
      <c r="E16" s="249" t="s">
        <v>240</v>
      </c>
      <c r="F16" s="318">
        <f>'3.2 Business travel- land'!D87</f>
        <v>3.5459999999999998E-2</v>
      </c>
      <c r="G16" s="249" t="str">
        <f t="shared" si="0"/>
        <v>kgCO2e/kilómetros-pasajero</v>
      </c>
      <c r="H16" s="248" t="s">
        <v>2216</v>
      </c>
      <c r="I16" s="248" t="s">
        <v>85</v>
      </c>
    </row>
    <row r="17" spans="2:9">
      <c r="B17" s="248" t="s">
        <v>248</v>
      </c>
      <c r="C17" s="248" t="s">
        <v>85</v>
      </c>
      <c r="D17" s="248" t="s">
        <v>85</v>
      </c>
      <c r="E17" s="249" t="s">
        <v>237</v>
      </c>
      <c r="F17" s="318">
        <v>0</v>
      </c>
      <c r="G17" s="249" t="str">
        <f t="shared" si="0"/>
        <v>kgCO2e/kilómetros</v>
      </c>
      <c r="H17" s="248" t="s">
        <v>2214</v>
      </c>
      <c r="I17" s="248" t="s">
        <v>85</v>
      </c>
    </row>
    <row r="18" spans="2:9">
      <c r="B18" s="248" t="s">
        <v>249</v>
      </c>
      <c r="C18" s="248" t="s">
        <v>1833</v>
      </c>
      <c r="D18" s="248" t="s">
        <v>85</v>
      </c>
      <c r="E18" s="249" t="s">
        <v>237</v>
      </c>
      <c r="F18" s="318">
        <f>'3.2 Business travel- land'!AB53</f>
        <v>0.10460999999999999</v>
      </c>
      <c r="G18" s="249" t="str">
        <f t="shared" si="0"/>
        <v>kgCO2e/kilómetros</v>
      </c>
      <c r="H18" s="248" t="s">
        <v>2216</v>
      </c>
      <c r="I18" s="248" t="s">
        <v>85</v>
      </c>
    </row>
    <row r="19" spans="2:9">
      <c r="B19" s="248" t="s">
        <v>250</v>
      </c>
      <c r="C19" s="248" t="s">
        <v>85</v>
      </c>
      <c r="D19" s="248" t="s">
        <v>2265</v>
      </c>
      <c r="E19" s="249" t="s">
        <v>237</v>
      </c>
      <c r="F19" s="318">
        <v>3.2000000000000001E-2</v>
      </c>
      <c r="G19" s="249" t="str">
        <f t="shared" si="0"/>
        <v>kgCO2e/kilómetros</v>
      </c>
      <c r="H19" s="248" t="s">
        <v>85</v>
      </c>
      <c r="I19" s="248" t="s">
        <v>2266</v>
      </c>
    </row>
    <row r="22" spans="2:9">
      <c r="B22" s="1" t="s">
        <v>337</v>
      </c>
      <c r="C22" s="260"/>
      <c r="D22" s="260"/>
      <c r="E22" s="260"/>
      <c r="F22" s="260"/>
      <c r="G22" s="260"/>
      <c r="H22" s="260"/>
      <c r="I22" s="260"/>
    </row>
    <row r="23" spans="2:9">
      <c r="B23" s="1" t="s">
        <v>193</v>
      </c>
      <c r="C23" s="260"/>
      <c r="D23" s="260"/>
      <c r="E23" s="260"/>
      <c r="F23" s="260"/>
      <c r="G23" s="260"/>
      <c r="H23" s="260"/>
      <c r="I23" s="260"/>
    </row>
    <row r="24" spans="2:9">
      <c r="B24" s="1" t="s">
        <v>1834</v>
      </c>
      <c r="C24" s="260"/>
      <c r="D24" s="260"/>
      <c r="E24" s="260"/>
      <c r="F24" s="260"/>
      <c r="G24" s="260"/>
      <c r="H24" s="260"/>
      <c r="I24" s="260"/>
    </row>
    <row r="26" spans="2:9" customFormat="1" ht="28.8">
      <c r="B26" s="66" t="s">
        <v>341</v>
      </c>
      <c r="C26" s="69" t="s">
        <v>1508</v>
      </c>
      <c r="D26" s="70" t="s">
        <v>1822</v>
      </c>
      <c r="E26" s="69" t="s">
        <v>76</v>
      </c>
      <c r="F26" s="69" t="s">
        <v>1823</v>
      </c>
      <c r="G26" s="66" t="s">
        <v>1512</v>
      </c>
      <c r="H26" s="69" t="s">
        <v>79</v>
      </c>
      <c r="I26" s="70" t="s">
        <v>80</v>
      </c>
    </row>
    <row r="27" spans="2:9">
      <c r="B27" s="248" t="s">
        <v>252</v>
      </c>
      <c r="C27" s="248" t="s">
        <v>1835</v>
      </c>
      <c r="D27" s="248" t="s">
        <v>85</v>
      </c>
      <c r="E27" s="249" t="s">
        <v>240</v>
      </c>
      <c r="F27" s="318">
        <f>'3.2 Business travel- air'!$I$23</f>
        <v>0.13552</v>
      </c>
      <c r="G27" s="249" t="str">
        <f>"kgCO2e/"&amp;E27</f>
        <v>kgCO2e/kilómetros-pasajero</v>
      </c>
      <c r="H27" s="248" t="s">
        <v>2217</v>
      </c>
      <c r="I27" s="248" t="s">
        <v>85</v>
      </c>
    </row>
    <row r="28" spans="2:9">
      <c r="B28" s="248" t="s">
        <v>253</v>
      </c>
      <c r="C28" s="248" t="s">
        <v>1836</v>
      </c>
      <c r="D28" s="248" t="s">
        <v>85</v>
      </c>
      <c r="E28" s="249" t="s">
        <v>240</v>
      </c>
      <c r="F28" s="318">
        <f>'3.2 Business travel- air'!$I$32</f>
        <v>8.4199999999999997E-2</v>
      </c>
      <c r="G28" s="249" t="str">
        <f t="shared" ref="G28:G43" si="2">"kgCO2e/"&amp;E28</f>
        <v>kgCO2e/kilómetros-pasajero</v>
      </c>
      <c r="H28" s="248" t="s">
        <v>2217</v>
      </c>
      <c r="I28" s="248" t="s">
        <v>85</v>
      </c>
    </row>
    <row r="29" spans="2:9">
      <c r="B29" s="248" t="s">
        <v>254</v>
      </c>
      <c r="C29" s="248" t="s">
        <v>1824</v>
      </c>
      <c r="D29" s="248" t="s">
        <v>85</v>
      </c>
      <c r="E29" s="249" t="s">
        <v>237</v>
      </c>
      <c r="F29" s="318">
        <f>'3.2 Business travel- land'!H53</f>
        <v>0.16272</v>
      </c>
      <c r="G29" s="249" t="str">
        <f t="shared" si="2"/>
        <v>kgCO2e/kilómetros</v>
      </c>
      <c r="H29" s="248" t="s">
        <v>2216</v>
      </c>
      <c r="I29" s="248" t="s">
        <v>85</v>
      </c>
    </row>
    <row r="30" spans="2:9">
      <c r="B30" s="248" t="s">
        <v>255</v>
      </c>
      <c r="C30" s="248" t="s">
        <v>1825</v>
      </c>
      <c r="D30" s="248" t="s">
        <v>85</v>
      </c>
      <c r="E30" s="249" t="s">
        <v>237</v>
      </c>
      <c r="F30" s="318">
        <f>'3.2 Business travel- land'!D53</f>
        <v>0.17304</v>
      </c>
      <c r="G30" s="249" t="str">
        <f t="shared" si="2"/>
        <v>kgCO2e/kilómetros</v>
      </c>
      <c r="H30" s="248" t="s">
        <v>2216</v>
      </c>
      <c r="I30" s="248" t="s">
        <v>85</v>
      </c>
    </row>
    <row r="31" spans="2:9">
      <c r="B31" s="248" t="s">
        <v>256</v>
      </c>
      <c r="C31" s="248" t="s">
        <v>1826</v>
      </c>
      <c r="D31" s="248" t="s">
        <v>85</v>
      </c>
      <c r="E31" s="249" t="s">
        <v>240</v>
      </c>
      <c r="F31" s="318">
        <f>'3.2 Business travel- land'!D71</f>
        <v>0.14860999999999999</v>
      </c>
      <c r="G31" s="249" t="str">
        <f t="shared" si="2"/>
        <v>kgCO2e/kilómetros-pasajero</v>
      </c>
      <c r="H31" s="248" t="s">
        <v>2216</v>
      </c>
      <c r="I31" s="248" t="s">
        <v>85</v>
      </c>
    </row>
    <row r="32" spans="2:9">
      <c r="B32" s="248" t="s">
        <v>257</v>
      </c>
      <c r="C32" s="248" t="s">
        <v>1827</v>
      </c>
      <c r="D32" s="248" t="s">
        <v>85</v>
      </c>
      <c r="E32" s="249" t="s">
        <v>237</v>
      </c>
      <c r="F32" s="318">
        <f>'3.2 Business travel- land'!D65</f>
        <v>0.11366999999999999</v>
      </c>
      <c r="G32" s="249" t="str">
        <f t="shared" si="2"/>
        <v>kgCO2e/kilómetros</v>
      </c>
      <c r="H32" s="248" t="s">
        <v>2216</v>
      </c>
      <c r="I32" s="248" t="s">
        <v>85</v>
      </c>
    </row>
    <row r="33" spans="2:9">
      <c r="B33" s="248" t="s">
        <v>259</v>
      </c>
      <c r="C33" s="248" t="s">
        <v>1828</v>
      </c>
      <c r="D33" s="248" t="s">
        <v>85</v>
      </c>
      <c r="E33" s="249" t="s">
        <v>240</v>
      </c>
      <c r="F33" s="318">
        <f>'3.2 Business travel- land'!D79</f>
        <v>0.12525</v>
      </c>
      <c r="G33" s="249" t="str">
        <f t="shared" si="2"/>
        <v>kgCO2e/kilómetros-pasajero</v>
      </c>
      <c r="H33" s="248" t="s">
        <v>2216</v>
      </c>
      <c r="I33" s="248" t="s">
        <v>85</v>
      </c>
    </row>
    <row r="34" spans="2:9">
      <c r="B34" s="248" t="s">
        <v>258</v>
      </c>
      <c r="C34" s="248" t="s">
        <v>1829</v>
      </c>
      <c r="D34" s="248" t="s">
        <v>85</v>
      </c>
      <c r="E34" s="249" t="s">
        <v>240</v>
      </c>
      <c r="F34" s="318">
        <f>'3.2 Business travel- land'!D82</f>
        <v>2.776E-2</v>
      </c>
      <c r="G34" s="249" t="str">
        <f t="shared" si="2"/>
        <v>kgCO2e/kilómetros-pasajero</v>
      </c>
      <c r="H34" s="248" t="s">
        <v>2216</v>
      </c>
      <c r="I34" s="248" t="s">
        <v>85</v>
      </c>
    </row>
    <row r="35" spans="2:9">
      <c r="B35" s="248" t="s">
        <v>260</v>
      </c>
      <c r="C35" s="248" t="s">
        <v>1830</v>
      </c>
      <c r="D35" s="248" t="s">
        <v>85</v>
      </c>
      <c r="E35" s="249" t="s">
        <v>240</v>
      </c>
      <c r="F35" s="318">
        <f>'3.2 Business travel- land'!D81</f>
        <v>0.10385</v>
      </c>
      <c r="G35" s="249" t="str">
        <f t="shared" si="2"/>
        <v>kgCO2e/kilómetros-pasajero</v>
      </c>
      <c r="H35" s="248" t="s">
        <v>2216</v>
      </c>
      <c r="I35" s="248" t="s">
        <v>85</v>
      </c>
    </row>
    <row r="36" spans="2:9">
      <c r="B36" s="248" t="s">
        <v>261</v>
      </c>
      <c r="C36" s="248" t="s">
        <v>85</v>
      </c>
      <c r="D36" s="248" t="s">
        <v>1831</v>
      </c>
      <c r="E36" s="249" t="s">
        <v>240</v>
      </c>
      <c r="F36" s="318">
        <v>2.7399999999999997E-2</v>
      </c>
      <c r="G36" s="249" t="str">
        <f t="shared" si="2"/>
        <v>kgCO2e/kilómetros-pasajero</v>
      </c>
      <c r="H36" s="258" t="s">
        <v>85</v>
      </c>
      <c r="I36" s="248" t="s">
        <v>2225</v>
      </c>
    </row>
    <row r="37" spans="2:9">
      <c r="B37" s="248" t="s">
        <v>262</v>
      </c>
      <c r="C37" s="248" t="s">
        <v>1832</v>
      </c>
      <c r="D37" s="248" t="s">
        <v>85</v>
      </c>
      <c r="E37" s="249" t="s">
        <v>240</v>
      </c>
      <c r="F37" s="318">
        <f>'3.2 Business travel- land'!D87</f>
        <v>3.5459999999999998E-2</v>
      </c>
      <c r="G37" s="249" t="str">
        <f t="shared" si="2"/>
        <v>kgCO2e/kilómetros-pasajero</v>
      </c>
      <c r="H37" s="248" t="s">
        <v>2216</v>
      </c>
      <c r="I37" s="248" t="s">
        <v>85</v>
      </c>
    </row>
    <row r="38" spans="2:9">
      <c r="B38" s="248" t="s">
        <v>263</v>
      </c>
      <c r="C38" s="248" t="s">
        <v>1837</v>
      </c>
      <c r="D38" s="248" t="s">
        <v>85</v>
      </c>
      <c r="E38" s="249" t="s">
        <v>237</v>
      </c>
      <c r="F38" s="318">
        <f>'3.2 Business travel- land'!D51</f>
        <v>0.21007000000000001</v>
      </c>
      <c r="G38" s="249" t="str">
        <f t="shared" si="2"/>
        <v>kgCO2e/kilómetros</v>
      </c>
      <c r="H38" s="248" t="s">
        <v>2216</v>
      </c>
      <c r="I38" s="248" t="s">
        <v>85</v>
      </c>
    </row>
    <row r="39" spans="2:9">
      <c r="B39" s="248" t="s">
        <v>264</v>
      </c>
      <c r="C39" s="248" t="s">
        <v>1838</v>
      </c>
      <c r="D39" s="248" t="s">
        <v>85</v>
      </c>
      <c r="E39" s="249" t="s">
        <v>237</v>
      </c>
      <c r="F39" s="318">
        <f>'3.2 Business travel- land'!H51</f>
        <v>0.26828000000000002</v>
      </c>
      <c r="G39" s="249" t="str">
        <f t="shared" si="2"/>
        <v>kgCO2e/kilómetros</v>
      </c>
      <c r="H39" s="248" t="s">
        <v>2216</v>
      </c>
      <c r="I39" s="248" t="s">
        <v>85</v>
      </c>
    </row>
    <row r="40" spans="2:9">
      <c r="B40" s="248" t="s">
        <v>265</v>
      </c>
      <c r="C40" s="248" t="s">
        <v>85</v>
      </c>
      <c r="D40" s="248" t="s">
        <v>2267</v>
      </c>
      <c r="E40" s="249" t="s">
        <v>237</v>
      </c>
      <c r="F40" s="318">
        <v>4.2999999999999997E-2</v>
      </c>
      <c r="G40" s="249" t="str">
        <f t="shared" si="2"/>
        <v>kgCO2e/kilómetros</v>
      </c>
      <c r="H40" s="248" t="s">
        <v>85</v>
      </c>
      <c r="I40" s="248" t="s">
        <v>2266</v>
      </c>
    </row>
    <row r="41" spans="2:9">
      <c r="B41" s="248" t="s">
        <v>266</v>
      </c>
      <c r="C41" s="248" t="s">
        <v>1839</v>
      </c>
      <c r="D41" s="248"/>
      <c r="E41" s="249" t="s">
        <v>237</v>
      </c>
      <c r="F41" s="318">
        <f>'3.2 Business travel- land'!AB51</f>
        <v>0.1143</v>
      </c>
      <c r="G41" s="249" t="str">
        <f t="shared" si="2"/>
        <v>kgCO2e/kilómetros</v>
      </c>
      <c r="H41" s="248" t="s">
        <v>2216</v>
      </c>
      <c r="I41" s="248" t="s">
        <v>85</v>
      </c>
    </row>
    <row r="42" spans="2:9">
      <c r="B42" s="248" t="s">
        <v>267</v>
      </c>
      <c r="C42" s="248" t="s">
        <v>1833</v>
      </c>
      <c r="D42" s="248" t="s">
        <v>85</v>
      </c>
      <c r="E42" s="249" t="s">
        <v>237</v>
      </c>
      <c r="F42" s="318">
        <f>'3.2 Business travel- land'!AB53</f>
        <v>0.10460999999999999</v>
      </c>
      <c r="G42" s="249" t="str">
        <f t="shared" si="2"/>
        <v>kgCO2e/kilómetros</v>
      </c>
      <c r="H42" s="248" t="s">
        <v>2216</v>
      </c>
      <c r="I42" s="248" t="s">
        <v>85</v>
      </c>
    </row>
    <row r="43" spans="2:9">
      <c r="B43" s="248" t="s">
        <v>268</v>
      </c>
      <c r="C43" s="248" t="s">
        <v>85</v>
      </c>
      <c r="D43" s="248" t="s">
        <v>2265</v>
      </c>
      <c r="E43" s="249" t="s">
        <v>237</v>
      </c>
      <c r="F43" s="318">
        <v>3.2000000000000001E-2</v>
      </c>
      <c r="G43" s="249" t="str">
        <f t="shared" si="2"/>
        <v>kgCO2e/kilómetros</v>
      </c>
      <c r="H43" s="248" t="s">
        <v>85</v>
      </c>
      <c r="I43" s="248" t="s">
        <v>2266</v>
      </c>
    </row>
    <row r="45" spans="2:9">
      <c r="B45" s="1" t="s">
        <v>337</v>
      </c>
      <c r="C45" s="260"/>
      <c r="D45" s="260"/>
      <c r="E45" s="260"/>
      <c r="F45" s="260"/>
      <c r="G45" s="260"/>
      <c r="H45" s="260"/>
      <c r="I45" s="260"/>
    </row>
    <row r="46" spans="2:9">
      <c r="B46" s="1" t="s">
        <v>193</v>
      </c>
      <c r="C46" s="260"/>
      <c r="D46" s="260"/>
      <c r="E46" s="260"/>
      <c r="F46" s="260"/>
      <c r="G46" s="260"/>
      <c r="H46" s="260"/>
      <c r="I46" s="260"/>
    </row>
    <row r="47" spans="2:9">
      <c r="B47" s="1" t="s">
        <v>1840</v>
      </c>
      <c r="C47" s="260"/>
      <c r="D47" s="260"/>
      <c r="E47" s="260"/>
      <c r="F47" s="260"/>
      <c r="G47" s="260"/>
      <c r="H47" s="260"/>
      <c r="I47" s="260"/>
    </row>
    <row r="49" spans="2:9" ht="28.8">
      <c r="B49" s="66" t="s">
        <v>341</v>
      </c>
      <c r="C49" s="69" t="s">
        <v>1508</v>
      </c>
      <c r="D49" s="70" t="s">
        <v>1822</v>
      </c>
      <c r="E49" s="69" t="s">
        <v>76</v>
      </c>
      <c r="F49" s="69" t="s">
        <v>1823</v>
      </c>
      <c r="G49" s="66" t="s">
        <v>1512</v>
      </c>
      <c r="H49" s="69" t="s">
        <v>325</v>
      </c>
      <c r="I49" s="70" t="s">
        <v>80</v>
      </c>
    </row>
    <row r="50" spans="2:9">
      <c r="B50" s="248" t="s">
        <v>252</v>
      </c>
      <c r="C50" s="248" t="s">
        <v>1835</v>
      </c>
      <c r="D50" s="248" t="s">
        <v>85</v>
      </c>
      <c r="E50" s="249" t="s">
        <v>240</v>
      </c>
      <c r="F50" s="318">
        <f>'3.2 Business travel- air'!I23</f>
        <v>0.13552</v>
      </c>
      <c r="G50" s="249" t="str">
        <f>"kgCO2e/"&amp;E50</f>
        <v>kgCO2e/kilómetros-pasajero</v>
      </c>
      <c r="H50" s="248" t="s">
        <v>2217</v>
      </c>
      <c r="I50" s="248" t="s">
        <v>85</v>
      </c>
    </row>
    <row r="51" spans="2:9">
      <c r="B51" s="248" t="s">
        <v>253</v>
      </c>
      <c r="C51" s="248" t="s">
        <v>1836</v>
      </c>
      <c r="D51" s="248" t="s">
        <v>85</v>
      </c>
      <c r="E51" s="249" t="s">
        <v>240</v>
      </c>
      <c r="F51" s="318">
        <f>'3.2 Business travel- air'!I32</f>
        <v>8.4199999999999997E-2</v>
      </c>
      <c r="G51" s="249" t="str">
        <f t="shared" ref="G51:G67" si="3">"kgCO2e/"&amp;E51</f>
        <v>kgCO2e/kilómetros-pasajero</v>
      </c>
      <c r="H51" s="248" t="s">
        <v>2217</v>
      </c>
      <c r="I51" s="248" t="s">
        <v>85</v>
      </c>
    </row>
    <row r="52" spans="2:9">
      <c r="B52" s="248" t="s">
        <v>254</v>
      </c>
      <c r="C52" s="248" t="s">
        <v>1824</v>
      </c>
      <c r="D52" s="248" t="s">
        <v>85</v>
      </c>
      <c r="E52" s="249" t="s">
        <v>237</v>
      </c>
      <c r="F52" s="318">
        <f>'3.2 Business travel- land'!H53</f>
        <v>0.16272</v>
      </c>
      <c r="G52" s="249" t="str">
        <f t="shared" si="3"/>
        <v>kgCO2e/kilómetros</v>
      </c>
      <c r="H52" s="248" t="s">
        <v>2216</v>
      </c>
      <c r="I52" s="248" t="s">
        <v>85</v>
      </c>
    </row>
    <row r="53" spans="2:9">
      <c r="B53" s="248" t="s">
        <v>255</v>
      </c>
      <c r="C53" s="248" t="s">
        <v>1825</v>
      </c>
      <c r="D53" s="248" t="s">
        <v>85</v>
      </c>
      <c r="E53" s="249" t="s">
        <v>237</v>
      </c>
      <c r="F53" s="318">
        <f>'3.2 Business travel- land'!D53</f>
        <v>0.17304</v>
      </c>
      <c r="G53" s="249" t="str">
        <f t="shared" si="3"/>
        <v>kgCO2e/kilómetros</v>
      </c>
      <c r="H53" s="248" t="s">
        <v>2216</v>
      </c>
      <c r="I53" s="248" t="s">
        <v>85</v>
      </c>
    </row>
    <row r="54" spans="2:9">
      <c r="B54" s="248" t="s">
        <v>256</v>
      </c>
      <c r="C54" s="248" t="s">
        <v>1826</v>
      </c>
      <c r="D54" s="248" t="s">
        <v>85</v>
      </c>
      <c r="E54" s="249" t="s">
        <v>240</v>
      </c>
      <c r="F54" s="318">
        <f>'3.2 Business travel- land'!D71</f>
        <v>0.14860999999999999</v>
      </c>
      <c r="G54" s="249" t="str">
        <f t="shared" si="3"/>
        <v>kgCO2e/kilómetros-pasajero</v>
      </c>
      <c r="H54" s="248" t="s">
        <v>2216</v>
      </c>
      <c r="I54" s="248" t="s">
        <v>85</v>
      </c>
    </row>
    <row r="55" spans="2:9">
      <c r="B55" s="248" t="s">
        <v>257</v>
      </c>
      <c r="C55" s="248" t="s">
        <v>1827</v>
      </c>
      <c r="D55" s="248" t="s">
        <v>85</v>
      </c>
      <c r="E55" s="249" t="s">
        <v>237</v>
      </c>
      <c r="F55" s="318">
        <f>'3.2 Business travel- land'!D65</f>
        <v>0.11366999999999999</v>
      </c>
      <c r="G55" s="249" t="str">
        <f t="shared" si="3"/>
        <v>kgCO2e/kilómetros</v>
      </c>
      <c r="H55" s="248" t="s">
        <v>2216</v>
      </c>
      <c r="I55" s="248" t="s">
        <v>85</v>
      </c>
    </row>
    <row r="56" spans="2:9">
      <c r="B56" s="248" t="s">
        <v>259</v>
      </c>
      <c r="C56" s="248" t="s">
        <v>1828</v>
      </c>
      <c r="D56" s="248" t="s">
        <v>85</v>
      </c>
      <c r="E56" s="249" t="s">
        <v>240</v>
      </c>
      <c r="F56" s="318">
        <f>'3.2 Business travel- land'!D79</f>
        <v>0.12525</v>
      </c>
      <c r="G56" s="249" t="str">
        <f t="shared" si="3"/>
        <v>kgCO2e/kilómetros-pasajero</v>
      </c>
      <c r="H56" s="248" t="s">
        <v>2216</v>
      </c>
      <c r="I56" s="248" t="s">
        <v>85</v>
      </c>
    </row>
    <row r="57" spans="2:9">
      <c r="B57" s="248" t="s">
        <v>258</v>
      </c>
      <c r="C57" s="248" t="s">
        <v>1829</v>
      </c>
      <c r="D57" s="248" t="s">
        <v>85</v>
      </c>
      <c r="E57" s="249" t="s">
        <v>240</v>
      </c>
      <c r="F57" s="318">
        <f>'3.2 Business travel- land'!D82</f>
        <v>2.776E-2</v>
      </c>
      <c r="G57" s="249" t="str">
        <f t="shared" si="3"/>
        <v>kgCO2e/kilómetros-pasajero</v>
      </c>
      <c r="H57" s="248" t="s">
        <v>2216</v>
      </c>
      <c r="I57" s="248" t="s">
        <v>85</v>
      </c>
    </row>
    <row r="58" spans="2:9">
      <c r="B58" s="248" t="s">
        <v>260</v>
      </c>
      <c r="C58" s="248" t="s">
        <v>1830</v>
      </c>
      <c r="D58" s="248" t="s">
        <v>85</v>
      </c>
      <c r="E58" s="249" t="s">
        <v>240</v>
      </c>
      <c r="F58" s="318">
        <f>'3.2 Business travel- land'!D81</f>
        <v>0.10385</v>
      </c>
      <c r="G58" s="249" t="str">
        <f t="shared" si="3"/>
        <v>kgCO2e/kilómetros-pasajero</v>
      </c>
      <c r="H58" s="248" t="s">
        <v>2216</v>
      </c>
      <c r="I58" s="248" t="s">
        <v>85</v>
      </c>
    </row>
    <row r="59" spans="2:9">
      <c r="B59" s="248" t="s">
        <v>261</v>
      </c>
      <c r="C59" s="248" t="s">
        <v>85</v>
      </c>
      <c r="D59" s="248" t="s">
        <v>1831</v>
      </c>
      <c r="E59" s="249" t="s">
        <v>240</v>
      </c>
      <c r="F59" s="318">
        <v>2.7399999999999997E-2</v>
      </c>
      <c r="G59" s="249" t="str">
        <f t="shared" si="3"/>
        <v>kgCO2e/kilómetros-pasajero</v>
      </c>
      <c r="H59" s="258" t="s">
        <v>85</v>
      </c>
      <c r="I59" s="248" t="s">
        <v>2225</v>
      </c>
    </row>
    <row r="60" spans="2:9">
      <c r="B60" s="248" t="s">
        <v>262</v>
      </c>
      <c r="C60" s="248" t="s">
        <v>1832</v>
      </c>
      <c r="D60" s="248" t="s">
        <v>85</v>
      </c>
      <c r="E60" s="249" t="s">
        <v>240</v>
      </c>
      <c r="F60" s="318">
        <f>'3.2 Business travel- land'!D87</f>
        <v>3.5459999999999998E-2</v>
      </c>
      <c r="G60" s="249" t="str">
        <f t="shared" si="3"/>
        <v>kgCO2e/kilómetros-pasajero</v>
      </c>
      <c r="H60" s="248" t="s">
        <v>2216</v>
      </c>
      <c r="I60" s="248" t="s">
        <v>85</v>
      </c>
    </row>
    <row r="61" spans="2:9">
      <c r="B61" s="248" t="s">
        <v>263</v>
      </c>
      <c r="C61" s="248" t="s">
        <v>1837</v>
      </c>
      <c r="D61" s="248" t="s">
        <v>85</v>
      </c>
      <c r="E61" s="249" t="s">
        <v>237</v>
      </c>
      <c r="F61" s="318">
        <f>'3.2 Business travel- land'!D51</f>
        <v>0.21007000000000001</v>
      </c>
      <c r="G61" s="249" t="str">
        <f t="shared" si="3"/>
        <v>kgCO2e/kilómetros</v>
      </c>
      <c r="H61" s="248" t="s">
        <v>2216</v>
      </c>
      <c r="I61" s="248" t="s">
        <v>85</v>
      </c>
    </row>
    <row r="62" spans="2:9">
      <c r="B62" s="248" t="s">
        <v>264</v>
      </c>
      <c r="C62" s="248" t="s">
        <v>1838</v>
      </c>
      <c r="D62" s="248" t="s">
        <v>85</v>
      </c>
      <c r="E62" s="249" t="s">
        <v>237</v>
      </c>
      <c r="F62" s="318">
        <f>'3.2 Business travel- land'!H51</f>
        <v>0.26828000000000002</v>
      </c>
      <c r="G62" s="249" t="str">
        <f t="shared" si="3"/>
        <v>kgCO2e/kilómetros</v>
      </c>
      <c r="H62" s="248" t="s">
        <v>2216</v>
      </c>
      <c r="I62" s="248" t="s">
        <v>85</v>
      </c>
    </row>
    <row r="63" spans="2:9">
      <c r="B63" s="248" t="s">
        <v>265</v>
      </c>
      <c r="C63" s="248" t="s">
        <v>85</v>
      </c>
      <c r="D63" s="248" t="s">
        <v>2267</v>
      </c>
      <c r="E63" s="249" t="s">
        <v>237</v>
      </c>
      <c r="F63" s="318">
        <v>4.2999999999999997E-2</v>
      </c>
      <c r="G63" s="249" t="str">
        <f t="shared" si="3"/>
        <v>kgCO2e/kilómetros</v>
      </c>
      <c r="H63" s="248" t="s">
        <v>85</v>
      </c>
      <c r="I63" s="248" t="s">
        <v>2266</v>
      </c>
    </row>
    <row r="64" spans="2:9">
      <c r="B64" s="248" t="s">
        <v>248</v>
      </c>
      <c r="C64" s="248" t="s">
        <v>85</v>
      </c>
      <c r="D64" s="248" t="s">
        <v>85</v>
      </c>
      <c r="E64" s="249" t="s">
        <v>237</v>
      </c>
      <c r="F64" s="318">
        <v>0</v>
      </c>
      <c r="G64" s="249" t="str">
        <f t="shared" si="3"/>
        <v>kgCO2e/kilómetros</v>
      </c>
      <c r="H64" s="248" t="s">
        <v>2214</v>
      </c>
      <c r="I64" s="248" t="s">
        <v>85</v>
      </c>
    </row>
    <row r="65" spans="2:9">
      <c r="B65" s="248" t="s">
        <v>266</v>
      </c>
      <c r="C65" s="248" t="s">
        <v>1839</v>
      </c>
      <c r="D65" s="248"/>
      <c r="E65" s="249" t="s">
        <v>237</v>
      </c>
      <c r="F65" s="318">
        <f>'3.2 Business travel- land'!AB51</f>
        <v>0.1143</v>
      </c>
      <c r="G65" s="249" t="str">
        <f t="shared" si="3"/>
        <v>kgCO2e/kilómetros</v>
      </c>
      <c r="H65" s="248" t="s">
        <v>2216</v>
      </c>
      <c r="I65" s="248" t="s">
        <v>85</v>
      </c>
    </row>
    <row r="66" spans="2:9">
      <c r="B66" s="248" t="s">
        <v>267</v>
      </c>
      <c r="C66" s="248" t="s">
        <v>1833</v>
      </c>
      <c r="D66" s="248" t="s">
        <v>85</v>
      </c>
      <c r="E66" s="249" t="s">
        <v>237</v>
      </c>
      <c r="F66" s="318">
        <f>'3.2 Business travel- land'!AB53</f>
        <v>0.10460999999999999</v>
      </c>
      <c r="G66" s="249" t="str">
        <f t="shared" si="3"/>
        <v>kgCO2e/kilómetros</v>
      </c>
      <c r="H66" s="248" t="s">
        <v>2216</v>
      </c>
      <c r="I66" s="248" t="s">
        <v>85</v>
      </c>
    </row>
    <row r="67" spans="2:9">
      <c r="B67" s="248" t="s">
        <v>268</v>
      </c>
      <c r="C67" s="248" t="s">
        <v>85</v>
      </c>
      <c r="D67" s="248" t="s">
        <v>2265</v>
      </c>
      <c r="E67" s="249" t="s">
        <v>237</v>
      </c>
      <c r="F67" s="318">
        <v>3.2000000000000001E-2</v>
      </c>
      <c r="G67" s="249" t="str">
        <f t="shared" si="3"/>
        <v>kgCO2e/kilómetros</v>
      </c>
      <c r="H67" s="248" t="s">
        <v>85</v>
      </c>
      <c r="I67" s="248" t="s">
        <v>2266</v>
      </c>
    </row>
  </sheetData>
  <sheetProtection autoFilter="0"/>
  <autoFilter ref="B6:I6" xr:uid="{00000000-0001-0000-2300-000000000000}"/>
  <hyperlinks>
    <hyperlink ref="A1" location="INICIO!A1" display="Volver al inicio" xr:uid="{C5F5D52B-0136-493E-9155-620EA4AFA892}"/>
    <hyperlink ref="A2" location="RESUMEN!A1" display="RESUMEN" xr:uid="{E541F34F-A9C0-438E-AA74-D11E0E732D07}"/>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6" tint="0.79998168889431442"/>
    <pageSetUpPr fitToPage="1"/>
  </sheetPr>
  <dimension ref="A1:X69"/>
  <sheetViews>
    <sheetView showGridLines="0" workbookViewId="0"/>
  </sheetViews>
  <sheetFormatPr baseColWidth="10" defaultColWidth="11.33203125" defaultRowHeight="14.4"/>
  <cols>
    <col min="1" max="1" width="16.5546875" style="382" customWidth="1"/>
    <col min="2" max="2" width="20.6640625" style="382" customWidth="1"/>
    <col min="3" max="3" width="23.33203125" style="382" customWidth="1"/>
    <col min="4" max="4" width="17.33203125" style="382" customWidth="1"/>
    <col min="5" max="5" width="17" style="382" customWidth="1"/>
    <col min="6" max="6" width="20.6640625" style="382" bestFit="1" customWidth="1"/>
    <col min="7" max="7" width="20.5546875" style="382" bestFit="1" customWidth="1"/>
    <col min="8" max="8" width="21" style="382" bestFit="1" customWidth="1"/>
    <col min="9" max="9" width="17" style="382" customWidth="1"/>
    <col min="10" max="10" width="20.6640625" style="382" bestFit="1" customWidth="1"/>
    <col min="11" max="11" width="20.5546875" style="382" bestFit="1" customWidth="1"/>
    <col min="12" max="12" width="21" style="382" bestFit="1" customWidth="1"/>
    <col min="13" max="13" width="51.33203125" style="382" customWidth="1"/>
    <col min="14" max="16384" width="11.33203125" style="382"/>
  </cols>
  <sheetData>
    <row r="1" spans="1:24" s="378" customFormat="1" ht="10.199999999999999">
      <c r="A1" s="378" t="s">
        <v>1564</v>
      </c>
    </row>
    <row r="2" spans="1:24" s="381" customFormat="1" ht="21">
      <c r="A2" s="379" t="s">
        <v>1841</v>
      </c>
      <c r="B2" s="379"/>
      <c r="C2" s="379"/>
      <c r="D2" s="379"/>
      <c r="E2" s="379"/>
      <c r="F2" s="379"/>
    </row>
    <row r="3" spans="1:24" s="381" customFormat="1">
      <c r="A3" s="159" t="s">
        <v>1566</v>
      </c>
    </row>
    <row r="4" spans="1:24" s="387" customFormat="1" ht="7.2" thickBot="1"/>
    <row r="5" spans="1:24" s="381" customFormat="1" ht="15" thickTop="1">
      <c r="A5" s="390" t="s">
        <v>1567</v>
      </c>
      <c r="B5" s="391" t="s">
        <v>1841</v>
      </c>
      <c r="C5" s="390" t="s">
        <v>1568</v>
      </c>
      <c r="D5" s="392" t="s">
        <v>2198</v>
      </c>
      <c r="E5" s="423" t="s">
        <v>1569</v>
      </c>
      <c r="F5" s="424" t="s">
        <v>1570</v>
      </c>
    </row>
    <row r="6" spans="1:24" s="381" customFormat="1" ht="15" thickBot="1">
      <c r="A6" s="395" t="s">
        <v>1571</v>
      </c>
      <c r="B6" s="396" t="s">
        <v>1572</v>
      </c>
      <c r="C6" s="397" t="s">
        <v>1573</v>
      </c>
      <c r="D6" s="446">
        <v>1</v>
      </c>
      <c r="E6" s="397" t="s">
        <v>1574</v>
      </c>
      <c r="F6" s="426">
        <v>2025</v>
      </c>
    </row>
    <row r="7" spans="1:24" s="381" customFormat="1" ht="15.6" thickTop="1" thickBot="1"/>
    <row r="8" spans="1:24" s="381" customFormat="1" ht="17.25" customHeight="1" thickTop="1" thickBot="1">
      <c r="A8" s="693" t="s">
        <v>1842</v>
      </c>
      <c r="B8" s="694"/>
      <c r="C8" s="694"/>
      <c r="D8" s="694"/>
      <c r="E8" s="694"/>
      <c r="F8" s="694"/>
      <c r="G8" s="694"/>
      <c r="H8" s="694"/>
      <c r="I8" s="694"/>
      <c r="J8" s="694"/>
      <c r="K8" s="694"/>
      <c r="L8" s="695"/>
      <c r="M8" s="405"/>
      <c r="N8" s="405"/>
      <c r="O8" s="405"/>
      <c r="P8" s="405"/>
      <c r="Q8" s="405"/>
      <c r="R8" s="405"/>
      <c r="S8" s="405"/>
      <c r="T8" s="405"/>
      <c r="U8" s="405"/>
      <c r="V8" s="405"/>
      <c r="W8" s="405"/>
      <c r="X8" s="405"/>
    </row>
    <row r="9" spans="1:24" s="381" customFormat="1" ht="15" thickTop="1">
      <c r="A9" s="696"/>
      <c r="B9" s="705"/>
      <c r="C9" s="705"/>
      <c r="D9" s="705"/>
      <c r="E9" s="705"/>
      <c r="F9" s="705"/>
      <c r="G9" s="705"/>
      <c r="H9" s="705"/>
      <c r="I9" s="705"/>
      <c r="J9" s="705"/>
      <c r="K9" s="705"/>
      <c r="L9" s="705"/>
      <c r="M9" s="405"/>
      <c r="N9" s="405"/>
      <c r="O9" s="405"/>
      <c r="P9" s="405"/>
      <c r="Q9" s="405"/>
      <c r="R9" s="405"/>
      <c r="S9" s="405"/>
      <c r="T9" s="405"/>
      <c r="U9" s="405"/>
      <c r="V9" s="405"/>
      <c r="W9" s="405"/>
      <c r="X9" s="405"/>
    </row>
    <row r="10" spans="1:24" s="381" customFormat="1" ht="15" customHeight="1">
      <c r="A10" s="697" t="s">
        <v>1576</v>
      </c>
      <c r="B10" s="697"/>
      <c r="C10" s="697"/>
      <c r="D10" s="697"/>
      <c r="E10" s="697"/>
      <c r="F10" s="697"/>
      <c r="G10" s="697"/>
      <c r="H10" s="697"/>
      <c r="I10" s="697"/>
      <c r="J10" s="697"/>
      <c r="K10" s="697"/>
      <c r="L10" s="697"/>
      <c r="M10" s="405"/>
      <c r="N10" s="405"/>
      <c r="O10" s="405"/>
      <c r="P10" s="405"/>
      <c r="Q10" s="405"/>
      <c r="R10" s="405"/>
      <c r="S10" s="405"/>
      <c r="T10" s="405"/>
      <c r="U10" s="405"/>
      <c r="V10" s="405"/>
      <c r="W10" s="405"/>
      <c r="X10" s="405"/>
    </row>
    <row r="11" spans="1:24" s="381" customFormat="1" ht="36.75" customHeight="1">
      <c r="A11" s="696" t="s">
        <v>1843</v>
      </c>
      <c r="B11" s="696"/>
      <c r="C11" s="696"/>
      <c r="D11" s="696"/>
      <c r="E11" s="696"/>
      <c r="F11" s="696"/>
      <c r="G11" s="696"/>
      <c r="H11" s="696"/>
      <c r="I11" s="696"/>
      <c r="J11" s="696"/>
      <c r="K11" s="696"/>
      <c r="L11" s="696"/>
      <c r="M11" s="405"/>
      <c r="N11" s="405"/>
      <c r="O11" s="405"/>
      <c r="P11" s="405"/>
      <c r="Q11" s="405"/>
      <c r="R11" s="405"/>
      <c r="S11" s="405"/>
      <c r="T11" s="405"/>
      <c r="U11" s="405"/>
      <c r="V11" s="405"/>
      <c r="W11" s="405"/>
      <c r="X11" s="405"/>
    </row>
    <row r="12" spans="1:24" s="381" customFormat="1" ht="36.75" customHeight="1">
      <c r="A12" s="696" t="s">
        <v>1844</v>
      </c>
      <c r="B12" s="696"/>
      <c r="C12" s="696"/>
      <c r="D12" s="696"/>
      <c r="E12" s="696"/>
      <c r="F12" s="696"/>
      <c r="G12" s="696"/>
      <c r="H12" s="696"/>
      <c r="I12" s="696"/>
      <c r="J12" s="696"/>
      <c r="K12" s="696"/>
      <c r="L12" s="696"/>
      <c r="M12" s="742"/>
      <c r="N12" s="742"/>
      <c r="O12" s="742"/>
      <c r="P12" s="742"/>
      <c r="Q12" s="742"/>
      <c r="R12" s="742"/>
      <c r="S12" s="742"/>
      <c r="T12" s="742"/>
      <c r="U12" s="742"/>
      <c r="V12" s="742"/>
      <c r="W12" s="742"/>
      <c r="X12" s="742"/>
    </row>
    <row r="13" spans="1:24" s="381" customFormat="1" ht="32.25" customHeight="1">
      <c r="A13" s="696" t="s">
        <v>1845</v>
      </c>
      <c r="B13" s="696"/>
      <c r="C13" s="696"/>
      <c r="D13" s="696"/>
      <c r="E13" s="696"/>
      <c r="F13" s="696"/>
      <c r="G13" s="696"/>
      <c r="H13" s="696"/>
      <c r="I13" s="696"/>
      <c r="J13" s="696"/>
      <c r="K13" s="696"/>
      <c r="L13" s="696"/>
      <c r="M13" s="405"/>
      <c r="N13" s="405"/>
      <c r="O13" s="405"/>
      <c r="P13" s="405"/>
      <c r="Q13" s="405"/>
      <c r="R13" s="405"/>
      <c r="S13" s="405"/>
      <c r="T13" s="405"/>
      <c r="U13" s="405"/>
      <c r="V13" s="405"/>
      <c r="W13" s="405"/>
      <c r="X13" s="405"/>
    </row>
    <row r="14" spans="1:24" s="381" customFormat="1">
      <c r="A14" s="696"/>
      <c r="B14" s="705"/>
      <c r="C14" s="705"/>
      <c r="D14" s="705"/>
      <c r="E14" s="705"/>
      <c r="F14" s="705"/>
      <c r="G14" s="705"/>
      <c r="H14" s="705"/>
      <c r="I14" s="705"/>
      <c r="J14" s="705"/>
      <c r="K14" s="705"/>
      <c r="L14" s="705"/>
      <c r="M14" s="405"/>
      <c r="N14" s="405"/>
      <c r="O14" s="405"/>
      <c r="P14" s="405"/>
      <c r="Q14" s="405"/>
      <c r="R14" s="405"/>
      <c r="S14" s="405"/>
      <c r="T14" s="405"/>
      <c r="U14" s="405"/>
      <c r="V14" s="405"/>
      <c r="W14" s="405"/>
      <c r="X14" s="405"/>
    </row>
    <row r="15" spans="1:24" s="381" customFormat="1" ht="25.5" customHeight="1">
      <c r="A15" s="697" t="s">
        <v>1846</v>
      </c>
      <c r="B15" s="697"/>
      <c r="C15" s="697"/>
      <c r="D15" s="697"/>
      <c r="E15" s="697"/>
      <c r="F15" s="697"/>
      <c r="G15" s="697"/>
      <c r="H15" s="697"/>
      <c r="I15" s="697"/>
      <c r="J15" s="697"/>
      <c r="K15" s="697"/>
      <c r="L15" s="697"/>
      <c r="M15" s="405"/>
      <c r="N15" s="405"/>
      <c r="O15" s="405"/>
      <c r="P15" s="405"/>
      <c r="Q15" s="405"/>
      <c r="R15" s="405"/>
      <c r="S15" s="405"/>
      <c r="T15" s="405"/>
      <c r="U15" s="405"/>
      <c r="V15" s="405"/>
      <c r="W15" s="405"/>
      <c r="X15" s="405"/>
    </row>
    <row r="16" spans="1:24" s="381" customFormat="1" ht="31.5" customHeight="1">
      <c r="A16" s="696" t="s">
        <v>1847</v>
      </c>
      <c r="B16" s="696"/>
      <c r="C16" s="696"/>
      <c r="D16" s="696"/>
      <c r="E16" s="696"/>
      <c r="F16" s="696"/>
      <c r="G16" s="696"/>
      <c r="H16" s="696"/>
      <c r="I16" s="696"/>
      <c r="J16" s="696"/>
      <c r="K16" s="696"/>
      <c r="L16" s="696"/>
      <c r="M16" s="405"/>
      <c r="N16" s="405"/>
      <c r="O16" s="405"/>
      <c r="P16" s="405"/>
      <c r="Q16" s="405"/>
      <c r="R16" s="405"/>
      <c r="S16" s="405"/>
      <c r="T16" s="405"/>
      <c r="U16" s="405"/>
      <c r="V16" s="405"/>
      <c r="W16" s="405"/>
      <c r="X16" s="405"/>
    </row>
    <row r="17" spans="1:24" s="381" customFormat="1" ht="16.5" customHeight="1">
      <c r="A17" s="696" t="s">
        <v>1848</v>
      </c>
      <c r="B17" s="696"/>
      <c r="C17" s="696"/>
      <c r="D17" s="696"/>
      <c r="E17" s="696"/>
      <c r="F17" s="696"/>
      <c r="G17" s="696"/>
      <c r="H17" s="696"/>
      <c r="I17" s="696"/>
      <c r="J17" s="696"/>
      <c r="K17" s="696"/>
      <c r="L17" s="696"/>
      <c r="M17" s="405"/>
      <c r="N17" s="405"/>
      <c r="O17" s="405"/>
      <c r="P17" s="405"/>
      <c r="Q17" s="405"/>
      <c r="R17" s="405"/>
      <c r="S17" s="405"/>
      <c r="T17" s="405"/>
      <c r="U17" s="405"/>
      <c r="V17" s="405"/>
      <c r="W17" s="405"/>
      <c r="X17" s="405"/>
    </row>
    <row r="18" spans="1:24" s="381" customFormat="1" ht="33.75" customHeight="1">
      <c r="A18" s="696" t="s">
        <v>1849</v>
      </c>
      <c r="B18" s="696"/>
      <c r="C18" s="696"/>
      <c r="D18" s="696"/>
      <c r="E18" s="696"/>
      <c r="F18" s="696"/>
      <c r="G18" s="696"/>
      <c r="H18" s="696"/>
      <c r="I18" s="696"/>
      <c r="J18" s="696"/>
      <c r="K18" s="696"/>
      <c r="L18" s="696"/>
      <c r="M18" s="405"/>
      <c r="N18" s="439"/>
      <c r="O18" s="405"/>
      <c r="P18" s="405"/>
      <c r="Q18" s="405"/>
      <c r="R18" s="405"/>
      <c r="S18" s="405"/>
      <c r="T18" s="405"/>
      <c r="U18" s="405"/>
      <c r="V18" s="405"/>
      <c r="W18" s="405"/>
      <c r="X18" s="405"/>
    </row>
    <row r="19" spans="1:24" s="381" customFormat="1" ht="16.5" customHeight="1">
      <c r="A19" s="403"/>
      <c r="B19" s="403"/>
      <c r="C19" s="403"/>
      <c r="D19" s="403"/>
      <c r="E19" s="403"/>
      <c r="F19" s="403"/>
      <c r="G19" s="403"/>
      <c r="H19" s="403"/>
      <c r="I19" s="403"/>
      <c r="J19" s="403"/>
      <c r="K19" s="403"/>
      <c r="L19" s="403"/>
      <c r="M19" s="405"/>
      <c r="N19" s="439"/>
      <c r="O19" s="405"/>
      <c r="P19" s="405"/>
      <c r="Q19" s="405"/>
      <c r="R19" s="405"/>
      <c r="S19" s="405"/>
      <c r="T19" s="405"/>
      <c r="U19" s="405"/>
      <c r="V19" s="405"/>
      <c r="W19" s="405"/>
      <c r="X19" s="405"/>
    </row>
    <row r="20" spans="1:24" s="408" customFormat="1" ht="17.25" customHeight="1">
      <c r="A20" s="406"/>
      <c r="B20" s="406"/>
      <c r="C20" s="406"/>
      <c r="D20" s="406"/>
      <c r="E20" s="432"/>
      <c r="F20" s="432"/>
      <c r="G20" s="432"/>
      <c r="H20" s="432"/>
      <c r="I20" s="432"/>
      <c r="J20" s="432"/>
      <c r="K20" s="432"/>
      <c r="L20" s="432"/>
      <c r="M20" s="406"/>
      <c r="N20" s="406"/>
      <c r="O20" s="406"/>
      <c r="P20" s="406"/>
      <c r="Q20" s="406"/>
      <c r="R20" s="406"/>
      <c r="S20" s="406"/>
      <c r="T20" s="406"/>
      <c r="U20" s="406"/>
      <c r="V20" s="406"/>
      <c r="W20" s="406"/>
      <c r="X20" s="406"/>
    </row>
    <row r="21" spans="1:24" s="408" customFormat="1">
      <c r="A21" s="450"/>
      <c r="B21" s="450"/>
      <c r="C21" s="450"/>
      <c r="D21" s="450"/>
      <c r="E21" s="743" t="s">
        <v>1850</v>
      </c>
      <c r="F21" s="744"/>
      <c r="G21" s="744"/>
      <c r="H21" s="745"/>
      <c r="I21" s="746" t="s">
        <v>1851</v>
      </c>
      <c r="J21" s="744"/>
      <c r="K21" s="744"/>
      <c r="L21" s="745"/>
    </row>
    <row r="22" spans="1:24" s="408" customFormat="1" ht="15.6">
      <c r="A22" s="468" t="s">
        <v>1587</v>
      </c>
      <c r="B22" s="469" t="s">
        <v>1852</v>
      </c>
      <c r="C22" s="469" t="s">
        <v>1853</v>
      </c>
      <c r="D22" s="470" t="s">
        <v>1589</v>
      </c>
      <c r="E22" s="471" t="s">
        <v>1590</v>
      </c>
      <c r="F22" s="472" t="s">
        <v>1854</v>
      </c>
      <c r="G22" s="472" t="s">
        <v>1855</v>
      </c>
      <c r="H22" s="473" t="s">
        <v>1856</v>
      </c>
      <c r="I22" s="474" t="s">
        <v>1590</v>
      </c>
      <c r="J22" s="472" t="s">
        <v>1854</v>
      </c>
      <c r="K22" s="472" t="s">
        <v>1855</v>
      </c>
      <c r="L22" s="473" t="s">
        <v>1856</v>
      </c>
    </row>
    <row r="23" spans="1:24" s="408" customFormat="1">
      <c r="A23" s="747" t="s">
        <v>1857</v>
      </c>
      <c r="B23" s="449" t="s">
        <v>1858</v>
      </c>
      <c r="C23" s="449" t="s">
        <v>1859</v>
      </c>
      <c r="D23" s="475" t="s">
        <v>1860</v>
      </c>
      <c r="E23" s="476">
        <v>0.22928000000000001</v>
      </c>
      <c r="F23" s="477">
        <v>0.22771</v>
      </c>
      <c r="G23" s="477">
        <v>2.2000000000000001E-4</v>
      </c>
      <c r="H23" s="477">
        <v>1.34E-3</v>
      </c>
      <c r="I23" s="476">
        <v>0.13552</v>
      </c>
      <c r="J23" s="477">
        <v>0.13395000000000001</v>
      </c>
      <c r="K23" s="477">
        <v>2.2000000000000001E-4</v>
      </c>
      <c r="L23" s="477">
        <v>1.34E-3</v>
      </c>
      <c r="M23" s="432"/>
    </row>
    <row r="24" spans="1:24" s="408" customFormat="1">
      <c r="A24" s="747"/>
      <c r="B24" s="727" t="s">
        <v>1861</v>
      </c>
      <c r="C24" s="449" t="s">
        <v>1859</v>
      </c>
      <c r="D24" s="475" t="s">
        <v>1860</v>
      </c>
      <c r="E24" s="476">
        <v>0.12786</v>
      </c>
      <c r="F24" s="477">
        <v>0.12692999999999999</v>
      </c>
      <c r="G24" s="477">
        <v>1.0000000000000001E-5</v>
      </c>
      <c r="H24" s="477">
        <v>9.2000000000000003E-4</v>
      </c>
      <c r="I24" s="476">
        <v>7.5590000000000004E-2</v>
      </c>
      <c r="J24" s="477">
        <v>7.4660000000000004E-2</v>
      </c>
      <c r="K24" s="477">
        <v>1.0000000000000001E-5</v>
      </c>
      <c r="L24" s="477">
        <v>9.2000000000000003E-4</v>
      </c>
      <c r="M24" s="432"/>
    </row>
    <row r="25" spans="1:24" s="408" customFormat="1">
      <c r="A25" s="747"/>
      <c r="B25" s="727"/>
      <c r="C25" s="449" t="s">
        <v>1862</v>
      </c>
      <c r="D25" s="475" t="s">
        <v>1860</v>
      </c>
      <c r="E25" s="476">
        <v>0.12576000000000001</v>
      </c>
      <c r="F25" s="477">
        <v>0.12485</v>
      </c>
      <c r="G25" s="477">
        <v>1.0000000000000001E-5</v>
      </c>
      <c r="H25" s="477">
        <v>8.9999999999999998E-4</v>
      </c>
      <c r="I25" s="476">
        <v>7.4349999999999999E-2</v>
      </c>
      <c r="J25" s="477">
        <v>7.3440000000000005E-2</v>
      </c>
      <c r="K25" s="477">
        <v>1.0000000000000001E-5</v>
      </c>
      <c r="L25" s="477">
        <v>8.9999999999999998E-4</v>
      </c>
      <c r="M25" s="432"/>
    </row>
    <row r="26" spans="1:24" s="408" customFormat="1">
      <c r="A26" s="747"/>
      <c r="B26" s="727"/>
      <c r="C26" s="449" t="s">
        <v>1863</v>
      </c>
      <c r="D26" s="475" t="s">
        <v>1860</v>
      </c>
      <c r="E26" s="476">
        <v>0.18862999999999999</v>
      </c>
      <c r="F26" s="477">
        <v>0.18726999999999999</v>
      </c>
      <c r="G26" s="477">
        <v>1.0000000000000001E-5</v>
      </c>
      <c r="H26" s="477">
        <v>1.3500000000000001E-3</v>
      </c>
      <c r="I26" s="476">
        <v>0.11151999999999999</v>
      </c>
      <c r="J26" s="477">
        <v>0.11015999999999999</v>
      </c>
      <c r="K26" s="477">
        <v>1.0000000000000001E-5</v>
      </c>
      <c r="L26" s="477">
        <v>1.3500000000000001E-3</v>
      </c>
      <c r="M26" s="432"/>
    </row>
    <row r="27" spans="1:24" s="408" customFormat="1">
      <c r="A27" s="747"/>
      <c r="B27" s="727" t="s">
        <v>1864</v>
      </c>
      <c r="C27" s="449" t="s">
        <v>1859</v>
      </c>
      <c r="D27" s="475" t="s">
        <v>1860</v>
      </c>
      <c r="E27" s="476">
        <v>0.15282000000000001</v>
      </c>
      <c r="F27" s="477">
        <v>0.15151999999999999</v>
      </c>
      <c r="G27" s="477">
        <v>1.0000000000000001E-5</v>
      </c>
      <c r="H27" s="477">
        <v>1.2899999999999999E-3</v>
      </c>
      <c r="I27" s="476">
        <v>9.0429999999999996E-2</v>
      </c>
      <c r="J27" s="477">
        <v>8.9130000000000001E-2</v>
      </c>
      <c r="K27" s="477">
        <v>1.0000000000000001E-5</v>
      </c>
      <c r="L27" s="477">
        <v>1.2899999999999999E-3</v>
      </c>
      <c r="M27" s="432"/>
    </row>
    <row r="28" spans="1:24" s="408" customFormat="1">
      <c r="A28" s="747"/>
      <c r="B28" s="727"/>
      <c r="C28" s="449" t="s">
        <v>1862</v>
      </c>
      <c r="D28" s="475" t="s">
        <v>1860</v>
      </c>
      <c r="E28" s="476">
        <v>0.11704000000000001</v>
      </c>
      <c r="F28" s="477">
        <v>0.11604</v>
      </c>
      <c r="G28" s="477">
        <v>1.0000000000000001E-5</v>
      </c>
      <c r="H28" s="477">
        <v>9.8999999999999999E-4</v>
      </c>
      <c r="I28" s="476">
        <v>6.9260000000000002E-2</v>
      </c>
      <c r="J28" s="477">
        <v>6.8260000000000001E-2</v>
      </c>
      <c r="K28" s="477">
        <v>1.0000000000000001E-5</v>
      </c>
      <c r="L28" s="477">
        <v>9.8999999999999999E-4</v>
      </c>
      <c r="M28" s="432"/>
    </row>
    <row r="29" spans="1:24" s="408" customFormat="1">
      <c r="A29" s="747"/>
      <c r="B29" s="727"/>
      <c r="C29" s="449" t="s">
        <v>1865</v>
      </c>
      <c r="D29" s="475" t="s">
        <v>1860</v>
      </c>
      <c r="E29" s="476">
        <v>0.18726000000000001</v>
      </c>
      <c r="F29" s="477">
        <v>0.18567</v>
      </c>
      <c r="G29" s="477">
        <v>1.0000000000000001E-5</v>
      </c>
      <c r="H29" s="477">
        <v>1.57E-3</v>
      </c>
      <c r="I29" s="476">
        <v>0.11081000000000001</v>
      </c>
      <c r="J29" s="477">
        <v>0.10922</v>
      </c>
      <c r="K29" s="477">
        <v>1.0000000000000001E-5</v>
      </c>
      <c r="L29" s="477">
        <v>1.57E-3</v>
      </c>
      <c r="M29" s="432"/>
    </row>
    <row r="30" spans="1:24" s="408" customFormat="1">
      <c r="A30" s="747"/>
      <c r="B30" s="727"/>
      <c r="C30" s="449" t="s">
        <v>1863</v>
      </c>
      <c r="D30" s="475" t="s">
        <v>1860</v>
      </c>
      <c r="E30" s="476">
        <v>0.33939999999999998</v>
      </c>
      <c r="F30" s="477">
        <v>0.33651999999999999</v>
      </c>
      <c r="G30" s="477">
        <v>2.0000000000000002E-5</v>
      </c>
      <c r="H30" s="477">
        <v>2.8500000000000001E-3</v>
      </c>
      <c r="I30" s="476">
        <v>0.20083000000000001</v>
      </c>
      <c r="J30" s="477">
        <v>0.19794999999999999</v>
      </c>
      <c r="K30" s="477">
        <v>2.0000000000000002E-5</v>
      </c>
      <c r="L30" s="477">
        <v>2.8500000000000001E-3</v>
      </c>
      <c r="M30" s="432"/>
    </row>
    <row r="31" spans="1:24" s="408" customFormat="1">
      <c r="A31" s="747"/>
      <c r="B31" s="727"/>
      <c r="C31" s="449" t="s">
        <v>1866</v>
      </c>
      <c r="D31" s="475" t="s">
        <v>1860</v>
      </c>
      <c r="E31" s="476">
        <v>0.46814</v>
      </c>
      <c r="F31" s="477">
        <v>0.46417000000000003</v>
      </c>
      <c r="G31" s="477">
        <v>3.0000000000000001E-5</v>
      </c>
      <c r="H31" s="477">
        <v>3.9399999999999999E-3</v>
      </c>
      <c r="I31" s="476">
        <v>0.27700999999999998</v>
      </c>
      <c r="J31" s="477">
        <v>0.27304</v>
      </c>
      <c r="K31" s="477">
        <v>3.0000000000000001E-5</v>
      </c>
      <c r="L31" s="477">
        <v>3.9399999999999999E-3</v>
      </c>
      <c r="M31" s="432"/>
    </row>
    <row r="32" spans="1:24" s="408" customFormat="1">
      <c r="A32" s="747"/>
      <c r="B32" s="727" t="s">
        <v>1867</v>
      </c>
      <c r="C32" s="449" t="s">
        <v>1859</v>
      </c>
      <c r="D32" s="475" t="s">
        <v>1860</v>
      </c>
      <c r="E32" s="476">
        <v>0.14252999999999999</v>
      </c>
      <c r="F32" s="477">
        <v>0.14166000000000001</v>
      </c>
      <c r="G32" s="477">
        <v>1.0000000000000001E-5</v>
      </c>
      <c r="H32" s="477">
        <v>8.5999999999999998E-4</v>
      </c>
      <c r="I32" s="476">
        <v>8.4199999999999997E-2</v>
      </c>
      <c r="J32" s="477">
        <v>8.3330000000000001E-2</v>
      </c>
      <c r="K32" s="477">
        <v>1.0000000000000001E-5</v>
      </c>
      <c r="L32" s="477">
        <v>8.5999999999999998E-4</v>
      </c>
      <c r="M32" s="432"/>
    </row>
    <row r="33" spans="1:24" s="408" customFormat="1">
      <c r="A33" s="747"/>
      <c r="B33" s="727"/>
      <c r="C33" s="449" t="s">
        <v>1862</v>
      </c>
      <c r="D33" s="475" t="s">
        <v>1860</v>
      </c>
      <c r="E33" s="476">
        <v>0.10915999999999999</v>
      </c>
      <c r="F33" s="477">
        <v>0.10849</v>
      </c>
      <c r="G33" s="477">
        <v>1.0000000000000001E-5</v>
      </c>
      <c r="H33" s="477">
        <v>6.7000000000000002E-4</v>
      </c>
      <c r="I33" s="476">
        <v>6.4490000000000006E-2</v>
      </c>
      <c r="J33" s="477">
        <v>6.3820000000000002E-2</v>
      </c>
      <c r="K33" s="477">
        <v>1.0000000000000001E-5</v>
      </c>
      <c r="L33" s="477">
        <v>6.7000000000000002E-4</v>
      </c>
      <c r="M33" s="432"/>
    </row>
    <row r="34" spans="1:24" s="408" customFormat="1">
      <c r="A34" s="747"/>
      <c r="B34" s="727"/>
      <c r="C34" s="449" t="s">
        <v>1865</v>
      </c>
      <c r="D34" s="475" t="s">
        <v>1860</v>
      </c>
      <c r="E34" s="476">
        <v>0.17465</v>
      </c>
      <c r="F34" s="477">
        <v>0.17358000000000001</v>
      </c>
      <c r="G34" s="477">
        <v>1.0000000000000001E-5</v>
      </c>
      <c r="H34" s="477">
        <v>1.06E-3</v>
      </c>
      <c r="I34" s="476">
        <v>0.10317999999999999</v>
      </c>
      <c r="J34" s="477">
        <v>0.10211000000000001</v>
      </c>
      <c r="K34" s="477">
        <v>1.0000000000000001E-5</v>
      </c>
      <c r="L34" s="477">
        <v>1.06E-3</v>
      </c>
      <c r="M34" s="432"/>
    </row>
    <row r="35" spans="1:24" s="408" customFormat="1">
      <c r="A35" s="747"/>
      <c r="B35" s="727"/>
      <c r="C35" s="449" t="s">
        <v>1863</v>
      </c>
      <c r="D35" s="475" t="s">
        <v>1860</v>
      </c>
      <c r="E35" s="476">
        <v>0.31656000000000001</v>
      </c>
      <c r="F35" s="477">
        <v>0.31462000000000001</v>
      </c>
      <c r="G35" s="477">
        <v>2.0000000000000002E-5</v>
      </c>
      <c r="H35" s="477">
        <v>1.92E-3</v>
      </c>
      <c r="I35" s="476">
        <v>0.18701000000000001</v>
      </c>
      <c r="J35" s="477">
        <v>0.18507000000000001</v>
      </c>
      <c r="K35" s="477">
        <v>2.0000000000000002E-5</v>
      </c>
      <c r="L35" s="477">
        <v>1.92E-3</v>
      </c>
      <c r="M35" s="432"/>
    </row>
    <row r="36" spans="1:24" s="408" customFormat="1">
      <c r="A36" s="748"/>
      <c r="B36" s="749"/>
      <c r="C36" s="478" t="s">
        <v>1866</v>
      </c>
      <c r="D36" s="479" t="s">
        <v>1860</v>
      </c>
      <c r="E36" s="476">
        <v>0.43663000000000002</v>
      </c>
      <c r="F36" s="477">
        <v>0.43396000000000001</v>
      </c>
      <c r="G36" s="477">
        <v>2.0000000000000002E-5</v>
      </c>
      <c r="H36" s="477">
        <v>2.65E-3</v>
      </c>
      <c r="I36" s="476">
        <v>0.25794</v>
      </c>
      <c r="J36" s="477">
        <v>0.25527</v>
      </c>
      <c r="K36" s="477">
        <v>2.0000000000000002E-5</v>
      </c>
      <c r="L36" s="477">
        <v>2.65E-3</v>
      </c>
      <c r="M36" s="432"/>
    </row>
    <row r="37" spans="1:24" s="408" customFormat="1">
      <c r="A37" s="437"/>
      <c r="B37" s="437"/>
      <c r="C37" s="437"/>
      <c r="D37" s="437"/>
      <c r="E37" s="437"/>
      <c r="F37" s="437"/>
      <c r="G37" s="437"/>
      <c r="H37" s="437"/>
      <c r="I37" s="437"/>
      <c r="J37" s="437"/>
      <c r="K37" s="437"/>
      <c r="L37" s="437"/>
      <c r="M37" s="406"/>
      <c r="V37" s="406"/>
      <c r="W37" s="406"/>
      <c r="X37" s="406"/>
    </row>
    <row r="38" spans="1:24" s="408" customFormat="1">
      <c r="A38" s="437"/>
      <c r="B38" s="437"/>
      <c r="C38" s="437"/>
      <c r="D38" s="437"/>
      <c r="E38" s="437"/>
      <c r="F38" s="437"/>
      <c r="G38" s="437"/>
      <c r="H38" s="437"/>
      <c r="I38" s="437"/>
      <c r="J38" s="437"/>
      <c r="K38" s="437"/>
      <c r="L38" s="437"/>
      <c r="M38" s="406"/>
      <c r="N38" s="406"/>
      <c r="O38" s="406"/>
      <c r="P38" s="406"/>
      <c r="Q38" s="406"/>
      <c r="R38" s="406"/>
      <c r="S38" s="406"/>
      <c r="T38" s="406"/>
      <c r="U38" s="406"/>
      <c r="V38" s="406"/>
      <c r="W38" s="406"/>
      <c r="X38" s="406"/>
    </row>
    <row r="39" spans="1:24" s="381" customFormat="1" ht="15.6">
      <c r="A39" s="463" t="s">
        <v>1640</v>
      </c>
      <c r="B39" s="405"/>
      <c r="C39" s="405"/>
      <c r="D39" s="405"/>
      <c r="E39" s="405"/>
      <c r="F39" s="405"/>
      <c r="G39" s="405"/>
      <c r="H39" s="405"/>
      <c r="I39" s="405"/>
      <c r="J39" s="405"/>
      <c r="K39" s="405"/>
      <c r="L39" s="405"/>
      <c r="M39" s="405"/>
      <c r="N39" s="405"/>
      <c r="O39" s="405"/>
      <c r="P39" s="405"/>
      <c r="Q39" s="405"/>
      <c r="R39" s="405"/>
      <c r="S39" s="405"/>
      <c r="T39" s="405"/>
      <c r="U39" s="405"/>
      <c r="V39" s="405"/>
      <c r="W39" s="405"/>
      <c r="X39" s="405"/>
    </row>
    <row r="40" spans="1:24" s="381" customFormat="1" ht="18" customHeight="1">
      <c r="A40" s="750" t="s">
        <v>1868</v>
      </c>
      <c r="B40" s="750"/>
      <c r="C40" s="750"/>
      <c r="D40" s="750"/>
      <c r="E40" s="750"/>
      <c r="F40" s="750"/>
      <c r="G40" s="750"/>
      <c r="H40" s="750"/>
      <c r="I40" s="750"/>
      <c r="J40" s="750"/>
      <c r="K40" s="750"/>
      <c r="L40" s="750"/>
      <c r="M40" s="405"/>
      <c r="N40" s="405"/>
      <c r="O40" s="405"/>
      <c r="P40" s="405"/>
      <c r="Q40" s="405"/>
      <c r="R40" s="405"/>
      <c r="S40" s="405"/>
      <c r="T40" s="405"/>
      <c r="U40" s="405"/>
      <c r="V40" s="405"/>
      <c r="W40" s="405"/>
      <c r="X40" s="405"/>
    </row>
    <row r="41" spans="1:24" s="381" customFormat="1" ht="38.25" customHeight="1">
      <c r="A41" s="741" t="s">
        <v>1869</v>
      </c>
      <c r="B41" s="741"/>
      <c r="C41" s="741"/>
      <c r="D41" s="741"/>
      <c r="E41" s="741"/>
      <c r="F41" s="741"/>
      <c r="G41" s="741"/>
      <c r="H41" s="741"/>
      <c r="I41" s="741"/>
      <c r="J41" s="741"/>
      <c r="K41" s="741"/>
      <c r="L41" s="741"/>
      <c r="M41" s="405"/>
      <c r="N41" s="405"/>
      <c r="O41" s="405"/>
      <c r="P41" s="405"/>
      <c r="Q41" s="405"/>
      <c r="R41" s="405"/>
      <c r="S41" s="405"/>
      <c r="T41" s="405"/>
      <c r="U41" s="405"/>
      <c r="V41" s="405"/>
      <c r="W41" s="405"/>
      <c r="X41" s="405"/>
    </row>
    <row r="42" spans="1:24" s="381" customFormat="1" ht="16.350000000000001" customHeight="1">
      <c r="A42" s="750" t="s">
        <v>1870</v>
      </c>
      <c r="B42" s="750"/>
      <c r="C42" s="750"/>
      <c r="D42" s="750"/>
      <c r="E42" s="750"/>
      <c r="F42" s="750"/>
      <c r="G42" s="750"/>
      <c r="H42" s="750"/>
      <c r="I42" s="750"/>
      <c r="J42" s="750"/>
      <c r="K42" s="750"/>
      <c r="L42" s="750"/>
      <c r="M42" s="405"/>
      <c r="N42" s="405"/>
      <c r="O42" s="405"/>
      <c r="P42" s="405"/>
      <c r="Q42" s="405"/>
      <c r="R42" s="405"/>
      <c r="S42" s="405"/>
      <c r="T42" s="405"/>
      <c r="U42" s="405"/>
      <c r="V42" s="405"/>
      <c r="W42" s="405"/>
      <c r="X42" s="405"/>
    </row>
    <row r="43" spans="1:24" s="381" customFormat="1" ht="39" customHeight="1">
      <c r="A43" s="741" t="s">
        <v>1871</v>
      </c>
      <c r="B43" s="741"/>
      <c r="C43" s="741"/>
      <c r="D43" s="741"/>
      <c r="E43" s="741"/>
      <c r="F43" s="741"/>
      <c r="G43" s="741"/>
      <c r="H43" s="741"/>
      <c r="I43" s="741"/>
      <c r="J43" s="741"/>
      <c r="K43" s="741"/>
      <c r="L43" s="741"/>
      <c r="M43" s="405"/>
      <c r="N43" s="405"/>
      <c r="O43" s="405"/>
      <c r="P43" s="405"/>
      <c r="Q43" s="405"/>
      <c r="R43" s="405"/>
      <c r="S43" s="405"/>
      <c r="T43" s="405"/>
      <c r="U43" s="405"/>
      <c r="V43" s="405"/>
      <c r="W43" s="405"/>
      <c r="X43" s="405"/>
    </row>
    <row r="44" spans="1:24" s="381" customFormat="1" ht="19.5" customHeight="1">
      <c r="A44" s="750" t="s">
        <v>1872</v>
      </c>
      <c r="B44" s="750"/>
      <c r="C44" s="750"/>
      <c r="D44" s="750"/>
      <c r="E44" s="750"/>
      <c r="F44" s="750"/>
      <c r="G44" s="750"/>
      <c r="H44" s="750"/>
      <c r="I44" s="750"/>
      <c r="J44" s="750"/>
      <c r="K44" s="750"/>
      <c r="L44" s="750"/>
      <c r="M44" s="405"/>
      <c r="N44" s="405"/>
      <c r="O44" s="405"/>
      <c r="P44" s="405"/>
      <c r="Q44" s="405"/>
      <c r="R44" s="405"/>
      <c r="S44" s="405"/>
      <c r="T44" s="405"/>
      <c r="U44" s="405"/>
      <c r="V44" s="405"/>
      <c r="W44" s="405"/>
      <c r="X44" s="405"/>
    </row>
    <row r="45" spans="1:24" s="381" customFormat="1" ht="47.25" customHeight="1">
      <c r="A45" s="741" t="s">
        <v>1873</v>
      </c>
      <c r="B45" s="741"/>
      <c r="C45" s="741"/>
      <c r="D45" s="741"/>
      <c r="E45" s="741"/>
      <c r="F45" s="741"/>
      <c r="G45" s="741"/>
      <c r="H45" s="741"/>
      <c r="I45" s="741"/>
      <c r="J45" s="741"/>
      <c r="K45" s="741"/>
      <c r="L45" s="741"/>
      <c r="M45" s="405"/>
      <c r="N45" s="405"/>
      <c r="O45" s="405"/>
      <c r="P45" s="405"/>
      <c r="Q45" s="405"/>
      <c r="R45" s="405"/>
      <c r="S45" s="405"/>
      <c r="T45" s="405"/>
      <c r="U45" s="405"/>
      <c r="V45" s="405"/>
      <c r="W45" s="405"/>
      <c r="X45" s="405"/>
    </row>
    <row r="46" spans="1:24" s="381" customFormat="1" ht="18" customHeight="1">
      <c r="A46" s="750" t="s">
        <v>1874</v>
      </c>
      <c r="B46" s="750"/>
      <c r="C46" s="750"/>
      <c r="D46" s="750"/>
      <c r="E46" s="750"/>
      <c r="F46" s="750"/>
      <c r="G46" s="750"/>
      <c r="H46" s="750"/>
      <c r="I46" s="750"/>
      <c r="J46" s="750"/>
      <c r="K46" s="750"/>
      <c r="L46" s="750"/>
      <c r="M46" s="405"/>
      <c r="N46" s="405"/>
      <c r="O46" s="405"/>
      <c r="P46" s="405"/>
      <c r="Q46" s="405"/>
      <c r="R46" s="405"/>
      <c r="S46" s="405"/>
      <c r="T46" s="405"/>
      <c r="U46" s="405"/>
      <c r="V46" s="405"/>
      <c r="W46" s="405"/>
      <c r="X46" s="405"/>
    </row>
    <row r="47" spans="1:24" s="381" customFormat="1" ht="75" customHeight="1">
      <c r="A47" s="741" t="s">
        <v>1875</v>
      </c>
      <c r="B47" s="741"/>
      <c r="C47" s="741"/>
      <c r="D47" s="741"/>
      <c r="E47" s="741"/>
      <c r="F47" s="741"/>
      <c r="G47" s="741"/>
      <c r="H47" s="741"/>
      <c r="I47" s="741"/>
      <c r="J47" s="741"/>
      <c r="K47" s="741"/>
      <c r="L47" s="741"/>
      <c r="M47" s="405"/>
      <c r="N47" s="405"/>
      <c r="O47" s="405"/>
      <c r="P47" s="405"/>
      <c r="Q47" s="405"/>
      <c r="R47" s="405"/>
      <c r="S47" s="405"/>
      <c r="T47" s="405"/>
      <c r="U47" s="405"/>
      <c r="V47" s="405"/>
      <c r="W47" s="405"/>
      <c r="X47" s="405"/>
    </row>
    <row r="48" spans="1:24" s="381" customFormat="1" ht="18.75" customHeight="1">
      <c r="A48" s="750" t="s">
        <v>1876</v>
      </c>
      <c r="B48" s="750"/>
      <c r="C48" s="750"/>
      <c r="D48" s="750"/>
      <c r="E48" s="750"/>
      <c r="F48" s="750"/>
      <c r="G48" s="750"/>
      <c r="H48" s="750"/>
      <c r="I48" s="750"/>
      <c r="J48" s="750"/>
      <c r="K48" s="750"/>
      <c r="L48" s="750"/>
      <c r="M48" s="405"/>
      <c r="N48" s="405"/>
      <c r="O48" s="405"/>
      <c r="P48" s="405"/>
      <c r="Q48" s="405"/>
      <c r="R48" s="405"/>
      <c r="S48" s="405"/>
      <c r="T48" s="405"/>
      <c r="U48" s="405"/>
      <c r="V48" s="405"/>
      <c r="W48" s="405"/>
      <c r="X48" s="405"/>
    </row>
    <row r="49" spans="1:24" s="381" customFormat="1" ht="42.75" customHeight="1">
      <c r="A49" s="741" t="s">
        <v>1877</v>
      </c>
      <c r="B49" s="741"/>
      <c r="C49" s="741"/>
      <c r="D49" s="741"/>
      <c r="E49" s="741"/>
      <c r="F49" s="741"/>
      <c r="G49" s="741"/>
      <c r="H49" s="741"/>
      <c r="I49" s="741"/>
      <c r="J49" s="741"/>
      <c r="K49" s="741"/>
      <c r="L49" s="741"/>
      <c r="M49" s="741"/>
      <c r="N49" s="405"/>
      <c r="O49" s="405"/>
      <c r="P49" s="405"/>
      <c r="Q49" s="405"/>
      <c r="R49" s="405"/>
      <c r="S49" s="405"/>
      <c r="T49" s="405"/>
      <c r="U49" s="405"/>
      <c r="V49" s="405"/>
      <c r="W49" s="405"/>
      <c r="X49" s="405"/>
    </row>
    <row r="50" spans="1:24" s="381" customFormat="1" ht="18.75" customHeight="1">
      <c r="A50" s="750" t="s">
        <v>1878</v>
      </c>
      <c r="B50" s="750"/>
      <c r="C50" s="750"/>
      <c r="D50" s="750"/>
      <c r="E50" s="750"/>
      <c r="F50" s="750"/>
      <c r="G50" s="750"/>
      <c r="H50" s="750"/>
      <c r="I50" s="750"/>
      <c r="J50" s="750"/>
      <c r="K50" s="750"/>
      <c r="L50" s="750"/>
      <c r="M50" s="405"/>
      <c r="N50" s="405"/>
      <c r="O50" s="405"/>
      <c r="P50" s="405"/>
      <c r="Q50" s="405"/>
      <c r="R50" s="405"/>
      <c r="S50" s="405"/>
      <c r="T50" s="405"/>
      <c r="U50" s="405"/>
      <c r="V50" s="405"/>
      <c r="W50" s="405"/>
      <c r="X50" s="405"/>
    </row>
    <row r="51" spans="1:24" s="381" customFormat="1" ht="72.75" customHeight="1">
      <c r="A51" s="741" t="s">
        <v>1879</v>
      </c>
      <c r="B51" s="741"/>
      <c r="C51" s="741"/>
      <c r="D51" s="741"/>
      <c r="E51" s="741"/>
      <c r="F51" s="741"/>
      <c r="G51" s="741"/>
      <c r="H51" s="741"/>
      <c r="I51" s="741"/>
      <c r="J51" s="741"/>
      <c r="K51" s="741"/>
      <c r="L51" s="741"/>
      <c r="M51" s="741"/>
      <c r="N51" s="405"/>
      <c r="O51" s="405"/>
      <c r="P51" s="405"/>
      <c r="Q51" s="405"/>
      <c r="R51" s="405"/>
      <c r="S51" s="405"/>
      <c r="T51" s="405"/>
      <c r="U51" s="405"/>
      <c r="V51" s="405"/>
      <c r="W51" s="405"/>
      <c r="X51" s="405"/>
    </row>
    <row r="52" spans="1:24" s="381" customFormat="1" ht="19.5" customHeight="1">
      <c r="A52" s="750" t="s">
        <v>1880</v>
      </c>
      <c r="B52" s="750"/>
      <c r="C52" s="750"/>
      <c r="D52" s="750"/>
      <c r="E52" s="750"/>
      <c r="F52" s="750"/>
      <c r="G52" s="750"/>
      <c r="H52" s="750"/>
      <c r="I52" s="750"/>
      <c r="J52" s="750"/>
      <c r="K52" s="750"/>
      <c r="L52" s="750"/>
      <c r="M52" s="438"/>
      <c r="N52" s="405"/>
      <c r="O52" s="405"/>
      <c r="P52" s="405"/>
      <c r="Q52" s="405"/>
      <c r="R52" s="405"/>
      <c r="S52" s="405"/>
      <c r="T52" s="405"/>
      <c r="U52" s="405"/>
      <c r="V52" s="405"/>
      <c r="W52" s="405"/>
      <c r="X52" s="405"/>
    </row>
    <row r="53" spans="1:24" s="381" customFormat="1" ht="58.5" customHeight="1">
      <c r="A53" s="741" t="s">
        <v>1881</v>
      </c>
      <c r="B53" s="741"/>
      <c r="C53" s="741"/>
      <c r="D53" s="741"/>
      <c r="E53" s="741"/>
      <c r="F53" s="741"/>
      <c r="G53" s="741"/>
      <c r="H53" s="741"/>
      <c r="I53" s="741"/>
      <c r="J53" s="741"/>
      <c r="K53" s="741"/>
      <c r="L53" s="741"/>
      <c r="M53" s="741"/>
      <c r="N53" s="405"/>
      <c r="O53" s="405"/>
      <c r="P53" s="405"/>
      <c r="Q53" s="405"/>
      <c r="R53" s="405"/>
      <c r="S53" s="405"/>
      <c r="T53" s="405"/>
      <c r="U53" s="405"/>
      <c r="V53" s="405"/>
      <c r="W53" s="405"/>
      <c r="X53" s="405"/>
    </row>
    <row r="54" spans="1:24" s="381" customFormat="1">
      <c r="B54" s="163" t="s">
        <v>1882</v>
      </c>
      <c r="C54" s="164"/>
      <c r="D54" s="164"/>
      <c r="E54" s="164"/>
      <c r="F54" s="164"/>
      <c r="G54" s="164"/>
      <c r="H54" s="164"/>
      <c r="I54" s="164"/>
      <c r="J54" s="164"/>
      <c r="K54" s="164"/>
      <c r="L54" s="164"/>
      <c r="M54" s="164"/>
      <c r="N54" s="405"/>
      <c r="O54" s="405"/>
      <c r="P54" s="405"/>
      <c r="Q54" s="405"/>
      <c r="R54" s="405"/>
      <c r="S54" s="405"/>
      <c r="T54" s="405"/>
      <c r="U54" s="405"/>
      <c r="V54" s="405"/>
      <c r="W54" s="405"/>
      <c r="X54" s="405"/>
    </row>
    <row r="55" spans="1:24" s="381" customFormat="1" ht="15" customHeight="1">
      <c r="B55" s="165" t="s">
        <v>1883</v>
      </c>
      <c r="C55" s="166"/>
      <c r="D55" s="166"/>
      <c r="E55" s="166"/>
      <c r="F55" s="166"/>
      <c r="G55" s="166"/>
      <c r="H55" s="166"/>
      <c r="I55" s="166"/>
      <c r="J55" s="166"/>
      <c r="K55" s="166"/>
      <c r="L55" s="166"/>
      <c r="M55" s="166"/>
      <c r="N55" s="405"/>
      <c r="O55" s="405"/>
      <c r="P55" s="405"/>
      <c r="Q55" s="405"/>
      <c r="R55" s="405"/>
      <c r="S55" s="405"/>
      <c r="T55" s="405"/>
      <c r="U55" s="405"/>
      <c r="V55" s="405"/>
      <c r="W55" s="405"/>
      <c r="X55" s="405"/>
    </row>
    <row r="56" spans="1:24" s="405" customFormat="1" ht="24.6" customHeight="1">
      <c r="A56" s="741" t="s">
        <v>1884</v>
      </c>
      <c r="B56" s="741"/>
      <c r="C56" s="741"/>
      <c r="D56" s="741"/>
      <c r="E56" s="741"/>
      <c r="F56" s="741"/>
      <c r="G56" s="741"/>
      <c r="H56" s="741"/>
      <c r="I56" s="741"/>
      <c r="J56" s="741"/>
      <c r="K56" s="741"/>
      <c r="L56" s="741"/>
      <c r="M56" s="438"/>
    </row>
    <row r="57" spans="1:24" s="381" customFormat="1" ht="15" hidden="1" customHeight="1"/>
    <row r="58" spans="1:24" s="381" customFormat="1">
      <c r="A58" s="699" t="s">
        <v>1643</v>
      </c>
      <c r="B58" s="699"/>
      <c r="C58" s="699"/>
      <c r="D58" s="699"/>
      <c r="E58" s="699"/>
      <c r="F58" s="699"/>
      <c r="G58" s="699"/>
      <c r="H58" s="699"/>
      <c r="I58" s="699"/>
      <c r="J58" s="699"/>
      <c r="K58" s="699"/>
      <c r="L58" s="699"/>
    </row>
    <row r="59" spans="1:24" s="381" customFormat="1"/>
    <row r="60" spans="1:24" s="381" customFormat="1"/>
    <row r="61" spans="1:24" s="381" customFormat="1"/>
    <row r="62" spans="1:24" s="381" customFormat="1"/>
    <row r="63" spans="1:24" s="381" customFormat="1"/>
    <row r="64" spans="1:24" s="381" customFormat="1"/>
    <row r="65" s="381" customFormat="1"/>
    <row r="66" s="381" customFormat="1"/>
    <row r="67" s="381" customFormat="1"/>
    <row r="68" s="381" customFormat="1"/>
    <row r="69" s="381" customFormat="1"/>
  </sheetData>
  <sheetProtection autoFilter="0"/>
  <mergeCells count="34">
    <mergeCell ref="A52:L52"/>
    <mergeCell ref="A53:M53"/>
    <mergeCell ref="A56:L56"/>
    <mergeCell ref="A58:L58"/>
    <mergeCell ref="A46:L46"/>
    <mergeCell ref="A47:L47"/>
    <mergeCell ref="A48:L48"/>
    <mergeCell ref="A49:M49"/>
    <mergeCell ref="A50:L50"/>
    <mergeCell ref="A51:M51"/>
    <mergeCell ref="A45:L45"/>
    <mergeCell ref="E21:H21"/>
    <mergeCell ref="I21:L21"/>
    <mergeCell ref="A23:A36"/>
    <mergeCell ref="B24:B26"/>
    <mergeCell ref="B27:B31"/>
    <mergeCell ref="B32:B36"/>
    <mergeCell ref="A40:L40"/>
    <mergeCell ref="A41:L41"/>
    <mergeCell ref="A42:L42"/>
    <mergeCell ref="A43:L43"/>
    <mergeCell ref="A44:L44"/>
    <mergeCell ref="M12:X12"/>
    <mergeCell ref="A18:L18"/>
    <mergeCell ref="A8:L8"/>
    <mergeCell ref="A9:L9"/>
    <mergeCell ref="A10:L10"/>
    <mergeCell ref="A11:L11"/>
    <mergeCell ref="A12:L12"/>
    <mergeCell ref="A13:L13"/>
    <mergeCell ref="A14:L14"/>
    <mergeCell ref="A15:L15"/>
    <mergeCell ref="A16:L16"/>
    <mergeCell ref="A17:L17"/>
  </mergeCells>
  <hyperlinks>
    <hyperlink ref="A3" location="Index!A1" display="Index" xr:uid="{730FA84C-A7B8-49F5-9B79-DDB2641A820C}"/>
    <hyperlink ref="A41:L41" location="'Haul definition'!A1" display="Territories around the world and their haul length relative to the UK are shown on the Haul Definition sheet. Broadly speaking the definition of domestic flights, are those within the UK, short-haul are those within Europe, long-haul are outside of Europe and international flights are those between non-UK destinations." xr:uid="{522DA8F4-BEB8-4E06-B8E2-D7FEC22A1CA5}"/>
    <hyperlink ref="B54" location="'Freighting goods'!A1" display="Freighting goods" xr:uid="{2FE3E8CC-EA92-4CAF-8116-9E2B5192C4BD}"/>
    <hyperlink ref="B55" location="'WTT- delivery vehs &amp; freight'!A1" display="WTT- delivery vehs &amp; freight" xr:uid="{A7510621-0D02-4812-820C-2C189AABCF44}"/>
  </hyperlinks>
  <pageMargins left="0.7" right="0.7" top="0.75" bottom="0.75" header="0.3" footer="0.3"/>
  <pageSetup paperSize="9" scale="34" fitToHeight="0" orientation="landscape" r:id="rId1"/>
  <headerFooter alignWithMargins="0"/>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6" tint="0.79998168889431442"/>
    <pageSetUpPr fitToPage="1"/>
  </sheetPr>
  <dimension ref="A1:AM262"/>
  <sheetViews>
    <sheetView showGridLines="0" workbookViewId="0"/>
  </sheetViews>
  <sheetFormatPr baseColWidth="10" defaultColWidth="11.33203125" defaultRowHeight="14.4"/>
  <cols>
    <col min="1" max="1" width="23.44140625" style="381" customWidth="1"/>
    <col min="2" max="2" width="22.6640625" style="381" customWidth="1"/>
    <col min="3" max="3" width="14.44140625" style="381" customWidth="1"/>
    <col min="4" max="4" width="13.6640625" style="381" customWidth="1"/>
    <col min="5" max="5" width="20.6640625" style="381" bestFit="1" customWidth="1"/>
    <col min="6" max="6" width="20.5546875" style="381" bestFit="1" customWidth="1"/>
    <col min="7" max="7" width="21" style="381" bestFit="1" customWidth="1"/>
    <col min="8" max="8" width="13.6640625" style="381" customWidth="1"/>
    <col min="9" max="9" width="20.6640625" style="381" bestFit="1" customWidth="1"/>
    <col min="10" max="10" width="20.5546875" style="381" bestFit="1" customWidth="1"/>
    <col min="11" max="11" width="21" style="381" bestFit="1" customWidth="1"/>
    <col min="12" max="12" width="13.6640625" style="381" customWidth="1"/>
    <col min="13" max="13" width="20.6640625" style="381" bestFit="1" customWidth="1"/>
    <col min="14" max="14" width="20.5546875" style="381" bestFit="1" customWidth="1"/>
    <col min="15" max="15" width="21" style="381" bestFit="1" customWidth="1"/>
    <col min="16" max="16" width="13.6640625" style="381" customWidth="1"/>
    <col min="17" max="17" width="20.6640625" style="381" bestFit="1" customWidth="1"/>
    <col min="18" max="18" width="20.5546875" style="381" bestFit="1" customWidth="1"/>
    <col min="19" max="19" width="21" style="381" bestFit="1" customWidth="1"/>
    <col min="20" max="20" width="13.6640625" style="381" customWidth="1"/>
    <col min="21" max="21" width="20.6640625" style="381" bestFit="1" customWidth="1"/>
    <col min="22" max="22" width="20.5546875" style="381" bestFit="1" customWidth="1"/>
    <col min="23" max="23" width="21" style="381" bestFit="1" customWidth="1"/>
    <col min="24" max="24" width="13.5546875" style="381" customWidth="1"/>
    <col min="25" max="25" width="20.6640625" style="381" bestFit="1" customWidth="1"/>
    <col min="26" max="26" width="20.5546875" style="381" bestFit="1" customWidth="1"/>
    <col min="27" max="27" width="21" style="381" bestFit="1" customWidth="1"/>
    <col min="28" max="28" width="13.5546875" style="382" customWidth="1"/>
    <col min="29" max="29" width="20.6640625" style="382" bestFit="1" customWidth="1"/>
    <col min="30" max="30" width="20.5546875" style="382" bestFit="1" customWidth="1"/>
    <col min="31" max="31" width="21" style="382" bestFit="1" customWidth="1"/>
    <col min="32" max="32" width="13.5546875" style="382" customWidth="1"/>
    <col min="33" max="33" width="20.6640625" style="382" bestFit="1" customWidth="1"/>
    <col min="34" max="34" width="20.5546875" style="382" bestFit="1" customWidth="1"/>
    <col min="35" max="35" width="21" style="382" bestFit="1" customWidth="1"/>
    <col min="36" max="36" width="48.5546875" style="382" customWidth="1"/>
    <col min="37" max="16384" width="11.33203125" style="382"/>
  </cols>
  <sheetData>
    <row r="1" spans="1:39" s="378" customFormat="1" ht="10.199999999999999">
      <c r="A1" s="378" t="s">
        <v>1564</v>
      </c>
    </row>
    <row r="2" spans="1:39" ht="21">
      <c r="A2" s="379" t="s">
        <v>1885</v>
      </c>
      <c r="B2" s="379"/>
      <c r="C2" s="379"/>
      <c r="D2" s="379"/>
      <c r="E2" s="379"/>
      <c r="F2" s="379"/>
      <c r="AB2" s="381"/>
      <c r="AC2" s="381"/>
      <c r="AD2" s="381"/>
      <c r="AE2" s="381"/>
      <c r="AF2" s="381"/>
      <c r="AG2" s="381"/>
      <c r="AH2" s="381"/>
      <c r="AI2" s="381"/>
      <c r="AJ2" s="381"/>
      <c r="AK2" s="381"/>
      <c r="AL2" s="381"/>
      <c r="AM2" s="381"/>
    </row>
    <row r="3" spans="1:39">
      <c r="A3" s="159" t="s">
        <v>1566</v>
      </c>
      <c r="AB3" s="381"/>
      <c r="AC3" s="381"/>
      <c r="AD3" s="381"/>
      <c r="AE3" s="381"/>
      <c r="AF3" s="381"/>
      <c r="AG3" s="381"/>
      <c r="AH3" s="381"/>
      <c r="AI3" s="381"/>
      <c r="AJ3" s="381"/>
      <c r="AK3" s="381"/>
      <c r="AL3" s="381"/>
      <c r="AM3" s="381"/>
    </row>
    <row r="4" spans="1:39" s="387" customFormat="1" ht="7.2" thickBot="1"/>
    <row r="5" spans="1:39" ht="28.2" thickTop="1">
      <c r="A5" s="390" t="s">
        <v>1567</v>
      </c>
      <c r="B5" s="391" t="s">
        <v>1885</v>
      </c>
      <c r="C5" s="390" t="s">
        <v>1568</v>
      </c>
      <c r="D5" s="392" t="s">
        <v>2198</v>
      </c>
      <c r="E5" s="423" t="s">
        <v>1569</v>
      </c>
      <c r="F5" s="424" t="s">
        <v>1570</v>
      </c>
      <c r="AB5" s="381"/>
      <c r="AC5" s="381"/>
      <c r="AD5" s="381"/>
      <c r="AE5" s="381"/>
      <c r="AF5" s="381"/>
      <c r="AG5" s="381"/>
      <c r="AH5" s="381"/>
      <c r="AI5" s="381"/>
      <c r="AJ5" s="381"/>
      <c r="AK5" s="381"/>
      <c r="AL5" s="381"/>
      <c r="AM5" s="381"/>
    </row>
    <row r="6" spans="1:39" ht="15" thickBot="1">
      <c r="A6" s="395" t="s">
        <v>1571</v>
      </c>
      <c r="B6" s="396" t="s">
        <v>1572</v>
      </c>
      <c r="C6" s="397" t="s">
        <v>1573</v>
      </c>
      <c r="D6" s="446">
        <v>1</v>
      </c>
      <c r="E6" s="397" t="s">
        <v>1574</v>
      </c>
      <c r="F6" s="426">
        <v>2025</v>
      </c>
      <c r="AB6" s="381"/>
      <c r="AC6" s="381"/>
      <c r="AD6" s="381"/>
      <c r="AE6" s="381"/>
      <c r="AF6" s="381"/>
      <c r="AG6" s="381"/>
      <c r="AH6" s="381"/>
      <c r="AI6" s="381"/>
      <c r="AJ6" s="381"/>
      <c r="AK6" s="381"/>
      <c r="AL6" s="381"/>
      <c r="AM6" s="381"/>
    </row>
    <row r="7" spans="1:39" ht="15.6" thickTop="1" thickBot="1">
      <c r="AB7" s="381"/>
      <c r="AC7" s="381"/>
      <c r="AD7" s="381"/>
      <c r="AE7" s="381"/>
      <c r="AF7" s="381"/>
      <c r="AG7" s="381"/>
      <c r="AH7" s="381"/>
      <c r="AI7" s="381"/>
      <c r="AJ7" s="381"/>
      <c r="AK7" s="381"/>
      <c r="AL7" s="381"/>
      <c r="AM7" s="381"/>
    </row>
    <row r="8" spans="1:39" ht="39" customHeight="1" thickTop="1" thickBot="1">
      <c r="A8" s="693" t="s">
        <v>1886</v>
      </c>
      <c r="B8" s="694"/>
      <c r="C8" s="694"/>
      <c r="D8" s="694"/>
      <c r="E8" s="694"/>
      <c r="F8" s="694"/>
      <c r="G8" s="694"/>
      <c r="H8" s="694"/>
      <c r="I8" s="694"/>
      <c r="J8" s="694"/>
      <c r="K8" s="694"/>
      <c r="L8" s="695"/>
      <c r="AB8" s="381"/>
      <c r="AC8" s="381"/>
      <c r="AD8" s="381"/>
      <c r="AE8" s="381"/>
      <c r="AF8" s="381"/>
      <c r="AG8" s="381"/>
      <c r="AH8" s="381"/>
      <c r="AI8" s="381"/>
      <c r="AJ8" s="381"/>
      <c r="AK8" s="381"/>
      <c r="AL8" s="381"/>
      <c r="AM8" s="381"/>
    </row>
    <row r="9" spans="1:39" ht="15" thickTop="1">
      <c r="A9" s="696"/>
      <c r="B9" s="705"/>
      <c r="C9" s="705"/>
      <c r="D9" s="705"/>
      <c r="E9" s="705"/>
      <c r="F9" s="705"/>
      <c r="G9" s="705"/>
      <c r="H9" s="705"/>
      <c r="I9" s="705"/>
      <c r="J9" s="705"/>
      <c r="K9" s="705"/>
      <c r="L9" s="705"/>
      <c r="AB9" s="381"/>
      <c r="AC9" s="381"/>
      <c r="AD9" s="381"/>
      <c r="AE9" s="381"/>
      <c r="AF9" s="381"/>
      <c r="AG9" s="381"/>
      <c r="AH9" s="381"/>
      <c r="AI9" s="381"/>
      <c r="AJ9" s="381"/>
      <c r="AK9" s="381"/>
      <c r="AL9" s="381"/>
      <c r="AM9" s="381"/>
    </row>
    <row r="10" spans="1:39" ht="15" customHeight="1">
      <c r="A10" s="697" t="s">
        <v>1576</v>
      </c>
      <c r="B10" s="697"/>
      <c r="C10" s="697"/>
      <c r="D10" s="697"/>
      <c r="E10" s="697"/>
      <c r="F10" s="697"/>
      <c r="G10" s="697"/>
      <c r="H10" s="697"/>
      <c r="I10" s="697"/>
      <c r="J10" s="697"/>
      <c r="K10" s="697"/>
      <c r="L10" s="697"/>
      <c r="AB10" s="381"/>
      <c r="AC10" s="381"/>
      <c r="AD10" s="381"/>
      <c r="AE10" s="381"/>
      <c r="AF10" s="381"/>
      <c r="AG10" s="381"/>
      <c r="AH10" s="381"/>
      <c r="AI10" s="381"/>
      <c r="AJ10" s="381"/>
      <c r="AK10" s="381"/>
      <c r="AL10" s="381"/>
      <c r="AM10" s="381"/>
    </row>
    <row r="11" spans="1:39" ht="6.6" customHeight="1">
      <c r="A11" s="481"/>
      <c r="B11" s="481"/>
      <c r="C11" s="481"/>
      <c r="D11" s="481"/>
      <c r="E11" s="481"/>
      <c r="F11" s="481"/>
      <c r="G11" s="481"/>
      <c r="H11" s="481"/>
      <c r="I11" s="481"/>
      <c r="J11" s="481"/>
      <c r="K11" s="481"/>
      <c r="L11" s="481"/>
      <c r="AB11" s="381"/>
      <c r="AC11" s="381"/>
      <c r="AD11" s="381"/>
      <c r="AE11" s="381"/>
      <c r="AF11" s="381"/>
      <c r="AG11" s="381"/>
      <c r="AH11" s="381"/>
      <c r="AI11" s="381"/>
      <c r="AJ11" s="381"/>
      <c r="AK11" s="381"/>
      <c r="AL11" s="381"/>
      <c r="AM11" s="381"/>
    </row>
    <row r="12" spans="1:39" s="381" customFormat="1" ht="45" customHeight="1">
      <c r="A12" s="696" t="s">
        <v>1887</v>
      </c>
      <c r="B12" s="696"/>
      <c r="C12" s="696"/>
      <c r="D12" s="696"/>
      <c r="E12" s="696"/>
      <c r="F12" s="696"/>
      <c r="G12" s="696"/>
      <c r="H12" s="696"/>
      <c r="I12" s="696"/>
      <c r="J12" s="696"/>
      <c r="K12" s="696"/>
      <c r="L12" s="696"/>
    </row>
    <row r="13" spans="1:39" s="381" customFormat="1" ht="45" customHeight="1">
      <c r="A13" s="696" t="s">
        <v>1888</v>
      </c>
      <c r="B13" s="696"/>
      <c r="C13" s="696"/>
      <c r="D13" s="696"/>
      <c r="E13" s="696"/>
      <c r="F13" s="696"/>
      <c r="G13" s="696"/>
      <c r="H13" s="696"/>
      <c r="I13" s="696"/>
      <c r="J13" s="696"/>
      <c r="K13" s="696"/>
      <c r="L13" s="696"/>
    </row>
    <row r="14" spans="1:39" s="408" customFormat="1" ht="47.85" customHeight="1">
      <c r="A14" s="696" t="s">
        <v>2199</v>
      </c>
      <c r="B14" s="696"/>
      <c r="C14" s="696"/>
      <c r="D14" s="696"/>
      <c r="E14" s="696"/>
      <c r="F14" s="696"/>
      <c r="G14" s="696"/>
      <c r="H14" s="696"/>
      <c r="I14" s="696"/>
      <c r="J14" s="696"/>
      <c r="K14" s="696"/>
      <c r="L14" s="696"/>
    </row>
    <row r="15" spans="1:39" s="408" customFormat="1" ht="35.85" customHeight="1">
      <c r="A15" s="696" t="s">
        <v>1889</v>
      </c>
      <c r="B15" s="696"/>
      <c r="C15" s="696"/>
      <c r="D15" s="696"/>
      <c r="E15" s="696"/>
      <c r="F15" s="696"/>
      <c r="G15" s="696"/>
      <c r="H15" s="696"/>
      <c r="I15" s="696"/>
      <c r="J15" s="696"/>
      <c r="K15" s="696"/>
      <c r="L15" s="696"/>
    </row>
    <row r="16" spans="1:39" ht="27.6" customHeight="1">
      <c r="A16" s="741" t="s">
        <v>1890</v>
      </c>
      <c r="B16" s="741"/>
      <c r="C16" s="741"/>
      <c r="D16" s="741"/>
      <c r="E16" s="741"/>
      <c r="F16" s="741"/>
      <c r="G16" s="741"/>
      <c r="H16" s="741"/>
      <c r="I16" s="741"/>
      <c r="J16" s="741"/>
      <c r="K16" s="741"/>
      <c r="L16" s="741"/>
      <c r="AB16" s="381"/>
      <c r="AC16" s="381"/>
      <c r="AD16" s="381"/>
      <c r="AE16" s="381"/>
      <c r="AF16" s="381"/>
      <c r="AG16" s="381"/>
      <c r="AH16" s="381"/>
      <c r="AI16" s="381"/>
      <c r="AJ16" s="381"/>
      <c r="AK16" s="381"/>
      <c r="AL16" s="381"/>
      <c r="AM16" s="381"/>
    </row>
    <row r="17" spans="1:39" s="408" customFormat="1" ht="24.75" customHeight="1">
      <c r="A17" s="696" t="s">
        <v>1891</v>
      </c>
      <c r="B17" s="696"/>
      <c r="C17" s="696"/>
      <c r="D17" s="696"/>
      <c r="E17" s="696"/>
      <c r="F17" s="696"/>
      <c r="G17" s="696"/>
      <c r="H17" s="696"/>
      <c r="I17" s="696"/>
      <c r="J17" s="696"/>
      <c r="K17" s="696"/>
      <c r="L17" s="696"/>
    </row>
    <row r="18" spans="1:39" s="381" customFormat="1" ht="21" customHeight="1">
      <c r="A18" s="697" t="s">
        <v>1892</v>
      </c>
      <c r="B18" s="697"/>
      <c r="C18" s="697"/>
      <c r="D18" s="697"/>
      <c r="E18" s="697"/>
      <c r="F18" s="697"/>
      <c r="G18" s="697"/>
      <c r="H18" s="697"/>
      <c r="I18" s="697"/>
      <c r="J18" s="697"/>
      <c r="K18" s="697"/>
      <c r="L18" s="697"/>
    </row>
    <row r="19" spans="1:39" s="381" customFormat="1">
      <c r="A19" s="696" t="s">
        <v>1893</v>
      </c>
      <c r="B19" s="696"/>
      <c r="C19" s="696"/>
      <c r="D19" s="696"/>
      <c r="E19" s="696"/>
      <c r="F19" s="696"/>
      <c r="G19" s="696"/>
      <c r="H19" s="696"/>
      <c r="I19" s="696"/>
      <c r="J19" s="696"/>
      <c r="K19" s="696"/>
      <c r="L19" s="696"/>
      <c r="N19" s="439"/>
    </row>
    <row r="20" spans="1:39" s="381" customFormat="1" ht="16.5" customHeight="1">
      <c r="A20" s="696" t="s">
        <v>1894</v>
      </c>
      <c r="B20" s="696"/>
      <c r="C20" s="696"/>
      <c r="D20" s="696"/>
      <c r="E20" s="696"/>
      <c r="F20" s="696"/>
      <c r="G20" s="696"/>
      <c r="H20" s="696"/>
      <c r="I20" s="696"/>
      <c r="J20" s="696"/>
      <c r="K20" s="696"/>
      <c r="L20" s="696"/>
    </row>
    <row r="21" spans="1:39" ht="16.5" customHeight="1">
      <c r="A21" s="403"/>
      <c r="B21" s="403"/>
      <c r="C21" s="403"/>
      <c r="D21" s="403"/>
      <c r="E21" s="403"/>
      <c r="F21" s="403"/>
      <c r="G21" s="403"/>
      <c r="H21" s="403"/>
      <c r="I21" s="403"/>
      <c r="J21" s="403"/>
      <c r="K21" s="403"/>
      <c r="L21" s="403"/>
      <c r="AB21" s="381"/>
      <c r="AC21" s="381"/>
      <c r="AD21" s="381"/>
      <c r="AE21" s="381"/>
      <c r="AF21" s="381"/>
      <c r="AG21" s="381"/>
      <c r="AH21" s="381"/>
      <c r="AI21" s="381"/>
      <c r="AJ21" s="381"/>
      <c r="AK21" s="381"/>
      <c r="AL21" s="381"/>
      <c r="AM21" s="381"/>
    </row>
    <row r="22" spans="1:39" s="408" customFormat="1" ht="15" customHeight="1">
      <c r="A22" s="403"/>
      <c r="B22" s="403"/>
      <c r="C22" s="403"/>
      <c r="D22" s="432"/>
      <c r="E22" s="432"/>
      <c r="F22" s="432"/>
      <c r="G22" s="432"/>
      <c r="H22" s="432"/>
      <c r="I22" s="432"/>
      <c r="J22" s="432"/>
      <c r="K22" s="432"/>
      <c r="L22" s="432"/>
      <c r="M22" s="432"/>
      <c r="N22" s="432"/>
      <c r="O22" s="432"/>
      <c r="P22" s="432"/>
      <c r="Q22" s="432"/>
      <c r="R22" s="432"/>
      <c r="S22" s="432"/>
      <c r="T22" s="432"/>
      <c r="U22" s="432"/>
      <c r="V22" s="432"/>
      <c r="W22" s="432"/>
      <c r="X22" s="432"/>
      <c r="Y22" s="432"/>
      <c r="Z22" s="432"/>
      <c r="AA22" s="432"/>
      <c r="AB22" s="432"/>
      <c r="AC22" s="432"/>
      <c r="AD22" s="432"/>
      <c r="AE22" s="432"/>
      <c r="AF22" s="432"/>
      <c r="AG22" s="432"/>
      <c r="AH22" s="432"/>
      <c r="AI22" s="432"/>
    </row>
    <row r="23" spans="1:39" s="408" customFormat="1">
      <c r="D23" s="767" t="s">
        <v>575</v>
      </c>
      <c r="E23" s="767"/>
      <c r="F23" s="767"/>
      <c r="G23" s="767"/>
      <c r="H23" s="767" t="s">
        <v>1895</v>
      </c>
      <c r="I23" s="767"/>
      <c r="J23" s="767"/>
      <c r="K23" s="767"/>
      <c r="L23" s="767" t="s">
        <v>1896</v>
      </c>
      <c r="M23" s="767"/>
      <c r="N23" s="767"/>
      <c r="O23" s="767"/>
      <c r="P23" s="768" t="s">
        <v>1658</v>
      </c>
      <c r="Q23" s="768"/>
      <c r="R23" s="768"/>
      <c r="S23" s="768"/>
      <c r="T23" s="767" t="s">
        <v>1660</v>
      </c>
      <c r="U23" s="767"/>
      <c r="V23" s="767"/>
      <c r="W23" s="767"/>
      <c r="X23" s="767" t="s">
        <v>1897</v>
      </c>
      <c r="Y23" s="767"/>
      <c r="Z23" s="767"/>
      <c r="AA23" s="767"/>
      <c r="AB23" s="767" t="s">
        <v>1898</v>
      </c>
      <c r="AC23" s="767"/>
      <c r="AD23" s="767"/>
      <c r="AE23" s="767"/>
      <c r="AF23" s="767" t="s">
        <v>1899</v>
      </c>
      <c r="AG23" s="767"/>
      <c r="AH23" s="767"/>
      <c r="AI23" s="767"/>
    </row>
    <row r="24" spans="1:39" s="408" customFormat="1" ht="15.6">
      <c r="A24" s="410" t="s">
        <v>1587</v>
      </c>
      <c r="B24" s="410" t="s">
        <v>1729</v>
      </c>
      <c r="C24" s="410" t="s">
        <v>1589</v>
      </c>
      <c r="D24" s="413" t="s">
        <v>1590</v>
      </c>
      <c r="E24" s="413" t="s">
        <v>1854</v>
      </c>
      <c r="F24" s="413" t="s">
        <v>1855</v>
      </c>
      <c r="G24" s="413" t="s">
        <v>1856</v>
      </c>
      <c r="H24" s="413" t="s">
        <v>1590</v>
      </c>
      <c r="I24" s="413" t="s">
        <v>1854</v>
      </c>
      <c r="J24" s="413" t="s">
        <v>1855</v>
      </c>
      <c r="K24" s="413" t="s">
        <v>1856</v>
      </c>
      <c r="L24" s="413" t="s">
        <v>1590</v>
      </c>
      <c r="M24" s="413" t="s">
        <v>1854</v>
      </c>
      <c r="N24" s="413" t="s">
        <v>1855</v>
      </c>
      <c r="O24" s="413" t="s">
        <v>1856</v>
      </c>
      <c r="P24" s="483" t="s">
        <v>1590</v>
      </c>
      <c r="Q24" s="483" t="s">
        <v>1854</v>
      </c>
      <c r="R24" s="483" t="s">
        <v>1855</v>
      </c>
      <c r="S24" s="483" t="s">
        <v>1856</v>
      </c>
      <c r="T24" s="413" t="s">
        <v>1590</v>
      </c>
      <c r="U24" s="413" t="s">
        <v>1854</v>
      </c>
      <c r="V24" s="413" t="s">
        <v>1855</v>
      </c>
      <c r="W24" s="413" t="s">
        <v>1856</v>
      </c>
      <c r="X24" s="413" t="s">
        <v>1590</v>
      </c>
      <c r="Y24" s="413" t="s">
        <v>1854</v>
      </c>
      <c r="Z24" s="413" t="s">
        <v>1855</v>
      </c>
      <c r="AA24" s="413" t="s">
        <v>1856</v>
      </c>
      <c r="AB24" s="413" t="s">
        <v>1590</v>
      </c>
      <c r="AC24" s="413" t="s">
        <v>1854</v>
      </c>
      <c r="AD24" s="413" t="s">
        <v>1855</v>
      </c>
      <c r="AE24" s="413" t="s">
        <v>1856</v>
      </c>
      <c r="AF24" s="413" t="s">
        <v>1590</v>
      </c>
      <c r="AG24" s="413" t="s">
        <v>1854</v>
      </c>
      <c r="AH24" s="413" t="s">
        <v>1855</v>
      </c>
      <c r="AI24" s="413" t="s">
        <v>1856</v>
      </c>
    </row>
    <row r="25" spans="1:39" s="408" customFormat="1">
      <c r="A25" s="692" t="s">
        <v>1900</v>
      </c>
      <c r="B25" s="692" t="s">
        <v>1901</v>
      </c>
      <c r="C25" s="413" t="s">
        <v>1902</v>
      </c>
      <c r="D25" s="442">
        <v>0.10996</v>
      </c>
      <c r="E25" s="442">
        <v>0.10828</v>
      </c>
      <c r="F25" s="484">
        <v>4.6368000000000002E-6</v>
      </c>
      <c r="G25" s="442">
        <v>1.67E-3</v>
      </c>
      <c r="H25" s="442">
        <v>0.13063</v>
      </c>
      <c r="I25" s="442">
        <v>0.12995000000000001</v>
      </c>
      <c r="J25" s="442">
        <v>3.6000000000000002E-4</v>
      </c>
      <c r="K25" s="442">
        <v>3.2000000000000003E-4</v>
      </c>
      <c r="L25" s="442"/>
      <c r="M25" s="442"/>
      <c r="N25" s="442"/>
      <c r="O25" s="442"/>
      <c r="P25" s="442"/>
      <c r="Q25" s="442"/>
      <c r="R25" s="442"/>
      <c r="S25" s="442"/>
      <c r="T25" s="442"/>
      <c r="U25" s="442"/>
      <c r="V25" s="442"/>
      <c r="W25" s="442"/>
      <c r="X25" s="442">
        <v>0.13050999999999999</v>
      </c>
      <c r="Y25" s="442">
        <v>0.12981999999999999</v>
      </c>
      <c r="Z25" s="442">
        <v>3.5E-4</v>
      </c>
      <c r="AA25" s="442">
        <v>3.4000000000000002E-4</v>
      </c>
      <c r="AB25" s="442"/>
      <c r="AC25" s="442"/>
      <c r="AD25" s="442"/>
      <c r="AE25" s="442"/>
      <c r="AF25" s="442">
        <v>3.3189999999999997E-2</v>
      </c>
      <c r="AG25" s="442">
        <v>3.2759999999999997E-2</v>
      </c>
      <c r="AH25" s="442">
        <v>1.8000000000000001E-4</v>
      </c>
      <c r="AI25" s="442">
        <v>2.5000000000000001E-4</v>
      </c>
      <c r="AJ25" s="432"/>
    </row>
    <row r="26" spans="1:39" s="408" customFormat="1">
      <c r="A26" s="692"/>
      <c r="B26" s="692"/>
      <c r="C26" s="413" t="s">
        <v>1903</v>
      </c>
      <c r="D26" s="442">
        <v>0.17696000000000001</v>
      </c>
      <c r="E26" s="442">
        <v>0.17424999999999999</v>
      </c>
      <c r="F26" s="442">
        <v>1.0000000000000001E-5</v>
      </c>
      <c r="G26" s="442">
        <v>2.6900000000000001E-3</v>
      </c>
      <c r="H26" s="442">
        <v>0.21021999999999999</v>
      </c>
      <c r="I26" s="442">
        <v>0.20913000000000001</v>
      </c>
      <c r="J26" s="442">
        <v>5.6999999999999998E-4</v>
      </c>
      <c r="K26" s="442">
        <v>5.1999999999999995E-4</v>
      </c>
      <c r="L26" s="442"/>
      <c r="M26" s="442"/>
      <c r="N26" s="442"/>
      <c r="O26" s="442"/>
      <c r="P26" s="442"/>
      <c r="Q26" s="442"/>
      <c r="R26" s="442"/>
      <c r="S26" s="442"/>
      <c r="T26" s="442"/>
      <c r="U26" s="442"/>
      <c r="V26" s="442"/>
      <c r="W26" s="442"/>
      <c r="X26" s="442">
        <v>0.21002000000000001</v>
      </c>
      <c r="Y26" s="442">
        <v>0.20891999999999999</v>
      </c>
      <c r="Z26" s="442">
        <v>5.5999999999999995E-4</v>
      </c>
      <c r="AA26" s="442">
        <v>5.4000000000000001E-4</v>
      </c>
      <c r="AB26" s="442"/>
      <c r="AC26" s="442"/>
      <c r="AD26" s="442"/>
      <c r="AE26" s="442"/>
      <c r="AF26" s="442">
        <v>5.3429999999999998E-2</v>
      </c>
      <c r="AG26" s="442">
        <v>5.2729999999999999E-2</v>
      </c>
      <c r="AH26" s="442">
        <v>2.9E-4</v>
      </c>
      <c r="AI26" s="442">
        <v>4.0999999999999999E-4</v>
      </c>
      <c r="AJ26" s="432"/>
    </row>
    <row r="27" spans="1:39" s="408" customFormat="1">
      <c r="A27" s="692"/>
      <c r="B27" s="692" t="s">
        <v>1904</v>
      </c>
      <c r="C27" s="413" t="s">
        <v>1902</v>
      </c>
      <c r="D27" s="442">
        <v>0.13452</v>
      </c>
      <c r="E27" s="442">
        <v>0.13284000000000001</v>
      </c>
      <c r="F27" s="484">
        <v>4.6368000000000002E-6</v>
      </c>
      <c r="G27" s="442">
        <v>1.67E-3</v>
      </c>
      <c r="H27" s="442">
        <v>0.14276</v>
      </c>
      <c r="I27" s="442">
        <v>0.14208000000000001</v>
      </c>
      <c r="J27" s="442">
        <v>3.6000000000000002E-4</v>
      </c>
      <c r="K27" s="442">
        <v>3.2000000000000003E-4</v>
      </c>
      <c r="L27" s="442"/>
      <c r="M27" s="442"/>
      <c r="N27" s="442"/>
      <c r="O27" s="442"/>
      <c r="P27" s="442"/>
      <c r="Q27" s="442"/>
      <c r="R27" s="442"/>
      <c r="S27" s="442"/>
      <c r="T27" s="442"/>
      <c r="U27" s="442"/>
      <c r="V27" s="442"/>
      <c r="W27" s="442"/>
      <c r="X27" s="442">
        <v>0.14194000000000001</v>
      </c>
      <c r="Y27" s="442">
        <v>0.14111000000000001</v>
      </c>
      <c r="Z27" s="442">
        <v>2.9999999999999997E-4</v>
      </c>
      <c r="AA27" s="442">
        <v>5.1999999999999995E-4</v>
      </c>
      <c r="AB27" s="442">
        <v>5.6689999999999997E-2</v>
      </c>
      <c r="AC27" s="442">
        <v>5.6219999999999999E-2</v>
      </c>
      <c r="AD27" s="442">
        <v>2.2000000000000001E-4</v>
      </c>
      <c r="AE27" s="442">
        <v>2.5000000000000001E-4</v>
      </c>
      <c r="AF27" s="442">
        <v>3.7769999999999998E-2</v>
      </c>
      <c r="AG27" s="442">
        <v>3.7310000000000003E-2</v>
      </c>
      <c r="AH27" s="442">
        <v>1.9000000000000001E-4</v>
      </c>
      <c r="AI27" s="442">
        <v>2.7E-4</v>
      </c>
      <c r="AJ27" s="432"/>
    </row>
    <row r="28" spans="1:39" s="408" customFormat="1">
      <c r="A28" s="692"/>
      <c r="B28" s="692"/>
      <c r="C28" s="413" t="s">
        <v>1903</v>
      </c>
      <c r="D28" s="442">
        <v>0.21648999999999999</v>
      </c>
      <c r="E28" s="442">
        <v>0.21378</v>
      </c>
      <c r="F28" s="442">
        <v>1.0000000000000001E-5</v>
      </c>
      <c r="G28" s="442">
        <v>2.6900000000000001E-3</v>
      </c>
      <c r="H28" s="442">
        <v>0.22974</v>
      </c>
      <c r="I28" s="442">
        <v>0.22864999999999999</v>
      </c>
      <c r="J28" s="442">
        <v>5.6999999999999998E-4</v>
      </c>
      <c r="K28" s="442">
        <v>5.1999999999999995E-4</v>
      </c>
      <c r="L28" s="442"/>
      <c r="M28" s="442"/>
      <c r="N28" s="442"/>
      <c r="O28" s="442"/>
      <c r="P28" s="442"/>
      <c r="Q28" s="442"/>
      <c r="R28" s="442"/>
      <c r="S28" s="442"/>
      <c r="T28" s="442"/>
      <c r="U28" s="442"/>
      <c r="V28" s="442"/>
      <c r="W28" s="442"/>
      <c r="X28" s="442">
        <v>0.22842999999999999</v>
      </c>
      <c r="Y28" s="442">
        <v>0.2271</v>
      </c>
      <c r="Z28" s="442">
        <v>4.8000000000000001E-4</v>
      </c>
      <c r="AA28" s="442">
        <v>8.4000000000000003E-4</v>
      </c>
      <c r="AB28" s="442">
        <v>9.1230000000000006E-2</v>
      </c>
      <c r="AC28" s="442">
        <v>9.0469999999999995E-2</v>
      </c>
      <c r="AD28" s="442">
        <v>3.6000000000000002E-4</v>
      </c>
      <c r="AE28" s="442">
        <v>4.0000000000000002E-4</v>
      </c>
      <c r="AF28" s="442">
        <v>6.0780000000000001E-2</v>
      </c>
      <c r="AG28" s="442">
        <v>6.0040000000000003E-2</v>
      </c>
      <c r="AH28" s="442">
        <v>3.1E-4</v>
      </c>
      <c r="AI28" s="442">
        <v>4.2999999999999999E-4</v>
      </c>
      <c r="AJ28" s="432"/>
    </row>
    <row r="29" spans="1:39" s="408" customFormat="1">
      <c r="A29" s="692"/>
      <c r="B29" s="692" t="s">
        <v>1905</v>
      </c>
      <c r="C29" s="413" t="s">
        <v>1902</v>
      </c>
      <c r="D29" s="442">
        <v>0.14516999999999999</v>
      </c>
      <c r="E29" s="442">
        <v>0.14349000000000001</v>
      </c>
      <c r="F29" s="484">
        <v>4.6368000000000002E-6</v>
      </c>
      <c r="G29" s="442">
        <v>1.67E-3</v>
      </c>
      <c r="H29" s="442">
        <v>0.16123000000000001</v>
      </c>
      <c r="I29" s="442">
        <v>0.16055</v>
      </c>
      <c r="J29" s="442">
        <v>3.6000000000000002E-4</v>
      </c>
      <c r="K29" s="442">
        <v>3.2000000000000003E-4</v>
      </c>
      <c r="L29" s="442"/>
      <c r="M29" s="442"/>
      <c r="N29" s="442"/>
      <c r="O29" s="442"/>
      <c r="P29" s="442"/>
      <c r="Q29" s="442"/>
      <c r="R29" s="442"/>
      <c r="S29" s="442"/>
      <c r="T29" s="442"/>
      <c r="U29" s="442"/>
      <c r="V29" s="442"/>
      <c r="W29" s="442"/>
      <c r="X29" s="442">
        <v>0.15473000000000001</v>
      </c>
      <c r="Y29" s="442">
        <v>0.15354999999999999</v>
      </c>
      <c r="Z29" s="442">
        <v>1.8000000000000001E-4</v>
      </c>
      <c r="AA29" s="442">
        <v>1E-3</v>
      </c>
      <c r="AB29" s="442">
        <v>8.4769999999999998E-2</v>
      </c>
      <c r="AC29" s="442">
        <v>8.4129999999999996E-2</v>
      </c>
      <c r="AD29" s="442">
        <v>3.4000000000000002E-4</v>
      </c>
      <c r="AE29" s="442">
        <v>2.9999999999999997E-4</v>
      </c>
      <c r="AF29" s="442">
        <v>3.8490000000000003E-2</v>
      </c>
      <c r="AG29" s="442">
        <v>3.7960000000000001E-2</v>
      </c>
      <c r="AH29" s="442">
        <v>2.2000000000000001E-4</v>
      </c>
      <c r="AI29" s="442">
        <v>2.9999999999999997E-4</v>
      </c>
      <c r="AJ29" s="432"/>
    </row>
    <row r="30" spans="1:39" s="408" customFormat="1">
      <c r="A30" s="692"/>
      <c r="B30" s="692"/>
      <c r="C30" s="413" t="s">
        <v>1903</v>
      </c>
      <c r="D30" s="442">
        <v>0.23363</v>
      </c>
      <c r="E30" s="442">
        <v>0.23091999999999999</v>
      </c>
      <c r="F30" s="442">
        <v>1.0000000000000001E-5</v>
      </c>
      <c r="G30" s="442">
        <v>2.6900000000000001E-3</v>
      </c>
      <c r="H30" s="442">
        <v>0.25947999999999999</v>
      </c>
      <c r="I30" s="442">
        <v>0.25839000000000001</v>
      </c>
      <c r="J30" s="442">
        <v>5.6999999999999998E-4</v>
      </c>
      <c r="K30" s="442">
        <v>5.1999999999999995E-4</v>
      </c>
      <c r="L30" s="442"/>
      <c r="M30" s="442"/>
      <c r="N30" s="442"/>
      <c r="O30" s="442"/>
      <c r="P30" s="442"/>
      <c r="Q30" s="442"/>
      <c r="R30" s="442"/>
      <c r="S30" s="442"/>
      <c r="T30" s="442"/>
      <c r="U30" s="442"/>
      <c r="V30" s="442"/>
      <c r="W30" s="442"/>
      <c r="X30" s="442">
        <v>0.249</v>
      </c>
      <c r="Y30" s="442">
        <v>0.24711</v>
      </c>
      <c r="Z30" s="442">
        <v>2.9E-4</v>
      </c>
      <c r="AA30" s="442">
        <v>1.6000000000000001E-3</v>
      </c>
      <c r="AB30" s="442">
        <v>0.13643</v>
      </c>
      <c r="AC30" s="442">
        <v>0.13539999999999999</v>
      </c>
      <c r="AD30" s="442">
        <v>5.4000000000000001E-4</v>
      </c>
      <c r="AE30" s="442">
        <v>4.8999999999999998E-4</v>
      </c>
      <c r="AF30" s="442">
        <v>6.1920000000000003E-2</v>
      </c>
      <c r="AG30" s="442">
        <v>6.1080000000000002E-2</v>
      </c>
      <c r="AH30" s="442">
        <v>3.6000000000000002E-4</v>
      </c>
      <c r="AI30" s="442">
        <v>4.8000000000000001E-4</v>
      </c>
      <c r="AJ30" s="432"/>
    </row>
    <row r="31" spans="1:39" s="408" customFormat="1">
      <c r="A31" s="692"/>
      <c r="B31" s="692" t="s">
        <v>1906</v>
      </c>
      <c r="C31" s="413" t="s">
        <v>1902</v>
      </c>
      <c r="D31" s="442">
        <v>0.16194</v>
      </c>
      <c r="E31" s="442">
        <v>0.16026000000000001</v>
      </c>
      <c r="F31" s="484">
        <v>4.6368000000000002E-6</v>
      </c>
      <c r="G31" s="442">
        <v>1.67E-3</v>
      </c>
      <c r="H31" s="442">
        <v>0.18534999999999999</v>
      </c>
      <c r="I31" s="442">
        <v>0.18467</v>
      </c>
      <c r="J31" s="442">
        <v>3.6000000000000002E-4</v>
      </c>
      <c r="K31" s="442">
        <v>3.2000000000000003E-4</v>
      </c>
      <c r="L31" s="442"/>
      <c r="M31" s="442"/>
      <c r="N31" s="442"/>
      <c r="O31" s="442"/>
      <c r="P31" s="442"/>
      <c r="Q31" s="442"/>
      <c r="R31" s="442"/>
      <c r="S31" s="442"/>
      <c r="T31" s="442"/>
      <c r="U31" s="442"/>
      <c r="V31" s="442"/>
      <c r="W31" s="442"/>
      <c r="X31" s="442">
        <v>0.16752</v>
      </c>
      <c r="Y31" s="442">
        <v>0.16605</v>
      </c>
      <c r="Z31" s="442">
        <v>8.0000000000000007E-5</v>
      </c>
      <c r="AA31" s="442">
        <v>1.39E-3</v>
      </c>
      <c r="AB31" s="442">
        <v>9.1719999999999996E-2</v>
      </c>
      <c r="AC31" s="442">
        <v>9.1039999999999996E-2</v>
      </c>
      <c r="AD31" s="442">
        <v>3.5E-4</v>
      </c>
      <c r="AE31" s="442">
        <v>3.3E-4</v>
      </c>
      <c r="AF31" s="442">
        <v>4.1779999999999998E-2</v>
      </c>
      <c r="AG31" s="442">
        <v>4.1390000000000003E-2</v>
      </c>
      <c r="AH31" s="442">
        <v>1.7000000000000001E-4</v>
      </c>
      <c r="AI31" s="442">
        <v>2.2000000000000001E-4</v>
      </c>
      <c r="AJ31" s="432"/>
    </row>
    <row r="32" spans="1:39" s="408" customFormat="1">
      <c r="A32" s="692"/>
      <c r="B32" s="692"/>
      <c r="C32" s="413" t="s">
        <v>1903</v>
      </c>
      <c r="D32" s="442">
        <v>0.26062999999999997</v>
      </c>
      <c r="E32" s="442">
        <v>0.25791999999999998</v>
      </c>
      <c r="F32" s="442">
        <v>1.0000000000000001E-5</v>
      </c>
      <c r="G32" s="442">
        <v>2.6900000000000001E-3</v>
      </c>
      <c r="H32" s="442">
        <v>0.29827999999999999</v>
      </c>
      <c r="I32" s="442">
        <v>0.29719000000000001</v>
      </c>
      <c r="J32" s="442">
        <v>5.6999999999999998E-4</v>
      </c>
      <c r="K32" s="442">
        <v>5.1999999999999995E-4</v>
      </c>
      <c r="L32" s="442"/>
      <c r="M32" s="442"/>
      <c r="N32" s="442"/>
      <c r="O32" s="442"/>
      <c r="P32" s="442"/>
      <c r="Q32" s="442"/>
      <c r="R32" s="442"/>
      <c r="S32" s="442"/>
      <c r="T32" s="442"/>
      <c r="U32" s="442"/>
      <c r="V32" s="442"/>
      <c r="W32" s="442"/>
      <c r="X32" s="442">
        <v>0.26959</v>
      </c>
      <c r="Y32" s="442">
        <v>0.26723999999999998</v>
      </c>
      <c r="Z32" s="442">
        <v>1.2E-4</v>
      </c>
      <c r="AA32" s="442">
        <v>2.2200000000000002E-3</v>
      </c>
      <c r="AB32" s="442">
        <v>0.14760999999999999</v>
      </c>
      <c r="AC32" s="442">
        <v>0.14652000000000001</v>
      </c>
      <c r="AD32" s="442">
        <v>5.5999999999999995E-4</v>
      </c>
      <c r="AE32" s="442">
        <v>5.2999999999999998E-4</v>
      </c>
      <c r="AF32" s="442">
        <v>6.7220000000000002E-2</v>
      </c>
      <c r="AG32" s="442">
        <v>6.6610000000000003E-2</v>
      </c>
      <c r="AH32" s="442">
        <v>2.5999999999999998E-4</v>
      </c>
      <c r="AI32" s="442">
        <v>3.6000000000000002E-4</v>
      </c>
      <c r="AJ32" s="432"/>
    </row>
    <row r="33" spans="1:36" s="408" customFormat="1">
      <c r="A33" s="692"/>
      <c r="B33" s="692" t="s">
        <v>1907</v>
      </c>
      <c r="C33" s="413" t="s">
        <v>1902</v>
      </c>
      <c r="D33" s="442">
        <v>0.17088</v>
      </c>
      <c r="E33" s="442">
        <v>0.16919999999999999</v>
      </c>
      <c r="F33" s="484">
        <v>4.6368000000000002E-6</v>
      </c>
      <c r="G33" s="442">
        <v>1.67E-3</v>
      </c>
      <c r="H33" s="442">
        <v>0.20072999999999999</v>
      </c>
      <c r="I33" s="442">
        <v>0.20005000000000001</v>
      </c>
      <c r="J33" s="442">
        <v>3.6000000000000002E-4</v>
      </c>
      <c r="K33" s="442">
        <v>3.2000000000000003E-4</v>
      </c>
      <c r="L33" s="442"/>
      <c r="M33" s="442"/>
      <c r="N33" s="442"/>
      <c r="O33" s="442"/>
      <c r="P33" s="442"/>
      <c r="Q33" s="442"/>
      <c r="R33" s="442"/>
      <c r="S33" s="442"/>
      <c r="T33" s="442"/>
      <c r="U33" s="442"/>
      <c r="V33" s="442"/>
      <c r="W33" s="442"/>
      <c r="X33" s="442">
        <v>0.17846000000000001</v>
      </c>
      <c r="Y33" s="442">
        <v>0.17702000000000001</v>
      </c>
      <c r="Z33" s="442">
        <v>9.0000000000000006E-5</v>
      </c>
      <c r="AA33" s="442">
        <v>1.3500000000000001E-3</v>
      </c>
      <c r="AB33" s="442">
        <v>9.1329999999999995E-2</v>
      </c>
      <c r="AC33" s="442">
        <v>9.0620000000000006E-2</v>
      </c>
      <c r="AD33" s="442">
        <v>3.5E-4</v>
      </c>
      <c r="AE33" s="442">
        <v>3.6000000000000002E-4</v>
      </c>
      <c r="AF33" s="442">
        <v>3.7019999999999997E-2</v>
      </c>
      <c r="AG33" s="442">
        <v>3.6510000000000001E-2</v>
      </c>
      <c r="AH33" s="442">
        <v>2.1000000000000001E-4</v>
      </c>
      <c r="AI33" s="442">
        <v>2.9E-4</v>
      </c>
      <c r="AJ33" s="432"/>
    </row>
    <row r="34" spans="1:36" s="408" customFormat="1">
      <c r="A34" s="692"/>
      <c r="B34" s="692"/>
      <c r="C34" s="413" t="s">
        <v>1903</v>
      </c>
      <c r="D34" s="442">
        <v>0.27500999999999998</v>
      </c>
      <c r="E34" s="442">
        <v>0.27229999999999999</v>
      </c>
      <c r="F34" s="442">
        <v>1.0000000000000001E-5</v>
      </c>
      <c r="G34" s="442">
        <v>2.6900000000000001E-3</v>
      </c>
      <c r="H34" s="442">
        <v>0.32303999999999999</v>
      </c>
      <c r="I34" s="442">
        <v>0.32195000000000001</v>
      </c>
      <c r="J34" s="442">
        <v>5.6999999999999998E-4</v>
      </c>
      <c r="K34" s="442">
        <v>5.1999999999999995E-4</v>
      </c>
      <c r="L34" s="442"/>
      <c r="M34" s="442"/>
      <c r="N34" s="442"/>
      <c r="O34" s="442"/>
      <c r="P34" s="442"/>
      <c r="Q34" s="442"/>
      <c r="R34" s="442"/>
      <c r="S34" s="442"/>
      <c r="T34" s="442"/>
      <c r="U34" s="442"/>
      <c r="V34" s="442"/>
      <c r="W34" s="442"/>
      <c r="X34" s="442">
        <v>0.28720000000000001</v>
      </c>
      <c r="Y34" s="442">
        <v>0.28488000000000002</v>
      </c>
      <c r="Z34" s="442">
        <v>1.4999999999999999E-4</v>
      </c>
      <c r="AA34" s="442">
        <v>2.1800000000000001E-3</v>
      </c>
      <c r="AB34" s="442">
        <v>0.14698</v>
      </c>
      <c r="AC34" s="442">
        <v>0.14584</v>
      </c>
      <c r="AD34" s="442">
        <v>5.5000000000000003E-4</v>
      </c>
      <c r="AE34" s="442">
        <v>5.9000000000000003E-4</v>
      </c>
      <c r="AF34" s="442">
        <v>5.9569999999999998E-2</v>
      </c>
      <c r="AG34" s="442">
        <v>5.8749999999999997E-2</v>
      </c>
      <c r="AH34" s="442">
        <v>3.5E-4</v>
      </c>
      <c r="AI34" s="442">
        <v>4.6999999999999999E-4</v>
      </c>
      <c r="AJ34" s="432"/>
    </row>
    <row r="35" spans="1:36" s="408" customFormat="1">
      <c r="A35" s="692"/>
      <c r="B35" s="692" t="s">
        <v>1908</v>
      </c>
      <c r="C35" s="413" t="s">
        <v>1902</v>
      </c>
      <c r="D35" s="442">
        <v>0.20632</v>
      </c>
      <c r="E35" s="442">
        <v>0.20463999999999999</v>
      </c>
      <c r="F35" s="484">
        <v>4.6368000000000002E-6</v>
      </c>
      <c r="G35" s="442">
        <v>1.67E-3</v>
      </c>
      <c r="H35" s="442">
        <v>0.30752000000000002</v>
      </c>
      <c r="I35" s="442">
        <v>0.30684</v>
      </c>
      <c r="J35" s="442">
        <v>3.6000000000000002E-4</v>
      </c>
      <c r="K35" s="442">
        <v>3.2000000000000003E-4</v>
      </c>
      <c r="L35" s="442"/>
      <c r="M35" s="442"/>
      <c r="N35" s="442"/>
      <c r="O35" s="442"/>
      <c r="P35" s="442"/>
      <c r="Q35" s="442"/>
      <c r="R35" s="442"/>
      <c r="S35" s="442"/>
      <c r="T35" s="442"/>
      <c r="U35" s="442"/>
      <c r="V35" s="442"/>
      <c r="W35" s="442"/>
      <c r="X35" s="442">
        <v>0.25196000000000002</v>
      </c>
      <c r="Y35" s="442">
        <v>0.25075999999999998</v>
      </c>
      <c r="Z35" s="442">
        <v>1.7000000000000001E-4</v>
      </c>
      <c r="AA35" s="442">
        <v>1.0300000000000001E-3</v>
      </c>
      <c r="AB35" s="442">
        <v>0.12509999999999999</v>
      </c>
      <c r="AC35" s="442">
        <v>0.12426</v>
      </c>
      <c r="AD35" s="442">
        <v>4.4999999999999999E-4</v>
      </c>
      <c r="AE35" s="442">
        <v>3.8999999999999999E-4</v>
      </c>
      <c r="AF35" s="442">
        <v>4.9020000000000001E-2</v>
      </c>
      <c r="AG35" s="442">
        <v>4.8430000000000001E-2</v>
      </c>
      <c r="AH35" s="442">
        <v>2.5000000000000001E-4</v>
      </c>
      <c r="AI35" s="442">
        <v>3.5E-4</v>
      </c>
      <c r="AJ35" s="432"/>
    </row>
    <row r="36" spans="1:36" s="408" customFormat="1">
      <c r="A36" s="692"/>
      <c r="B36" s="692"/>
      <c r="C36" s="413" t="s">
        <v>1903</v>
      </c>
      <c r="D36" s="442">
        <v>0.33205000000000001</v>
      </c>
      <c r="E36" s="442">
        <v>0.32934000000000002</v>
      </c>
      <c r="F36" s="442">
        <v>1.0000000000000001E-5</v>
      </c>
      <c r="G36" s="442">
        <v>2.6900000000000001E-3</v>
      </c>
      <c r="H36" s="442">
        <v>0.49490000000000001</v>
      </c>
      <c r="I36" s="442">
        <v>0.49381000000000003</v>
      </c>
      <c r="J36" s="442">
        <v>5.6999999999999998E-4</v>
      </c>
      <c r="K36" s="442">
        <v>5.1999999999999995E-4</v>
      </c>
      <c r="L36" s="442"/>
      <c r="M36" s="442"/>
      <c r="N36" s="442"/>
      <c r="O36" s="442"/>
      <c r="P36" s="442"/>
      <c r="Q36" s="442"/>
      <c r="R36" s="442"/>
      <c r="S36" s="442"/>
      <c r="T36" s="442"/>
      <c r="U36" s="442"/>
      <c r="V36" s="442"/>
      <c r="W36" s="442"/>
      <c r="X36" s="442">
        <v>0.40550000000000003</v>
      </c>
      <c r="Y36" s="442">
        <v>0.40355999999999997</v>
      </c>
      <c r="Z36" s="442">
        <v>2.7999999999999998E-4</v>
      </c>
      <c r="AA36" s="442">
        <v>1.66E-3</v>
      </c>
      <c r="AB36" s="442">
        <v>0.20132</v>
      </c>
      <c r="AC36" s="442">
        <v>0.19997000000000001</v>
      </c>
      <c r="AD36" s="442">
        <v>7.2000000000000005E-4</v>
      </c>
      <c r="AE36" s="442">
        <v>6.3000000000000003E-4</v>
      </c>
      <c r="AF36" s="442">
        <v>7.8880000000000006E-2</v>
      </c>
      <c r="AG36" s="442">
        <v>7.7929999999999999E-2</v>
      </c>
      <c r="AH36" s="442">
        <v>4.0000000000000002E-4</v>
      </c>
      <c r="AI36" s="442">
        <v>5.5000000000000003E-4</v>
      </c>
      <c r="AJ36" s="432"/>
    </row>
    <row r="37" spans="1:36" s="408" customFormat="1">
      <c r="A37" s="692"/>
      <c r="B37" s="692" t="s">
        <v>1909</v>
      </c>
      <c r="C37" s="413" t="s">
        <v>1902</v>
      </c>
      <c r="D37" s="442">
        <v>0.17323</v>
      </c>
      <c r="E37" s="442">
        <v>0.17155000000000001</v>
      </c>
      <c r="F37" s="484">
        <v>4.6368000000000002E-6</v>
      </c>
      <c r="G37" s="442">
        <v>1.67E-3</v>
      </c>
      <c r="H37" s="442">
        <v>0.23396</v>
      </c>
      <c r="I37" s="442">
        <v>0.23327999999999999</v>
      </c>
      <c r="J37" s="442">
        <v>3.6000000000000002E-4</v>
      </c>
      <c r="K37" s="442">
        <v>3.2000000000000003E-4</v>
      </c>
      <c r="L37" s="442"/>
      <c r="M37" s="442"/>
      <c r="N37" s="442"/>
      <c r="O37" s="442"/>
      <c r="P37" s="442"/>
      <c r="Q37" s="442"/>
      <c r="R37" s="442"/>
      <c r="S37" s="442"/>
      <c r="T37" s="442"/>
      <c r="U37" s="442"/>
      <c r="V37" s="442"/>
      <c r="W37" s="442"/>
      <c r="X37" s="442">
        <v>0.224</v>
      </c>
      <c r="Y37" s="442">
        <v>0.22316</v>
      </c>
      <c r="Z37" s="442">
        <v>2.9999999999999997E-4</v>
      </c>
      <c r="AA37" s="442">
        <v>5.2999999999999998E-4</v>
      </c>
      <c r="AB37" s="442">
        <v>0.14904000000000001</v>
      </c>
      <c r="AC37" s="442">
        <v>0.14837</v>
      </c>
      <c r="AD37" s="442">
        <v>3.6000000000000002E-4</v>
      </c>
      <c r="AE37" s="442">
        <v>3.1E-4</v>
      </c>
      <c r="AF37" s="442">
        <v>6.2600000000000003E-2</v>
      </c>
      <c r="AG37" s="442">
        <v>6.1859999999999998E-2</v>
      </c>
      <c r="AH37" s="442">
        <v>3.1E-4</v>
      </c>
      <c r="AI37" s="442">
        <v>4.2999999999999999E-4</v>
      </c>
      <c r="AJ37" s="432"/>
    </row>
    <row r="38" spans="1:36" s="408" customFormat="1">
      <c r="A38" s="692"/>
      <c r="B38" s="692"/>
      <c r="C38" s="413" t="s">
        <v>1903</v>
      </c>
      <c r="D38" s="442">
        <v>0.27878999999999998</v>
      </c>
      <c r="E38" s="442">
        <v>0.27607999999999999</v>
      </c>
      <c r="F38" s="442">
        <v>1.0000000000000001E-5</v>
      </c>
      <c r="G38" s="442">
        <v>2.6900000000000001E-3</v>
      </c>
      <c r="H38" s="442">
        <v>0.37652000000000002</v>
      </c>
      <c r="I38" s="442">
        <v>0.37542999999999999</v>
      </c>
      <c r="J38" s="442">
        <v>5.6999999999999998E-4</v>
      </c>
      <c r="K38" s="442">
        <v>5.1999999999999995E-4</v>
      </c>
      <c r="L38" s="442"/>
      <c r="M38" s="442"/>
      <c r="N38" s="442"/>
      <c r="O38" s="442"/>
      <c r="P38" s="442"/>
      <c r="Q38" s="442"/>
      <c r="R38" s="442"/>
      <c r="S38" s="442"/>
      <c r="T38" s="442"/>
      <c r="U38" s="442"/>
      <c r="V38" s="442"/>
      <c r="W38" s="442"/>
      <c r="X38" s="442">
        <v>0.36048000000000002</v>
      </c>
      <c r="Y38" s="442">
        <v>0.35914000000000001</v>
      </c>
      <c r="Z38" s="442">
        <v>4.8000000000000001E-4</v>
      </c>
      <c r="AA38" s="442">
        <v>8.5999999999999998E-4</v>
      </c>
      <c r="AB38" s="442">
        <v>0.23984</v>
      </c>
      <c r="AC38" s="442">
        <v>0.23877000000000001</v>
      </c>
      <c r="AD38" s="442">
        <v>5.6999999999999998E-4</v>
      </c>
      <c r="AE38" s="442">
        <v>5.0000000000000001E-4</v>
      </c>
      <c r="AF38" s="442">
        <v>0.10075000000000001</v>
      </c>
      <c r="AG38" s="442">
        <v>9.9559999999999996E-2</v>
      </c>
      <c r="AH38" s="442">
        <v>5.0000000000000001E-4</v>
      </c>
      <c r="AI38" s="442">
        <v>6.8000000000000005E-4</v>
      </c>
      <c r="AJ38" s="432"/>
    </row>
    <row r="39" spans="1:36" s="408" customFormat="1">
      <c r="A39" s="692"/>
      <c r="B39" s="692" t="s">
        <v>1910</v>
      </c>
      <c r="C39" s="413" t="s">
        <v>1902</v>
      </c>
      <c r="D39" s="442">
        <v>0.19972999999999999</v>
      </c>
      <c r="E39" s="442">
        <v>0.19805</v>
      </c>
      <c r="F39" s="484">
        <v>4.6368000000000002E-6</v>
      </c>
      <c r="G39" s="442">
        <v>1.67E-3</v>
      </c>
      <c r="H39" s="442">
        <v>0.19219</v>
      </c>
      <c r="I39" s="442">
        <v>0.19151000000000001</v>
      </c>
      <c r="J39" s="442">
        <v>3.6000000000000002E-4</v>
      </c>
      <c r="K39" s="442">
        <v>3.2000000000000003E-4</v>
      </c>
      <c r="L39" s="442"/>
      <c r="M39" s="442"/>
      <c r="N39" s="442"/>
      <c r="O39" s="442"/>
      <c r="P39" s="442"/>
      <c r="Q39" s="442"/>
      <c r="R39" s="442"/>
      <c r="S39" s="442"/>
      <c r="T39" s="442"/>
      <c r="U39" s="442"/>
      <c r="V39" s="442"/>
      <c r="W39" s="442"/>
      <c r="X39" s="442">
        <v>0.19689999999999999</v>
      </c>
      <c r="Y39" s="442">
        <v>0.19547999999999999</v>
      </c>
      <c r="Z39" s="442">
        <v>1E-4</v>
      </c>
      <c r="AA39" s="442">
        <v>1.32E-3</v>
      </c>
      <c r="AB39" s="442">
        <v>0.11663</v>
      </c>
      <c r="AC39" s="442">
        <v>0.11584</v>
      </c>
      <c r="AD39" s="442">
        <v>4.0000000000000002E-4</v>
      </c>
      <c r="AE39" s="442">
        <v>3.8000000000000002E-4</v>
      </c>
      <c r="AF39" s="442">
        <v>4.2279999999999998E-2</v>
      </c>
      <c r="AG39" s="442">
        <v>4.1599999999999998E-2</v>
      </c>
      <c r="AH39" s="442">
        <v>2.9E-4</v>
      </c>
      <c r="AI39" s="442">
        <v>3.8999999999999999E-4</v>
      </c>
      <c r="AJ39" s="432"/>
    </row>
    <row r="40" spans="1:36" s="408" customFormat="1">
      <c r="A40" s="692"/>
      <c r="B40" s="692"/>
      <c r="C40" s="413" t="s">
        <v>1903</v>
      </c>
      <c r="D40" s="442">
        <v>0.32145000000000001</v>
      </c>
      <c r="E40" s="442">
        <v>0.31874000000000002</v>
      </c>
      <c r="F40" s="442">
        <v>1.0000000000000001E-5</v>
      </c>
      <c r="G40" s="442">
        <v>2.6900000000000001E-3</v>
      </c>
      <c r="H40" s="442">
        <v>0.30930000000000002</v>
      </c>
      <c r="I40" s="442">
        <v>0.30820999999999998</v>
      </c>
      <c r="J40" s="442">
        <v>5.6999999999999998E-4</v>
      </c>
      <c r="K40" s="442">
        <v>5.1999999999999995E-4</v>
      </c>
      <c r="L40" s="442"/>
      <c r="M40" s="442"/>
      <c r="N40" s="442"/>
      <c r="O40" s="442"/>
      <c r="P40" s="442"/>
      <c r="Q40" s="442"/>
      <c r="R40" s="442"/>
      <c r="S40" s="442"/>
      <c r="T40" s="442"/>
      <c r="U40" s="442"/>
      <c r="V40" s="442"/>
      <c r="W40" s="442"/>
      <c r="X40" s="442">
        <v>0.31686999999999999</v>
      </c>
      <c r="Y40" s="442">
        <v>0.31459999999999999</v>
      </c>
      <c r="Z40" s="442">
        <v>1.6000000000000001E-4</v>
      </c>
      <c r="AA40" s="442">
        <v>2.1199999999999999E-3</v>
      </c>
      <c r="AB40" s="442">
        <v>0.18769</v>
      </c>
      <c r="AC40" s="442">
        <v>0.18642</v>
      </c>
      <c r="AD40" s="442">
        <v>6.4999999999999997E-4</v>
      </c>
      <c r="AE40" s="442">
        <v>6.2E-4</v>
      </c>
      <c r="AF40" s="442">
        <v>6.8040000000000003E-2</v>
      </c>
      <c r="AG40" s="442">
        <v>6.6949999999999996E-2</v>
      </c>
      <c r="AH40" s="442">
        <v>4.6000000000000001E-4</v>
      </c>
      <c r="AI40" s="442">
        <v>6.3000000000000003E-4</v>
      </c>
      <c r="AJ40" s="432"/>
    </row>
    <row r="41" spans="1:36" s="408" customFormat="1">
      <c r="A41" s="692"/>
      <c r="B41" s="692" t="s">
        <v>1911</v>
      </c>
      <c r="C41" s="413" t="s">
        <v>1902</v>
      </c>
      <c r="D41" s="442">
        <v>0.18071999999999999</v>
      </c>
      <c r="E41" s="442">
        <v>0.17904</v>
      </c>
      <c r="F41" s="484">
        <v>4.6368000000000002E-6</v>
      </c>
      <c r="G41" s="442">
        <v>1.67E-3</v>
      </c>
      <c r="H41" s="442">
        <v>0.17902999999999999</v>
      </c>
      <c r="I41" s="442">
        <v>0.17835000000000001</v>
      </c>
      <c r="J41" s="442">
        <v>3.6000000000000002E-4</v>
      </c>
      <c r="K41" s="442">
        <v>3.2000000000000003E-4</v>
      </c>
      <c r="L41" s="442"/>
      <c r="M41" s="442"/>
      <c r="N41" s="442"/>
      <c r="O41" s="442"/>
      <c r="P41" s="442"/>
      <c r="Q41" s="442"/>
      <c r="R41" s="442"/>
      <c r="S41" s="442"/>
      <c r="T41" s="442"/>
      <c r="U41" s="442"/>
      <c r="V41" s="442"/>
      <c r="W41" s="442"/>
      <c r="X41" s="442">
        <v>0.18029999999999999</v>
      </c>
      <c r="Y41" s="442">
        <v>0.17888000000000001</v>
      </c>
      <c r="Z41" s="442">
        <v>1E-4</v>
      </c>
      <c r="AA41" s="442">
        <v>1.32E-3</v>
      </c>
      <c r="AB41" s="442">
        <v>0.10193000000000001</v>
      </c>
      <c r="AC41" s="442">
        <v>0.10116</v>
      </c>
      <c r="AD41" s="442">
        <v>3.8000000000000002E-4</v>
      </c>
      <c r="AE41" s="442">
        <v>3.8999999999999999E-4</v>
      </c>
      <c r="AF41" s="442">
        <v>5.2019999999999997E-2</v>
      </c>
      <c r="AG41" s="442">
        <v>5.1339999999999997E-2</v>
      </c>
      <c r="AH41" s="442">
        <v>2.9E-4</v>
      </c>
      <c r="AI41" s="442">
        <v>3.8999999999999999E-4</v>
      </c>
      <c r="AJ41" s="432"/>
    </row>
    <row r="42" spans="1:36" s="408" customFormat="1">
      <c r="A42" s="692"/>
      <c r="B42" s="692"/>
      <c r="C42" s="413" t="s">
        <v>1903</v>
      </c>
      <c r="D42" s="442">
        <v>0.29085</v>
      </c>
      <c r="E42" s="442">
        <v>0.28814000000000001</v>
      </c>
      <c r="F42" s="442">
        <v>1.0000000000000001E-5</v>
      </c>
      <c r="G42" s="442">
        <v>2.6900000000000001E-3</v>
      </c>
      <c r="H42" s="442">
        <v>0.28811999999999999</v>
      </c>
      <c r="I42" s="442">
        <v>0.28703000000000001</v>
      </c>
      <c r="J42" s="442">
        <v>5.6999999999999998E-4</v>
      </c>
      <c r="K42" s="442">
        <v>5.1999999999999995E-4</v>
      </c>
      <c r="L42" s="442"/>
      <c r="M42" s="442"/>
      <c r="N42" s="442"/>
      <c r="O42" s="442"/>
      <c r="P42" s="442"/>
      <c r="Q42" s="442"/>
      <c r="R42" s="442"/>
      <c r="S42" s="442"/>
      <c r="T42" s="442"/>
      <c r="U42" s="442"/>
      <c r="V42" s="442"/>
      <c r="W42" s="442"/>
      <c r="X42" s="442">
        <v>0.29015999999999997</v>
      </c>
      <c r="Y42" s="442">
        <v>0.28788999999999998</v>
      </c>
      <c r="Z42" s="442">
        <v>1.6000000000000001E-4</v>
      </c>
      <c r="AA42" s="442">
        <v>2.1199999999999999E-3</v>
      </c>
      <c r="AB42" s="442">
        <v>0.16406000000000001</v>
      </c>
      <c r="AC42" s="442">
        <v>0.16281000000000001</v>
      </c>
      <c r="AD42" s="442">
        <v>6.2E-4</v>
      </c>
      <c r="AE42" s="442">
        <v>6.3000000000000003E-4</v>
      </c>
      <c r="AF42" s="442">
        <v>8.3729999999999999E-2</v>
      </c>
      <c r="AG42" s="442">
        <v>8.2619999999999999E-2</v>
      </c>
      <c r="AH42" s="442">
        <v>4.6999999999999999E-4</v>
      </c>
      <c r="AI42" s="442">
        <v>6.4000000000000005E-4</v>
      </c>
      <c r="AJ42" s="432"/>
    </row>
    <row r="43" spans="1:36" s="408" customFormat="1"/>
    <row r="44" spans="1:36" s="408" customFormat="1">
      <c r="D44" s="432"/>
      <c r="E44" s="432"/>
      <c r="F44" s="432"/>
      <c r="G44" s="432"/>
      <c r="H44" s="432"/>
      <c r="I44" s="432"/>
      <c r="J44" s="432"/>
      <c r="K44" s="432"/>
      <c r="L44" s="432"/>
      <c r="M44" s="432"/>
      <c r="N44" s="432"/>
      <c r="O44" s="432"/>
      <c r="P44" s="432"/>
      <c r="Q44" s="432"/>
      <c r="R44" s="432"/>
      <c r="S44" s="432"/>
      <c r="T44" s="432"/>
      <c r="U44" s="432"/>
      <c r="V44" s="432"/>
      <c r="W44" s="432"/>
      <c r="X44" s="432"/>
      <c r="Y44" s="432"/>
      <c r="Z44" s="432"/>
      <c r="AA44" s="432"/>
      <c r="AB44" s="432"/>
      <c r="AC44" s="432"/>
      <c r="AD44" s="432"/>
      <c r="AE44" s="432"/>
      <c r="AF44" s="432"/>
      <c r="AG44" s="432"/>
      <c r="AH44" s="432"/>
      <c r="AI44" s="432"/>
      <c r="AJ44" s="432"/>
    </row>
    <row r="45" spans="1:36" s="408" customFormat="1">
      <c r="D45" s="767" t="s">
        <v>575</v>
      </c>
      <c r="E45" s="767"/>
      <c r="F45" s="767"/>
      <c r="G45" s="767"/>
      <c r="H45" s="767" t="s">
        <v>1895</v>
      </c>
      <c r="I45" s="767"/>
      <c r="J45" s="767"/>
      <c r="K45" s="767"/>
      <c r="L45" s="767" t="s">
        <v>1896</v>
      </c>
      <c r="M45" s="767"/>
      <c r="N45" s="767"/>
      <c r="O45" s="767"/>
      <c r="P45" s="767" t="s">
        <v>1658</v>
      </c>
      <c r="Q45" s="767"/>
      <c r="R45" s="767"/>
      <c r="S45" s="767"/>
      <c r="T45" s="767" t="s">
        <v>1660</v>
      </c>
      <c r="U45" s="767"/>
      <c r="V45" s="767"/>
      <c r="W45" s="767"/>
      <c r="X45" s="767" t="s">
        <v>1897</v>
      </c>
      <c r="Y45" s="767"/>
      <c r="Z45" s="767"/>
      <c r="AA45" s="769"/>
      <c r="AB45" s="770" t="s">
        <v>1898</v>
      </c>
      <c r="AC45" s="771"/>
      <c r="AD45" s="771"/>
      <c r="AE45" s="772"/>
      <c r="AF45" s="770" t="s">
        <v>1899</v>
      </c>
      <c r="AG45" s="771"/>
      <c r="AH45" s="771"/>
      <c r="AI45" s="772"/>
      <c r="AJ45" s="432"/>
    </row>
    <row r="46" spans="1:36" s="408" customFormat="1" ht="15.6">
      <c r="A46" s="410" t="s">
        <v>1587</v>
      </c>
      <c r="B46" s="410" t="s">
        <v>1729</v>
      </c>
      <c r="C46" s="410" t="s">
        <v>1589</v>
      </c>
      <c r="D46" s="413" t="s">
        <v>1590</v>
      </c>
      <c r="E46" s="413" t="s">
        <v>1854</v>
      </c>
      <c r="F46" s="413" t="s">
        <v>1855</v>
      </c>
      <c r="G46" s="413" t="s">
        <v>1856</v>
      </c>
      <c r="H46" s="413" t="s">
        <v>1590</v>
      </c>
      <c r="I46" s="413" t="s">
        <v>1854</v>
      </c>
      <c r="J46" s="413" t="s">
        <v>1855</v>
      </c>
      <c r="K46" s="413" t="s">
        <v>1856</v>
      </c>
      <c r="L46" s="413" t="s">
        <v>1590</v>
      </c>
      <c r="M46" s="413" t="s">
        <v>1854</v>
      </c>
      <c r="N46" s="413" t="s">
        <v>1855</v>
      </c>
      <c r="O46" s="413" t="s">
        <v>1856</v>
      </c>
      <c r="P46" s="413" t="s">
        <v>1590</v>
      </c>
      <c r="Q46" s="413" t="s">
        <v>1854</v>
      </c>
      <c r="R46" s="413" t="s">
        <v>1855</v>
      </c>
      <c r="S46" s="413" t="s">
        <v>1856</v>
      </c>
      <c r="T46" s="413" t="s">
        <v>1590</v>
      </c>
      <c r="U46" s="413" t="s">
        <v>1854</v>
      </c>
      <c r="V46" s="413" t="s">
        <v>1855</v>
      </c>
      <c r="W46" s="413" t="s">
        <v>1856</v>
      </c>
      <c r="X46" s="413" t="s">
        <v>1590</v>
      </c>
      <c r="Y46" s="413" t="s">
        <v>1854</v>
      </c>
      <c r="Z46" s="413" t="s">
        <v>1855</v>
      </c>
      <c r="AA46" s="413" t="s">
        <v>1856</v>
      </c>
      <c r="AB46" s="485" t="s">
        <v>1590</v>
      </c>
      <c r="AC46" s="485" t="s">
        <v>1854</v>
      </c>
      <c r="AD46" s="485" t="s">
        <v>1855</v>
      </c>
      <c r="AE46" s="486" t="s">
        <v>1856</v>
      </c>
      <c r="AF46" s="487" t="s">
        <v>1590</v>
      </c>
      <c r="AG46" s="485" t="s">
        <v>1854</v>
      </c>
      <c r="AH46" s="485" t="s">
        <v>1855</v>
      </c>
      <c r="AI46" s="488" t="s">
        <v>1856</v>
      </c>
      <c r="AJ46" s="432"/>
    </row>
    <row r="47" spans="1:36" s="408" customFormat="1">
      <c r="A47" s="692" t="s">
        <v>1912</v>
      </c>
      <c r="B47" s="692" t="s">
        <v>1913</v>
      </c>
      <c r="C47" s="413" t="s">
        <v>1902</v>
      </c>
      <c r="D47" s="442">
        <v>0.1434</v>
      </c>
      <c r="E47" s="440">
        <v>0.14172000000000001</v>
      </c>
      <c r="F47" s="445">
        <v>4.6368000000000002E-6</v>
      </c>
      <c r="G47" s="440">
        <v>1.67E-3</v>
      </c>
      <c r="H47" s="442">
        <v>0.14308000000000001</v>
      </c>
      <c r="I47" s="440">
        <v>0.1424</v>
      </c>
      <c r="J47" s="440">
        <v>3.6000000000000002E-4</v>
      </c>
      <c r="K47" s="440">
        <v>3.2000000000000003E-4</v>
      </c>
      <c r="L47" s="442">
        <v>0.11413</v>
      </c>
      <c r="M47" s="440">
        <v>0.11312</v>
      </c>
      <c r="N47" s="440">
        <v>2.4000000000000001E-4</v>
      </c>
      <c r="O47" s="440">
        <v>7.6999999999999996E-4</v>
      </c>
      <c r="P47" s="489"/>
      <c r="Q47" s="489"/>
      <c r="R47" s="489"/>
      <c r="S47" s="489"/>
      <c r="T47" s="489"/>
      <c r="U47" s="489"/>
      <c r="V47" s="489"/>
      <c r="W47" s="489"/>
      <c r="X47" s="442">
        <v>0.14321999999999999</v>
      </c>
      <c r="Y47" s="440">
        <v>0.14221</v>
      </c>
      <c r="Z47" s="440">
        <v>2.4000000000000001E-4</v>
      </c>
      <c r="AA47" s="440">
        <v>7.6999999999999996E-4</v>
      </c>
      <c r="AB47" s="442">
        <v>5.6689999999999997E-2</v>
      </c>
      <c r="AC47" s="442">
        <v>5.6219999999999999E-2</v>
      </c>
      <c r="AD47" s="442">
        <v>2.2000000000000001E-4</v>
      </c>
      <c r="AE47" s="442">
        <v>2.5000000000000001E-4</v>
      </c>
      <c r="AF47" s="442">
        <v>3.6880000000000003E-2</v>
      </c>
      <c r="AG47" s="442">
        <v>3.6429999999999997E-2</v>
      </c>
      <c r="AH47" s="442">
        <v>1.9000000000000001E-4</v>
      </c>
      <c r="AI47" s="442">
        <v>2.5999999999999998E-4</v>
      </c>
      <c r="AJ47" s="432"/>
    </row>
    <row r="48" spans="1:36" s="408" customFormat="1">
      <c r="A48" s="692"/>
      <c r="B48" s="692"/>
      <c r="C48" s="413" t="s">
        <v>1903</v>
      </c>
      <c r="D48" s="442">
        <v>0.23078000000000001</v>
      </c>
      <c r="E48" s="440">
        <v>0.22806999999999999</v>
      </c>
      <c r="F48" s="440">
        <v>1.0000000000000001E-5</v>
      </c>
      <c r="G48" s="440">
        <v>2.6900000000000001E-3</v>
      </c>
      <c r="H48" s="442">
        <v>0.23027</v>
      </c>
      <c r="I48" s="440">
        <v>0.22917999999999999</v>
      </c>
      <c r="J48" s="440">
        <v>5.6999999999999998E-4</v>
      </c>
      <c r="K48" s="440">
        <v>5.1999999999999995E-4</v>
      </c>
      <c r="L48" s="442">
        <v>0.18368000000000001</v>
      </c>
      <c r="M48" s="440">
        <v>0.18204999999999999</v>
      </c>
      <c r="N48" s="440">
        <v>3.8000000000000002E-4</v>
      </c>
      <c r="O48" s="440">
        <v>1.24E-3</v>
      </c>
      <c r="P48" s="489"/>
      <c r="Q48" s="489"/>
      <c r="R48" s="489"/>
      <c r="S48" s="489"/>
      <c r="T48" s="489"/>
      <c r="U48" s="489"/>
      <c r="V48" s="489"/>
      <c r="W48" s="489"/>
      <c r="X48" s="442">
        <v>0.23049</v>
      </c>
      <c r="Y48" s="440">
        <v>0.22886000000000001</v>
      </c>
      <c r="Z48" s="440">
        <v>3.8000000000000002E-4</v>
      </c>
      <c r="AA48" s="440">
        <v>1.24E-3</v>
      </c>
      <c r="AB48" s="442">
        <v>9.1230000000000006E-2</v>
      </c>
      <c r="AC48" s="442">
        <v>9.0469999999999995E-2</v>
      </c>
      <c r="AD48" s="442">
        <v>3.6000000000000002E-4</v>
      </c>
      <c r="AE48" s="442">
        <v>4.0000000000000002E-4</v>
      </c>
      <c r="AF48" s="442">
        <v>5.9360000000000003E-2</v>
      </c>
      <c r="AG48" s="442">
        <v>5.8630000000000002E-2</v>
      </c>
      <c r="AH48" s="442">
        <v>3.1E-4</v>
      </c>
      <c r="AI48" s="442">
        <v>4.2000000000000002E-4</v>
      </c>
      <c r="AJ48" s="432"/>
    </row>
    <row r="49" spans="1:36" s="408" customFormat="1">
      <c r="A49" s="692"/>
      <c r="B49" s="692" t="s">
        <v>1914</v>
      </c>
      <c r="C49" s="413" t="s">
        <v>1902</v>
      </c>
      <c r="D49" s="442">
        <v>0.17174</v>
      </c>
      <c r="E49" s="440">
        <v>0.17005999999999999</v>
      </c>
      <c r="F49" s="445">
        <v>4.6368000000000002E-6</v>
      </c>
      <c r="G49" s="440">
        <v>1.67E-3</v>
      </c>
      <c r="H49" s="442">
        <v>0.17474000000000001</v>
      </c>
      <c r="I49" s="440">
        <v>0.17405999999999999</v>
      </c>
      <c r="J49" s="440">
        <v>3.6000000000000002E-4</v>
      </c>
      <c r="K49" s="440">
        <v>3.2000000000000003E-4</v>
      </c>
      <c r="L49" s="442">
        <v>0.11724</v>
      </c>
      <c r="M49" s="440">
        <v>0.11602999999999999</v>
      </c>
      <c r="N49" s="440">
        <v>1.7000000000000001E-4</v>
      </c>
      <c r="O49" s="440">
        <v>1.0399999999999999E-3</v>
      </c>
      <c r="P49" s="442">
        <v>0.15504000000000001</v>
      </c>
      <c r="Q49" s="440">
        <v>0.15290999999999999</v>
      </c>
      <c r="R49" s="440">
        <v>1.7700000000000001E-3</v>
      </c>
      <c r="S49" s="440">
        <v>3.6000000000000002E-4</v>
      </c>
      <c r="T49" s="442">
        <v>0.17427000000000001</v>
      </c>
      <c r="U49" s="440">
        <v>0.17385</v>
      </c>
      <c r="V49" s="440">
        <v>6.0000000000000002E-5</v>
      </c>
      <c r="W49" s="440">
        <v>3.6000000000000002E-4</v>
      </c>
      <c r="X49" s="442">
        <v>0.17322000000000001</v>
      </c>
      <c r="Y49" s="440">
        <v>0.17201</v>
      </c>
      <c r="Z49" s="440">
        <v>1.7000000000000001E-4</v>
      </c>
      <c r="AA49" s="440">
        <v>1.0399999999999999E-3</v>
      </c>
      <c r="AB49" s="442">
        <v>8.8200000000000001E-2</v>
      </c>
      <c r="AC49" s="442">
        <v>8.7529999999999997E-2</v>
      </c>
      <c r="AD49" s="442">
        <v>3.5E-4</v>
      </c>
      <c r="AE49" s="442">
        <v>3.2000000000000003E-4</v>
      </c>
      <c r="AF49" s="442">
        <v>3.882E-2</v>
      </c>
      <c r="AG49" s="442">
        <v>3.8289999999999998E-2</v>
      </c>
      <c r="AH49" s="442">
        <v>2.2000000000000001E-4</v>
      </c>
      <c r="AI49" s="442">
        <v>2.9999999999999997E-4</v>
      </c>
      <c r="AJ49" s="432"/>
    </row>
    <row r="50" spans="1:36" s="408" customFormat="1">
      <c r="A50" s="692"/>
      <c r="B50" s="692"/>
      <c r="C50" s="413" t="s">
        <v>1903</v>
      </c>
      <c r="D50" s="442">
        <v>0.27639000000000002</v>
      </c>
      <c r="E50" s="440">
        <v>0.27367999999999998</v>
      </c>
      <c r="F50" s="440">
        <v>1.0000000000000001E-5</v>
      </c>
      <c r="G50" s="440">
        <v>2.6900000000000001E-3</v>
      </c>
      <c r="H50" s="442">
        <v>0.28121000000000002</v>
      </c>
      <c r="I50" s="440">
        <v>0.28011999999999998</v>
      </c>
      <c r="J50" s="440">
        <v>5.6999999999999998E-4</v>
      </c>
      <c r="K50" s="440">
        <v>5.1999999999999995E-4</v>
      </c>
      <c r="L50" s="442">
        <v>0.18869</v>
      </c>
      <c r="M50" s="440">
        <v>0.18673999999999999</v>
      </c>
      <c r="N50" s="440">
        <v>2.7E-4</v>
      </c>
      <c r="O50" s="440">
        <v>1.6800000000000001E-3</v>
      </c>
      <c r="P50" s="442">
        <v>0.24951999999999999</v>
      </c>
      <c r="Q50" s="440">
        <v>0.24609</v>
      </c>
      <c r="R50" s="440">
        <v>2.8600000000000001E-3</v>
      </c>
      <c r="S50" s="440">
        <v>5.8E-4</v>
      </c>
      <c r="T50" s="442">
        <v>0.28045999999999999</v>
      </c>
      <c r="U50" s="440">
        <v>0.27978999999999998</v>
      </c>
      <c r="V50" s="440">
        <v>9.0000000000000006E-5</v>
      </c>
      <c r="W50" s="440">
        <v>5.8E-4</v>
      </c>
      <c r="X50" s="442">
        <v>0.27877000000000002</v>
      </c>
      <c r="Y50" s="440">
        <v>0.27682000000000001</v>
      </c>
      <c r="Z50" s="440">
        <v>2.7E-4</v>
      </c>
      <c r="AA50" s="440">
        <v>1.6800000000000001E-3</v>
      </c>
      <c r="AB50" s="442">
        <v>0.14193</v>
      </c>
      <c r="AC50" s="442">
        <v>0.14087</v>
      </c>
      <c r="AD50" s="442">
        <v>5.5000000000000003E-4</v>
      </c>
      <c r="AE50" s="442">
        <v>5.1999999999999995E-4</v>
      </c>
      <c r="AF50" s="442">
        <v>6.2460000000000002E-2</v>
      </c>
      <c r="AG50" s="442">
        <v>6.1620000000000001E-2</v>
      </c>
      <c r="AH50" s="442">
        <v>3.6000000000000002E-4</v>
      </c>
      <c r="AI50" s="442">
        <v>4.8000000000000001E-4</v>
      </c>
      <c r="AJ50" s="432"/>
    </row>
    <row r="51" spans="1:36" s="408" customFormat="1">
      <c r="A51" s="692"/>
      <c r="B51" s="692" t="s">
        <v>1915</v>
      </c>
      <c r="C51" s="413" t="s">
        <v>1902</v>
      </c>
      <c r="D51" s="442">
        <v>0.21007000000000001</v>
      </c>
      <c r="E51" s="440">
        <v>0.20838999999999999</v>
      </c>
      <c r="F51" s="445">
        <v>4.6368000000000002E-6</v>
      </c>
      <c r="G51" s="440">
        <v>1.67E-3</v>
      </c>
      <c r="H51" s="442">
        <v>0.26828000000000002</v>
      </c>
      <c r="I51" s="440">
        <v>0.2676</v>
      </c>
      <c r="J51" s="440">
        <v>3.6000000000000002E-4</v>
      </c>
      <c r="K51" s="440">
        <v>3.2000000000000003E-4</v>
      </c>
      <c r="L51" s="442">
        <v>0.1565</v>
      </c>
      <c r="M51" s="440">
        <v>0.15507000000000001</v>
      </c>
      <c r="N51" s="440">
        <v>1E-4</v>
      </c>
      <c r="O51" s="440">
        <v>1.33E-3</v>
      </c>
      <c r="P51" s="442">
        <v>0.23721999999999999</v>
      </c>
      <c r="Q51" s="440">
        <v>0.23508999999999999</v>
      </c>
      <c r="R51" s="440">
        <v>1.7700000000000001E-3</v>
      </c>
      <c r="S51" s="440">
        <v>3.6000000000000002E-4</v>
      </c>
      <c r="T51" s="442">
        <v>0.26771</v>
      </c>
      <c r="U51" s="440">
        <v>0.26729000000000003</v>
      </c>
      <c r="V51" s="440">
        <v>6.0000000000000002E-5</v>
      </c>
      <c r="W51" s="440">
        <v>3.6000000000000002E-4</v>
      </c>
      <c r="X51" s="442">
        <v>0.22678000000000001</v>
      </c>
      <c r="Y51" s="440">
        <v>0.22534999999999999</v>
      </c>
      <c r="Z51" s="440">
        <v>1E-4</v>
      </c>
      <c r="AA51" s="440">
        <v>1.33E-3</v>
      </c>
      <c r="AB51" s="442">
        <v>0.1143</v>
      </c>
      <c r="AC51" s="442">
        <v>0.11353000000000001</v>
      </c>
      <c r="AD51" s="442">
        <v>3.8999999999999999E-4</v>
      </c>
      <c r="AE51" s="442">
        <v>3.8000000000000002E-4</v>
      </c>
      <c r="AF51" s="442">
        <v>4.2049999999999997E-2</v>
      </c>
      <c r="AG51" s="442">
        <v>4.1450000000000001E-2</v>
      </c>
      <c r="AH51" s="442">
        <v>2.5999999999999998E-4</v>
      </c>
      <c r="AI51" s="442">
        <v>3.5E-4</v>
      </c>
      <c r="AJ51" s="432"/>
    </row>
    <row r="52" spans="1:36" s="408" customFormat="1">
      <c r="A52" s="692"/>
      <c r="B52" s="692"/>
      <c r="C52" s="413" t="s">
        <v>1903</v>
      </c>
      <c r="D52" s="442">
        <v>0.33807999999999999</v>
      </c>
      <c r="E52" s="440">
        <v>0.33537</v>
      </c>
      <c r="F52" s="440">
        <v>1.0000000000000001E-5</v>
      </c>
      <c r="G52" s="440">
        <v>2.6900000000000001E-3</v>
      </c>
      <c r="H52" s="442">
        <v>0.43175000000000002</v>
      </c>
      <c r="I52" s="440">
        <v>0.43065999999999999</v>
      </c>
      <c r="J52" s="440">
        <v>5.6999999999999998E-4</v>
      </c>
      <c r="K52" s="440">
        <v>5.1999999999999995E-4</v>
      </c>
      <c r="L52" s="442">
        <v>0.25184000000000001</v>
      </c>
      <c r="M52" s="440">
        <v>0.24956</v>
      </c>
      <c r="N52" s="440">
        <v>1.6000000000000001E-4</v>
      </c>
      <c r="O52" s="440">
        <v>2.1299999999999999E-3</v>
      </c>
      <c r="P52" s="442">
        <v>0.38177</v>
      </c>
      <c r="Q52" s="440">
        <v>0.37834000000000001</v>
      </c>
      <c r="R52" s="440">
        <v>2.8600000000000001E-3</v>
      </c>
      <c r="S52" s="440">
        <v>5.8E-4</v>
      </c>
      <c r="T52" s="442">
        <v>0.43081999999999998</v>
      </c>
      <c r="U52" s="440">
        <v>0.43014999999999998</v>
      </c>
      <c r="V52" s="440">
        <v>9.0000000000000006E-5</v>
      </c>
      <c r="W52" s="440">
        <v>5.8E-4</v>
      </c>
      <c r="X52" s="442">
        <v>0.36495</v>
      </c>
      <c r="Y52" s="440">
        <v>0.36266999999999999</v>
      </c>
      <c r="Z52" s="440">
        <v>1.6000000000000001E-4</v>
      </c>
      <c r="AA52" s="440">
        <v>2.1299999999999999E-3</v>
      </c>
      <c r="AB52" s="442">
        <v>0.18396000000000001</v>
      </c>
      <c r="AC52" s="442">
        <v>0.18271000000000001</v>
      </c>
      <c r="AD52" s="442">
        <v>6.4000000000000005E-4</v>
      </c>
      <c r="AE52" s="442">
        <v>6.0999999999999997E-4</v>
      </c>
      <c r="AF52" s="442">
        <v>6.7669999999999994E-2</v>
      </c>
      <c r="AG52" s="442">
        <v>6.6699999999999995E-2</v>
      </c>
      <c r="AH52" s="442">
        <v>4.0999999999999999E-4</v>
      </c>
      <c r="AI52" s="442">
        <v>5.5999999999999995E-4</v>
      </c>
      <c r="AJ52" s="432"/>
    </row>
    <row r="53" spans="1:36" s="408" customFormat="1">
      <c r="A53" s="692"/>
      <c r="B53" s="692" t="s">
        <v>1916</v>
      </c>
      <c r="C53" s="413" t="s">
        <v>1902</v>
      </c>
      <c r="D53" s="442">
        <v>0.17304</v>
      </c>
      <c r="E53" s="440">
        <v>0.17136000000000001</v>
      </c>
      <c r="F53" s="445">
        <v>4.6368000000000002E-6</v>
      </c>
      <c r="G53" s="440">
        <v>1.67E-3</v>
      </c>
      <c r="H53" s="442">
        <v>0.16272</v>
      </c>
      <c r="I53" s="440">
        <v>0.16203999999999999</v>
      </c>
      <c r="J53" s="440">
        <v>3.6000000000000002E-4</v>
      </c>
      <c r="K53" s="440">
        <v>3.2000000000000003E-4</v>
      </c>
      <c r="L53" s="442">
        <v>0.12825</v>
      </c>
      <c r="M53" s="440">
        <v>0.12708</v>
      </c>
      <c r="N53" s="440">
        <v>1.9000000000000001E-4</v>
      </c>
      <c r="O53" s="440">
        <v>9.7999999999999997E-4</v>
      </c>
      <c r="P53" s="442">
        <v>0.17413999999999999</v>
      </c>
      <c r="Q53" s="440">
        <v>0.17201</v>
      </c>
      <c r="R53" s="440">
        <v>1.7700000000000001E-3</v>
      </c>
      <c r="S53" s="440">
        <v>3.6000000000000002E-4</v>
      </c>
      <c r="T53" s="442">
        <v>0.19599</v>
      </c>
      <c r="U53" s="440">
        <v>0.19556999999999999</v>
      </c>
      <c r="V53" s="440">
        <v>6.0000000000000002E-5</v>
      </c>
      <c r="W53" s="440">
        <v>3.6000000000000002E-4</v>
      </c>
      <c r="X53" s="442">
        <v>0.16725000000000001</v>
      </c>
      <c r="Y53" s="440">
        <v>0.16608000000000001</v>
      </c>
      <c r="Z53" s="440">
        <v>1.9000000000000001E-4</v>
      </c>
      <c r="AA53" s="440">
        <v>9.7999999999999997E-4</v>
      </c>
      <c r="AB53" s="442">
        <v>0.10460999999999999</v>
      </c>
      <c r="AC53" s="442">
        <v>0.10389</v>
      </c>
      <c r="AD53" s="442">
        <v>3.6999999999999999E-4</v>
      </c>
      <c r="AE53" s="442">
        <v>3.5E-4</v>
      </c>
      <c r="AF53" s="442">
        <v>4.0469999999999999E-2</v>
      </c>
      <c r="AG53" s="442">
        <v>3.9919999999999997E-2</v>
      </c>
      <c r="AH53" s="442">
        <v>2.4000000000000001E-4</v>
      </c>
      <c r="AI53" s="442">
        <v>3.1E-4</v>
      </c>
      <c r="AJ53" s="432"/>
    </row>
    <row r="54" spans="1:36" s="408" customFormat="1">
      <c r="A54" s="692"/>
      <c r="B54" s="692"/>
      <c r="C54" s="413" t="s">
        <v>1903</v>
      </c>
      <c r="D54" s="442">
        <v>0.27849000000000002</v>
      </c>
      <c r="E54" s="440">
        <v>0.27578000000000003</v>
      </c>
      <c r="F54" s="440">
        <v>1.0000000000000001E-5</v>
      </c>
      <c r="G54" s="440">
        <v>2.6900000000000001E-3</v>
      </c>
      <c r="H54" s="442">
        <v>0.26186999999999999</v>
      </c>
      <c r="I54" s="440">
        <v>0.26078000000000001</v>
      </c>
      <c r="J54" s="440">
        <v>5.6999999999999998E-4</v>
      </c>
      <c r="K54" s="440">
        <v>5.1999999999999995E-4</v>
      </c>
      <c r="L54" s="442">
        <v>0.20638999999999999</v>
      </c>
      <c r="M54" s="440">
        <v>0.20452000000000001</v>
      </c>
      <c r="N54" s="440">
        <v>2.9999999999999997E-4</v>
      </c>
      <c r="O54" s="440">
        <v>1.57E-3</v>
      </c>
      <c r="P54" s="442">
        <v>0.28025</v>
      </c>
      <c r="Q54" s="440">
        <v>0.27682000000000001</v>
      </c>
      <c r="R54" s="440">
        <v>2.8600000000000001E-3</v>
      </c>
      <c r="S54" s="440">
        <v>5.8E-4</v>
      </c>
      <c r="T54" s="442">
        <v>0.31541000000000002</v>
      </c>
      <c r="U54" s="440">
        <v>0.31474000000000002</v>
      </c>
      <c r="V54" s="440">
        <v>9.0000000000000006E-5</v>
      </c>
      <c r="W54" s="440">
        <v>5.8E-4</v>
      </c>
      <c r="X54" s="442">
        <v>0.26915</v>
      </c>
      <c r="Y54" s="440">
        <v>0.26728000000000002</v>
      </c>
      <c r="Z54" s="440">
        <v>2.9999999999999997E-4</v>
      </c>
      <c r="AA54" s="440">
        <v>1.57E-3</v>
      </c>
      <c r="AB54" s="442">
        <v>0.16833999999999999</v>
      </c>
      <c r="AC54" s="442">
        <v>0.16719000000000001</v>
      </c>
      <c r="AD54" s="442">
        <v>5.9000000000000003E-4</v>
      </c>
      <c r="AE54" s="442">
        <v>5.5999999999999995E-4</v>
      </c>
      <c r="AF54" s="442">
        <v>6.5119999999999997E-2</v>
      </c>
      <c r="AG54" s="442">
        <v>6.4240000000000005E-2</v>
      </c>
      <c r="AH54" s="442">
        <v>3.6999999999999999E-4</v>
      </c>
      <c r="AI54" s="442">
        <v>5.1000000000000004E-4</v>
      </c>
      <c r="AJ54" s="432"/>
    </row>
    <row r="55" spans="1:36" s="408" customFormat="1">
      <c r="AJ55" s="432"/>
    </row>
    <row r="56" spans="1:36" s="408" customFormat="1">
      <c r="AJ56" s="432"/>
    </row>
    <row r="57" spans="1:36" s="408" customFormat="1">
      <c r="AJ57" s="432"/>
    </row>
    <row r="58" spans="1:36" s="408" customFormat="1" ht="15.6">
      <c r="A58" s="410" t="s">
        <v>1587</v>
      </c>
      <c r="B58" s="410" t="s">
        <v>1729</v>
      </c>
      <c r="C58" s="410" t="s">
        <v>1589</v>
      </c>
      <c r="D58" s="413" t="s">
        <v>1590</v>
      </c>
      <c r="E58" s="413" t="s">
        <v>1854</v>
      </c>
      <c r="F58" s="413" t="s">
        <v>1855</v>
      </c>
      <c r="G58" s="413" t="s">
        <v>1856</v>
      </c>
      <c r="AJ58" s="432"/>
    </row>
    <row r="59" spans="1:36" s="408" customFormat="1">
      <c r="A59" s="692" t="s">
        <v>1917</v>
      </c>
      <c r="B59" s="692" t="s">
        <v>1918</v>
      </c>
      <c r="C59" s="413" t="s">
        <v>1902</v>
      </c>
      <c r="D59" s="440">
        <v>8.319E-2</v>
      </c>
      <c r="E59" s="440">
        <v>8.0939999999999998E-2</v>
      </c>
      <c r="F59" s="440">
        <v>1.75E-3</v>
      </c>
      <c r="G59" s="440">
        <v>5.0000000000000001E-4</v>
      </c>
      <c r="AJ59" s="432"/>
    </row>
    <row r="60" spans="1:36" s="408" customFormat="1">
      <c r="A60" s="692"/>
      <c r="B60" s="692"/>
      <c r="C60" s="413" t="s">
        <v>1903</v>
      </c>
      <c r="D60" s="440">
        <v>0.13389000000000001</v>
      </c>
      <c r="E60" s="440">
        <v>0.13027</v>
      </c>
      <c r="F60" s="440">
        <v>2.82E-3</v>
      </c>
      <c r="G60" s="440">
        <v>8.0000000000000004E-4</v>
      </c>
      <c r="AJ60" s="432"/>
    </row>
    <row r="61" spans="1:36" s="408" customFormat="1">
      <c r="A61" s="692"/>
      <c r="B61" s="692" t="s">
        <v>1919</v>
      </c>
      <c r="C61" s="413" t="s">
        <v>1902</v>
      </c>
      <c r="D61" s="440">
        <v>0.10108</v>
      </c>
      <c r="E61" s="440">
        <v>9.826E-2</v>
      </c>
      <c r="F61" s="440">
        <v>2.2799999999999999E-3</v>
      </c>
      <c r="G61" s="440">
        <v>5.2999999999999998E-4</v>
      </c>
      <c r="AJ61" s="432"/>
    </row>
    <row r="62" spans="1:36" s="408" customFormat="1">
      <c r="A62" s="692"/>
      <c r="B62" s="692"/>
      <c r="C62" s="413" t="s">
        <v>1903</v>
      </c>
      <c r="D62" s="440">
        <v>0.16266</v>
      </c>
      <c r="E62" s="440">
        <v>0.15812999999999999</v>
      </c>
      <c r="F62" s="440">
        <v>3.6700000000000001E-3</v>
      </c>
      <c r="G62" s="440">
        <v>8.4999999999999995E-4</v>
      </c>
      <c r="AJ62" s="432"/>
    </row>
    <row r="63" spans="1:36" s="408" customFormat="1">
      <c r="A63" s="692"/>
      <c r="B63" s="692" t="s">
        <v>1920</v>
      </c>
      <c r="C63" s="413" t="s">
        <v>1902</v>
      </c>
      <c r="D63" s="440">
        <v>0.13252</v>
      </c>
      <c r="E63" s="440">
        <v>0.13072</v>
      </c>
      <c r="F63" s="440">
        <v>1.2700000000000001E-3</v>
      </c>
      <c r="G63" s="440">
        <v>5.2999999999999998E-4</v>
      </c>
      <c r="AJ63" s="432"/>
    </row>
    <row r="64" spans="1:36" s="408" customFormat="1">
      <c r="A64" s="692"/>
      <c r="B64" s="692"/>
      <c r="C64" s="413" t="s">
        <v>1903</v>
      </c>
      <c r="D64" s="440">
        <v>0.21326000000000001</v>
      </c>
      <c r="E64" s="440">
        <v>0.21037</v>
      </c>
      <c r="F64" s="440">
        <v>2.0400000000000001E-3</v>
      </c>
      <c r="G64" s="440">
        <v>8.4999999999999995E-4</v>
      </c>
      <c r="AJ64" s="432"/>
    </row>
    <row r="65" spans="1:36" s="408" customFormat="1">
      <c r="A65" s="692"/>
      <c r="B65" s="692" t="s">
        <v>1921</v>
      </c>
      <c r="C65" s="413" t="s">
        <v>1902</v>
      </c>
      <c r="D65" s="440">
        <v>0.11366999999999999</v>
      </c>
      <c r="E65" s="440">
        <v>0.11138000000000001</v>
      </c>
      <c r="F65" s="440">
        <v>1.7700000000000001E-3</v>
      </c>
      <c r="G65" s="440">
        <v>5.1999999999999995E-4</v>
      </c>
      <c r="AJ65" s="432"/>
    </row>
    <row r="66" spans="1:36" s="408" customFormat="1">
      <c r="A66" s="692"/>
      <c r="B66" s="692"/>
      <c r="C66" s="413" t="s">
        <v>1903</v>
      </c>
      <c r="D66" s="440">
        <v>0.18293999999999999</v>
      </c>
      <c r="E66" s="440">
        <v>0.17924999999999999</v>
      </c>
      <c r="F66" s="440">
        <v>2.8400000000000001E-3</v>
      </c>
      <c r="G66" s="440">
        <v>8.4000000000000003E-4</v>
      </c>
      <c r="AJ66" s="432"/>
    </row>
    <row r="67" spans="1:36" s="408" customFormat="1">
      <c r="AJ67" s="432"/>
    </row>
    <row r="68" spans="1:36" s="408" customFormat="1">
      <c r="AJ68" s="432"/>
    </row>
    <row r="69" spans="1:36" s="408" customFormat="1">
      <c r="AJ69" s="432"/>
    </row>
    <row r="70" spans="1:36" s="408" customFormat="1" ht="15.6">
      <c r="A70" s="410" t="s">
        <v>1587</v>
      </c>
      <c r="B70" s="410" t="s">
        <v>1729</v>
      </c>
      <c r="C70" s="410" t="s">
        <v>1589</v>
      </c>
      <c r="D70" s="413" t="s">
        <v>1590</v>
      </c>
      <c r="E70" s="413" t="s">
        <v>1854</v>
      </c>
      <c r="F70" s="413" t="s">
        <v>1855</v>
      </c>
      <c r="G70" s="413" t="s">
        <v>1856</v>
      </c>
      <c r="AJ70" s="432"/>
    </row>
    <row r="71" spans="1:36" s="408" customFormat="1">
      <c r="A71" s="692" t="s">
        <v>1922</v>
      </c>
      <c r="B71" s="692" t="s">
        <v>1923</v>
      </c>
      <c r="C71" s="413" t="s">
        <v>1860</v>
      </c>
      <c r="D71" s="440">
        <v>0.14860999999999999</v>
      </c>
      <c r="E71" s="440">
        <v>0.14742</v>
      </c>
      <c r="F71" s="445">
        <v>3.3152000000000005E-6</v>
      </c>
      <c r="G71" s="440">
        <v>1.1900000000000001E-3</v>
      </c>
      <c r="AJ71" s="432"/>
    </row>
    <row r="72" spans="1:36" s="408" customFormat="1">
      <c r="A72" s="692"/>
      <c r="B72" s="692"/>
      <c r="C72" s="413" t="s">
        <v>1902</v>
      </c>
      <c r="D72" s="440">
        <v>0.20805999999999999</v>
      </c>
      <c r="E72" s="440">
        <v>0.20638000000000001</v>
      </c>
      <c r="F72" s="445">
        <v>4.6368000000000002E-6</v>
      </c>
      <c r="G72" s="440">
        <v>1.67E-3</v>
      </c>
      <c r="AJ72" s="432"/>
    </row>
    <row r="73" spans="1:36" s="408" customFormat="1">
      <c r="A73" s="692"/>
      <c r="B73" s="692" t="s">
        <v>1924</v>
      </c>
      <c r="C73" s="413" t="s">
        <v>1860</v>
      </c>
      <c r="D73" s="440">
        <v>0.20402000000000001</v>
      </c>
      <c r="E73" s="440">
        <v>0.20291000000000001</v>
      </c>
      <c r="F73" s="445">
        <v>3.0912000000000002E-6</v>
      </c>
      <c r="G73" s="440">
        <v>1.1100000000000001E-3</v>
      </c>
      <c r="AJ73" s="432"/>
    </row>
    <row r="74" spans="1:36" s="408" customFormat="1">
      <c r="A74" s="692"/>
      <c r="B74" s="692"/>
      <c r="C74" s="413" t="s">
        <v>1902</v>
      </c>
      <c r="D74" s="440">
        <v>0.30603999999999998</v>
      </c>
      <c r="E74" s="440">
        <v>0.30436000000000002</v>
      </c>
      <c r="F74" s="445">
        <v>4.6368000000000002E-6</v>
      </c>
      <c r="G74" s="440">
        <v>1.67E-3</v>
      </c>
      <c r="AJ74" s="432"/>
    </row>
    <row r="75" spans="1:36" s="408" customFormat="1">
      <c r="AJ75" s="432"/>
    </row>
    <row r="76" spans="1:36" s="408" customFormat="1">
      <c r="AJ76" s="432"/>
    </row>
    <row r="77" spans="1:36" s="408" customFormat="1">
      <c r="AJ77" s="432"/>
    </row>
    <row r="78" spans="1:36" s="408" customFormat="1" ht="15.6">
      <c r="A78" s="410" t="s">
        <v>1587</v>
      </c>
      <c r="B78" s="410" t="s">
        <v>1729</v>
      </c>
      <c r="C78" s="410" t="s">
        <v>1589</v>
      </c>
      <c r="D78" s="413" t="s">
        <v>1590</v>
      </c>
      <c r="E78" s="413" t="s">
        <v>1854</v>
      </c>
      <c r="F78" s="413" t="s">
        <v>1855</v>
      </c>
      <c r="G78" s="413" t="s">
        <v>1856</v>
      </c>
      <c r="AJ78" s="432"/>
    </row>
    <row r="79" spans="1:36" s="408" customFormat="1">
      <c r="A79" s="692" t="s">
        <v>1925</v>
      </c>
      <c r="B79" s="413" t="s">
        <v>1926</v>
      </c>
      <c r="C79" s="413" t="s">
        <v>1860</v>
      </c>
      <c r="D79" s="442">
        <v>0.12525</v>
      </c>
      <c r="E79" s="415">
        <v>0.12435</v>
      </c>
      <c r="F79" s="440">
        <v>2.0000000000000002E-5</v>
      </c>
      <c r="G79" s="440">
        <v>8.8000000000000003E-4</v>
      </c>
      <c r="AJ79" s="432"/>
    </row>
    <row r="80" spans="1:36" s="408" customFormat="1">
      <c r="A80" s="692"/>
      <c r="B80" s="413" t="s">
        <v>1927</v>
      </c>
      <c r="C80" s="413" t="s">
        <v>1860</v>
      </c>
      <c r="D80" s="442">
        <v>6.8750000000000006E-2</v>
      </c>
      <c r="E80" s="415">
        <v>6.8269999999999997E-2</v>
      </c>
      <c r="F80" s="440">
        <v>1.0000000000000001E-5</v>
      </c>
      <c r="G80" s="440">
        <v>4.6999999999999999E-4</v>
      </c>
      <c r="AJ80" s="432"/>
    </row>
    <row r="81" spans="1:36" s="408" customFormat="1">
      <c r="A81" s="692"/>
      <c r="B81" s="413" t="s">
        <v>1928</v>
      </c>
      <c r="C81" s="413" t="s">
        <v>1860</v>
      </c>
      <c r="D81" s="442">
        <v>0.10385</v>
      </c>
      <c r="E81" s="415">
        <v>0.10310999999999999</v>
      </c>
      <c r="F81" s="440">
        <v>1.0000000000000001E-5</v>
      </c>
      <c r="G81" s="440">
        <v>7.2999999999999996E-4</v>
      </c>
      <c r="AJ81" s="432"/>
    </row>
    <row r="82" spans="1:36" s="408" customFormat="1">
      <c r="A82" s="692"/>
      <c r="B82" s="413" t="s">
        <v>1929</v>
      </c>
      <c r="C82" s="413" t="s">
        <v>1860</v>
      </c>
      <c r="D82" s="442">
        <v>2.776E-2</v>
      </c>
      <c r="E82" s="415">
        <v>2.7269999999999999E-2</v>
      </c>
      <c r="F82" s="440">
        <v>1.0000000000000001E-5</v>
      </c>
      <c r="G82" s="440">
        <v>4.8000000000000001E-4</v>
      </c>
      <c r="AJ82" s="432"/>
    </row>
    <row r="83" spans="1:36" s="408" customFormat="1">
      <c r="AJ83" s="432"/>
    </row>
    <row r="84" spans="1:36" s="408" customFormat="1">
      <c r="AJ84" s="432"/>
    </row>
    <row r="85" spans="1:36" s="408" customFormat="1">
      <c r="AJ85" s="432"/>
    </row>
    <row r="86" spans="1:36" s="408" customFormat="1" ht="15.6">
      <c r="A86" s="410" t="s">
        <v>1587</v>
      </c>
      <c r="B86" s="410" t="s">
        <v>1729</v>
      </c>
      <c r="C86" s="410" t="s">
        <v>1589</v>
      </c>
      <c r="D86" s="413" t="s">
        <v>1590</v>
      </c>
      <c r="E86" s="413" t="s">
        <v>1854</v>
      </c>
      <c r="F86" s="413" t="s">
        <v>1855</v>
      </c>
      <c r="G86" s="413" t="s">
        <v>1856</v>
      </c>
      <c r="AJ86" s="432"/>
    </row>
    <row r="87" spans="1:36" s="408" customFormat="1">
      <c r="A87" s="692" t="s">
        <v>1930</v>
      </c>
      <c r="B87" s="413" t="s">
        <v>1931</v>
      </c>
      <c r="C87" s="413" t="s">
        <v>1860</v>
      </c>
      <c r="D87" s="440">
        <v>3.5459999999999998E-2</v>
      </c>
      <c r="E87" s="440">
        <v>3.5099999999999999E-2</v>
      </c>
      <c r="F87" s="440">
        <v>8.0000000000000007E-5</v>
      </c>
      <c r="G87" s="440">
        <v>2.7999999999999998E-4</v>
      </c>
      <c r="AJ87" s="432"/>
    </row>
    <row r="88" spans="1:36" s="408" customFormat="1">
      <c r="A88" s="692"/>
      <c r="B88" s="413" t="s">
        <v>1932</v>
      </c>
      <c r="C88" s="413" t="s">
        <v>1860</v>
      </c>
      <c r="D88" s="440">
        <v>4.4600000000000004E-3</v>
      </c>
      <c r="E88" s="440">
        <v>4.4099999999999999E-3</v>
      </c>
      <c r="F88" s="440">
        <v>2.0000000000000002E-5</v>
      </c>
      <c r="G88" s="440">
        <v>3.0000000000000001E-5</v>
      </c>
      <c r="AJ88" s="432"/>
    </row>
    <row r="89" spans="1:36" s="408" customFormat="1">
      <c r="A89" s="692"/>
      <c r="B89" s="413" t="s">
        <v>1933</v>
      </c>
      <c r="C89" s="413" t="s">
        <v>1860</v>
      </c>
      <c r="D89" s="440">
        <v>2.86E-2</v>
      </c>
      <c r="E89" s="440">
        <v>2.8320000000000001E-2</v>
      </c>
      <c r="F89" s="440">
        <v>1.2E-4</v>
      </c>
      <c r="G89" s="440">
        <v>1.6000000000000001E-4</v>
      </c>
      <c r="AJ89" s="432"/>
    </row>
    <row r="90" spans="1:36" s="408" customFormat="1">
      <c r="A90" s="692"/>
      <c r="B90" s="413" t="s">
        <v>1934</v>
      </c>
      <c r="C90" s="413" t="s">
        <v>1860</v>
      </c>
      <c r="D90" s="440">
        <v>2.7799999999999998E-2</v>
      </c>
      <c r="E90" s="440">
        <v>2.7529999999999999E-2</v>
      </c>
      <c r="F90" s="440">
        <v>1.1E-4</v>
      </c>
      <c r="G90" s="440">
        <v>1.6000000000000001E-4</v>
      </c>
      <c r="AJ90" s="432"/>
    </row>
    <row r="91" spans="1:36" s="408" customFormat="1">
      <c r="A91" s="406"/>
      <c r="B91" s="406"/>
      <c r="C91" s="406"/>
      <c r="D91" s="406"/>
      <c r="E91" s="406"/>
      <c r="F91" s="406"/>
      <c r="G91" s="406"/>
      <c r="H91" s="406"/>
      <c r="I91" s="406"/>
      <c r="J91" s="406"/>
      <c r="K91" s="406"/>
      <c r="L91" s="406"/>
    </row>
    <row r="92" spans="1:36" s="381" customFormat="1" ht="15.6">
      <c r="A92" s="773" t="s">
        <v>1640</v>
      </c>
      <c r="B92" s="773"/>
      <c r="C92" s="773"/>
      <c r="D92" s="773"/>
      <c r="E92" s="773"/>
      <c r="F92" s="773"/>
      <c r="G92" s="773"/>
      <c r="H92" s="773"/>
      <c r="I92" s="773"/>
      <c r="J92" s="773"/>
      <c r="K92" s="773"/>
      <c r="L92" s="773"/>
      <c r="AJ92" s="408"/>
    </row>
    <row r="93" spans="1:36" s="420" customFormat="1" ht="15" customHeight="1">
      <c r="A93" s="701" t="s">
        <v>1963</v>
      </c>
      <c r="B93" s="701"/>
      <c r="C93" s="701"/>
      <c r="D93" s="701"/>
      <c r="E93" s="701"/>
      <c r="F93" s="701"/>
      <c r="G93" s="701"/>
      <c r="H93" s="701"/>
      <c r="I93" s="701"/>
      <c r="J93" s="701"/>
      <c r="K93" s="701"/>
      <c r="L93" s="701"/>
      <c r="M93" s="701"/>
    </row>
    <row r="94" spans="1:36" s="420" customFormat="1" ht="19.5" customHeight="1">
      <c r="B94" s="490" t="s">
        <v>1964</v>
      </c>
      <c r="C94" s="403"/>
      <c r="D94" s="403"/>
      <c r="E94" s="403"/>
      <c r="F94" s="403"/>
      <c r="G94" s="403"/>
      <c r="H94" s="403"/>
      <c r="I94" s="403"/>
      <c r="J94" s="403"/>
      <c r="K94" s="403"/>
      <c r="L94" s="417"/>
    </row>
    <row r="95" spans="1:36" s="383" customFormat="1" ht="12.75" customHeight="1">
      <c r="B95" s="774" t="s">
        <v>1965</v>
      </c>
      <c r="C95" s="774"/>
      <c r="D95" s="774"/>
      <c r="E95" s="774"/>
      <c r="F95" s="774"/>
      <c r="G95" s="774"/>
      <c r="H95" s="774"/>
      <c r="I95" s="774"/>
      <c r="J95" s="774"/>
      <c r="K95" s="774"/>
    </row>
    <row r="96" spans="1:36" s="422" customFormat="1" ht="6.6">
      <c r="B96" s="491"/>
      <c r="C96" s="492"/>
      <c r="D96" s="492"/>
      <c r="E96" s="492"/>
      <c r="F96" s="492"/>
      <c r="G96" s="492"/>
      <c r="H96" s="492"/>
      <c r="I96" s="492"/>
      <c r="J96" s="492"/>
      <c r="K96" s="492"/>
    </row>
    <row r="97" spans="1:13" s="420" customFormat="1">
      <c r="B97" s="493"/>
      <c r="C97" s="494" t="s">
        <v>1966</v>
      </c>
      <c r="D97" s="494" t="s">
        <v>1967</v>
      </c>
      <c r="E97" s="494" t="s">
        <v>1967</v>
      </c>
      <c r="F97" s="494" t="s">
        <v>1968</v>
      </c>
      <c r="G97" s="494" t="s">
        <v>1968</v>
      </c>
      <c r="H97" s="761" t="s">
        <v>1969</v>
      </c>
      <c r="I97" s="762"/>
      <c r="J97" s="762"/>
      <c r="K97" s="763"/>
    </row>
    <row r="98" spans="1:13" s="420" customFormat="1" ht="54" customHeight="1">
      <c r="B98" s="495"/>
      <c r="C98" s="413"/>
      <c r="D98" s="495" t="s">
        <v>1898</v>
      </c>
      <c r="E98" s="495" t="s">
        <v>1899</v>
      </c>
      <c r="F98" s="495" t="s">
        <v>1898</v>
      </c>
      <c r="G98" s="495" t="s">
        <v>1899</v>
      </c>
      <c r="H98" s="764"/>
      <c r="I98" s="765"/>
      <c r="J98" s="765"/>
      <c r="K98" s="766"/>
    </row>
    <row r="99" spans="1:13" s="420" customFormat="1" ht="15" customHeight="1">
      <c r="B99" s="496" t="s">
        <v>1970</v>
      </c>
      <c r="C99" s="497" t="s">
        <v>1943</v>
      </c>
      <c r="D99" s="493" t="s">
        <v>1971</v>
      </c>
      <c r="E99" s="493" t="s">
        <v>1972</v>
      </c>
      <c r="F99" s="493" t="s">
        <v>1971</v>
      </c>
      <c r="G99" s="493" t="s">
        <v>1972</v>
      </c>
      <c r="H99" s="754" t="s">
        <v>1973</v>
      </c>
      <c r="I99" s="755"/>
      <c r="J99" s="755"/>
      <c r="K99" s="756"/>
    </row>
    <row r="100" spans="1:13" s="420" customFormat="1" ht="15" customHeight="1">
      <c r="B100" s="496" t="s">
        <v>1644</v>
      </c>
      <c r="C100" s="497" t="s">
        <v>1572</v>
      </c>
      <c r="D100" s="493" t="s">
        <v>1971</v>
      </c>
      <c r="E100" s="493" t="s">
        <v>1972</v>
      </c>
      <c r="F100" s="493" t="s">
        <v>1971</v>
      </c>
      <c r="G100" s="493" t="s">
        <v>1972</v>
      </c>
      <c r="H100" s="754" t="s">
        <v>1974</v>
      </c>
      <c r="I100" s="755"/>
      <c r="J100" s="755"/>
      <c r="K100" s="756"/>
    </row>
    <row r="101" spans="1:13" s="420" customFormat="1" ht="15" customHeight="1">
      <c r="B101" s="496" t="s">
        <v>1975</v>
      </c>
      <c r="C101" s="497" t="s">
        <v>1976</v>
      </c>
      <c r="D101" s="493" t="s">
        <v>1971</v>
      </c>
      <c r="E101" s="493" t="s">
        <v>1971</v>
      </c>
      <c r="F101" s="493" t="s">
        <v>1971</v>
      </c>
      <c r="G101" s="493" t="s">
        <v>1971</v>
      </c>
      <c r="H101" s="754" t="s">
        <v>1977</v>
      </c>
      <c r="I101" s="755"/>
      <c r="J101" s="755"/>
      <c r="K101" s="756"/>
    </row>
    <row r="102" spans="1:13" s="420" customFormat="1" ht="30" customHeight="1">
      <c r="B102" s="496" t="s">
        <v>1978</v>
      </c>
      <c r="C102" s="497" t="s">
        <v>1572</v>
      </c>
      <c r="D102" s="493" t="s">
        <v>1971</v>
      </c>
      <c r="E102" s="493" t="s">
        <v>1971</v>
      </c>
      <c r="F102" s="493" t="s">
        <v>1971</v>
      </c>
      <c r="G102" s="493" t="s">
        <v>1971</v>
      </c>
      <c r="H102" s="754" t="s">
        <v>1979</v>
      </c>
      <c r="I102" s="755"/>
      <c r="J102" s="755"/>
      <c r="K102" s="756"/>
    </row>
    <row r="103" spans="1:13" s="420" customFormat="1" ht="33" customHeight="1">
      <c r="B103" s="496" t="s">
        <v>1980</v>
      </c>
      <c r="C103" s="497" t="s">
        <v>1572</v>
      </c>
      <c r="D103" s="493" t="s">
        <v>1971</v>
      </c>
      <c r="E103" s="493" t="s">
        <v>1971</v>
      </c>
      <c r="F103" s="493" t="s">
        <v>1971</v>
      </c>
      <c r="G103" s="493" t="s">
        <v>1971</v>
      </c>
      <c r="H103" s="754" t="s">
        <v>1981</v>
      </c>
      <c r="I103" s="755"/>
      <c r="J103" s="755"/>
      <c r="K103" s="756"/>
    </row>
    <row r="104" spans="1:13" s="420" customFormat="1" ht="26.25" customHeight="1">
      <c r="A104" s="437"/>
      <c r="B104" s="437"/>
      <c r="C104" s="437"/>
      <c r="D104" s="437"/>
      <c r="E104" s="437"/>
      <c r="F104" s="437"/>
      <c r="G104" s="437"/>
      <c r="H104" s="437"/>
      <c r="I104" s="437"/>
      <c r="J104" s="437"/>
      <c r="K104" s="437"/>
    </row>
    <row r="105" spans="1:13" s="420" customFormat="1">
      <c r="B105" s="498" t="s">
        <v>1982</v>
      </c>
      <c r="C105" s="437"/>
      <c r="D105" s="437"/>
      <c r="E105" s="437"/>
      <c r="F105" s="437"/>
      <c r="G105" s="437"/>
      <c r="H105" s="437"/>
      <c r="I105" s="437"/>
      <c r="J105" s="437"/>
      <c r="K105" s="437"/>
      <c r="L105" s="437"/>
    </row>
    <row r="106" spans="1:13" s="383" customFormat="1" ht="19.5" customHeight="1">
      <c r="A106" s="499"/>
      <c r="B106" s="774" t="s">
        <v>1983</v>
      </c>
      <c r="C106" s="774"/>
      <c r="D106" s="774"/>
      <c r="E106" s="774"/>
      <c r="F106" s="774"/>
      <c r="G106" s="774"/>
      <c r="H106" s="774"/>
      <c r="I106" s="774"/>
      <c r="J106" s="774"/>
      <c r="K106" s="774"/>
      <c r="L106" s="500"/>
    </row>
    <row r="107" spans="1:13" s="383" customFormat="1" ht="33" customHeight="1">
      <c r="A107" s="499"/>
      <c r="B107" s="750" t="s">
        <v>1984</v>
      </c>
      <c r="C107" s="750"/>
      <c r="D107" s="750"/>
      <c r="E107" s="750"/>
      <c r="F107" s="750"/>
      <c r="G107" s="750"/>
      <c r="H107" s="750"/>
      <c r="I107" s="750"/>
      <c r="J107" s="750"/>
      <c r="K107" s="750"/>
      <c r="L107" s="480"/>
      <c r="M107" s="480"/>
    </row>
    <row r="108" spans="1:13" s="420" customFormat="1">
      <c r="B108" s="760" t="s">
        <v>1985</v>
      </c>
      <c r="C108" s="760"/>
      <c r="D108" s="760"/>
      <c r="E108" s="760"/>
      <c r="F108" s="760"/>
      <c r="G108" s="760"/>
      <c r="H108" s="437"/>
      <c r="I108" s="437"/>
      <c r="J108" s="437"/>
      <c r="K108" s="437"/>
      <c r="L108" s="437"/>
    </row>
    <row r="109" spans="1:13" s="422" customFormat="1" ht="6.6">
      <c r="B109" s="491"/>
      <c r="C109" s="492"/>
      <c r="D109" s="492"/>
      <c r="E109" s="492"/>
      <c r="F109" s="492"/>
      <c r="G109" s="492"/>
      <c r="H109" s="492"/>
      <c r="I109" s="492"/>
      <c r="J109" s="492"/>
      <c r="K109" s="492"/>
      <c r="L109" s="492"/>
    </row>
    <row r="110" spans="1:13" s="420" customFormat="1">
      <c r="B110" s="493"/>
      <c r="C110" s="494" t="s">
        <v>1966</v>
      </c>
      <c r="D110" s="494" t="s">
        <v>1967</v>
      </c>
      <c r="E110" s="494" t="s">
        <v>1967</v>
      </c>
      <c r="F110" s="494" t="s">
        <v>1968</v>
      </c>
      <c r="G110" s="494" t="s">
        <v>1968</v>
      </c>
      <c r="H110" s="761" t="s">
        <v>1969</v>
      </c>
      <c r="I110" s="762"/>
      <c r="J110" s="762"/>
      <c r="K110" s="763"/>
      <c r="L110" s="437"/>
    </row>
    <row r="111" spans="1:13" s="420" customFormat="1" ht="43.5" customHeight="1">
      <c r="B111" s="495"/>
      <c r="C111" s="413"/>
      <c r="D111" s="495" t="s">
        <v>1898</v>
      </c>
      <c r="E111" s="495" t="s">
        <v>1899</v>
      </c>
      <c r="F111" s="495" t="s">
        <v>1898</v>
      </c>
      <c r="G111" s="495" t="s">
        <v>1899</v>
      </c>
      <c r="H111" s="764"/>
      <c r="I111" s="765"/>
      <c r="J111" s="765"/>
      <c r="K111" s="766"/>
      <c r="L111" s="437"/>
    </row>
    <row r="112" spans="1:13" s="420" customFormat="1">
      <c r="A112" s="501" t="s">
        <v>1986</v>
      </c>
      <c r="B112" s="496" t="s">
        <v>1942</v>
      </c>
      <c r="C112" s="497" t="s">
        <v>1943</v>
      </c>
      <c r="D112" s="493" t="s">
        <v>1971</v>
      </c>
      <c r="E112" s="493" t="s">
        <v>1972</v>
      </c>
      <c r="F112" s="502"/>
      <c r="G112" s="502"/>
      <c r="H112" s="757" t="s">
        <v>1987</v>
      </c>
      <c r="I112" s="758"/>
      <c r="J112" s="758"/>
      <c r="K112" s="759"/>
      <c r="L112" s="437"/>
    </row>
    <row r="113" spans="1:13" s="420" customFormat="1">
      <c r="A113" s="501" t="s">
        <v>1986</v>
      </c>
      <c r="B113" s="496" t="s">
        <v>1988</v>
      </c>
      <c r="C113" s="497" t="s">
        <v>1943</v>
      </c>
      <c r="D113" s="502"/>
      <c r="E113" s="502"/>
      <c r="F113" s="493" t="s">
        <v>1971</v>
      </c>
      <c r="G113" s="493" t="s">
        <v>1972</v>
      </c>
      <c r="H113" s="757" t="s">
        <v>1987</v>
      </c>
      <c r="I113" s="758"/>
      <c r="J113" s="758"/>
      <c r="K113" s="759"/>
      <c r="L113" s="437"/>
    </row>
    <row r="114" spans="1:13" s="420" customFormat="1">
      <c r="A114" s="501" t="s">
        <v>1986</v>
      </c>
      <c r="B114" s="496" t="s">
        <v>1989</v>
      </c>
      <c r="C114" s="497" t="s">
        <v>1976</v>
      </c>
      <c r="D114" s="493" t="s">
        <v>1971</v>
      </c>
      <c r="E114" s="493" t="s">
        <v>1971</v>
      </c>
      <c r="F114" s="493" t="s">
        <v>1971</v>
      </c>
      <c r="G114" s="493" t="s">
        <v>1971</v>
      </c>
      <c r="H114" s="757" t="s">
        <v>1990</v>
      </c>
      <c r="I114" s="758"/>
      <c r="J114" s="758"/>
      <c r="K114" s="759"/>
      <c r="L114" s="437"/>
    </row>
    <row r="115" spans="1:13" s="420" customFormat="1" ht="16.95" customHeight="1">
      <c r="A115" s="501" t="s">
        <v>1986</v>
      </c>
      <c r="B115" s="496" t="s">
        <v>1991</v>
      </c>
      <c r="C115" s="497" t="s">
        <v>1572</v>
      </c>
      <c r="D115" s="493" t="s">
        <v>1971</v>
      </c>
      <c r="E115" s="493" t="s">
        <v>1971</v>
      </c>
      <c r="F115" s="493" t="s">
        <v>1971</v>
      </c>
      <c r="G115" s="493" t="s">
        <v>1971</v>
      </c>
      <c r="H115" s="757" t="s">
        <v>1992</v>
      </c>
      <c r="I115" s="758"/>
      <c r="J115" s="758"/>
      <c r="K115" s="759"/>
      <c r="L115" s="437"/>
    </row>
    <row r="116" spans="1:13" s="420" customFormat="1">
      <c r="A116" s="501"/>
      <c r="B116" s="503" t="s">
        <v>1993</v>
      </c>
      <c r="C116" s="406"/>
      <c r="D116" s="406"/>
      <c r="E116" s="406"/>
      <c r="F116" s="406"/>
      <c r="G116" s="406"/>
      <c r="H116" s="406"/>
      <c r="I116" s="406"/>
      <c r="J116" s="406"/>
      <c r="K116" s="406"/>
      <c r="L116" s="437"/>
    </row>
    <row r="117" spans="1:13" s="420" customFormat="1" ht="30.75" customHeight="1">
      <c r="A117" s="501" t="s">
        <v>1994</v>
      </c>
      <c r="B117" s="496" t="s">
        <v>1885</v>
      </c>
      <c r="C117" s="497" t="s">
        <v>1572</v>
      </c>
      <c r="D117" s="493" t="s">
        <v>1971</v>
      </c>
      <c r="E117" s="493" t="s">
        <v>1971</v>
      </c>
      <c r="F117" s="502"/>
      <c r="G117" s="502"/>
      <c r="H117" s="754" t="s">
        <v>1995</v>
      </c>
      <c r="I117" s="755"/>
      <c r="J117" s="755"/>
      <c r="K117" s="756"/>
      <c r="L117" s="437"/>
    </row>
    <row r="118" spans="1:13" s="420" customFormat="1" ht="30" customHeight="1">
      <c r="A118" s="501" t="s">
        <v>1994</v>
      </c>
      <c r="B118" s="496" t="s">
        <v>1882</v>
      </c>
      <c r="C118" s="497" t="s">
        <v>1572</v>
      </c>
      <c r="D118" s="502"/>
      <c r="E118" s="502"/>
      <c r="F118" s="493" t="s">
        <v>1971</v>
      </c>
      <c r="G118" s="493" t="s">
        <v>1971</v>
      </c>
      <c r="H118" s="754" t="s">
        <v>1995</v>
      </c>
      <c r="I118" s="755"/>
      <c r="J118" s="755"/>
      <c r="K118" s="756"/>
      <c r="L118" s="437"/>
    </row>
    <row r="119" spans="1:13" s="420" customFormat="1" ht="30" customHeight="1">
      <c r="A119" s="501" t="s">
        <v>1994</v>
      </c>
      <c r="B119" s="496" t="s">
        <v>1996</v>
      </c>
      <c r="C119" s="497" t="s">
        <v>1572</v>
      </c>
      <c r="D119" s="493" t="s">
        <v>1971</v>
      </c>
      <c r="E119" s="493" t="s">
        <v>1971</v>
      </c>
      <c r="F119" s="493" t="s">
        <v>1971</v>
      </c>
      <c r="G119" s="493" t="s">
        <v>1971</v>
      </c>
      <c r="H119" s="754" t="s">
        <v>1995</v>
      </c>
      <c r="I119" s="755"/>
      <c r="J119" s="755"/>
      <c r="K119" s="756"/>
      <c r="L119" s="437"/>
    </row>
    <row r="120" spans="1:13" s="420" customFormat="1">
      <c r="A120" s="501"/>
      <c r="B120" s="503" t="s">
        <v>1997</v>
      </c>
      <c r="C120" s="406"/>
      <c r="D120" s="406"/>
      <c r="E120" s="406"/>
      <c r="F120" s="406"/>
      <c r="G120" s="406"/>
      <c r="H120" s="406"/>
      <c r="I120" s="406"/>
      <c r="J120" s="406"/>
      <c r="K120" s="406"/>
      <c r="L120" s="437"/>
    </row>
    <row r="121" spans="1:13" s="420" customFormat="1" ht="28.8">
      <c r="A121" s="501" t="s">
        <v>1998</v>
      </c>
      <c r="B121" s="496" t="s">
        <v>1999</v>
      </c>
      <c r="C121" s="497" t="s">
        <v>1572</v>
      </c>
      <c r="D121" s="493" t="s">
        <v>1971</v>
      </c>
      <c r="E121" s="493" t="s">
        <v>1971</v>
      </c>
      <c r="F121" s="502"/>
      <c r="G121" s="502"/>
      <c r="H121" s="757" t="s">
        <v>2000</v>
      </c>
      <c r="I121" s="758"/>
      <c r="J121" s="758"/>
      <c r="K121" s="759"/>
      <c r="L121" s="437"/>
    </row>
    <row r="122" spans="1:13" s="420" customFormat="1" ht="28.8">
      <c r="A122" s="501" t="s">
        <v>1998</v>
      </c>
      <c r="B122" s="496" t="s">
        <v>1883</v>
      </c>
      <c r="C122" s="497" t="s">
        <v>1572</v>
      </c>
      <c r="D122" s="502"/>
      <c r="E122" s="502"/>
      <c r="F122" s="493" t="s">
        <v>1971</v>
      </c>
      <c r="G122" s="493" t="s">
        <v>1971</v>
      </c>
      <c r="H122" s="757" t="s">
        <v>2000</v>
      </c>
      <c r="I122" s="758"/>
      <c r="J122" s="758"/>
      <c r="K122" s="759"/>
      <c r="L122" s="437"/>
    </row>
    <row r="123" spans="1:13" s="422" customFormat="1" ht="6.6">
      <c r="B123" s="504"/>
      <c r="C123" s="504"/>
      <c r="D123" s="504"/>
      <c r="E123" s="504"/>
      <c r="F123" s="504"/>
      <c r="G123" s="504"/>
      <c r="H123" s="504"/>
      <c r="I123" s="504"/>
      <c r="J123" s="504"/>
      <c r="K123" s="504"/>
      <c r="L123" s="504"/>
    </row>
    <row r="124" spans="1:13" s="422" customFormat="1" ht="30.6" customHeight="1">
      <c r="B124" s="696" t="s">
        <v>2001</v>
      </c>
      <c r="C124" s="696"/>
      <c r="D124" s="696"/>
      <c r="E124" s="696"/>
      <c r="F124" s="696"/>
      <c r="G124" s="696"/>
      <c r="H124" s="696"/>
      <c r="I124" s="696"/>
      <c r="J124" s="696"/>
      <c r="K124" s="696"/>
      <c r="L124" s="696"/>
      <c r="M124" s="696"/>
    </row>
    <row r="125" spans="1:13" s="422" customFormat="1" ht="100.5" customHeight="1">
      <c r="B125" s="696" t="s">
        <v>2002</v>
      </c>
      <c r="C125" s="696"/>
      <c r="D125" s="696"/>
      <c r="E125" s="696"/>
      <c r="F125" s="696"/>
      <c r="G125" s="696"/>
      <c r="H125" s="696"/>
      <c r="I125" s="696"/>
      <c r="J125" s="696"/>
      <c r="K125" s="696"/>
      <c r="L125" s="696"/>
      <c r="M125" s="696"/>
    </row>
    <row r="126" spans="1:13" s="422" customFormat="1" ht="65.099999999999994" customHeight="1">
      <c r="B126" s="696" t="s">
        <v>2003</v>
      </c>
      <c r="C126" s="696"/>
      <c r="D126" s="696"/>
      <c r="E126" s="696"/>
      <c r="F126" s="696"/>
      <c r="G126" s="696"/>
      <c r="H126" s="696"/>
      <c r="I126" s="696"/>
      <c r="J126" s="696"/>
      <c r="K126" s="696"/>
      <c r="L126" s="696"/>
      <c r="M126" s="696"/>
    </row>
    <row r="127" spans="1:13" s="422" customFormat="1" ht="139.19999999999999" customHeight="1">
      <c r="B127" s="696" t="s">
        <v>2004</v>
      </c>
      <c r="C127" s="696"/>
      <c r="D127" s="696"/>
      <c r="E127" s="696"/>
      <c r="F127" s="696"/>
      <c r="G127" s="696"/>
      <c r="H127" s="696"/>
      <c r="I127" s="696"/>
      <c r="J127" s="696"/>
      <c r="K127" s="696"/>
      <c r="L127" s="696"/>
      <c r="M127" s="696"/>
    </row>
    <row r="128" spans="1:13" s="420" customFormat="1">
      <c r="B128" s="752" t="s">
        <v>1935</v>
      </c>
      <c r="C128" s="696"/>
      <c r="D128" s="696"/>
      <c r="E128" s="696"/>
      <c r="F128" s="696"/>
      <c r="G128" s="696"/>
      <c r="H128" s="696"/>
      <c r="I128" s="696"/>
      <c r="J128" s="696"/>
      <c r="K128" s="696"/>
      <c r="L128" s="696"/>
      <c r="M128" s="696"/>
    </row>
    <row r="129" spans="1:39" s="422" customFormat="1" ht="6.6">
      <c r="A129" s="504"/>
      <c r="B129" s="504"/>
      <c r="C129" s="504"/>
      <c r="D129" s="504"/>
      <c r="E129" s="504"/>
      <c r="F129" s="504"/>
      <c r="G129" s="504"/>
      <c r="H129" s="504"/>
      <c r="I129" s="504"/>
      <c r="J129" s="504"/>
      <c r="K129" s="504"/>
    </row>
    <row r="130" spans="1:39" s="420" customFormat="1" ht="15.75" customHeight="1">
      <c r="A130" s="701" t="s">
        <v>1936</v>
      </c>
      <c r="B130" s="701"/>
      <c r="C130" s="701"/>
      <c r="D130" s="701"/>
      <c r="E130" s="701"/>
      <c r="F130" s="701"/>
      <c r="G130" s="701"/>
      <c r="H130" s="753"/>
      <c r="I130" s="753"/>
      <c r="J130" s="753"/>
      <c r="K130" s="753"/>
      <c r="L130" s="505"/>
    </row>
    <row r="131" spans="1:39" s="420" customFormat="1" ht="18.600000000000001" customHeight="1">
      <c r="A131" s="696" t="s">
        <v>1937</v>
      </c>
      <c r="B131" s="696"/>
      <c r="C131" s="696"/>
      <c r="D131" s="696"/>
      <c r="E131" s="696"/>
      <c r="F131" s="696"/>
      <c r="G131" s="696"/>
      <c r="H131" s="696"/>
      <c r="I131" s="696"/>
      <c r="J131" s="696"/>
      <c r="K131" s="696"/>
      <c r="L131" s="696"/>
    </row>
    <row r="132" spans="1:39" s="420" customFormat="1" ht="20.85" customHeight="1">
      <c r="A132" s="696"/>
      <c r="B132" s="696"/>
      <c r="C132" s="696"/>
      <c r="D132" s="696"/>
      <c r="E132" s="696"/>
      <c r="F132" s="696"/>
      <c r="G132" s="696"/>
      <c r="H132" s="696"/>
      <c r="I132" s="696"/>
      <c r="J132" s="696"/>
      <c r="K132" s="696"/>
      <c r="L132" s="696"/>
    </row>
    <row r="133" spans="1:39" s="420" customFormat="1" ht="16.2" customHeight="1">
      <c r="A133" s="701" t="s">
        <v>1938</v>
      </c>
      <c r="B133" s="701"/>
      <c r="C133" s="701"/>
      <c r="D133" s="701"/>
      <c r="E133" s="701"/>
      <c r="F133" s="701"/>
      <c r="G133" s="701"/>
      <c r="H133" s="701"/>
      <c r="I133" s="701"/>
      <c r="J133" s="701"/>
      <c r="K133" s="701"/>
      <c r="L133" s="701"/>
      <c r="M133" s="701"/>
    </row>
    <row r="134" spans="1:39" s="420" customFormat="1" ht="88.5" customHeight="1">
      <c r="A134" s="696" t="s">
        <v>1939</v>
      </c>
      <c r="B134" s="696"/>
      <c r="C134" s="696"/>
      <c r="D134" s="696"/>
      <c r="E134" s="696"/>
      <c r="F134" s="696"/>
      <c r="G134" s="696"/>
      <c r="H134" s="696"/>
      <c r="I134" s="696"/>
      <c r="J134" s="696"/>
      <c r="K134" s="696"/>
      <c r="L134" s="696"/>
      <c r="M134" s="696"/>
    </row>
    <row r="135" spans="1:39" s="420" customFormat="1">
      <c r="A135" s="701" t="s">
        <v>1940</v>
      </c>
      <c r="B135" s="701"/>
      <c r="C135" s="701"/>
      <c r="D135" s="701"/>
      <c r="E135" s="701"/>
      <c r="F135" s="701"/>
      <c r="G135" s="701"/>
      <c r="H135" s="701"/>
      <c r="I135" s="701"/>
      <c r="J135" s="701"/>
      <c r="K135" s="701"/>
      <c r="L135" s="701"/>
      <c r="M135" s="701"/>
    </row>
    <row r="136" spans="1:39" s="420" customFormat="1" ht="23.25" customHeight="1">
      <c r="A136" s="696" t="s">
        <v>1941</v>
      </c>
      <c r="B136" s="696"/>
      <c r="C136" s="696"/>
      <c r="D136" s="696"/>
      <c r="E136" s="696"/>
      <c r="F136" s="696"/>
      <c r="G136" s="696"/>
      <c r="H136" s="696"/>
      <c r="I136" s="696"/>
      <c r="J136" s="696"/>
      <c r="K136" s="696"/>
      <c r="L136" s="696"/>
      <c r="M136" s="696"/>
    </row>
    <row r="137" spans="1:39">
      <c r="A137" s="506"/>
      <c r="B137" s="506"/>
      <c r="C137" s="506"/>
      <c r="D137" s="506"/>
      <c r="E137" s="506"/>
      <c r="F137" s="506"/>
      <c r="G137" s="506"/>
      <c r="H137" s="506"/>
      <c r="I137" s="506"/>
      <c r="J137" s="506"/>
      <c r="K137" s="506"/>
      <c r="L137" s="506"/>
      <c r="AB137" s="381"/>
      <c r="AC137" s="381"/>
      <c r="AD137" s="381"/>
      <c r="AE137" s="381"/>
      <c r="AF137" s="381"/>
      <c r="AG137" s="381"/>
      <c r="AH137" s="381"/>
      <c r="AI137" s="381"/>
      <c r="AJ137" s="381"/>
      <c r="AK137" s="381"/>
      <c r="AL137" s="381"/>
      <c r="AM137" s="381"/>
    </row>
    <row r="138" spans="1:39">
      <c r="A138" s="751" t="s">
        <v>1643</v>
      </c>
      <c r="B138" s="751"/>
      <c r="C138" s="751"/>
      <c r="D138" s="751"/>
      <c r="E138" s="751"/>
      <c r="F138" s="751"/>
      <c r="G138" s="751"/>
      <c r="H138" s="751"/>
      <c r="I138" s="751"/>
      <c r="J138" s="751"/>
      <c r="K138" s="751"/>
      <c r="L138" s="751"/>
      <c r="AB138" s="381"/>
      <c r="AC138" s="381"/>
      <c r="AD138" s="381"/>
      <c r="AE138" s="381"/>
      <c r="AF138" s="381"/>
      <c r="AG138" s="381"/>
      <c r="AH138" s="381"/>
      <c r="AI138" s="381"/>
      <c r="AJ138" s="381"/>
      <c r="AK138" s="381"/>
      <c r="AL138" s="381"/>
      <c r="AM138" s="381"/>
    </row>
    <row r="139" spans="1:39">
      <c r="A139" s="726"/>
      <c r="B139" s="726"/>
      <c r="C139" s="726"/>
      <c r="D139" s="726"/>
      <c r="E139" s="726"/>
      <c r="F139" s="726"/>
      <c r="G139" s="726"/>
      <c r="H139" s="726"/>
      <c r="I139" s="726"/>
      <c r="J139" s="726"/>
      <c r="K139" s="726"/>
      <c r="L139" s="726"/>
      <c r="AB139" s="381"/>
      <c r="AC139" s="381"/>
      <c r="AD139" s="381"/>
      <c r="AE139" s="381"/>
      <c r="AF139" s="381"/>
      <c r="AG139" s="381"/>
      <c r="AH139" s="381"/>
      <c r="AI139" s="381"/>
      <c r="AJ139" s="381"/>
      <c r="AK139" s="381"/>
      <c r="AL139" s="381"/>
      <c r="AM139" s="381"/>
    </row>
    <row r="140" spans="1:39">
      <c r="AB140" s="381"/>
      <c r="AC140" s="381"/>
      <c r="AD140" s="381"/>
      <c r="AE140" s="381"/>
      <c r="AF140" s="381"/>
      <c r="AG140" s="381"/>
      <c r="AH140" s="381"/>
      <c r="AI140" s="381"/>
      <c r="AJ140" s="381"/>
      <c r="AK140" s="381"/>
      <c r="AL140" s="381"/>
      <c r="AM140" s="381"/>
    </row>
    <row r="141" spans="1:39">
      <c r="AB141" s="381"/>
      <c r="AC141" s="381"/>
      <c r="AD141" s="381"/>
      <c r="AE141" s="381"/>
      <c r="AF141" s="381"/>
      <c r="AG141" s="381"/>
      <c r="AH141" s="381"/>
      <c r="AI141" s="381"/>
      <c r="AJ141" s="381"/>
      <c r="AK141" s="381"/>
      <c r="AL141" s="381"/>
      <c r="AM141" s="381"/>
    </row>
    <row r="142" spans="1:39">
      <c r="AB142" s="381"/>
      <c r="AC142" s="381"/>
      <c r="AD142" s="381"/>
      <c r="AE142" s="381"/>
      <c r="AF142" s="381"/>
      <c r="AG142" s="381"/>
      <c r="AH142" s="381"/>
      <c r="AI142" s="381"/>
      <c r="AJ142" s="381"/>
      <c r="AK142" s="381"/>
      <c r="AL142" s="381"/>
      <c r="AM142" s="381"/>
    </row>
    <row r="143" spans="1:39">
      <c r="AB143" s="381"/>
      <c r="AC143" s="381"/>
      <c r="AD143" s="381"/>
      <c r="AE143" s="381"/>
      <c r="AF143" s="381"/>
      <c r="AG143" s="381"/>
      <c r="AH143" s="381"/>
      <c r="AI143" s="381"/>
      <c r="AJ143" s="381"/>
      <c r="AK143" s="381"/>
      <c r="AL143" s="381"/>
      <c r="AM143" s="381"/>
    </row>
    <row r="144" spans="1:39">
      <c r="AB144" s="381"/>
      <c r="AC144" s="381"/>
      <c r="AD144" s="381"/>
      <c r="AE144" s="381"/>
      <c r="AF144" s="381"/>
      <c r="AG144" s="381"/>
      <c r="AH144" s="381"/>
      <c r="AI144" s="381"/>
      <c r="AJ144" s="381"/>
      <c r="AK144" s="381"/>
      <c r="AL144" s="381"/>
      <c r="AM144" s="381"/>
    </row>
    <row r="145" spans="28:39">
      <c r="AB145" s="381"/>
      <c r="AC145" s="381"/>
      <c r="AD145" s="381"/>
      <c r="AE145" s="381"/>
      <c r="AF145" s="381"/>
      <c r="AG145" s="381"/>
      <c r="AH145" s="381"/>
      <c r="AI145" s="381"/>
      <c r="AJ145" s="381"/>
      <c r="AK145" s="381"/>
      <c r="AL145" s="381"/>
      <c r="AM145" s="381"/>
    </row>
    <row r="146" spans="28:39">
      <c r="AB146" s="381"/>
      <c r="AC146" s="381"/>
      <c r="AD146" s="381"/>
      <c r="AE146" s="381"/>
      <c r="AF146" s="381"/>
      <c r="AG146" s="381"/>
      <c r="AH146" s="381"/>
      <c r="AI146" s="381"/>
      <c r="AJ146" s="381"/>
      <c r="AK146" s="381"/>
      <c r="AL146" s="381"/>
      <c r="AM146" s="381"/>
    </row>
    <row r="147" spans="28:39">
      <c r="AB147" s="381"/>
      <c r="AC147" s="381"/>
      <c r="AD147" s="381"/>
      <c r="AE147" s="381"/>
      <c r="AF147" s="381"/>
      <c r="AG147" s="381"/>
      <c r="AH147" s="381"/>
      <c r="AI147" s="381"/>
      <c r="AJ147" s="381"/>
      <c r="AK147" s="381"/>
      <c r="AL147" s="381"/>
      <c r="AM147" s="381"/>
    </row>
    <row r="148" spans="28:39">
      <c r="AB148" s="381"/>
      <c r="AC148" s="381"/>
      <c r="AD148" s="381"/>
      <c r="AE148" s="381"/>
      <c r="AF148" s="381"/>
      <c r="AG148" s="381"/>
      <c r="AH148" s="381"/>
      <c r="AI148" s="381"/>
      <c r="AJ148" s="381"/>
      <c r="AK148" s="381"/>
      <c r="AL148" s="381"/>
      <c r="AM148" s="381"/>
    </row>
    <row r="149" spans="28:39">
      <c r="AB149" s="381"/>
      <c r="AC149" s="381"/>
      <c r="AD149" s="381"/>
      <c r="AE149" s="381"/>
      <c r="AF149" s="381"/>
      <c r="AG149" s="381"/>
      <c r="AH149" s="381"/>
      <c r="AI149" s="381"/>
      <c r="AJ149" s="381"/>
      <c r="AK149" s="381"/>
      <c r="AL149" s="381"/>
      <c r="AM149" s="381"/>
    </row>
    <row r="150" spans="28:39">
      <c r="AB150" s="381"/>
      <c r="AC150" s="381"/>
      <c r="AD150" s="381"/>
      <c r="AE150" s="381"/>
      <c r="AF150" s="381"/>
      <c r="AG150" s="381"/>
      <c r="AH150" s="381"/>
      <c r="AI150" s="381"/>
      <c r="AJ150" s="381"/>
      <c r="AK150" s="381"/>
      <c r="AL150" s="381"/>
      <c r="AM150" s="381"/>
    </row>
    <row r="151" spans="28:39">
      <c r="AB151" s="381"/>
      <c r="AC151" s="381"/>
      <c r="AD151" s="381"/>
      <c r="AE151" s="381"/>
      <c r="AF151" s="381"/>
      <c r="AG151" s="381"/>
      <c r="AH151" s="381"/>
      <c r="AI151" s="381"/>
      <c r="AJ151" s="381"/>
      <c r="AK151" s="381"/>
      <c r="AL151" s="381"/>
      <c r="AM151" s="381"/>
    </row>
    <row r="152" spans="28:39">
      <c r="AB152" s="381"/>
      <c r="AC152" s="381"/>
      <c r="AD152" s="381"/>
      <c r="AE152" s="381"/>
      <c r="AF152" s="381"/>
      <c r="AG152" s="381"/>
      <c r="AH152" s="381"/>
      <c r="AI152" s="381"/>
      <c r="AJ152" s="381"/>
      <c r="AK152" s="381"/>
      <c r="AL152" s="381"/>
      <c r="AM152" s="381"/>
    </row>
    <row r="153" spans="28:39">
      <c r="AB153" s="381"/>
      <c r="AC153" s="381"/>
      <c r="AD153" s="381"/>
      <c r="AE153" s="381"/>
      <c r="AF153" s="381"/>
      <c r="AG153" s="381"/>
      <c r="AH153" s="381"/>
      <c r="AI153" s="381"/>
      <c r="AJ153" s="381"/>
      <c r="AK153" s="381"/>
      <c r="AL153" s="381"/>
      <c r="AM153" s="381"/>
    </row>
    <row r="154" spans="28:39">
      <c r="AB154" s="381"/>
      <c r="AC154" s="381"/>
      <c r="AD154" s="381"/>
      <c r="AE154" s="381"/>
      <c r="AF154" s="381"/>
      <c r="AG154" s="381"/>
      <c r="AH154" s="381"/>
      <c r="AI154" s="381"/>
      <c r="AJ154" s="381"/>
      <c r="AK154" s="381"/>
      <c r="AL154" s="381"/>
      <c r="AM154" s="381"/>
    </row>
    <row r="155" spans="28:39">
      <c r="AB155" s="381"/>
      <c r="AC155" s="381"/>
      <c r="AD155" s="381"/>
      <c r="AE155" s="381"/>
      <c r="AF155" s="381"/>
      <c r="AG155" s="381"/>
      <c r="AH155" s="381"/>
      <c r="AI155" s="381"/>
      <c r="AJ155" s="381"/>
      <c r="AK155" s="381"/>
      <c r="AL155" s="381"/>
      <c r="AM155" s="381"/>
    </row>
    <row r="156" spans="28:39">
      <c r="AB156" s="381"/>
      <c r="AC156" s="381"/>
      <c r="AD156" s="381"/>
      <c r="AE156" s="381"/>
      <c r="AF156" s="381"/>
      <c r="AG156" s="381"/>
      <c r="AH156" s="381"/>
      <c r="AI156" s="381"/>
      <c r="AJ156" s="381"/>
      <c r="AK156" s="381"/>
      <c r="AL156" s="381"/>
      <c r="AM156" s="381"/>
    </row>
    <row r="157" spans="28:39">
      <c r="AB157" s="381"/>
      <c r="AC157" s="381"/>
      <c r="AD157" s="381"/>
      <c r="AE157" s="381"/>
      <c r="AF157" s="381"/>
      <c r="AG157" s="381"/>
      <c r="AH157" s="381"/>
      <c r="AI157" s="381"/>
      <c r="AJ157" s="381"/>
      <c r="AK157" s="381"/>
      <c r="AL157" s="381"/>
      <c r="AM157" s="381"/>
    </row>
    <row r="158" spans="28:39">
      <c r="AB158" s="381"/>
      <c r="AC158" s="381"/>
      <c r="AD158" s="381"/>
      <c r="AE158" s="381"/>
      <c r="AF158" s="381"/>
      <c r="AG158" s="381"/>
      <c r="AH158" s="381"/>
      <c r="AI158" s="381"/>
      <c r="AJ158" s="381"/>
      <c r="AK158" s="381"/>
      <c r="AL158" s="381"/>
      <c r="AM158" s="381"/>
    </row>
    <row r="159" spans="28:39">
      <c r="AB159" s="381"/>
      <c r="AC159" s="381"/>
      <c r="AD159" s="381"/>
      <c r="AE159" s="381"/>
      <c r="AF159" s="381"/>
      <c r="AG159" s="381"/>
      <c r="AH159" s="381"/>
      <c r="AI159" s="381"/>
      <c r="AJ159" s="381"/>
      <c r="AK159" s="381"/>
      <c r="AL159" s="381"/>
      <c r="AM159" s="381"/>
    </row>
    <row r="160" spans="28:39">
      <c r="AB160" s="381"/>
      <c r="AC160" s="381"/>
      <c r="AD160" s="381"/>
      <c r="AE160" s="381"/>
      <c r="AF160" s="381"/>
      <c r="AG160" s="381"/>
      <c r="AH160" s="381"/>
      <c r="AI160" s="381"/>
      <c r="AJ160" s="381"/>
      <c r="AK160" s="381"/>
      <c r="AL160" s="381"/>
      <c r="AM160" s="381"/>
    </row>
    <row r="161" spans="28:39">
      <c r="AB161" s="381"/>
      <c r="AC161" s="381"/>
      <c r="AD161" s="381"/>
      <c r="AE161" s="381"/>
      <c r="AF161" s="381"/>
      <c r="AG161" s="381"/>
      <c r="AH161" s="381"/>
      <c r="AI161" s="381"/>
      <c r="AJ161" s="381"/>
      <c r="AK161" s="381"/>
      <c r="AL161" s="381"/>
      <c r="AM161" s="381"/>
    </row>
    <row r="162" spans="28:39">
      <c r="AB162" s="381"/>
      <c r="AC162" s="381"/>
      <c r="AD162" s="381"/>
      <c r="AE162" s="381"/>
      <c r="AF162" s="381"/>
      <c r="AG162" s="381"/>
      <c r="AH162" s="381"/>
      <c r="AI162" s="381"/>
      <c r="AJ162" s="381"/>
      <c r="AK162" s="381"/>
      <c r="AL162" s="381"/>
      <c r="AM162" s="381"/>
    </row>
    <row r="163" spans="28:39">
      <c r="AB163" s="381"/>
      <c r="AC163" s="381"/>
      <c r="AD163" s="381"/>
      <c r="AE163" s="381"/>
      <c r="AF163" s="381"/>
      <c r="AG163" s="381"/>
      <c r="AH163" s="381"/>
      <c r="AI163" s="381"/>
      <c r="AJ163" s="381"/>
      <c r="AK163" s="381"/>
      <c r="AL163" s="381"/>
      <c r="AM163" s="381"/>
    </row>
    <row r="164" spans="28:39">
      <c r="AB164" s="381"/>
      <c r="AC164" s="381"/>
      <c r="AD164" s="381"/>
      <c r="AE164" s="381"/>
      <c r="AF164" s="381"/>
      <c r="AG164" s="381"/>
      <c r="AH164" s="381"/>
      <c r="AI164" s="381"/>
      <c r="AJ164" s="381"/>
      <c r="AK164" s="381"/>
      <c r="AL164" s="381"/>
      <c r="AM164" s="381"/>
    </row>
    <row r="165" spans="28:39">
      <c r="AB165" s="381"/>
      <c r="AC165" s="381"/>
      <c r="AD165" s="381"/>
      <c r="AE165" s="381"/>
      <c r="AF165" s="381"/>
      <c r="AG165" s="381"/>
      <c r="AH165" s="381"/>
      <c r="AI165" s="381"/>
      <c r="AJ165" s="381"/>
      <c r="AK165" s="381"/>
      <c r="AL165" s="381"/>
      <c r="AM165" s="381"/>
    </row>
    <row r="166" spans="28:39">
      <c r="AB166" s="381"/>
      <c r="AC166" s="381"/>
      <c r="AD166" s="381"/>
      <c r="AE166" s="381"/>
      <c r="AF166" s="381"/>
      <c r="AG166" s="381"/>
      <c r="AH166" s="381"/>
      <c r="AI166" s="381"/>
      <c r="AJ166" s="381"/>
      <c r="AK166" s="381"/>
      <c r="AL166" s="381"/>
      <c r="AM166" s="381"/>
    </row>
    <row r="167" spans="28:39">
      <c r="AB167" s="381"/>
      <c r="AC167" s="381"/>
      <c r="AD167" s="381"/>
      <c r="AE167" s="381"/>
      <c r="AF167" s="381"/>
      <c r="AG167" s="381"/>
      <c r="AH167" s="381"/>
      <c r="AI167" s="381"/>
      <c r="AJ167" s="381"/>
      <c r="AK167" s="381"/>
      <c r="AL167" s="381"/>
      <c r="AM167" s="381"/>
    </row>
    <row r="168" spans="28:39">
      <c r="AB168" s="381"/>
      <c r="AC168" s="381"/>
      <c r="AD168" s="381"/>
      <c r="AE168" s="381"/>
      <c r="AF168" s="381"/>
      <c r="AG168" s="381"/>
      <c r="AH168" s="381"/>
      <c r="AI168" s="381"/>
      <c r="AJ168" s="381"/>
      <c r="AK168" s="381"/>
      <c r="AL168" s="381"/>
      <c r="AM168" s="381"/>
    </row>
    <row r="169" spans="28:39">
      <c r="AB169" s="381"/>
      <c r="AC169" s="381"/>
      <c r="AD169" s="381"/>
      <c r="AE169" s="381"/>
      <c r="AF169" s="381"/>
      <c r="AG169" s="381"/>
      <c r="AH169" s="381"/>
      <c r="AI169" s="381"/>
      <c r="AJ169" s="381"/>
      <c r="AK169" s="381"/>
      <c r="AL169" s="381"/>
      <c r="AM169" s="381"/>
    </row>
    <row r="170" spans="28:39">
      <c r="AB170" s="381"/>
      <c r="AC170" s="381"/>
      <c r="AD170" s="381"/>
      <c r="AE170" s="381"/>
      <c r="AF170" s="381"/>
      <c r="AG170" s="381"/>
      <c r="AH170" s="381"/>
      <c r="AI170" s="381"/>
      <c r="AJ170" s="381"/>
      <c r="AK170" s="381"/>
      <c r="AL170" s="381"/>
      <c r="AM170" s="381"/>
    </row>
    <row r="171" spans="28:39">
      <c r="AB171" s="381"/>
      <c r="AC171" s="381"/>
      <c r="AD171" s="381"/>
      <c r="AE171" s="381"/>
      <c r="AF171" s="381"/>
      <c r="AG171" s="381"/>
      <c r="AH171" s="381"/>
      <c r="AI171" s="381"/>
      <c r="AJ171" s="381"/>
      <c r="AK171" s="381"/>
      <c r="AL171" s="381"/>
      <c r="AM171" s="381"/>
    </row>
    <row r="172" spans="28:39">
      <c r="AB172" s="381"/>
      <c r="AC172" s="381"/>
      <c r="AD172" s="381"/>
      <c r="AE172" s="381"/>
      <c r="AF172" s="381"/>
      <c r="AG172" s="381"/>
      <c r="AH172" s="381"/>
      <c r="AI172" s="381"/>
      <c r="AJ172" s="381"/>
      <c r="AK172" s="381"/>
      <c r="AL172" s="381"/>
      <c r="AM172" s="381"/>
    </row>
    <row r="173" spans="28:39">
      <c r="AB173" s="381"/>
      <c r="AC173" s="381"/>
      <c r="AD173" s="381"/>
      <c r="AE173" s="381"/>
      <c r="AF173" s="381"/>
      <c r="AG173" s="381"/>
      <c r="AH173" s="381"/>
      <c r="AI173" s="381"/>
      <c r="AJ173" s="381"/>
      <c r="AK173" s="381"/>
      <c r="AL173" s="381"/>
      <c r="AM173" s="381"/>
    </row>
    <row r="174" spans="28:39">
      <c r="AB174" s="381"/>
      <c r="AC174" s="381"/>
      <c r="AD174" s="381"/>
      <c r="AE174" s="381"/>
      <c r="AF174" s="381"/>
      <c r="AG174" s="381"/>
      <c r="AH174" s="381"/>
      <c r="AI174" s="381"/>
      <c r="AJ174" s="381"/>
      <c r="AK174" s="381"/>
      <c r="AL174" s="381"/>
      <c r="AM174" s="381"/>
    </row>
    <row r="175" spans="28:39">
      <c r="AB175" s="381"/>
      <c r="AC175" s="381"/>
      <c r="AD175" s="381"/>
      <c r="AE175" s="381"/>
      <c r="AF175" s="381"/>
      <c r="AG175" s="381"/>
      <c r="AH175" s="381"/>
      <c r="AI175" s="381"/>
      <c r="AJ175" s="381"/>
      <c r="AK175" s="381"/>
      <c r="AL175" s="381"/>
      <c r="AM175" s="381"/>
    </row>
    <row r="176" spans="28:39">
      <c r="AB176" s="381"/>
      <c r="AC176" s="381"/>
      <c r="AD176" s="381"/>
      <c r="AE176" s="381"/>
      <c r="AF176" s="381"/>
      <c r="AG176" s="381"/>
      <c r="AH176" s="381"/>
      <c r="AI176" s="381"/>
      <c r="AJ176" s="381"/>
      <c r="AK176" s="381"/>
      <c r="AL176" s="381"/>
      <c r="AM176" s="381"/>
    </row>
    <row r="177" spans="28:39">
      <c r="AB177" s="381"/>
      <c r="AC177" s="381"/>
      <c r="AD177" s="381"/>
      <c r="AE177" s="381"/>
      <c r="AF177" s="381"/>
      <c r="AG177" s="381"/>
      <c r="AH177" s="381"/>
      <c r="AI177" s="381"/>
      <c r="AJ177" s="381"/>
      <c r="AK177" s="381"/>
      <c r="AL177" s="381"/>
      <c r="AM177" s="381"/>
    </row>
    <row r="178" spans="28:39">
      <c r="AB178" s="381"/>
      <c r="AC178" s="381"/>
      <c r="AD178" s="381"/>
      <c r="AE178" s="381"/>
      <c r="AF178" s="381"/>
      <c r="AG178" s="381"/>
      <c r="AH178" s="381"/>
      <c r="AI178" s="381"/>
      <c r="AJ178" s="381"/>
      <c r="AK178" s="381"/>
      <c r="AL178" s="381"/>
      <c r="AM178" s="381"/>
    </row>
    <row r="179" spans="28:39">
      <c r="AB179" s="381"/>
      <c r="AC179" s="381"/>
      <c r="AD179" s="381"/>
      <c r="AE179" s="381"/>
      <c r="AF179" s="381"/>
      <c r="AG179" s="381"/>
      <c r="AH179" s="381"/>
      <c r="AI179" s="381"/>
      <c r="AJ179" s="381"/>
      <c r="AK179" s="381"/>
      <c r="AL179" s="381"/>
      <c r="AM179" s="381"/>
    </row>
    <row r="180" spans="28:39">
      <c r="AB180" s="381"/>
      <c r="AC180" s="381"/>
      <c r="AD180" s="381"/>
      <c r="AE180" s="381"/>
      <c r="AF180" s="381"/>
      <c r="AG180" s="381"/>
      <c r="AH180" s="381"/>
      <c r="AI180" s="381"/>
      <c r="AJ180" s="381"/>
      <c r="AK180" s="381"/>
      <c r="AL180" s="381"/>
      <c r="AM180" s="381"/>
    </row>
    <row r="181" spans="28:39">
      <c r="AB181" s="381"/>
      <c r="AC181" s="381"/>
      <c r="AD181" s="381"/>
      <c r="AE181" s="381"/>
      <c r="AF181" s="381"/>
      <c r="AG181" s="381"/>
      <c r="AH181" s="381"/>
      <c r="AI181" s="381"/>
      <c r="AJ181" s="381"/>
      <c r="AK181" s="381"/>
      <c r="AL181" s="381"/>
      <c r="AM181" s="381"/>
    </row>
    <row r="182" spans="28:39">
      <c r="AB182" s="381"/>
      <c r="AC182" s="381"/>
      <c r="AD182" s="381"/>
      <c r="AE182" s="381"/>
      <c r="AF182" s="381"/>
      <c r="AG182" s="381"/>
      <c r="AH182" s="381"/>
      <c r="AI182" s="381"/>
      <c r="AJ182" s="381"/>
      <c r="AK182" s="381"/>
      <c r="AL182" s="381"/>
      <c r="AM182" s="381"/>
    </row>
    <row r="183" spans="28:39">
      <c r="AB183" s="381"/>
      <c r="AC183" s="381"/>
      <c r="AD183" s="381"/>
      <c r="AE183" s="381"/>
      <c r="AF183" s="381"/>
      <c r="AG183" s="381"/>
      <c r="AH183" s="381"/>
      <c r="AI183" s="381"/>
      <c r="AJ183" s="381"/>
      <c r="AK183" s="381"/>
      <c r="AL183" s="381"/>
      <c r="AM183" s="381"/>
    </row>
    <row r="184" spans="28:39">
      <c r="AB184" s="381"/>
      <c r="AC184" s="381"/>
      <c r="AD184" s="381"/>
      <c r="AE184" s="381"/>
      <c r="AF184" s="381"/>
      <c r="AG184" s="381"/>
      <c r="AH184" s="381"/>
      <c r="AI184" s="381"/>
      <c r="AJ184" s="381"/>
      <c r="AK184" s="381"/>
      <c r="AL184" s="381"/>
      <c r="AM184" s="381"/>
    </row>
    <row r="185" spans="28:39">
      <c r="AB185" s="381"/>
      <c r="AC185" s="381"/>
      <c r="AD185" s="381"/>
      <c r="AE185" s="381"/>
      <c r="AF185" s="381"/>
      <c r="AG185" s="381"/>
      <c r="AH185" s="381"/>
      <c r="AI185" s="381"/>
      <c r="AJ185" s="381"/>
      <c r="AK185" s="381"/>
      <c r="AL185" s="381"/>
      <c r="AM185" s="381"/>
    </row>
    <row r="186" spans="28:39">
      <c r="AB186" s="381"/>
      <c r="AC186" s="381"/>
      <c r="AD186" s="381"/>
      <c r="AE186" s="381"/>
      <c r="AF186" s="381"/>
      <c r="AG186" s="381"/>
      <c r="AH186" s="381"/>
      <c r="AI186" s="381"/>
      <c r="AJ186" s="381"/>
      <c r="AK186" s="381"/>
      <c r="AL186" s="381"/>
      <c r="AM186" s="381"/>
    </row>
    <row r="187" spans="28:39">
      <c r="AB187" s="381"/>
      <c r="AC187" s="381"/>
      <c r="AD187" s="381"/>
      <c r="AE187" s="381"/>
      <c r="AF187" s="381"/>
      <c r="AG187" s="381"/>
      <c r="AH187" s="381"/>
      <c r="AI187" s="381"/>
      <c r="AJ187" s="381"/>
      <c r="AK187" s="381"/>
      <c r="AL187" s="381"/>
      <c r="AM187" s="381"/>
    </row>
    <row r="188" spans="28:39">
      <c r="AB188" s="381"/>
      <c r="AC188" s="381"/>
      <c r="AD188" s="381"/>
      <c r="AE188" s="381"/>
      <c r="AF188" s="381"/>
      <c r="AG188" s="381"/>
      <c r="AH188" s="381"/>
      <c r="AI188" s="381"/>
      <c r="AJ188" s="381"/>
      <c r="AK188" s="381"/>
      <c r="AL188" s="381"/>
      <c r="AM188" s="381"/>
    </row>
    <row r="189" spans="28:39">
      <c r="AB189" s="381"/>
      <c r="AC189" s="381"/>
      <c r="AD189" s="381"/>
      <c r="AE189" s="381"/>
      <c r="AF189" s="381"/>
      <c r="AG189" s="381"/>
      <c r="AH189" s="381"/>
      <c r="AI189" s="381"/>
      <c r="AJ189" s="381"/>
      <c r="AK189" s="381"/>
      <c r="AL189" s="381"/>
      <c r="AM189" s="381"/>
    </row>
    <row r="190" spans="28:39">
      <c r="AB190" s="381"/>
      <c r="AC190" s="381"/>
      <c r="AD190" s="381"/>
      <c r="AE190" s="381"/>
      <c r="AF190" s="381"/>
      <c r="AG190" s="381"/>
      <c r="AH190" s="381"/>
      <c r="AI190" s="381"/>
      <c r="AJ190" s="381"/>
      <c r="AK190" s="381"/>
      <c r="AL190" s="381"/>
      <c r="AM190" s="381"/>
    </row>
    <row r="191" spans="28:39">
      <c r="AB191" s="381"/>
      <c r="AC191" s="381"/>
      <c r="AD191" s="381"/>
      <c r="AE191" s="381"/>
      <c r="AF191" s="381"/>
      <c r="AG191" s="381"/>
      <c r="AH191" s="381"/>
      <c r="AI191" s="381"/>
      <c r="AJ191" s="381"/>
      <c r="AK191" s="381"/>
      <c r="AL191" s="381"/>
      <c r="AM191" s="381"/>
    </row>
    <row r="192" spans="28:39">
      <c r="AB192" s="381"/>
      <c r="AC192" s="381"/>
      <c r="AD192" s="381"/>
      <c r="AE192" s="381"/>
      <c r="AF192" s="381"/>
      <c r="AG192" s="381"/>
      <c r="AH192" s="381"/>
      <c r="AI192" s="381"/>
      <c r="AJ192" s="381"/>
      <c r="AK192" s="381"/>
      <c r="AL192" s="381"/>
      <c r="AM192" s="381"/>
    </row>
    <row r="193" spans="28:39">
      <c r="AB193" s="381"/>
      <c r="AC193" s="381"/>
      <c r="AD193" s="381"/>
      <c r="AE193" s="381"/>
      <c r="AF193" s="381"/>
      <c r="AG193" s="381"/>
      <c r="AH193" s="381"/>
      <c r="AI193" s="381"/>
      <c r="AJ193" s="381"/>
      <c r="AK193" s="381"/>
      <c r="AL193" s="381"/>
      <c r="AM193" s="381"/>
    </row>
    <row r="194" spans="28:39">
      <c r="AB194" s="381"/>
      <c r="AC194" s="381"/>
      <c r="AD194" s="381"/>
      <c r="AE194" s="381"/>
      <c r="AF194" s="381"/>
      <c r="AG194" s="381"/>
      <c r="AH194" s="381"/>
      <c r="AI194" s="381"/>
      <c r="AJ194" s="381"/>
      <c r="AK194" s="381"/>
      <c r="AL194" s="381"/>
      <c r="AM194" s="381"/>
    </row>
    <row r="195" spans="28:39">
      <c r="AB195" s="381"/>
      <c r="AC195" s="381"/>
      <c r="AD195" s="381"/>
      <c r="AE195" s="381"/>
      <c r="AF195" s="381"/>
      <c r="AG195" s="381"/>
      <c r="AH195" s="381"/>
      <c r="AI195" s="381"/>
      <c r="AJ195" s="381"/>
      <c r="AK195" s="381"/>
      <c r="AL195" s="381"/>
      <c r="AM195" s="381"/>
    </row>
    <row r="196" spans="28:39">
      <c r="AB196" s="381"/>
      <c r="AC196" s="381"/>
      <c r="AD196" s="381"/>
      <c r="AE196" s="381"/>
      <c r="AF196" s="381"/>
      <c r="AG196" s="381"/>
      <c r="AH196" s="381"/>
      <c r="AI196" s="381"/>
      <c r="AJ196" s="381"/>
      <c r="AK196" s="381"/>
      <c r="AL196" s="381"/>
      <c r="AM196" s="381"/>
    </row>
    <row r="197" spans="28:39">
      <c r="AB197" s="381"/>
      <c r="AC197" s="381"/>
      <c r="AD197" s="381"/>
      <c r="AE197" s="381"/>
      <c r="AF197" s="381"/>
      <c r="AG197" s="381"/>
      <c r="AH197" s="381"/>
      <c r="AI197" s="381"/>
      <c r="AJ197" s="381"/>
      <c r="AK197" s="381"/>
      <c r="AL197" s="381"/>
      <c r="AM197" s="381"/>
    </row>
    <row r="198" spans="28:39">
      <c r="AB198" s="381"/>
      <c r="AC198" s="381"/>
      <c r="AD198" s="381"/>
      <c r="AE198" s="381"/>
      <c r="AF198" s="381"/>
      <c r="AG198" s="381"/>
      <c r="AH198" s="381"/>
      <c r="AI198" s="381"/>
      <c r="AJ198" s="381"/>
      <c r="AK198" s="381"/>
      <c r="AL198" s="381"/>
      <c r="AM198" s="381"/>
    </row>
    <row r="199" spans="28:39">
      <c r="AB199" s="381"/>
      <c r="AC199" s="381"/>
      <c r="AD199" s="381"/>
      <c r="AE199" s="381"/>
      <c r="AF199" s="381"/>
      <c r="AG199" s="381"/>
      <c r="AH199" s="381"/>
      <c r="AI199" s="381"/>
      <c r="AJ199" s="381"/>
      <c r="AK199" s="381"/>
      <c r="AL199" s="381"/>
      <c r="AM199" s="381"/>
    </row>
    <row r="200" spans="28:39">
      <c r="AB200" s="381"/>
      <c r="AC200" s="381"/>
      <c r="AD200" s="381"/>
      <c r="AE200" s="381"/>
      <c r="AF200" s="381"/>
      <c r="AG200" s="381"/>
      <c r="AH200" s="381"/>
      <c r="AI200" s="381"/>
      <c r="AJ200" s="381"/>
      <c r="AK200" s="381"/>
      <c r="AL200" s="381"/>
      <c r="AM200" s="381"/>
    </row>
    <row r="201" spans="28:39">
      <c r="AB201" s="381"/>
      <c r="AC201" s="381"/>
      <c r="AD201" s="381"/>
      <c r="AE201" s="381"/>
      <c r="AF201" s="381"/>
      <c r="AG201" s="381"/>
      <c r="AH201" s="381"/>
      <c r="AI201" s="381"/>
      <c r="AJ201" s="381"/>
      <c r="AK201" s="381"/>
      <c r="AL201" s="381"/>
      <c r="AM201" s="381"/>
    </row>
    <row r="202" spans="28:39">
      <c r="AB202" s="381"/>
      <c r="AC202" s="381"/>
      <c r="AD202" s="381"/>
      <c r="AE202" s="381"/>
      <c r="AF202" s="381"/>
      <c r="AG202" s="381"/>
      <c r="AH202" s="381"/>
      <c r="AI202" s="381"/>
      <c r="AJ202" s="381"/>
      <c r="AK202" s="381"/>
      <c r="AL202" s="381"/>
      <c r="AM202" s="381"/>
    </row>
    <row r="203" spans="28:39">
      <c r="AB203" s="381"/>
      <c r="AC203" s="381"/>
      <c r="AD203" s="381"/>
      <c r="AE203" s="381"/>
      <c r="AF203" s="381"/>
      <c r="AG203" s="381"/>
      <c r="AH203" s="381"/>
      <c r="AI203" s="381"/>
      <c r="AJ203" s="381"/>
      <c r="AK203" s="381"/>
      <c r="AL203" s="381"/>
      <c r="AM203" s="381"/>
    </row>
    <row r="204" spans="28:39">
      <c r="AB204" s="381"/>
      <c r="AC204" s="381"/>
      <c r="AD204" s="381"/>
      <c r="AE204" s="381"/>
      <c r="AF204" s="381"/>
      <c r="AG204" s="381"/>
      <c r="AH204" s="381"/>
      <c r="AI204" s="381"/>
      <c r="AJ204" s="381"/>
      <c r="AK204" s="381"/>
      <c r="AL204" s="381"/>
      <c r="AM204" s="381"/>
    </row>
    <row r="205" spans="28:39">
      <c r="AB205" s="381"/>
      <c r="AC205" s="381"/>
      <c r="AD205" s="381"/>
      <c r="AE205" s="381"/>
      <c r="AF205" s="381"/>
      <c r="AG205" s="381"/>
      <c r="AH205" s="381"/>
      <c r="AI205" s="381"/>
      <c r="AJ205" s="381"/>
      <c r="AK205" s="381"/>
      <c r="AL205" s="381"/>
      <c r="AM205" s="381"/>
    </row>
    <row r="206" spans="28:39">
      <c r="AB206" s="381"/>
      <c r="AC206" s="381"/>
      <c r="AD206" s="381"/>
      <c r="AE206" s="381"/>
      <c r="AF206" s="381"/>
      <c r="AG206" s="381"/>
      <c r="AH206" s="381"/>
      <c r="AI206" s="381"/>
      <c r="AJ206" s="381"/>
      <c r="AK206" s="381"/>
      <c r="AL206" s="381"/>
      <c r="AM206" s="381"/>
    </row>
    <row r="207" spans="28:39">
      <c r="AB207" s="381"/>
      <c r="AC207" s="381"/>
      <c r="AD207" s="381"/>
      <c r="AE207" s="381"/>
      <c r="AF207" s="381"/>
      <c r="AG207" s="381"/>
      <c r="AH207" s="381"/>
      <c r="AI207" s="381"/>
      <c r="AJ207" s="381"/>
      <c r="AK207" s="381"/>
      <c r="AL207" s="381"/>
      <c r="AM207" s="381"/>
    </row>
    <row r="208" spans="28:39">
      <c r="AB208" s="381"/>
      <c r="AC208" s="381"/>
      <c r="AD208" s="381"/>
      <c r="AE208" s="381"/>
      <c r="AF208" s="381"/>
      <c r="AG208" s="381"/>
      <c r="AH208" s="381"/>
      <c r="AI208" s="381"/>
      <c r="AJ208" s="381"/>
      <c r="AK208" s="381"/>
      <c r="AL208" s="381"/>
      <c r="AM208" s="381"/>
    </row>
    <row r="209" spans="28:39">
      <c r="AB209" s="381"/>
      <c r="AC209" s="381"/>
      <c r="AD209" s="381"/>
      <c r="AE209" s="381"/>
      <c r="AF209" s="381"/>
      <c r="AG209" s="381"/>
      <c r="AH209" s="381"/>
      <c r="AI209" s="381"/>
      <c r="AJ209" s="381"/>
      <c r="AK209" s="381"/>
      <c r="AL209" s="381"/>
      <c r="AM209" s="381"/>
    </row>
    <row r="210" spans="28:39">
      <c r="AB210" s="381"/>
      <c r="AC210" s="381"/>
      <c r="AD210" s="381"/>
      <c r="AE210" s="381"/>
      <c r="AF210" s="381"/>
      <c r="AG210" s="381"/>
      <c r="AH210" s="381"/>
      <c r="AI210" s="381"/>
      <c r="AJ210" s="381"/>
      <c r="AK210" s="381"/>
      <c r="AL210" s="381"/>
      <c r="AM210" s="381"/>
    </row>
    <row r="211" spans="28:39">
      <c r="AB211" s="381"/>
      <c r="AC211" s="381"/>
      <c r="AD211" s="381"/>
      <c r="AE211" s="381"/>
      <c r="AF211" s="381"/>
      <c r="AG211" s="381"/>
      <c r="AH211" s="381"/>
      <c r="AI211" s="381"/>
      <c r="AJ211" s="381"/>
      <c r="AK211" s="381"/>
      <c r="AL211" s="381"/>
      <c r="AM211" s="381"/>
    </row>
    <row r="212" spans="28:39">
      <c r="AB212" s="381"/>
      <c r="AC212" s="381"/>
      <c r="AD212" s="381"/>
      <c r="AE212" s="381"/>
      <c r="AF212" s="381"/>
      <c r="AG212" s="381"/>
      <c r="AH212" s="381"/>
      <c r="AI212" s="381"/>
      <c r="AJ212" s="381"/>
      <c r="AK212" s="381"/>
      <c r="AL212" s="381"/>
      <c r="AM212" s="381"/>
    </row>
    <row r="213" spans="28:39">
      <c r="AB213" s="381"/>
      <c r="AC213" s="381"/>
      <c r="AD213" s="381"/>
      <c r="AE213" s="381"/>
      <c r="AF213" s="381"/>
      <c r="AG213" s="381"/>
      <c r="AH213" s="381"/>
      <c r="AI213" s="381"/>
      <c r="AJ213" s="381"/>
      <c r="AK213" s="381"/>
      <c r="AL213" s="381"/>
      <c r="AM213" s="381"/>
    </row>
    <row r="214" spans="28:39">
      <c r="AB214" s="381"/>
      <c r="AC214" s="381"/>
      <c r="AD214" s="381"/>
      <c r="AE214" s="381"/>
      <c r="AF214" s="381"/>
      <c r="AG214" s="381"/>
      <c r="AH214" s="381"/>
      <c r="AI214" s="381"/>
      <c r="AJ214" s="381"/>
      <c r="AK214" s="381"/>
      <c r="AL214" s="381"/>
      <c r="AM214" s="381"/>
    </row>
    <row r="215" spans="28:39">
      <c r="AB215" s="381"/>
      <c r="AC215" s="381"/>
      <c r="AD215" s="381"/>
      <c r="AE215" s="381"/>
      <c r="AF215" s="381"/>
      <c r="AG215" s="381"/>
      <c r="AH215" s="381"/>
      <c r="AI215" s="381"/>
      <c r="AJ215" s="381"/>
      <c r="AK215" s="381"/>
      <c r="AL215" s="381"/>
      <c r="AM215" s="381"/>
    </row>
    <row r="216" spans="28:39">
      <c r="AB216" s="381"/>
      <c r="AC216" s="381"/>
      <c r="AD216" s="381"/>
      <c r="AE216" s="381"/>
      <c r="AF216" s="381"/>
      <c r="AG216" s="381"/>
      <c r="AH216" s="381"/>
      <c r="AI216" s="381"/>
      <c r="AJ216" s="381"/>
      <c r="AK216" s="381"/>
      <c r="AL216" s="381"/>
      <c r="AM216" s="381"/>
    </row>
    <row r="217" spans="28:39">
      <c r="AB217" s="381"/>
      <c r="AC217" s="381"/>
      <c r="AD217" s="381"/>
      <c r="AE217" s="381"/>
      <c r="AF217" s="381"/>
      <c r="AG217" s="381"/>
      <c r="AH217" s="381"/>
      <c r="AI217" s="381"/>
      <c r="AJ217" s="381"/>
      <c r="AK217" s="381"/>
      <c r="AL217" s="381"/>
      <c r="AM217" s="381"/>
    </row>
    <row r="218" spans="28:39">
      <c r="AB218" s="381"/>
      <c r="AC218" s="381"/>
      <c r="AD218" s="381"/>
      <c r="AE218" s="381"/>
      <c r="AF218" s="381"/>
      <c r="AG218" s="381"/>
      <c r="AH218" s="381"/>
      <c r="AI218" s="381"/>
      <c r="AJ218" s="381"/>
      <c r="AK218" s="381"/>
      <c r="AL218" s="381"/>
      <c r="AM218" s="381"/>
    </row>
    <row r="219" spans="28:39">
      <c r="AB219" s="381"/>
      <c r="AC219" s="381"/>
      <c r="AD219" s="381"/>
      <c r="AE219" s="381"/>
      <c r="AF219" s="381"/>
      <c r="AG219" s="381"/>
      <c r="AH219" s="381"/>
      <c r="AI219" s="381"/>
      <c r="AJ219" s="381"/>
      <c r="AK219" s="381"/>
      <c r="AL219" s="381"/>
      <c r="AM219" s="381"/>
    </row>
    <row r="220" spans="28:39">
      <c r="AB220" s="381"/>
      <c r="AC220" s="381"/>
      <c r="AD220" s="381"/>
      <c r="AE220" s="381"/>
      <c r="AF220" s="381"/>
      <c r="AG220" s="381"/>
      <c r="AH220" s="381"/>
      <c r="AI220" s="381"/>
      <c r="AJ220" s="381"/>
      <c r="AK220" s="381"/>
      <c r="AL220" s="381"/>
      <c r="AM220" s="381"/>
    </row>
    <row r="221" spans="28:39">
      <c r="AB221" s="381"/>
      <c r="AC221" s="381"/>
      <c r="AD221" s="381"/>
      <c r="AE221" s="381"/>
      <c r="AF221" s="381"/>
      <c r="AG221" s="381"/>
      <c r="AH221" s="381"/>
      <c r="AI221" s="381"/>
      <c r="AJ221" s="381"/>
      <c r="AK221" s="381"/>
      <c r="AL221" s="381"/>
      <c r="AM221" s="381"/>
    </row>
    <row r="222" spans="28:39">
      <c r="AB222" s="381"/>
      <c r="AC222" s="381"/>
      <c r="AD222" s="381"/>
      <c r="AE222" s="381"/>
      <c r="AF222" s="381"/>
      <c r="AG222" s="381"/>
      <c r="AH222" s="381"/>
      <c r="AI222" s="381"/>
      <c r="AJ222" s="381"/>
      <c r="AK222" s="381"/>
      <c r="AL222" s="381"/>
      <c r="AM222" s="381"/>
    </row>
    <row r="223" spans="28:39">
      <c r="AB223" s="381"/>
      <c r="AC223" s="381"/>
      <c r="AD223" s="381"/>
      <c r="AE223" s="381"/>
      <c r="AF223" s="381"/>
      <c r="AG223" s="381"/>
      <c r="AH223" s="381"/>
      <c r="AI223" s="381"/>
      <c r="AJ223" s="381"/>
      <c r="AK223" s="381"/>
      <c r="AL223" s="381"/>
      <c r="AM223" s="381"/>
    </row>
    <row r="224" spans="28:39">
      <c r="AB224" s="381"/>
      <c r="AC224" s="381"/>
      <c r="AD224" s="381"/>
      <c r="AE224" s="381"/>
      <c r="AF224" s="381"/>
      <c r="AG224" s="381"/>
      <c r="AH224" s="381"/>
      <c r="AI224" s="381"/>
      <c r="AJ224" s="381"/>
      <c r="AK224" s="381"/>
      <c r="AL224" s="381"/>
      <c r="AM224" s="381"/>
    </row>
    <row r="225" spans="28:39">
      <c r="AB225" s="381"/>
      <c r="AC225" s="381"/>
      <c r="AD225" s="381"/>
      <c r="AE225" s="381"/>
      <c r="AF225" s="381"/>
      <c r="AG225" s="381"/>
      <c r="AH225" s="381"/>
      <c r="AI225" s="381"/>
      <c r="AJ225" s="381"/>
      <c r="AK225" s="381"/>
      <c r="AL225" s="381"/>
      <c r="AM225" s="381"/>
    </row>
    <row r="226" spans="28:39">
      <c r="AB226" s="381"/>
      <c r="AC226" s="381"/>
      <c r="AD226" s="381"/>
      <c r="AE226" s="381"/>
      <c r="AF226" s="381"/>
      <c r="AG226" s="381"/>
      <c r="AH226" s="381"/>
      <c r="AI226" s="381"/>
      <c r="AJ226" s="381"/>
      <c r="AK226" s="381"/>
      <c r="AL226" s="381"/>
      <c r="AM226" s="381"/>
    </row>
    <row r="227" spans="28:39">
      <c r="AB227" s="381"/>
      <c r="AC227" s="381"/>
      <c r="AD227" s="381"/>
      <c r="AE227" s="381"/>
      <c r="AF227" s="381"/>
      <c r="AG227" s="381"/>
      <c r="AH227" s="381"/>
      <c r="AI227" s="381"/>
      <c r="AJ227" s="381"/>
      <c r="AK227" s="381"/>
      <c r="AL227" s="381"/>
      <c r="AM227" s="381"/>
    </row>
    <row r="228" spans="28:39">
      <c r="AB228" s="381"/>
      <c r="AC228" s="381"/>
      <c r="AD228" s="381"/>
      <c r="AE228" s="381"/>
      <c r="AF228" s="381"/>
      <c r="AG228" s="381"/>
      <c r="AH228" s="381"/>
      <c r="AI228" s="381"/>
      <c r="AJ228" s="381"/>
      <c r="AK228" s="381"/>
      <c r="AL228" s="381"/>
      <c r="AM228" s="381"/>
    </row>
    <row r="229" spans="28:39">
      <c r="AB229" s="381"/>
      <c r="AC229" s="381"/>
      <c r="AD229" s="381"/>
      <c r="AE229" s="381"/>
      <c r="AF229" s="381"/>
      <c r="AG229" s="381"/>
      <c r="AH229" s="381"/>
      <c r="AI229" s="381"/>
      <c r="AJ229" s="381"/>
      <c r="AK229" s="381"/>
      <c r="AL229" s="381"/>
      <c r="AM229" s="381"/>
    </row>
    <row r="230" spans="28:39">
      <c r="AB230" s="381"/>
      <c r="AC230" s="381"/>
      <c r="AD230" s="381"/>
      <c r="AE230" s="381"/>
      <c r="AF230" s="381"/>
      <c r="AG230" s="381"/>
      <c r="AH230" s="381"/>
      <c r="AI230" s="381"/>
      <c r="AJ230" s="381"/>
      <c r="AK230" s="381"/>
      <c r="AL230" s="381"/>
      <c r="AM230" s="381"/>
    </row>
    <row r="231" spans="28:39">
      <c r="AB231" s="381"/>
      <c r="AC231" s="381"/>
      <c r="AD231" s="381"/>
      <c r="AE231" s="381"/>
      <c r="AF231" s="381"/>
      <c r="AG231" s="381"/>
      <c r="AH231" s="381"/>
      <c r="AI231" s="381"/>
      <c r="AJ231" s="381"/>
      <c r="AK231" s="381"/>
      <c r="AL231" s="381"/>
      <c r="AM231" s="381"/>
    </row>
    <row r="232" spans="28:39">
      <c r="AB232" s="381"/>
      <c r="AC232" s="381"/>
      <c r="AD232" s="381"/>
      <c r="AE232" s="381"/>
      <c r="AF232" s="381"/>
      <c r="AG232" s="381"/>
      <c r="AH232" s="381"/>
      <c r="AI232" s="381"/>
      <c r="AJ232" s="381"/>
      <c r="AK232" s="381"/>
      <c r="AL232" s="381"/>
      <c r="AM232" s="381"/>
    </row>
    <row r="233" spans="28:39">
      <c r="AB233" s="381"/>
      <c r="AC233" s="381"/>
      <c r="AD233" s="381"/>
      <c r="AE233" s="381"/>
      <c r="AF233" s="381"/>
      <c r="AG233" s="381"/>
      <c r="AH233" s="381"/>
      <c r="AI233" s="381"/>
      <c r="AJ233" s="381"/>
      <c r="AK233" s="381"/>
      <c r="AL233" s="381"/>
      <c r="AM233" s="381"/>
    </row>
    <row r="234" spans="28:39">
      <c r="AB234" s="381"/>
      <c r="AC234" s="381"/>
      <c r="AD234" s="381"/>
      <c r="AE234" s="381"/>
      <c r="AF234" s="381"/>
      <c r="AG234" s="381"/>
      <c r="AH234" s="381"/>
      <c r="AI234" s="381"/>
      <c r="AJ234" s="381"/>
      <c r="AK234" s="381"/>
      <c r="AL234" s="381"/>
      <c r="AM234" s="381"/>
    </row>
    <row r="235" spans="28:39">
      <c r="AB235" s="381"/>
      <c r="AC235" s="381"/>
      <c r="AD235" s="381"/>
      <c r="AE235" s="381"/>
      <c r="AF235" s="381"/>
      <c r="AG235" s="381"/>
      <c r="AH235" s="381"/>
      <c r="AI235" s="381"/>
      <c r="AJ235" s="381"/>
      <c r="AK235" s="381"/>
      <c r="AL235" s="381"/>
      <c r="AM235" s="381"/>
    </row>
    <row r="236" spans="28:39">
      <c r="AB236" s="381"/>
      <c r="AC236" s="381"/>
      <c r="AD236" s="381"/>
      <c r="AE236" s="381"/>
      <c r="AF236" s="381"/>
      <c r="AG236" s="381"/>
      <c r="AH236" s="381"/>
      <c r="AI236" s="381"/>
      <c r="AJ236" s="381"/>
      <c r="AK236" s="381"/>
      <c r="AL236" s="381"/>
      <c r="AM236" s="381"/>
    </row>
    <row r="237" spans="28:39">
      <c r="AB237" s="381"/>
      <c r="AC237" s="381"/>
      <c r="AD237" s="381"/>
      <c r="AE237" s="381"/>
      <c r="AF237" s="381"/>
      <c r="AG237" s="381"/>
      <c r="AH237" s="381"/>
      <c r="AI237" s="381"/>
      <c r="AJ237" s="381"/>
      <c r="AK237" s="381"/>
      <c r="AL237" s="381"/>
      <c r="AM237" s="381"/>
    </row>
    <row r="238" spans="28:39">
      <c r="AB238" s="381"/>
      <c r="AC238" s="381"/>
      <c r="AD238" s="381"/>
      <c r="AE238" s="381"/>
      <c r="AF238" s="381"/>
      <c r="AG238" s="381"/>
      <c r="AH238" s="381"/>
      <c r="AI238" s="381"/>
      <c r="AJ238" s="381"/>
      <c r="AK238" s="381"/>
      <c r="AL238" s="381"/>
      <c r="AM238" s="381"/>
    </row>
    <row r="239" spans="28:39">
      <c r="AB239" s="381"/>
      <c r="AC239" s="381"/>
      <c r="AD239" s="381"/>
      <c r="AE239" s="381"/>
      <c r="AF239" s="381"/>
      <c r="AG239" s="381"/>
      <c r="AH239" s="381"/>
      <c r="AI239" s="381"/>
      <c r="AJ239" s="381"/>
      <c r="AK239" s="381"/>
      <c r="AL239" s="381"/>
      <c r="AM239" s="381"/>
    </row>
    <row r="240" spans="28:39">
      <c r="AB240" s="381"/>
      <c r="AC240" s="381"/>
      <c r="AD240" s="381"/>
      <c r="AE240" s="381"/>
      <c r="AF240" s="381"/>
      <c r="AG240" s="381"/>
      <c r="AH240" s="381"/>
      <c r="AI240" s="381"/>
      <c r="AJ240" s="381"/>
      <c r="AK240" s="381"/>
      <c r="AL240" s="381"/>
      <c r="AM240" s="381"/>
    </row>
    <row r="241" spans="28:39">
      <c r="AB241" s="381"/>
      <c r="AC241" s="381"/>
      <c r="AD241" s="381"/>
      <c r="AE241" s="381"/>
      <c r="AF241" s="381"/>
      <c r="AG241" s="381"/>
      <c r="AH241" s="381"/>
      <c r="AI241" s="381"/>
      <c r="AJ241" s="381"/>
      <c r="AK241" s="381"/>
      <c r="AL241" s="381"/>
      <c r="AM241" s="381"/>
    </row>
    <row r="242" spans="28:39">
      <c r="AB242" s="381"/>
      <c r="AC242" s="381"/>
      <c r="AD242" s="381"/>
      <c r="AE242" s="381"/>
      <c r="AF242" s="381"/>
      <c r="AG242" s="381"/>
      <c r="AH242" s="381"/>
      <c r="AI242" s="381"/>
      <c r="AJ242" s="381"/>
      <c r="AK242" s="381"/>
      <c r="AL242" s="381"/>
      <c r="AM242" s="381"/>
    </row>
    <row r="243" spans="28:39">
      <c r="AB243" s="381"/>
      <c r="AC243" s="381"/>
      <c r="AD243" s="381"/>
      <c r="AE243" s="381"/>
      <c r="AF243" s="381"/>
      <c r="AG243" s="381"/>
      <c r="AH243" s="381"/>
      <c r="AI243" s="381"/>
      <c r="AJ243" s="381"/>
      <c r="AK243" s="381"/>
      <c r="AL243" s="381"/>
      <c r="AM243" s="381"/>
    </row>
    <row r="244" spans="28:39">
      <c r="AB244" s="381"/>
      <c r="AC244" s="381"/>
      <c r="AD244" s="381"/>
      <c r="AE244" s="381"/>
      <c r="AF244" s="381"/>
      <c r="AG244" s="381"/>
      <c r="AH244" s="381"/>
      <c r="AI244" s="381"/>
      <c r="AJ244" s="381"/>
      <c r="AK244" s="381"/>
      <c r="AL244" s="381"/>
      <c r="AM244" s="381"/>
    </row>
    <row r="245" spans="28:39">
      <c r="AB245" s="381"/>
      <c r="AC245" s="381"/>
      <c r="AD245" s="381"/>
      <c r="AE245" s="381"/>
      <c r="AF245" s="381"/>
      <c r="AG245" s="381"/>
      <c r="AH245" s="381"/>
      <c r="AI245" s="381"/>
      <c r="AJ245" s="381"/>
      <c r="AK245" s="381"/>
      <c r="AL245" s="381"/>
      <c r="AM245" s="381"/>
    </row>
    <row r="246" spans="28:39">
      <c r="AB246" s="381"/>
      <c r="AC246" s="381"/>
      <c r="AD246" s="381"/>
      <c r="AE246" s="381"/>
      <c r="AF246" s="381"/>
      <c r="AG246" s="381"/>
      <c r="AH246" s="381"/>
      <c r="AI246" s="381"/>
      <c r="AJ246" s="381"/>
      <c r="AK246" s="381"/>
      <c r="AL246" s="381"/>
      <c r="AM246" s="381"/>
    </row>
    <row r="247" spans="28:39">
      <c r="AB247" s="381"/>
      <c r="AC247" s="381"/>
      <c r="AD247" s="381"/>
      <c r="AE247" s="381"/>
      <c r="AF247" s="381"/>
      <c r="AG247" s="381"/>
      <c r="AH247" s="381"/>
      <c r="AI247" s="381"/>
      <c r="AJ247" s="381"/>
      <c r="AK247" s="381"/>
      <c r="AL247" s="381"/>
      <c r="AM247" s="381"/>
    </row>
    <row r="248" spans="28:39">
      <c r="AB248" s="381"/>
      <c r="AC248" s="381"/>
      <c r="AD248" s="381"/>
      <c r="AE248" s="381"/>
      <c r="AF248" s="381"/>
      <c r="AG248" s="381"/>
      <c r="AH248" s="381"/>
      <c r="AI248" s="381"/>
      <c r="AJ248" s="381"/>
      <c r="AK248" s="381"/>
      <c r="AL248" s="381"/>
      <c r="AM248" s="381"/>
    </row>
    <row r="249" spans="28:39">
      <c r="AB249" s="381"/>
      <c r="AC249" s="381"/>
      <c r="AD249" s="381"/>
      <c r="AE249" s="381"/>
      <c r="AF249" s="381"/>
      <c r="AG249" s="381"/>
      <c r="AH249" s="381"/>
      <c r="AI249" s="381"/>
      <c r="AJ249" s="381"/>
      <c r="AK249" s="381"/>
      <c r="AL249" s="381"/>
      <c r="AM249" s="381"/>
    </row>
    <row r="250" spans="28:39">
      <c r="AB250" s="381"/>
      <c r="AC250" s="381"/>
      <c r="AD250" s="381"/>
      <c r="AE250" s="381"/>
      <c r="AF250" s="381"/>
      <c r="AG250" s="381"/>
      <c r="AH250" s="381"/>
      <c r="AI250" s="381"/>
      <c r="AJ250" s="381"/>
      <c r="AK250" s="381"/>
      <c r="AL250" s="381"/>
      <c r="AM250" s="381"/>
    </row>
    <row r="251" spans="28:39">
      <c r="AB251" s="381"/>
      <c r="AC251" s="381"/>
      <c r="AD251" s="381"/>
      <c r="AE251" s="381"/>
      <c r="AF251" s="381"/>
      <c r="AG251" s="381"/>
      <c r="AH251" s="381"/>
      <c r="AI251" s="381"/>
      <c r="AJ251" s="381"/>
      <c r="AK251" s="381"/>
      <c r="AL251" s="381"/>
      <c r="AM251" s="381"/>
    </row>
    <row r="252" spans="28:39">
      <c r="AB252" s="381"/>
      <c r="AC252" s="381"/>
      <c r="AD252" s="381"/>
      <c r="AE252" s="381"/>
      <c r="AF252" s="381"/>
      <c r="AG252" s="381"/>
      <c r="AH252" s="381"/>
      <c r="AI252" s="381"/>
      <c r="AJ252" s="381"/>
      <c r="AK252" s="381"/>
      <c r="AL252" s="381"/>
      <c r="AM252" s="381"/>
    </row>
    <row r="253" spans="28:39">
      <c r="AB253" s="381"/>
      <c r="AC253" s="381"/>
      <c r="AD253" s="381"/>
      <c r="AE253" s="381"/>
      <c r="AF253" s="381"/>
      <c r="AG253" s="381"/>
      <c r="AH253" s="381"/>
      <c r="AI253" s="381"/>
      <c r="AJ253" s="381"/>
      <c r="AK253" s="381"/>
      <c r="AL253" s="381"/>
      <c r="AM253" s="381"/>
    </row>
    <row r="254" spans="28:39">
      <c r="AB254" s="381"/>
      <c r="AC254" s="381"/>
      <c r="AD254" s="381"/>
      <c r="AE254" s="381"/>
      <c r="AF254" s="381"/>
      <c r="AG254" s="381"/>
      <c r="AH254" s="381"/>
      <c r="AI254" s="381"/>
      <c r="AJ254" s="381"/>
      <c r="AK254" s="381"/>
      <c r="AL254" s="381"/>
      <c r="AM254" s="381"/>
    </row>
    <row r="255" spans="28:39">
      <c r="AB255" s="381"/>
      <c r="AC255" s="381"/>
      <c r="AD255" s="381"/>
      <c r="AE255" s="381"/>
      <c r="AF255" s="381"/>
      <c r="AG255" s="381"/>
      <c r="AH255" s="381"/>
      <c r="AI255" s="381"/>
      <c r="AJ255" s="381"/>
      <c r="AK255" s="381"/>
      <c r="AL255" s="381"/>
      <c r="AM255" s="381"/>
    </row>
    <row r="256" spans="28:39">
      <c r="AB256" s="381"/>
      <c r="AC256" s="381"/>
      <c r="AD256" s="381"/>
      <c r="AE256" s="381"/>
      <c r="AF256" s="381"/>
      <c r="AG256" s="381"/>
      <c r="AH256" s="381"/>
      <c r="AI256" s="381"/>
      <c r="AJ256" s="381"/>
      <c r="AK256" s="381"/>
      <c r="AL256" s="381"/>
      <c r="AM256" s="381"/>
    </row>
    <row r="257" spans="28:39">
      <c r="AB257" s="381"/>
      <c r="AC257" s="381"/>
      <c r="AD257" s="381"/>
      <c r="AE257" s="381"/>
      <c r="AF257" s="381"/>
      <c r="AG257" s="381"/>
      <c r="AH257" s="381"/>
      <c r="AI257" s="381"/>
      <c r="AJ257" s="381"/>
      <c r="AK257" s="381"/>
      <c r="AL257" s="381"/>
      <c r="AM257" s="381"/>
    </row>
    <row r="258" spans="28:39">
      <c r="AB258" s="381"/>
      <c r="AC258" s="381"/>
      <c r="AD258" s="381"/>
      <c r="AE258" s="381"/>
      <c r="AF258" s="381"/>
      <c r="AG258" s="381"/>
      <c r="AH258" s="381"/>
      <c r="AI258" s="381"/>
      <c r="AJ258" s="381"/>
      <c r="AK258" s="381"/>
      <c r="AL258" s="381"/>
      <c r="AM258" s="381"/>
    </row>
    <row r="259" spans="28:39">
      <c r="AB259" s="381"/>
      <c r="AC259" s="381"/>
      <c r="AD259" s="381"/>
      <c r="AE259" s="381"/>
      <c r="AF259" s="381"/>
      <c r="AG259" s="381"/>
      <c r="AH259" s="381"/>
      <c r="AI259" s="381"/>
      <c r="AJ259" s="381"/>
      <c r="AK259" s="381"/>
      <c r="AL259" s="381"/>
      <c r="AM259" s="381"/>
    </row>
    <row r="260" spans="28:39">
      <c r="AB260" s="381"/>
      <c r="AC260" s="381"/>
      <c r="AD260" s="381"/>
      <c r="AE260" s="381"/>
      <c r="AF260" s="381"/>
      <c r="AG260" s="381"/>
      <c r="AH260" s="381"/>
      <c r="AI260" s="381"/>
      <c r="AJ260" s="381"/>
      <c r="AK260" s="381"/>
      <c r="AL260" s="381"/>
      <c r="AM260" s="381"/>
    </row>
    <row r="261" spans="28:39">
      <c r="AB261" s="381"/>
      <c r="AC261" s="381"/>
      <c r="AD261" s="381"/>
      <c r="AE261" s="381"/>
      <c r="AF261" s="381"/>
      <c r="AG261" s="381"/>
      <c r="AH261" s="381"/>
      <c r="AI261" s="381"/>
      <c r="AJ261" s="381"/>
      <c r="AK261" s="381"/>
      <c r="AL261" s="381"/>
      <c r="AM261" s="381"/>
    </row>
    <row r="262" spans="28:39">
      <c r="AB262" s="381"/>
      <c r="AC262" s="381"/>
      <c r="AD262" s="381"/>
      <c r="AE262" s="381"/>
      <c r="AF262" s="381"/>
      <c r="AG262" s="381"/>
      <c r="AH262" s="381"/>
      <c r="AI262" s="381"/>
      <c r="AJ262" s="381"/>
      <c r="AK262" s="381"/>
      <c r="AL262" s="381"/>
      <c r="AM262" s="381"/>
    </row>
  </sheetData>
  <sheetProtection autoFilter="0"/>
  <mergeCells count="90">
    <mergeCell ref="B106:K106"/>
    <mergeCell ref="H99:K99"/>
    <mergeCell ref="H100:K100"/>
    <mergeCell ref="H101:K101"/>
    <mergeCell ref="H102:K102"/>
    <mergeCell ref="H103:K103"/>
    <mergeCell ref="A92:L92"/>
    <mergeCell ref="A93:M93"/>
    <mergeCell ref="B95:K95"/>
    <mergeCell ref="H97:K97"/>
    <mergeCell ref="H98:K98"/>
    <mergeCell ref="A71:A74"/>
    <mergeCell ref="B71:B72"/>
    <mergeCell ref="B73:B74"/>
    <mergeCell ref="A79:A82"/>
    <mergeCell ref="A87:A90"/>
    <mergeCell ref="A59:A66"/>
    <mergeCell ref="B59:B60"/>
    <mergeCell ref="B61:B62"/>
    <mergeCell ref="B63:B64"/>
    <mergeCell ref="B65:B66"/>
    <mergeCell ref="T45:W45"/>
    <mergeCell ref="X45:AA45"/>
    <mergeCell ref="AB45:AE45"/>
    <mergeCell ref="AF45:AI45"/>
    <mergeCell ref="A47:A54"/>
    <mergeCell ref="B47:B48"/>
    <mergeCell ref="B49:B50"/>
    <mergeCell ref="B51:B52"/>
    <mergeCell ref="B53:B54"/>
    <mergeCell ref="P45:S45"/>
    <mergeCell ref="B39:B40"/>
    <mergeCell ref="B41:B42"/>
    <mergeCell ref="D45:G45"/>
    <mergeCell ref="H45:K45"/>
    <mergeCell ref="L45:O45"/>
    <mergeCell ref="AB23:AE23"/>
    <mergeCell ref="AF23:AI23"/>
    <mergeCell ref="A25:A42"/>
    <mergeCell ref="B25:B26"/>
    <mergeCell ref="B27:B28"/>
    <mergeCell ref="B29:B30"/>
    <mergeCell ref="B31:B32"/>
    <mergeCell ref="B33:B34"/>
    <mergeCell ref="B35:B36"/>
    <mergeCell ref="B37:B38"/>
    <mergeCell ref="D23:G23"/>
    <mergeCell ref="H23:K23"/>
    <mergeCell ref="L23:O23"/>
    <mergeCell ref="P23:S23"/>
    <mergeCell ref="T23:W23"/>
    <mergeCell ref="X23:AA23"/>
    <mergeCell ref="A20:L20"/>
    <mergeCell ref="A8:L8"/>
    <mergeCell ref="A9:L9"/>
    <mergeCell ref="A10:L10"/>
    <mergeCell ref="A12:L12"/>
    <mergeCell ref="A13:L13"/>
    <mergeCell ref="A14:L14"/>
    <mergeCell ref="A15:L15"/>
    <mergeCell ref="A16:L16"/>
    <mergeCell ref="A17:L17"/>
    <mergeCell ref="A18:L18"/>
    <mergeCell ref="A19:L19"/>
    <mergeCell ref="B107:K107"/>
    <mergeCell ref="B108:G108"/>
    <mergeCell ref="H110:K110"/>
    <mergeCell ref="H111:K111"/>
    <mergeCell ref="H112:K112"/>
    <mergeCell ref="H113:K113"/>
    <mergeCell ref="H114:K114"/>
    <mergeCell ref="H115:K115"/>
    <mergeCell ref="H117:K117"/>
    <mergeCell ref="H118:K118"/>
    <mergeCell ref="H119:K119"/>
    <mergeCell ref="H121:K121"/>
    <mergeCell ref="H122:K122"/>
    <mergeCell ref="B124:M124"/>
    <mergeCell ref="B125:M125"/>
    <mergeCell ref="B126:M126"/>
    <mergeCell ref="B127:M127"/>
    <mergeCell ref="B128:M128"/>
    <mergeCell ref="A130:K130"/>
    <mergeCell ref="A131:L132"/>
    <mergeCell ref="A139:L139"/>
    <mergeCell ref="A133:M133"/>
    <mergeCell ref="A134:M134"/>
    <mergeCell ref="A135:M135"/>
    <mergeCell ref="A136:M136"/>
    <mergeCell ref="A138:L138"/>
  </mergeCells>
  <conditionalFormatting sqref="D113:E113">
    <cfRule type="expression" dxfId="24" priority="4">
      <formula>IF(D113="",TRUE,FALSE)</formula>
    </cfRule>
  </conditionalFormatting>
  <conditionalFormatting sqref="D118:E118">
    <cfRule type="expression" dxfId="23" priority="1">
      <formula>IF(D118="",TRUE,FALSE)</formula>
    </cfRule>
  </conditionalFormatting>
  <conditionalFormatting sqref="D122:E122">
    <cfRule type="expression" dxfId="22" priority="3">
      <formula>IF(D122="",TRUE,FALSE)</formula>
    </cfRule>
  </conditionalFormatting>
  <conditionalFormatting sqref="F112:G112">
    <cfRule type="expression" dxfId="21" priority="6">
      <formula>IF(F112="",TRUE,FALSE)</formula>
    </cfRule>
  </conditionalFormatting>
  <conditionalFormatting sqref="F117:G117">
    <cfRule type="expression" dxfId="20" priority="2">
      <formula>IF(F117="",TRUE,FALSE)</formula>
    </cfRule>
  </conditionalFormatting>
  <conditionalFormatting sqref="F121:G121">
    <cfRule type="expression" dxfId="19" priority="5">
      <formula>IF(F121="",TRUE,FALSE)</formula>
    </cfRule>
  </conditionalFormatting>
  <conditionalFormatting sqref="L25:W42">
    <cfRule type="expression" dxfId="18" priority="7">
      <formula>IF(L25="",TRUE,FALSE)</formula>
    </cfRule>
  </conditionalFormatting>
  <conditionalFormatting sqref="AB25:AE26">
    <cfRule type="expression" dxfId="17" priority="10">
      <formula>IF(AB25="",TRUE,FALSE)</formula>
    </cfRule>
  </conditionalFormatting>
  <conditionalFormatting sqref="AC27:AE40 AB41:AE42">
    <cfRule type="expression" dxfId="16" priority="12">
      <formula>IF(AB27="",TRUE,FALSE)</formula>
    </cfRule>
  </conditionalFormatting>
  <conditionalFormatting sqref="AC47:AE54">
    <cfRule type="expression" dxfId="15" priority="9">
      <formula>IF(AC47="",TRUE,FALSE)</formula>
    </cfRule>
  </conditionalFormatting>
  <conditionalFormatting sqref="AG25:AI42">
    <cfRule type="expression" dxfId="14" priority="11">
      <formula>IF(AG25="",TRUE,FALSE)</formula>
    </cfRule>
  </conditionalFormatting>
  <conditionalFormatting sqref="AG47:AI54">
    <cfRule type="expression" dxfId="13" priority="8">
      <formula>IF(AG47="",TRUE,FALSE)</formula>
    </cfRule>
  </conditionalFormatting>
  <hyperlinks>
    <hyperlink ref="A3" location="Index!A1" display="Index" xr:uid="{5E264F06-9EBB-4C63-BC95-CB12600C50D0}"/>
  </hyperlinks>
  <pageMargins left="0.7" right="0.7" top="0.75" bottom="0.75" header="0.3" footer="0.3"/>
  <pageSetup paperSize="9" scale="10" fitToHeight="0" orientation="landscape" r:id="rId1"/>
  <headerFooter alignWithMargins="0"/>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6" tint="0.79998168889431442"/>
    <pageSetUpPr fitToPage="1"/>
  </sheetPr>
  <dimension ref="A1:BD154"/>
  <sheetViews>
    <sheetView showGridLines="0" workbookViewId="0"/>
  </sheetViews>
  <sheetFormatPr baseColWidth="10" defaultColWidth="11.33203125" defaultRowHeight="14.4"/>
  <cols>
    <col min="1" max="1" width="15.33203125" customWidth="1"/>
    <col min="2" max="2" width="18" customWidth="1"/>
    <col min="3" max="3" width="19.33203125" customWidth="1"/>
    <col min="4" max="4" width="14.5546875" customWidth="1"/>
    <col min="5" max="5" width="22.44140625" bestFit="1" customWidth="1"/>
    <col min="6" max="6" width="22.33203125" bestFit="1" customWidth="1"/>
    <col min="7" max="7" width="22.44140625" bestFit="1" customWidth="1"/>
    <col min="8" max="8" width="14.5546875" customWidth="1"/>
    <col min="9" max="9" width="22.44140625" bestFit="1" customWidth="1"/>
    <col min="10" max="10" width="22.33203125" bestFit="1" customWidth="1"/>
    <col min="11" max="11" width="22.44140625" bestFit="1" customWidth="1"/>
    <col min="12" max="12" width="14.5546875" customWidth="1"/>
    <col min="13" max="13" width="22.44140625" bestFit="1" customWidth="1"/>
    <col min="14" max="14" width="22.33203125" bestFit="1" customWidth="1"/>
    <col min="15" max="15" width="22.44140625" bestFit="1" customWidth="1"/>
    <col min="16" max="16" width="14.5546875" style="420" customWidth="1"/>
    <col min="17" max="17" width="22.44140625" style="420" bestFit="1" customWidth="1"/>
    <col min="18" max="18" width="22.33203125" style="420" bestFit="1" customWidth="1"/>
    <col min="19" max="19" width="22.44140625" style="420" bestFit="1" customWidth="1"/>
    <col min="20" max="20" width="14.5546875" style="420" customWidth="1"/>
    <col min="21" max="21" width="22.44140625" style="420" bestFit="1" customWidth="1"/>
    <col min="22" max="22" width="22.33203125" style="420" bestFit="1" customWidth="1"/>
    <col min="23" max="23" width="22.44140625" style="420" bestFit="1" customWidth="1"/>
    <col min="24" max="24" width="14.5546875" style="420" customWidth="1"/>
    <col min="25" max="25" width="22.44140625" style="420" bestFit="1" customWidth="1"/>
    <col min="26" max="26" width="22.33203125" style="420" bestFit="1" customWidth="1"/>
    <col min="27" max="27" width="22.44140625" style="420" bestFit="1" customWidth="1"/>
    <col min="28" max="28" width="14.5546875" customWidth="1"/>
    <col min="29" max="29" width="22.44140625" bestFit="1" customWidth="1"/>
    <col min="30" max="30" width="22.33203125" bestFit="1" customWidth="1"/>
    <col min="31" max="31" width="22.44140625" bestFit="1" customWidth="1"/>
    <col min="32" max="32" width="14.5546875" customWidth="1"/>
    <col min="33" max="33" width="22.44140625" bestFit="1" customWidth="1"/>
    <col min="34" max="34" width="22.33203125" bestFit="1" customWidth="1"/>
    <col min="35" max="35" width="22.44140625" bestFit="1" customWidth="1"/>
    <col min="36" max="36" width="32.5546875" customWidth="1"/>
  </cols>
  <sheetData>
    <row r="1" spans="1:56" s="378" customFormat="1" ht="10.199999999999999">
      <c r="A1" s="378" t="s">
        <v>1564</v>
      </c>
    </row>
    <row r="2" spans="1:56" ht="21">
      <c r="A2" s="379" t="s">
        <v>1942</v>
      </c>
      <c r="B2" s="379"/>
      <c r="C2" s="379"/>
      <c r="D2" s="379"/>
      <c r="E2" s="379"/>
      <c r="F2" s="379"/>
      <c r="G2" s="420"/>
      <c r="H2" s="420"/>
      <c r="I2" s="420"/>
      <c r="J2" s="420"/>
      <c r="K2" s="420"/>
      <c r="L2" s="420"/>
      <c r="M2" s="420"/>
      <c r="N2" s="420"/>
      <c r="O2" s="420"/>
      <c r="AB2" s="420"/>
      <c r="AC2" s="420"/>
      <c r="AD2" s="420"/>
      <c r="AE2" s="420"/>
      <c r="AF2" s="420"/>
      <c r="AG2" s="420"/>
      <c r="AH2" s="420"/>
      <c r="AI2" s="420"/>
      <c r="AJ2" s="420"/>
      <c r="AK2" s="420"/>
      <c r="AL2" s="420"/>
      <c r="AM2" s="420"/>
      <c r="AN2" s="420"/>
      <c r="AO2" s="420"/>
      <c r="AP2" s="420"/>
      <c r="AQ2" s="420"/>
      <c r="AR2" s="420"/>
      <c r="AS2" s="420"/>
      <c r="AT2" s="420"/>
      <c r="AU2" s="420"/>
      <c r="AV2" s="420"/>
      <c r="AW2" s="420"/>
      <c r="AX2" s="420"/>
      <c r="AY2" s="420"/>
      <c r="AZ2" s="420"/>
      <c r="BA2" s="420"/>
      <c r="BB2" s="420"/>
    </row>
    <row r="3" spans="1:56">
      <c r="A3" s="159" t="s">
        <v>1566</v>
      </c>
      <c r="B3" s="420"/>
      <c r="C3" s="420"/>
      <c r="D3" s="420"/>
      <c r="E3" s="420"/>
      <c r="F3" s="420"/>
      <c r="G3" s="420"/>
      <c r="H3" s="420"/>
      <c r="I3" s="420"/>
      <c r="J3" s="420"/>
      <c r="K3" s="420"/>
      <c r="L3" s="420"/>
      <c r="M3" s="420"/>
      <c r="N3" s="420"/>
      <c r="O3" s="420"/>
      <c r="AB3" s="420"/>
      <c r="AC3" s="420"/>
      <c r="AD3" s="420"/>
      <c r="AE3" s="420"/>
      <c r="AF3" s="420"/>
      <c r="AG3" s="420"/>
      <c r="AH3" s="420"/>
      <c r="AI3" s="420"/>
      <c r="AJ3" s="420"/>
      <c r="AK3" s="420"/>
      <c r="AL3" s="420"/>
      <c r="AM3" s="420"/>
      <c r="AN3" s="420"/>
      <c r="AO3" s="420"/>
      <c r="AP3" s="420"/>
      <c r="AQ3" s="420"/>
      <c r="AR3" s="420"/>
      <c r="AS3" s="420"/>
      <c r="AT3" s="420"/>
      <c r="AU3" s="420"/>
      <c r="AV3" s="420"/>
      <c r="AW3" s="420"/>
      <c r="AX3" s="420"/>
      <c r="AY3" s="420"/>
      <c r="AZ3" s="420"/>
      <c r="BA3" s="420"/>
      <c r="BB3" s="420"/>
    </row>
    <row r="4" spans="1:56" s="507" customFormat="1" ht="7.2" thickBot="1">
      <c r="A4" s="422"/>
      <c r="B4" s="422"/>
      <c r="C4" s="422"/>
      <c r="D4" s="422"/>
      <c r="E4" s="422"/>
      <c r="F4" s="422"/>
      <c r="G4" s="422"/>
      <c r="H4" s="422"/>
      <c r="I4" s="422"/>
      <c r="J4" s="422"/>
      <c r="K4" s="422"/>
      <c r="L4" s="422"/>
      <c r="M4" s="422"/>
      <c r="N4" s="422"/>
      <c r="O4" s="422"/>
      <c r="P4" s="422"/>
      <c r="Q4" s="422"/>
      <c r="R4" s="422"/>
      <c r="S4" s="422"/>
      <c r="T4" s="422"/>
      <c r="U4" s="422"/>
      <c r="V4" s="422"/>
      <c r="W4" s="422"/>
      <c r="X4" s="422"/>
      <c r="Y4" s="422"/>
      <c r="Z4" s="422"/>
      <c r="AA4" s="422"/>
      <c r="AB4" s="422"/>
      <c r="AC4" s="422"/>
      <c r="AD4" s="422"/>
      <c r="AE4" s="422"/>
      <c r="AF4" s="422"/>
      <c r="AG4" s="422"/>
      <c r="AH4" s="422"/>
      <c r="AI4" s="422"/>
      <c r="AJ4" s="422"/>
      <c r="AK4" s="422"/>
      <c r="AL4" s="422"/>
      <c r="AM4" s="422"/>
      <c r="AN4" s="422"/>
      <c r="AO4" s="422"/>
      <c r="AP4" s="422"/>
      <c r="AQ4" s="422"/>
      <c r="AR4" s="422"/>
      <c r="AS4" s="422"/>
      <c r="AT4" s="422"/>
      <c r="AU4" s="422"/>
      <c r="AV4" s="422"/>
      <c r="AW4" s="422"/>
      <c r="AX4" s="422"/>
      <c r="AY4" s="422"/>
      <c r="AZ4" s="422"/>
      <c r="BA4" s="422"/>
      <c r="BB4" s="422"/>
    </row>
    <row r="5" spans="1:56" ht="15" thickTop="1">
      <c r="A5" s="508" t="s">
        <v>1567</v>
      </c>
      <c r="B5" s="509" t="s">
        <v>1942</v>
      </c>
      <c r="C5" s="390" t="s">
        <v>1568</v>
      </c>
      <c r="D5" s="392" t="s">
        <v>2198</v>
      </c>
      <c r="E5" s="423" t="s">
        <v>1569</v>
      </c>
      <c r="F5" s="424" t="s">
        <v>1570</v>
      </c>
      <c r="G5" s="420"/>
      <c r="H5" s="420"/>
      <c r="I5" s="420"/>
      <c r="J5" s="420"/>
      <c r="K5" s="420"/>
      <c r="L5" s="420"/>
      <c r="M5" s="420"/>
      <c r="N5" s="420"/>
      <c r="O5" s="420"/>
      <c r="AB5" s="420"/>
      <c r="AC5" s="420"/>
      <c r="AD5" s="420"/>
      <c r="AE5" s="420"/>
      <c r="AF5" s="420"/>
      <c r="AG5" s="420"/>
      <c r="AH5" s="420"/>
      <c r="AI5" s="420"/>
      <c r="AJ5" s="420"/>
      <c r="AK5" s="420"/>
      <c r="AL5" s="420"/>
      <c r="AM5" s="420"/>
      <c r="AN5" s="420"/>
      <c r="AO5" s="420"/>
      <c r="AP5" s="420"/>
      <c r="AQ5" s="420"/>
      <c r="AR5" s="420"/>
      <c r="AS5" s="420"/>
      <c r="AT5" s="420"/>
      <c r="AU5" s="420"/>
      <c r="AV5" s="420"/>
      <c r="AW5" s="420"/>
      <c r="AX5" s="420"/>
      <c r="AY5" s="420"/>
      <c r="AZ5" s="420"/>
      <c r="BA5" s="420"/>
      <c r="BB5" s="420"/>
    </row>
    <row r="6" spans="1:56" ht="15" thickBot="1">
      <c r="A6" s="510" t="s">
        <v>1571</v>
      </c>
      <c r="B6" s="511" t="s">
        <v>1943</v>
      </c>
      <c r="C6" s="510" t="s">
        <v>1573</v>
      </c>
      <c r="D6" s="425">
        <v>1</v>
      </c>
      <c r="E6" s="397" t="s">
        <v>1574</v>
      </c>
      <c r="F6" s="426">
        <v>2025</v>
      </c>
      <c r="G6" s="420"/>
      <c r="H6" s="420"/>
      <c r="I6" s="420"/>
      <c r="J6" s="420"/>
      <c r="K6" s="420"/>
      <c r="L6" s="420"/>
      <c r="M6" s="420"/>
      <c r="N6" s="420"/>
      <c r="O6" s="420"/>
      <c r="AB6" s="420"/>
      <c r="AC6" s="420"/>
      <c r="AD6" s="420"/>
      <c r="AE6" s="420"/>
      <c r="AF6" s="420"/>
      <c r="AG6" s="420"/>
      <c r="AH6" s="420"/>
      <c r="AI6" s="420"/>
      <c r="AJ6" s="420"/>
      <c r="AK6" s="420"/>
      <c r="AL6" s="420"/>
      <c r="AM6" s="420"/>
      <c r="AN6" s="420"/>
      <c r="AO6" s="420"/>
      <c r="AP6" s="420"/>
      <c r="AQ6" s="420"/>
      <c r="AR6" s="420"/>
      <c r="AS6" s="420"/>
      <c r="AT6" s="420"/>
      <c r="AU6" s="420"/>
      <c r="AV6" s="420"/>
      <c r="AW6" s="420"/>
      <c r="AX6" s="420"/>
      <c r="AY6" s="420"/>
      <c r="AZ6" s="420"/>
      <c r="BA6" s="420"/>
      <c r="BB6" s="420"/>
    </row>
    <row r="7" spans="1:56" ht="15.6" thickTop="1" thickBot="1">
      <c r="A7" s="420"/>
      <c r="B7" s="420"/>
      <c r="C7" s="420"/>
      <c r="D7" s="420"/>
      <c r="E7" s="420"/>
      <c r="F7" s="420"/>
      <c r="G7" s="420"/>
      <c r="H7" s="420"/>
      <c r="I7" s="420"/>
      <c r="J7" s="420"/>
      <c r="K7" s="420"/>
      <c r="L7" s="420"/>
      <c r="M7" s="420"/>
      <c r="N7" s="420"/>
      <c r="O7" s="420"/>
      <c r="AB7" s="420"/>
      <c r="AC7" s="420"/>
      <c r="AD7" s="420"/>
      <c r="AE7" s="420"/>
      <c r="AF7" s="420"/>
      <c r="AG7" s="420"/>
      <c r="AH7" s="420"/>
      <c r="AI7" s="420"/>
      <c r="AJ7" s="420"/>
      <c r="AK7" s="420"/>
      <c r="AL7" s="420"/>
      <c r="AM7" s="420"/>
      <c r="AN7" s="420"/>
      <c r="AO7" s="420"/>
      <c r="AP7" s="420"/>
      <c r="AQ7" s="420"/>
      <c r="AR7" s="420"/>
      <c r="AS7" s="420"/>
      <c r="AT7" s="420"/>
      <c r="AU7" s="420"/>
      <c r="AV7" s="420"/>
      <c r="AW7" s="420"/>
      <c r="AX7" s="420"/>
      <c r="AY7" s="420"/>
      <c r="AZ7" s="420"/>
      <c r="BA7" s="420"/>
      <c r="BB7" s="420"/>
    </row>
    <row r="8" spans="1:56" ht="35.25" customHeight="1" thickTop="1" thickBot="1">
      <c r="A8" s="693" t="s">
        <v>1944</v>
      </c>
      <c r="B8" s="694"/>
      <c r="C8" s="694"/>
      <c r="D8" s="694"/>
      <c r="E8" s="694"/>
      <c r="F8" s="694"/>
      <c r="G8" s="694"/>
      <c r="H8" s="694"/>
      <c r="I8" s="694"/>
      <c r="J8" s="694"/>
      <c r="K8" s="694"/>
      <c r="L8" s="695"/>
      <c r="M8" s="401"/>
      <c r="N8" s="420"/>
      <c r="O8" s="420"/>
      <c r="AB8" s="420"/>
      <c r="AC8" s="420"/>
      <c r="AD8" s="420"/>
      <c r="AE8" s="420"/>
      <c r="AF8" s="420"/>
      <c r="AG8" s="420"/>
      <c r="AH8" s="420"/>
      <c r="AI8" s="420"/>
      <c r="AJ8" s="420"/>
      <c r="AK8" s="420"/>
      <c r="AL8" s="420"/>
      <c r="AM8" s="420"/>
      <c r="AN8" s="420"/>
      <c r="AO8" s="420"/>
      <c r="AP8" s="420"/>
      <c r="AQ8" s="420"/>
      <c r="AR8" s="420"/>
      <c r="AS8" s="420"/>
      <c r="AT8" s="420"/>
      <c r="AU8" s="420"/>
      <c r="AV8" s="420"/>
      <c r="AW8" s="420"/>
      <c r="AX8" s="420"/>
      <c r="AY8" s="420"/>
      <c r="AZ8" s="420"/>
      <c r="BA8" s="420"/>
      <c r="BB8" s="420"/>
    </row>
    <row r="9" spans="1:56" ht="15" thickTop="1">
      <c r="A9" s="416"/>
      <c r="B9" s="416"/>
      <c r="C9" s="416"/>
      <c r="D9" s="416"/>
      <c r="E9" s="416"/>
      <c r="F9" s="416"/>
      <c r="G9" s="416"/>
      <c r="H9" s="416"/>
      <c r="I9" s="416"/>
      <c r="J9" s="416"/>
      <c r="K9" s="416"/>
      <c r="L9" s="416"/>
      <c r="M9" s="480"/>
      <c r="N9" s="480"/>
      <c r="O9" s="480"/>
      <c r="AB9" s="420"/>
      <c r="AC9" s="420"/>
      <c r="AD9" s="420"/>
      <c r="AE9" s="420"/>
      <c r="AF9" s="420"/>
      <c r="AG9" s="420"/>
      <c r="AH9" s="420"/>
      <c r="AI9" s="420"/>
      <c r="AJ9" s="420"/>
      <c r="AK9" s="420"/>
      <c r="AL9" s="420"/>
      <c r="AM9" s="420"/>
      <c r="AN9" s="420"/>
      <c r="AO9" s="420"/>
      <c r="AP9" s="420"/>
      <c r="AQ9" s="420"/>
      <c r="AR9" s="420"/>
      <c r="AS9" s="420"/>
      <c r="AT9" s="420"/>
      <c r="AU9" s="420"/>
      <c r="AV9" s="420"/>
      <c r="AW9" s="420"/>
      <c r="AX9" s="420"/>
      <c r="AY9" s="420"/>
      <c r="AZ9" s="420"/>
      <c r="BA9" s="420"/>
      <c r="BB9" s="420"/>
    </row>
    <row r="10" spans="1:56" ht="15.75" customHeight="1">
      <c r="A10" s="697" t="s">
        <v>1576</v>
      </c>
      <c r="B10" s="697"/>
      <c r="C10" s="697"/>
      <c r="D10" s="697"/>
      <c r="E10" s="697"/>
      <c r="F10" s="697"/>
      <c r="G10" s="697"/>
      <c r="H10" s="697"/>
      <c r="I10" s="697"/>
      <c r="J10" s="697"/>
      <c r="K10" s="697"/>
      <c r="L10" s="697"/>
      <c r="M10" s="401"/>
      <c r="N10" s="420"/>
      <c r="O10" s="420"/>
      <c r="AB10" s="420"/>
      <c r="AC10" s="420"/>
      <c r="AD10" s="420"/>
      <c r="AE10" s="420"/>
      <c r="AF10" s="420"/>
      <c r="AG10" s="420"/>
      <c r="AH10" s="420"/>
      <c r="AI10" s="420"/>
      <c r="AJ10" s="420"/>
      <c r="AK10" s="420"/>
      <c r="AL10" s="420"/>
      <c r="AM10" s="420"/>
      <c r="AN10" s="420"/>
      <c r="AO10" s="420"/>
      <c r="AP10" s="420"/>
      <c r="AQ10" s="420"/>
      <c r="AR10" s="420"/>
      <c r="AS10" s="420"/>
      <c r="AT10" s="420"/>
      <c r="AU10" s="420"/>
      <c r="AV10" s="420"/>
      <c r="AW10" s="420"/>
      <c r="AX10" s="420"/>
      <c r="AY10" s="420"/>
      <c r="AZ10" s="420"/>
      <c r="BA10" s="420"/>
      <c r="BB10" s="420"/>
    </row>
    <row r="11" spans="1:56" ht="17.25" customHeight="1">
      <c r="A11" s="714" t="s">
        <v>1945</v>
      </c>
      <c r="B11" s="714"/>
      <c r="C11" s="714"/>
      <c r="D11" s="714"/>
      <c r="E11" s="714"/>
      <c r="F11" s="714"/>
      <c r="G11" s="714"/>
      <c r="H11" s="776"/>
      <c r="I11" s="776"/>
      <c r="J11" s="776"/>
      <c r="K11" s="776"/>
      <c r="L11" s="776"/>
      <c r="M11" s="401"/>
      <c r="N11" s="420"/>
      <c r="O11" s="420"/>
      <c r="AB11" s="420"/>
      <c r="AC11" s="420"/>
      <c r="AD11" s="420"/>
      <c r="AE11" s="420"/>
      <c r="AF11" s="420"/>
      <c r="AG11" s="420"/>
      <c r="AH11" s="420"/>
      <c r="AI11" s="420"/>
      <c r="AJ11" s="420"/>
      <c r="AK11" s="420"/>
      <c r="AL11" s="420"/>
      <c r="AM11" s="420"/>
      <c r="AN11" s="420"/>
      <c r="AO11" s="420"/>
      <c r="AP11" s="420"/>
      <c r="AQ11" s="420"/>
      <c r="AR11" s="420"/>
      <c r="AS11" s="420"/>
      <c r="AT11" s="420"/>
      <c r="AU11" s="420"/>
      <c r="AV11" s="420"/>
      <c r="AW11" s="420"/>
      <c r="AX11" s="420"/>
      <c r="AY11" s="420"/>
      <c r="AZ11" s="420"/>
      <c r="BA11" s="420"/>
      <c r="BB11" s="420"/>
    </row>
    <row r="12" spans="1:56" ht="40.5" customHeight="1">
      <c r="A12" s="729" t="s">
        <v>1946</v>
      </c>
      <c r="B12" s="777"/>
      <c r="C12" s="777"/>
      <c r="D12" s="777"/>
      <c r="E12" s="777"/>
      <c r="F12" s="777"/>
      <c r="G12" s="777"/>
      <c r="H12" s="778"/>
      <c r="I12" s="778"/>
      <c r="J12" s="778"/>
      <c r="K12" s="778"/>
      <c r="L12" s="778"/>
      <c r="M12" s="512"/>
      <c r="N12" s="420"/>
      <c r="O12" s="420"/>
      <c r="AB12" s="420"/>
      <c r="AC12" s="420"/>
      <c r="AD12" s="420"/>
      <c r="AE12" s="420"/>
      <c r="AF12" s="420"/>
      <c r="AG12" s="420"/>
      <c r="AH12" s="420"/>
      <c r="AI12" s="420"/>
      <c r="AJ12" s="420"/>
      <c r="AK12" s="420"/>
      <c r="AL12" s="420"/>
      <c r="AM12" s="420"/>
      <c r="AN12" s="420"/>
      <c r="AO12" s="420"/>
      <c r="AP12" s="420"/>
      <c r="AQ12" s="420"/>
      <c r="AR12" s="420"/>
      <c r="AS12" s="420"/>
      <c r="AT12" s="420"/>
      <c r="AU12" s="420"/>
      <c r="AV12" s="420"/>
      <c r="AW12" s="420"/>
      <c r="AX12" s="420"/>
      <c r="AY12" s="420"/>
      <c r="AZ12" s="420"/>
      <c r="BA12" s="420"/>
      <c r="BB12" s="420"/>
    </row>
    <row r="13" spans="1:56" ht="23.25" customHeight="1">
      <c r="A13" s="696" t="s">
        <v>1947</v>
      </c>
      <c r="B13" s="696"/>
      <c r="C13" s="696"/>
      <c r="D13" s="696"/>
      <c r="E13" s="696"/>
      <c r="F13" s="696"/>
      <c r="G13" s="696"/>
      <c r="H13" s="696"/>
      <c r="I13" s="696"/>
      <c r="J13" s="696"/>
      <c r="K13" s="696"/>
      <c r="L13" s="696"/>
      <c r="M13" s="512"/>
      <c r="N13" s="420" t="s">
        <v>705</v>
      </c>
      <c r="O13" s="420"/>
      <c r="AB13" s="420"/>
      <c r="AC13" s="420"/>
      <c r="AD13" s="420"/>
      <c r="AE13" s="420"/>
      <c r="AF13" s="420"/>
      <c r="AG13" s="420"/>
      <c r="AH13" s="420"/>
      <c r="AI13" s="420"/>
      <c r="AJ13" s="420"/>
      <c r="AK13" s="420"/>
      <c r="AL13" s="420"/>
      <c r="AM13" s="420"/>
      <c r="AN13" s="420"/>
      <c r="AO13" s="420"/>
      <c r="AP13" s="420"/>
      <c r="AQ13" s="420"/>
      <c r="AR13" s="420"/>
      <c r="AS13" s="420"/>
      <c r="AT13" s="420"/>
      <c r="AU13" s="420"/>
      <c r="AV13" s="420"/>
      <c r="AW13" s="420"/>
      <c r="AX13" s="420"/>
      <c r="AY13" s="420"/>
      <c r="AZ13" s="420"/>
      <c r="BA13" s="420"/>
      <c r="BB13" s="420"/>
    </row>
    <row r="14" spans="1:56" ht="63" customHeight="1">
      <c r="A14" s="733" t="s">
        <v>1948</v>
      </c>
      <c r="B14" s="777"/>
      <c r="C14" s="777"/>
      <c r="D14" s="777"/>
      <c r="E14" s="777"/>
      <c r="F14" s="777"/>
      <c r="G14" s="777"/>
      <c r="H14" s="777"/>
      <c r="I14" s="777"/>
      <c r="J14" s="777"/>
      <c r="K14" s="777"/>
      <c r="L14" s="777"/>
      <c r="M14" s="512"/>
      <c r="N14" s="696"/>
      <c r="O14" s="696"/>
      <c r="P14" s="696"/>
      <c r="Q14" s="696"/>
      <c r="R14" s="696"/>
      <c r="S14" s="696"/>
      <c r="T14" s="696"/>
      <c r="U14" s="696"/>
      <c r="V14" s="696"/>
      <c r="W14" s="696"/>
      <c r="X14" s="696"/>
      <c r="Y14" s="696"/>
      <c r="AB14" s="420"/>
      <c r="AC14" s="420"/>
      <c r="AD14" s="420"/>
      <c r="AE14" s="420"/>
      <c r="AF14" s="420"/>
      <c r="AG14" s="420"/>
      <c r="AH14" s="420"/>
      <c r="AI14" s="420"/>
      <c r="AJ14" s="420"/>
      <c r="AK14" s="420"/>
      <c r="AL14" s="420"/>
      <c r="AM14" s="420"/>
      <c r="AN14" s="420"/>
      <c r="AO14" s="420"/>
      <c r="AP14" s="420"/>
      <c r="AQ14" s="420"/>
      <c r="AR14" s="420"/>
      <c r="AS14" s="420"/>
      <c r="AT14" s="420"/>
      <c r="AU14" s="420"/>
      <c r="AV14" s="420"/>
      <c r="AW14" s="420"/>
      <c r="AX14" s="420"/>
      <c r="AY14" s="420"/>
      <c r="AZ14" s="420"/>
      <c r="BA14" s="420"/>
      <c r="BB14" s="420"/>
    </row>
    <row r="15" spans="1:56" ht="64.5" customHeight="1">
      <c r="A15" s="779" t="s">
        <v>1949</v>
      </c>
      <c r="B15" s="779"/>
      <c r="C15" s="779"/>
      <c r="D15" s="779"/>
      <c r="E15" s="779"/>
      <c r="F15" s="779"/>
      <c r="G15" s="779"/>
      <c r="H15" s="780"/>
      <c r="I15" s="780"/>
      <c r="J15" s="780"/>
      <c r="K15" s="780"/>
      <c r="L15" s="780"/>
      <c r="M15" s="512"/>
      <c r="N15" s="403"/>
      <c r="O15" s="403"/>
      <c r="P15" s="403"/>
      <c r="Q15" s="403"/>
      <c r="R15" s="403"/>
      <c r="S15" s="403"/>
      <c r="T15" s="403"/>
      <c r="U15" s="403"/>
      <c r="V15" s="403"/>
      <c r="W15" s="403"/>
      <c r="X15" s="403"/>
      <c r="Y15" s="403"/>
      <c r="AB15" s="420"/>
      <c r="AC15" s="420"/>
      <c r="AD15" s="420"/>
      <c r="AE15" s="420"/>
      <c r="AF15" s="420"/>
      <c r="AG15" s="420"/>
      <c r="AH15" s="420"/>
      <c r="AI15" s="420"/>
      <c r="AJ15" s="420"/>
      <c r="AK15" s="420"/>
      <c r="AL15" s="420"/>
      <c r="AM15" s="420"/>
      <c r="AN15" s="420"/>
      <c r="AO15" s="420"/>
      <c r="AP15" s="420"/>
      <c r="AQ15" s="420"/>
      <c r="AR15" s="420"/>
      <c r="AS15" s="420"/>
      <c r="AT15" s="420"/>
      <c r="AU15" s="420"/>
      <c r="AV15" s="420"/>
      <c r="AW15" s="420"/>
      <c r="AX15" s="420"/>
      <c r="AY15" s="420"/>
      <c r="AZ15" s="420"/>
      <c r="BA15" s="420"/>
      <c r="BB15" s="420"/>
      <c r="BC15" s="420"/>
      <c r="BD15" s="420"/>
    </row>
    <row r="16" spans="1:56" s="382" customFormat="1">
      <c r="A16" s="741" t="s">
        <v>1950</v>
      </c>
      <c r="B16" s="741"/>
      <c r="C16" s="741"/>
      <c r="D16" s="741"/>
      <c r="E16" s="741"/>
      <c r="F16" s="741"/>
      <c r="G16" s="741"/>
      <c r="H16" s="741"/>
      <c r="I16" s="741"/>
      <c r="J16" s="741"/>
      <c r="K16" s="741"/>
      <c r="L16" s="741"/>
      <c r="M16" s="381"/>
      <c r="N16" s="381"/>
      <c r="O16" s="381"/>
      <c r="P16" s="381"/>
      <c r="Q16" s="381"/>
      <c r="R16" s="381"/>
      <c r="S16" s="381"/>
      <c r="T16" s="381"/>
      <c r="U16" s="381"/>
      <c r="V16" s="381"/>
      <c r="W16" s="381"/>
      <c r="X16" s="381"/>
      <c r="Y16" s="381"/>
      <c r="Z16" s="381"/>
      <c r="AA16" s="381"/>
      <c r="AB16" s="381"/>
      <c r="AC16" s="381"/>
      <c r="AD16" s="381"/>
      <c r="AE16" s="381"/>
      <c r="AF16" s="381"/>
      <c r="AG16" s="381"/>
      <c r="AH16" s="381"/>
      <c r="AI16" s="381"/>
      <c r="AJ16" s="381"/>
      <c r="AK16" s="381"/>
      <c r="AL16" s="381"/>
      <c r="AM16" s="381"/>
      <c r="AN16" s="381"/>
      <c r="AO16" s="381"/>
      <c r="AP16" s="381"/>
      <c r="AQ16" s="381"/>
      <c r="AR16" s="381"/>
      <c r="AS16" s="381"/>
      <c r="AT16" s="381"/>
      <c r="AU16" s="381"/>
      <c r="AV16" s="381"/>
      <c r="AW16" s="381"/>
      <c r="AX16" s="381"/>
      <c r="AY16" s="381"/>
      <c r="AZ16" s="381"/>
      <c r="BA16" s="381"/>
      <c r="BB16" s="381"/>
      <c r="BC16" s="381"/>
      <c r="BD16" s="381"/>
    </row>
    <row r="17" spans="1:56" s="382" customFormat="1" ht="26.1" customHeight="1">
      <c r="A17" s="741" t="s">
        <v>1951</v>
      </c>
      <c r="B17" s="741"/>
      <c r="C17" s="741"/>
      <c r="D17" s="741"/>
      <c r="E17" s="741"/>
      <c r="F17" s="741"/>
      <c r="G17" s="741"/>
      <c r="H17" s="741"/>
      <c r="I17" s="741"/>
      <c r="J17" s="741"/>
      <c r="K17" s="741"/>
      <c r="L17" s="741"/>
      <c r="M17" s="381"/>
      <c r="N17" s="381"/>
      <c r="O17" s="381"/>
      <c r="P17" s="381"/>
      <c r="Q17" s="381"/>
      <c r="R17" s="381"/>
      <c r="S17" s="381"/>
      <c r="T17" s="381"/>
      <c r="U17" s="381"/>
      <c r="V17" s="381"/>
      <c r="W17" s="381"/>
      <c r="X17" s="381"/>
      <c r="Y17" s="381"/>
      <c r="Z17" s="381"/>
      <c r="AA17" s="381"/>
      <c r="AB17" s="381"/>
      <c r="AC17" s="381"/>
      <c r="AD17" s="381"/>
      <c r="AE17" s="381"/>
      <c r="AF17" s="381"/>
      <c r="AG17" s="381"/>
      <c r="AH17" s="381"/>
      <c r="AI17" s="381"/>
      <c r="AJ17" s="381"/>
      <c r="AK17" s="381"/>
      <c r="AL17" s="381"/>
      <c r="AM17" s="381"/>
      <c r="AN17" s="381"/>
      <c r="AO17" s="381"/>
      <c r="AP17" s="381"/>
      <c r="AQ17" s="381"/>
      <c r="AR17" s="381"/>
      <c r="AS17" s="381"/>
      <c r="AT17" s="381"/>
      <c r="AU17" s="381"/>
      <c r="AV17" s="381"/>
      <c r="AW17" s="381"/>
      <c r="AX17" s="381"/>
      <c r="AY17" s="381"/>
      <c r="AZ17" s="381"/>
      <c r="BA17" s="381"/>
      <c r="BB17" s="381"/>
      <c r="BC17" s="381"/>
      <c r="BD17" s="381"/>
    </row>
    <row r="18" spans="1:56" ht="15.6">
      <c r="A18" s="697" t="s">
        <v>1952</v>
      </c>
      <c r="B18" s="697"/>
      <c r="C18" s="697"/>
      <c r="D18" s="697"/>
      <c r="E18" s="697"/>
      <c r="F18" s="697"/>
      <c r="G18" s="697"/>
      <c r="H18" s="781"/>
      <c r="I18" s="781"/>
      <c r="J18" s="781"/>
      <c r="K18" s="781"/>
      <c r="L18" s="781"/>
      <c r="M18" s="401"/>
      <c r="N18" s="420"/>
      <c r="O18" s="420"/>
      <c r="AB18" s="420"/>
      <c r="AC18" s="420"/>
      <c r="AD18" s="420"/>
      <c r="AE18" s="420"/>
      <c r="AF18" s="420"/>
      <c r="AG18" s="420"/>
      <c r="AH18" s="420"/>
      <c r="AI18" s="420"/>
      <c r="AJ18" s="420"/>
      <c r="AK18" s="420"/>
      <c r="AL18" s="420"/>
      <c r="AM18" s="420"/>
      <c r="AN18" s="420"/>
      <c r="AO18" s="420"/>
      <c r="AP18" s="420"/>
      <c r="AQ18" s="420"/>
      <c r="AR18" s="420"/>
      <c r="AS18" s="420"/>
      <c r="AT18" s="420"/>
      <c r="AU18" s="420"/>
      <c r="AV18" s="420"/>
      <c r="AW18" s="420"/>
      <c r="AX18" s="420"/>
      <c r="AY18" s="420"/>
      <c r="AZ18" s="420"/>
      <c r="BA18" s="420"/>
      <c r="BB18" s="420"/>
      <c r="BC18" s="420"/>
      <c r="BD18" s="420"/>
    </row>
    <row r="19" spans="1:56">
      <c r="A19" s="696" t="s">
        <v>1953</v>
      </c>
      <c r="B19" s="696"/>
      <c r="C19" s="696"/>
      <c r="D19" s="696"/>
      <c r="E19" s="696"/>
      <c r="F19" s="696"/>
      <c r="G19" s="696"/>
      <c r="H19" s="775"/>
      <c r="I19" s="775"/>
      <c r="J19" s="775"/>
      <c r="K19" s="775"/>
      <c r="L19" s="775"/>
      <c r="M19" s="401"/>
      <c r="N19" s="420"/>
      <c r="O19" s="420"/>
      <c r="AB19" s="420"/>
      <c r="AC19" s="420"/>
      <c r="AD19" s="420"/>
      <c r="AE19" s="420"/>
      <c r="AF19" s="420"/>
      <c r="AG19" s="420"/>
      <c r="AH19" s="420"/>
      <c r="AI19" s="420"/>
      <c r="AJ19" s="420"/>
      <c r="AK19" s="420"/>
      <c r="AL19" s="420"/>
      <c r="AM19" s="420"/>
      <c r="AN19" s="420"/>
      <c r="AO19" s="420"/>
      <c r="AP19" s="420"/>
      <c r="AQ19" s="420"/>
      <c r="AR19" s="420"/>
      <c r="AS19" s="420"/>
      <c r="AT19" s="420"/>
      <c r="AU19" s="420"/>
      <c r="AV19" s="420"/>
      <c r="AW19" s="420"/>
      <c r="AX19" s="420"/>
      <c r="AY19" s="420"/>
      <c r="AZ19" s="420"/>
      <c r="BA19" s="420"/>
      <c r="BB19" s="420"/>
      <c r="BC19" s="420"/>
      <c r="BD19" s="420"/>
    </row>
    <row r="20" spans="1:56" s="420" customFormat="1" ht="36.75" customHeight="1">
      <c r="A20" s="696" t="s">
        <v>1954</v>
      </c>
      <c r="B20" s="696"/>
      <c r="C20" s="696"/>
      <c r="D20" s="696"/>
      <c r="E20" s="696"/>
      <c r="F20" s="696"/>
      <c r="G20" s="696"/>
      <c r="H20" s="775"/>
      <c r="I20" s="775"/>
      <c r="J20" s="775"/>
      <c r="K20" s="775"/>
      <c r="L20" s="775"/>
      <c r="M20" s="401"/>
    </row>
    <row r="21" spans="1:56" s="420" customFormat="1" ht="18" customHeight="1">
      <c r="A21" s="696" t="s">
        <v>1955</v>
      </c>
      <c r="B21" s="696"/>
      <c r="C21" s="696"/>
      <c r="D21" s="696"/>
      <c r="E21" s="696"/>
      <c r="F21" s="696"/>
      <c r="G21" s="696"/>
      <c r="H21" s="775"/>
      <c r="I21" s="775"/>
      <c r="J21" s="775"/>
      <c r="K21" s="775"/>
      <c r="L21" s="775"/>
      <c r="M21" s="401"/>
      <c r="O21" s="513"/>
    </row>
    <row r="22" spans="1:56" s="420" customFormat="1" ht="40.35" customHeight="1">
      <c r="A22" s="696" t="s">
        <v>1956</v>
      </c>
      <c r="B22" s="696"/>
      <c r="C22" s="696"/>
      <c r="D22" s="696"/>
      <c r="E22" s="696"/>
      <c r="F22" s="696"/>
      <c r="G22" s="696"/>
      <c r="H22" s="775"/>
      <c r="I22" s="775"/>
      <c r="J22" s="775"/>
      <c r="K22" s="775"/>
      <c r="L22" s="775"/>
      <c r="M22" s="401"/>
      <c r="N22" s="514"/>
    </row>
    <row r="23" spans="1:56" s="420" customFormat="1" ht="21" customHeight="1">
      <c r="A23" s="403"/>
      <c r="B23" s="403"/>
      <c r="C23" s="403"/>
      <c r="D23" s="432"/>
      <c r="E23" s="432"/>
      <c r="F23" s="432"/>
      <c r="G23" s="432"/>
      <c r="H23" s="432"/>
      <c r="I23" s="432"/>
      <c r="J23" s="432"/>
      <c r="K23" s="432"/>
      <c r="L23" s="432"/>
      <c r="M23" s="432"/>
      <c r="N23" s="432"/>
      <c r="O23" s="432"/>
      <c r="P23" s="432"/>
      <c r="Q23" s="432"/>
      <c r="R23" s="432"/>
      <c r="S23" s="432"/>
      <c r="T23" s="432"/>
      <c r="U23" s="432"/>
      <c r="V23" s="432"/>
      <c r="W23" s="432"/>
      <c r="X23" s="432"/>
      <c r="Y23" s="432"/>
      <c r="Z23" s="432"/>
      <c r="AA23" s="432"/>
      <c r="AB23" s="432"/>
      <c r="AC23" s="432"/>
      <c r="AD23" s="432"/>
      <c r="AE23" s="432"/>
      <c r="AF23" s="432"/>
      <c r="AG23" s="432"/>
      <c r="AH23" s="432"/>
      <c r="AI23" s="432"/>
    </row>
    <row r="24" spans="1:56" s="408" customFormat="1">
      <c r="D24" s="767" t="s">
        <v>575</v>
      </c>
      <c r="E24" s="767"/>
      <c r="F24" s="767"/>
      <c r="G24" s="767"/>
      <c r="H24" s="767" t="s">
        <v>1895</v>
      </c>
      <c r="I24" s="767"/>
      <c r="J24" s="767"/>
      <c r="K24" s="767"/>
      <c r="L24" s="767" t="s">
        <v>1896</v>
      </c>
      <c r="M24" s="767"/>
      <c r="N24" s="767"/>
      <c r="O24" s="767"/>
      <c r="P24" s="768" t="s">
        <v>1658</v>
      </c>
      <c r="Q24" s="768"/>
      <c r="R24" s="768"/>
      <c r="S24" s="768"/>
      <c r="T24" s="767" t="s">
        <v>1660</v>
      </c>
      <c r="U24" s="767"/>
      <c r="V24" s="767"/>
      <c r="W24" s="767"/>
      <c r="X24" s="767" t="s">
        <v>1897</v>
      </c>
      <c r="Y24" s="767"/>
      <c r="Z24" s="767"/>
      <c r="AA24" s="767"/>
      <c r="AB24" s="767" t="s">
        <v>1898</v>
      </c>
      <c r="AC24" s="767"/>
      <c r="AD24" s="767"/>
      <c r="AE24" s="767"/>
      <c r="AF24" s="767" t="s">
        <v>1899</v>
      </c>
      <c r="AG24" s="767"/>
      <c r="AH24" s="767"/>
      <c r="AI24" s="767"/>
    </row>
    <row r="25" spans="1:56" s="408" customFormat="1" ht="15.6">
      <c r="A25" s="410" t="s">
        <v>1587</v>
      </c>
      <c r="B25" s="410" t="s">
        <v>1729</v>
      </c>
      <c r="C25" s="410" t="s">
        <v>1589</v>
      </c>
      <c r="D25" s="413" t="s">
        <v>1590</v>
      </c>
      <c r="E25" s="413" t="s">
        <v>1854</v>
      </c>
      <c r="F25" s="413" t="s">
        <v>1855</v>
      </c>
      <c r="G25" s="413" t="s">
        <v>1856</v>
      </c>
      <c r="H25" s="413" t="s">
        <v>1590</v>
      </c>
      <c r="I25" s="413" t="s">
        <v>1854</v>
      </c>
      <c r="J25" s="413" t="s">
        <v>1855</v>
      </c>
      <c r="K25" s="413" t="s">
        <v>1856</v>
      </c>
      <c r="L25" s="413" t="s">
        <v>1590</v>
      </c>
      <c r="M25" s="413" t="s">
        <v>1854</v>
      </c>
      <c r="N25" s="413" t="s">
        <v>1855</v>
      </c>
      <c r="O25" s="413" t="s">
        <v>1856</v>
      </c>
      <c r="P25" s="483" t="s">
        <v>1590</v>
      </c>
      <c r="Q25" s="483" t="s">
        <v>1854</v>
      </c>
      <c r="R25" s="483" t="s">
        <v>1855</v>
      </c>
      <c r="S25" s="483" t="s">
        <v>1856</v>
      </c>
      <c r="T25" s="413" t="s">
        <v>1590</v>
      </c>
      <c r="U25" s="413" t="s">
        <v>1854</v>
      </c>
      <c r="V25" s="413" t="s">
        <v>1855</v>
      </c>
      <c r="W25" s="413" t="s">
        <v>1856</v>
      </c>
      <c r="X25" s="413" t="s">
        <v>1590</v>
      </c>
      <c r="Y25" s="413" t="s">
        <v>1854</v>
      </c>
      <c r="Z25" s="413" t="s">
        <v>1855</v>
      </c>
      <c r="AA25" s="413" t="s">
        <v>1856</v>
      </c>
      <c r="AB25" s="413" t="s">
        <v>1590</v>
      </c>
      <c r="AC25" s="413" t="s">
        <v>1854</v>
      </c>
      <c r="AD25" s="413" t="s">
        <v>1855</v>
      </c>
      <c r="AE25" s="413" t="s">
        <v>1856</v>
      </c>
      <c r="AF25" s="413" t="s">
        <v>1590</v>
      </c>
      <c r="AG25" s="413" t="s">
        <v>1854</v>
      </c>
      <c r="AH25" s="413" t="s">
        <v>1855</v>
      </c>
      <c r="AI25" s="413" t="s">
        <v>1856</v>
      </c>
    </row>
    <row r="26" spans="1:56" s="408" customFormat="1">
      <c r="A26" s="711" t="s">
        <v>1900</v>
      </c>
      <c r="B26" s="692" t="s">
        <v>1901</v>
      </c>
      <c r="C26" s="413" t="s">
        <v>1902</v>
      </c>
      <c r="D26" s="442">
        <v>0.10996</v>
      </c>
      <c r="E26" s="442">
        <v>0.10828</v>
      </c>
      <c r="F26" s="484">
        <v>4.6368000000000002E-6</v>
      </c>
      <c r="G26" s="442">
        <v>1.67E-3</v>
      </c>
      <c r="H26" s="442">
        <v>0.13063</v>
      </c>
      <c r="I26" s="442">
        <v>0.12995000000000001</v>
      </c>
      <c r="J26" s="442">
        <v>3.6000000000000002E-4</v>
      </c>
      <c r="K26" s="442">
        <v>3.2000000000000003E-4</v>
      </c>
      <c r="L26" s="442"/>
      <c r="M26" s="442"/>
      <c r="N26" s="442"/>
      <c r="O26" s="442"/>
      <c r="P26" s="442"/>
      <c r="Q26" s="442"/>
      <c r="R26" s="442"/>
      <c r="S26" s="442"/>
      <c r="T26" s="442"/>
      <c r="U26" s="442"/>
      <c r="V26" s="442"/>
      <c r="W26" s="442"/>
      <c r="X26" s="442">
        <v>0.13050999999999999</v>
      </c>
      <c r="Y26" s="442">
        <v>0.12981999999999999</v>
      </c>
      <c r="Z26" s="442">
        <v>3.5E-4</v>
      </c>
      <c r="AA26" s="442">
        <v>3.4000000000000002E-4</v>
      </c>
      <c r="AB26" s="442"/>
      <c r="AC26" s="442"/>
      <c r="AD26" s="442"/>
      <c r="AE26" s="442"/>
      <c r="AF26" s="484">
        <v>0</v>
      </c>
      <c r="AG26" s="484">
        <v>0</v>
      </c>
      <c r="AH26" s="484">
        <v>0</v>
      </c>
      <c r="AI26" s="484">
        <v>0</v>
      </c>
      <c r="AJ26" s="432"/>
    </row>
    <row r="27" spans="1:56" s="408" customFormat="1">
      <c r="A27" s="711"/>
      <c r="B27" s="692"/>
      <c r="C27" s="413" t="s">
        <v>1903</v>
      </c>
      <c r="D27" s="442">
        <v>0.17696000000000001</v>
      </c>
      <c r="E27" s="442">
        <v>0.17424999999999999</v>
      </c>
      <c r="F27" s="442">
        <v>1.0000000000000001E-5</v>
      </c>
      <c r="G27" s="442">
        <v>2.6900000000000001E-3</v>
      </c>
      <c r="H27" s="442">
        <v>0.21021999999999999</v>
      </c>
      <c r="I27" s="442">
        <v>0.20913000000000001</v>
      </c>
      <c r="J27" s="442">
        <v>5.6999999999999998E-4</v>
      </c>
      <c r="K27" s="442">
        <v>5.1999999999999995E-4</v>
      </c>
      <c r="L27" s="442"/>
      <c r="M27" s="442"/>
      <c r="N27" s="442"/>
      <c r="O27" s="442"/>
      <c r="P27" s="442"/>
      <c r="Q27" s="442"/>
      <c r="R27" s="442"/>
      <c r="S27" s="442"/>
      <c r="T27" s="442"/>
      <c r="U27" s="442"/>
      <c r="V27" s="442"/>
      <c r="W27" s="442"/>
      <c r="X27" s="442">
        <v>0.21002000000000001</v>
      </c>
      <c r="Y27" s="442">
        <v>0.20891999999999999</v>
      </c>
      <c r="Z27" s="442">
        <v>5.5999999999999995E-4</v>
      </c>
      <c r="AA27" s="442">
        <v>5.4000000000000001E-4</v>
      </c>
      <c r="AB27" s="442"/>
      <c r="AC27" s="442"/>
      <c r="AD27" s="442"/>
      <c r="AE27" s="442"/>
      <c r="AF27" s="484">
        <v>0</v>
      </c>
      <c r="AG27" s="484">
        <v>0</v>
      </c>
      <c r="AH27" s="484">
        <v>0</v>
      </c>
      <c r="AI27" s="484">
        <v>0</v>
      </c>
      <c r="AJ27" s="432"/>
    </row>
    <row r="28" spans="1:56" s="408" customFormat="1">
      <c r="A28" s="711"/>
      <c r="B28" s="692" t="s">
        <v>1904</v>
      </c>
      <c r="C28" s="413" t="s">
        <v>1902</v>
      </c>
      <c r="D28" s="442">
        <v>0.13452</v>
      </c>
      <c r="E28" s="442">
        <v>0.13284000000000001</v>
      </c>
      <c r="F28" s="484">
        <v>4.6368000000000002E-6</v>
      </c>
      <c r="G28" s="442">
        <v>1.67E-3</v>
      </c>
      <c r="H28" s="442">
        <v>0.14276</v>
      </c>
      <c r="I28" s="442">
        <v>0.14208000000000001</v>
      </c>
      <c r="J28" s="442">
        <v>3.6000000000000002E-4</v>
      </c>
      <c r="K28" s="442">
        <v>3.2000000000000003E-4</v>
      </c>
      <c r="L28" s="442"/>
      <c r="M28" s="442"/>
      <c r="N28" s="442"/>
      <c r="O28" s="442"/>
      <c r="P28" s="442"/>
      <c r="Q28" s="442"/>
      <c r="R28" s="442"/>
      <c r="S28" s="442"/>
      <c r="T28" s="442"/>
      <c r="U28" s="442"/>
      <c r="V28" s="442"/>
      <c r="W28" s="442"/>
      <c r="X28" s="442">
        <v>0.14194000000000001</v>
      </c>
      <c r="Y28" s="442">
        <v>0.14111000000000001</v>
      </c>
      <c r="Z28" s="442">
        <v>2.9999999999999997E-4</v>
      </c>
      <c r="AA28" s="442">
        <v>5.1999999999999995E-4</v>
      </c>
      <c r="AB28" s="442">
        <v>3.0079999999999999E-2</v>
      </c>
      <c r="AC28" s="442">
        <v>2.9940000000000001E-2</v>
      </c>
      <c r="AD28" s="442">
        <v>8.0000000000000007E-5</v>
      </c>
      <c r="AE28" s="442">
        <v>6.0000000000000002E-5</v>
      </c>
      <c r="AF28" s="484">
        <v>0</v>
      </c>
      <c r="AG28" s="484">
        <v>0</v>
      </c>
      <c r="AH28" s="484">
        <v>0</v>
      </c>
      <c r="AI28" s="484">
        <v>0</v>
      </c>
      <c r="AJ28" s="432"/>
    </row>
    <row r="29" spans="1:56" s="408" customFormat="1">
      <c r="A29" s="711"/>
      <c r="B29" s="692"/>
      <c r="C29" s="413" t="s">
        <v>1903</v>
      </c>
      <c r="D29" s="442">
        <v>0.21648999999999999</v>
      </c>
      <c r="E29" s="442">
        <v>0.21378</v>
      </c>
      <c r="F29" s="442">
        <v>1.0000000000000001E-5</v>
      </c>
      <c r="G29" s="442">
        <v>2.6900000000000001E-3</v>
      </c>
      <c r="H29" s="442">
        <v>0.22974</v>
      </c>
      <c r="I29" s="442">
        <v>0.22864999999999999</v>
      </c>
      <c r="J29" s="442">
        <v>5.6999999999999998E-4</v>
      </c>
      <c r="K29" s="442">
        <v>5.1999999999999995E-4</v>
      </c>
      <c r="L29" s="442"/>
      <c r="M29" s="442"/>
      <c r="N29" s="442"/>
      <c r="O29" s="442"/>
      <c r="P29" s="442"/>
      <c r="Q29" s="442"/>
      <c r="R29" s="442"/>
      <c r="S29" s="442"/>
      <c r="T29" s="442"/>
      <c r="U29" s="442"/>
      <c r="V29" s="442"/>
      <c r="W29" s="442"/>
      <c r="X29" s="442">
        <v>0.22842999999999999</v>
      </c>
      <c r="Y29" s="442">
        <v>0.2271</v>
      </c>
      <c r="Z29" s="442">
        <v>4.8000000000000001E-4</v>
      </c>
      <c r="AA29" s="442">
        <v>8.4000000000000003E-4</v>
      </c>
      <c r="AB29" s="442">
        <v>4.8410000000000002E-2</v>
      </c>
      <c r="AC29" s="442">
        <v>4.8180000000000001E-2</v>
      </c>
      <c r="AD29" s="442">
        <v>1.2999999999999999E-4</v>
      </c>
      <c r="AE29" s="442">
        <v>1E-4</v>
      </c>
      <c r="AF29" s="484">
        <v>0</v>
      </c>
      <c r="AG29" s="484">
        <v>0</v>
      </c>
      <c r="AH29" s="484">
        <v>0</v>
      </c>
      <c r="AI29" s="484">
        <v>0</v>
      </c>
      <c r="AJ29" s="432"/>
    </row>
    <row r="30" spans="1:56" s="408" customFormat="1">
      <c r="A30" s="711"/>
      <c r="B30" s="692" t="s">
        <v>1905</v>
      </c>
      <c r="C30" s="413" t="s">
        <v>1902</v>
      </c>
      <c r="D30" s="442">
        <v>0.14516999999999999</v>
      </c>
      <c r="E30" s="442">
        <v>0.14349000000000001</v>
      </c>
      <c r="F30" s="484">
        <v>4.6368000000000002E-6</v>
      </c>
      <c r="G30" s="442">
        <v>1.67E-3</v>
      </c>
      <c r="H30" s="442">
        <v>0.16123000000000001</v>
      </c>
      <c r="I30" s="442">
        <v>0.16055</v>
      </c>
      <c r="J30" s="442">
        <v>3.6000000000000002E-4</v>
      </c>
      <c r="K30" s="442">
        <v>3.2000000000000003E-4</v>
      </c>
      <c r="L30" s="442"/>
      <c r="M30" s="442"/>
      <c r="N30" s="442"/>
      <c r="O30" s="442"/>
      <c r="P30" s="442"/>
      <c r="Q30" s="442"/>
      <c r="R30" s="442"/>
      <c r="S30" s="442"/>
      <c r="T30" s="442"/>
      <c r="U30" s="442"/>
      <c r="V30" s="442"/>
      <c r="W30" s="442"/>
      <c r="X30" s="442">
        <v>0.15473000000000001</v>
      </c>
      <c r="Y30" s="442">
        <v>0.15354999999999999</v>
      </c>
      <c r="Z30" s="442">
        <v>1.8000000000000001E-4</v>
      </c>
      <c r="AA30" s="442">
        <v>1E-3</v>
      </c>
      <c r="AB30" s="442">
        <v>7.4819999999999998E-2</v>
      </c>
      <c r="AC30" s="442">
        <v>7.4399999999999994E-2</v>
      </c>
      <c r="AD30" s="442">
        <v>2.5000000000000001E-4</v>
      </c>
      <c r="AE30" s="442">
        <v>1.8000000000000001E-4</v>
      </c>
      <c r="AF30" s="484">
        <v>0</v>
      </c>
      <c r="AG30" s="484">
        <v>0</v>
      </c>
      <c r="AH30" s="484">
        <v>0</v>
      </c>
      <c r="AI30" s="484">
        <v>0</v>
      </c>
      <c r="AJ30" s="432"/>
    </row>
    <row r="31" spans="1:56" s="408" customFormat="1">
      <c r="A31" s="711"/>
      <c r="B31" s="692"/>
      <c r="C31" s="413" t="s">
        <v>1903</v>
      </c>
      <c r="D31" s="442">
        <v>0.23363</v>
      </c>
      <c r="E31" s="442">
        <v>0.23091999999999999</v>
      </c>
      <c r="F31" s="442">
        <v>1.0000000000000001E-5</v>
      </c>
      <c r="G31" s="442">
        <v>2.6900000000000001E-3</v>
      </c>
      <c r="H31" s="442">
        <v>0.25947999999999999</v>
      </c>
      <c r="I31" s="442">
        <v>0.25839000000000001</v>
      </c>
      <c r="J31" s="442">
        <v>5.6999999999999998E-4</v>
      </c>
      <c r="K31" s="442">
        <v>5.1999999999999995E-4</v>
      </c>
      <c r="L31" s="442"/>
      <c r="M31" s="442"/>
      <c r="N31" s="442"/>
      <c r="O31" s="442"/>
      <c r="P31" s="442"/>
      <c r="Q31" s="442"/>
      <c r="R31" s="442"/>
      <c r="S31" s="442"/>
      <c r="T31" s="442"/>
      <c r="U31" s="442"/>
      <c r="V31" s="442"/>
      <c r="W31" s="442"/>
      <c r="X31" s="442">
        <v>0.249</v>
      </c>
      <c r="Y31" s="442">
        <v>0.24711</v>
      </c>
      <c r="Z31" s="442">
        <v>2.9E-4</v>
      </c>
      <c r="AA31" s="442">
        <v>1.6000000000000001E-3</v>
      </c>
      <c r="AB31" s="442">
        <v>0.12044000000000001</v>
      </c>
      <c r="AC31" s="442">
        <v>0.11974</v>
      </c>
      <c r="AD31" s="442">
        <v>4.0000000000000002E-4</v>
      </c>
      <c r="AE31" s="442">
        <v>2.9E-4</v>
      </c>
      <c r="AF31" s="484">
        <v>0</v>
      </c>
      <c r="AG31" s="484">
        <v>0</v>
      </c>
      <c r="AH31" s="484">
        <v>0</v>
      </c>
      <c r="AI31" s="484">
        <v>0</v>
      </c>
      <c r="AJ31" s="432"/>
    </row>
    <row r="32" spans="1:56" s="408" customFormat="1">
      <c r="A32" s="711"/>
      <c r="B32" s="692" t="s">
        <v>1906</v>
      </c>
      <c r="C32" s="413" t="s">
        <v>1902</v>
      </c>
      <c r="D32" s="442">
        <v>0.16194</v>
      </c>
      <c r="E32" s="442">
        <v>0.16026000000000001</v>
      </c>
      <c r="F32" s="484">
        <v>4.6368000000000002E-6</v>
      </c>
      <c r="G32" s="442">
        <v>1.67E-3</v>
      </c>
      <c r="H32" s="442">
        <v>0.18534999999999999</v>
      </c>
      <c r="I32" s="442">
        <v>0.18467</v>
      </c>
      <c r="J32" s="442">
        <v>3.6000000000000002E-4</v>
      </c>
      <c r="K32" s="442">
        <v>3.2000000000000003E-4</v>
      </c>
      <c r="L32" s="442"/>
      <c r="M32" s="442"/>
      <c r="N32" s="442"/>
      <c r="O32" s="442"/>
      <c r="P32" s="442"/>
      <c r="Q32" s="442"/>
      <c r="R32" s="442"/>
      <c r="S32" s="442"/>
      <c r="T32" s="442"/>
      <c r="U32" s="442"/>
      <c r="V32" s="442"/>
      <c r="W32" s="442"/>
      <c r="X32" s="442">
        <v>0.16752</v>
      </c>
      <c r="Y32" s="442">
        <v>0.16605</v>
      </c>
      <c r="Z32" s="442">
        <v>8.0000000000000007E-5</v>
      </c>
      <c r="AA32" s="442">
        <v>1.39E-3</v>
      </c>
      <c r="AB32" s="442">
        <v>8.1059999999999993E-2</v>
      </c>
      <c r="AC32" s="442">
        <v>8.0600000000000005E-2</v>
      </c>
      <c r="AD32" s="442">
        <v>2.5999999999999998E-4</v>
      </c>
      <c r="AE32" s="442">
        <v>2.0000000000000001E-4</v>
      </c>
      <c r="AF32" s="484">
        <v>0</v>
      </c>
      <c r="AG32" s="484">
        <v>0</v>
      </c>
      <c r="AH32" s="484">
        <v>0</v>
      </c>
      <c r="AI32" s="484">
        <v>0</v>
      </c>
      <c r="AJ32" s="432"/>
    </row>
    <row r="33" spans="1:36" s="408" customFormat="1">
      <c r="A33" s="711"/>
      <c r="B33" s="692"/>
      <c r="C33" s="413" t="s">
        <v>1903</v>
      </c>
      <c r="D33" s="442">
        <v>0.26062999999999997</v>
      </c>
      <c r="E33" s="442">
        <v>0.25791999999999998</v>
      </c>
      <c r="F33" s="442">
        <v>1.0000000000000001E-5</v>
      </c>
      <c r="G33" s="442">
        <v>2.6900000000000001E-3</v>
      </c>
      <c r="H33" s="442">
        <v>0.29827999999999999</v>
      </c>
      <c r="I33" s="442">
        <v>0.29719000000000001</v>
      </c>
      <c r="J33" s="442">
        <v>5.6999999999999998E-4</v>
      </c>
      <c r="K33" s="442">
        <v>5.1999999999999995E-4</v>
      </c>
      <c r="L33" s="442"/>
      <c r="M33" s="442"/>
      <c r="N33" s="442"/>
      <c r="O33" s="442"/>
      <c r="P33" s="442"/>
      <c r="Q33" s="442"/>
      <c r="R33" s="442"/>
      <c r="S33" s="442"/>
      <c r="T33" s="442"/>
      <c r="U33" s="442"/>
      <c r="V33" s="442"/>
      <c r="W33" s="442"/>
      <c r="X33" s="442">
        <v>0.26959</v>
      </c>
      <c r="Y33" s="442">
        <v>0.26723999999999998</v>
      </c>
      <c r="Z33" s="442">
        <v>1.2E-4</v>
      </c>
      <c r="AA33" s="442">
        <v>2.2200000000000002E-3</v>
      </c>
      <c r="AB33" s="442">
        <v>0.13047</v>
      </c>
      <c r="AC33" s="442">
        <v>0.12972</v>
      </c>
      <c r="AD33" s="442">
        <v>4.0999999999999999E-4</v>
      </c>
      <c r="AE33" s="442">
        <v>3.4000000000000002E-4</v>
      </c>
      <c r="AF33" s="484">
        <v>0</v>
      </c>
      <c r="AG33" s="484">
        <v>0</v>
      </c>
      <c r="AH33" s="484">
        <v>0</v>
      </c>
      <c r="AI33" s="484">
        <v>0</v>
      </c>
      <c r="AJ33" s="432"/>
    </row>
    <row r="34" spans="1:36" s="408" customFormat="1">
      <c r="A34" s="711"/>
      <c r="B34" s="692" t="s">
        <v>1907</v>
      </c>
      <c r="C34" s="413" t="s">
        <v>1902</v>
      </c>
      <c r="D34" s="442">
        <v>0.17088</v>
      </c>
      <c r="E34" s="442">
        <v>0.16919999999999999</v>
      </c>
      <c r="F34" s="484">
        <v>4.6368000000000002E-6</v>
      </c>
      <c r="G34" s="442">
        <v>1.67E-3</v>
      </c>
      <c r="H34" s="442">
        <v>0.20072999999999999</v>
      </c>
      <c r="I34" s="442">
        <v>0.20005000000000001</v>
      </c>
      <c r="J34" s="442">
        <v>3.6000000000000002E-4</v>
      </c>
      <c r="K34" s="442">
        <v>3.2000000000000003E-4</v>
      </c>
      <c r="L34" s="442"/>
      <c r="M34" s="442"/>
      <c r="N34" s="442"/>
      <c r="O34" s="442"/>
      <c r="P34" s="442"/>
      <c r="Q34" s="442"/>
      <c r="R34" s="442"/>
      <c r="S34" s="442"/>
      <c r="T34" s="442"/>
      <c r="U34" s="442"/>
      <c r="V34" s="442"/>
      <c r="W34" s="442"/>
      <c r="X34" s="442">
        <v>0.17846000000000001</v>
      </c>
      <c r="Y34" s="442">
        <v>0.17702000000000001</v>
      </c>
      <c r="Z34" s="442">
        <v>9.0000000000000006E-5</v>
      </c>
      <c r="AA34" s="442">
        <v>1.3500000000000001E-3</v>
      </c>
      <c r="AB34" s="442">
        <v>8.2580000000000001E-2</v>
      </c>
      <c r="AC34" s="442">
        <v>8.2089999999999996E-2</v>
      </c>
      <c r="AD34" s="442">
        <v>2.5000000000000001E-4</v>
      </c>
      <c r="AE34" s="442">
        <v>2.4000000000000001E-4</v>
      </c>
      <c r="AF34" s="484">
        <v>0</v>
      </c>
      <c r="AG34" s="484">
        <v>0</v>
      </c>
      <c r="AH34" s="484">
        <v>0</v>
      </c>
      <c r="AI34" s="484">
        <v>0</v>
      </c>
      <c r="AJ34" s="432"/>
    </row>
    <row r="35" spans="1:36" s="408" customFormat="1">
      <c r="A35" s="711"/>
      <c r="B35" s="692"/>
      <c r="C35" s="413" t="s">
        <v>1903</v>
      </c>
      <c r="D35" s="442">
        <v>0.27500999999999998</v>
      </c>
      <c r="E35" s="442">
        <v>0.27229999999999999</v>
      </c>
      <c r="F35" s="442">
        <v>1.0000000000000001E-5</v>
      </c>
      <c r="G35" s="442">
        <v>2.6900000000000001E-3</v>
      </c>
      <c r="H35" s="442">
        <v>0.32303999999999999</v>
      </c>
      <c r="I35" s="442">
        <v>0.32195000000000001</v>
      </c>
      <c r="J35" s="442">
        <v>5.6999999999999998E-4</v>
      </c>
      <c r="K35" s="442">
        <v>5.1999999999999995E-4</v>
      </c>
      <c r="L35" s="442"/>
      <c r="M35" s="442"/>
      <c r="N35" s="442"/>
      <c r="O35" s="442"/>
      <c r="P35" s="442"/>
      <c r="Q35" s="442"/>
      <c r="R35" s="442"/>
      <c r="S35" s="442"/>
      <c r="T35" s="442"/>
      <c r="U35" s="442"/>
      <c r="V35" s="442"/>
      <c r="W35" s="442"/>
      <c r="X35" s="442">
        <v>0.28720000000000001</v>
      </c>
      <c r="Y35" s="442">
        <v>0.28488000000000002</v>
      </c>
      <c r="Z35" s="442">
        <v>1.4999999999999999E-4</v>
      </c>
      <c r="AA35" s="442">
        <v>2.1800000000000001E-3</v>
      </c>
      <c r="AB35" s="442">
        <v>0.13291</v>
      </c>
      <c r="AC35" s="442">
        <v>0.13211999999999999</v>
      </c>
      <c r="AD35" s="442">
        <v>4.0000000000000002E-4</v>
      </c>
      <c r="AE35" s="442">
        <v>3.8000000000000002E-4</v>
      </c>
      <c r="AF35" s="484">
        <v>0</v>
      </c>
      <c r="AG35" s="484">
        <v>0</v>
      </c>
      <c r="AH35" s="484">
        <v>0</v>
      </c>
      <c r="AI35" s="484">
        <v>0</v>
      </c>
      <c r="AJ35" s="432"/>
    </row>
    <row r="36" spans="1:36" s="408" customFormat="1">
      <c r="A36" s="711"/>
      <c r="B36" s="692" t="s">
        <v>1908</v>
      </c>
      <c r="C36" s="413" t="s">
        <v>1902</v>
      </c>
      <c r="D36" s="442">
        <v>0.20632</v>
      </c>
      <c r="E36" s="442">
        <v>0.20463999999999999</v>
      </c>
      <c r="F36" s="484">
        <v>4.6368000000000002E-6</v>
      </c>
      <c r="G36" s="442">
        <v>1.67E-3</v>
      </c>
      <c r="H36" s="442">
        <v>0.30752000000000002</v>
      </c>
      <c r="I36" s="442">
        <v>0.30684</v>
      </c>
      <c r="J36" s="442">
        <v>3.6000000000000002E-4</v>
      </c>
      <c r="K36" s="442">
        <v>3.2000000000000003E-4</v>
      </c>
      <c r="L36" s="442"/>
      <c r="M36" s="442"/>
      <c r="N36" s="442"/>
      <c r="O36" s="442"/>
      <c r="P36" s="442"/>
      <c r="Q36" s="442"/>
      <c r="R36" s="442"/>
      <c r="S36" s="442"/>
      <c r="T36" s="442"/>
      <c r="U36" s="442"/>
      <c r="V36" s="442"/>
      <c r="W36" s="442"/>
      <c r="X36" s="442">
        <v>0.25196000000000002</v>
      </c>
      <c r="Y36" s="442">
        <v>0.25075999999999998</v>
      </c>
      <c r="Z36" s="442">
        <v>1.7000000000000001E-4</v>
      </c>
      <c r="AA36" s="442">
        <v>1.0300000000000001E-3</v>
      </c>
      <c r="AB36" s="442">
        <v>0.11489000000000001</v>
      </c>
      <c r="AC36" s="442">
        <v>0.11429</v>
      </c>
      <c r="AD36" s="442">
        <v>3.5E-4</v>
      </c>
      <c r="AE36" s="442">
        <v>2.5000000000000001E-4</v>
      </c>
      <c r="AF36" s="484">
        <v>0</v>
      </c>
      <c r="AG36" s="484">
        <v>0</v>
      </c>
      <c r="AH36" s="484">
        <v>0</v>
      </c>
      <c r="AI36" s="484">
        <v>0</v>
      </c>
      <c r="AJ36" s="432"/>
    </row>
    <row r="37" spans="1:36" s="408" customFormat="1">
      <c r="A37" s="711"/>
      <c r="B37" s="692"/>
      <c r="C37" s="413" t="s">
        <v>1903</v>
      </c>
      <c r="D37" s="442">
        <v>0.33205000000000001</v>
      </c>
      <c r="E37" s="442">
        <v>0.32934000000000002</v>
      </c>
      <c r="F37" s="442">
        <v>1.0000000000000001E-5</v>
      </c>
      <c r="G37" s="442">
        <v>2.6900000000000001E-3</v>
      </c>
      <c r="H37" s="442">
        <v>0.49490000000000001</v>
      </c>
      <c r="I37" s="442">
        <v>0.49381000000000003</v>
      </c>
      <c r="J37" s="442">
        <v>5.6999999999999998E-4</v>
      </c>
      <c r="K37" s="442">
        <v>5.1999999999999995E-4</v>
      </c>
      <c r="L37" s="442"/>
      <c r="M37" s="442"/>
      <c r="N37" s="442"/>
      <c r="O37" s="442"/>
      <c r="P37" s="442"/>
      <c r="Q37" s="442"/>
      <c r="R37" s="442"/>
      <c r="S37" s="442"/>
      <c r="T37" s="442"/>
      <c r="U37" s="442"/>
      <c r="V37" s="442"/>
      <c r="W37" s="442"/>
      <c r="X37" s="442">
        <v>0.40550000000000003</v>
      </c>
      <c r="Y37" s="442">
        <v>0.40355999999999997</v>
      </c>
      <c r="Z37" s="442">
        <v>2.7999999999999998E-4</v>
      </c>
      <c r="AA37" s="442">
        <v>1.66E-3</v>
      </c>
      <c r="AB37" s="442">
        <v>0.18487999999999999</v>
      </c>
      <c r="AC37" s="442">
        <v>0.18393000000000001</v>
      </c>
      <c r="AD37" s="442">
        <v>5.5000000000000003E-4</v>
      </c>
      <c r="AE37" s="442">
        <v>4.0000000000000002E-4</v>
      </c>
      <c r="AF37" s="484">
        <v>0</v>
      </c>
      <c r="AG37" s="484">
        <v>0</v>
      </c>
      <c r="AH37" s="484">
        <v>0</v>
      </c>
      <c r="AI37" s="484">
        <v>0</v>
      </c>
      <c r="AJ37" s="432"/>
    </row>
    <row r="38" spans="1:36" s="408" customFormat="1">
      <c r="A38" s="711"/>
      <c r="B38" s="692" t="s">
        <v>1909</v>
      </c>
      <c r="C38" s="413" t="s">
        <v>1902</v>
      </c>
      <c r="D38" s="442">
        <v>0.17323</v>
      </c>
      <c r="E38" s="442">
        <v>0.17155000000000001</v>
      </c>
      <c r="F38" s="484">
        <v>4.6368000000000002E-6</v>
      </c>
      <c r="G38" s="442">
        <v>1.67E-3</v>
      </c>
      <c r="H38" s="442">
        <v>0.23396</v>
      </c>
      <c r="I38" s="442">
        <v>0.23327999999999999</v>
      </c>
      <c r="J38" s="442">
        <v>3.6000000000000002E-4</v>
      </c>
      <c r="K38" s="442">
        <v>3.2000000000000003E-4</v>
      </c>
      <c r="L38" s="442"/>
      <c r="M38" s="442"/>
      <c r="N38" s="442"/>
      <c r="O38" s="442"/>
      <c r="P38" s="442"/>
      <c r="Q38" s="442"/>
      <c r="R38" s="442"/>
      <c r="S38" s="442"/>
      <c r="T38" s="442"/>
      <c r="U38" s="442"/>
      <c r="V38" s="442"/>
      <c r="W38" s="442"/>
      <c r="X38" s="442">
        <v>0.224</v>
      </c>
      <c r="Y38" s="442">
        <v>0.22316</v>
      </c>
      <c r="Z38" s="442">
        <v>2.9999999999999997E-4</v>
      </c>
      <c r="AA38" s="442">
        <v>5.2999999999999998E-4</v>
      </c>
      <c r="AB38" s="442">
        <v>0.14157</v>
      </c>
      <c r="AC38" s="442">
        <v>0.14108999999999999</v>
      </c>
      <c r="AD38" s="442">
        <v>2.7999999999999998E-4</v>
      </c>
      <c r="AE38" s="442">
        <v>2.0000000000000001E-4</v>
      </c>
      <c r="AF38" s="484">
        <v>0</v>
      </c>
      <c r="AG38" s="484">
        <v>0</v>
      </c>
      <c r="AH38" s="484">
        <v>0</v>
      </c>
      <c r="AI38" s="484">
        <v>0</v>
      </c>
      <c r="AJ38" s="432"/>
    </row>
    <row r="39" spans="1:36" s="408" customFormat="1">
      <c r="A39" s="711"/>
      <c r="B39" s="692"/>
      <c r="C39" s="413" t="s">
        <v>1903</v>
      </c>
      <c r="D39" s="442">
        <v>0.27878999999999998</v>
      </c>
      <c r="E39" s="442">
        <v>0.27607999999999999</v>
      </c>
      <c r="F39" s="442">
        <v>1.0000000000000001E-5</v>
      </c>
      <c r="G39" s="442">
        <v>2.6900000000000001E-3</v>
      </c>
      <c r="H39" s="442">
        <v>0.37652000000000002</v>
      </c>
      <c r="I39" s="442">
        <v>0.37542999999999999</v>
      </c>
      <c r="J39" s="442">
        <v>5.6999999999999998E-4</v>
      </c>
      <c r="K39" s="442">
        <v>5.1999999999999995E-4</v>
      </c>
      <c r="L39" s="442"/>
      <c r="M39" s="442"/>
      <c r="N39" s="442"/>
      <c r="O39" s="442"/>
      <c r="P39" s="442"/>
      <c r="Q39" s="442"/>
      <c r="R39" s="442"/>
      <c r="S39" s="442"/>
      <c r="T39" s="442"/>
      <c r="U39" s="442"/>
      <c r="V39" s="442"/>
      <c r="W39" s="442"/>
      <c r="X39" s="442">
        <v>0.36048000000000002</v>
      </c>
      <c r="Y39" s="442">
        <v>0.35914000000000001</v>
      </c>
      <c r="Z39" s="442">
        <v>4.8000000000000001E-4</v>
      </c>
      <c r="AA39" s="442">
        <v>8.5999999999999998E-4</v>
      </c>
      <c r="AB39" s="442">
        <v>0.22785</v>
      </c>
      <c r="AC39" s="442">
        <v>0.22706999999999999</v>
      </c>
      <c r="AD39" s="442">
        <v>4.4999999999999999E-4</v>
      </c>
      <c r="AE39" s="442">
        <v>3.3E-4</v>
      </c>
      <c r="AF39" s="484">
        <v>0</v>
      </c>
      <c r="AG39" s="484">
        <v>0</v>
      </c>
      <c r="AH39" s="484">
        <v>0</v>
      </c>
      <c r="AI39" s="484">
        <v>0</v>
      </c>
      <c r="AJ39" s="432"/>
    </row>
    <row r="40" spans="1:36" s="408" customFormat="1">
      <c r="A40" s="711"/>
      <c r="B40" s="692" t="s">
        <v>1910</v>
      </c>
      <c r="C40" s="413" t="s">
        <v>1902</v>
      </c>
      <c r="D40" s="442">
        <v>0.19972999999999999</v>
      </c>
      <c r="E40" s="442">
        <v>0.19805</v>
      </c>
      <c r="F40" s="484">
        <v>4.6368000000000002E-6</v>
      </c>
      <c r="G40" s="442">
        <v>1.67E-3</v>
      </c>
      <c r="H40" s="442">
        <v>0.19219</v>
      </c>
      <c r="I40" s="442">
        <v>0.19151000000000001</v>
      </c>
      <c r="J40" s="442">
        <v>3.6000000000000002E-4</v>
      </c>
      <c r="K40" s="442">
        <v>3.2000000000000003E-4</v>
      </c>
      <c r="L40" s="442"/>
      <c r="M40" s="442"/>
      <c r="N40" s="442"/>
      <c r="O40" s="442"/>
      <c r="P40" s="442"/>
      <c r="Q40" s="442"/>
      <c r="R40" s="442"/>
      <c r="S40" s="442"/>
      <c r="T40" s="442"/>
      <c r="U40" s="442"/>
      <c r="V40" s="442"/>
      <c r="W40" s="442"/>
      <c r="X40" s="442">
        <v>0.19689999999999999</v>
      </c>
      <c r="Y40" s="442">
        <v>0.19547999999999999</v>
      </c>
      <c r="Z40" s="442">
        <v>1E-4</v>
      </c>
      <c r="AA40" s="442">
        <v>1.32E-3</v>
      </c>
      <c r="AB40" s="442">
        <v>0.10205</v>
      </c>
      <c r="AC40" s="442">
        <v>0.10156</v>
      </c>
      <c r="AD40" s="442">
        <v>2.7999999999999998E-4</v>
      </c>
      <c r="AE40" s="442">
        <v>2.1000000000000001E-4</v>
      </c>
      <c r="AF40" s="484">
        <v>0</v>
      </c>
      <c r="AG40" s="484">
        <v>0</v>
      </c>
      <c r="AH40" s="484">
        <v>0</v>
      </c>
      <c r="AI40" s="484">
        <v>0</v>
      </c>
      <c r="AJ40" s="432"/>
    </row>
    <row r="41" spans="1:36" s="408" customFormat="1">
      <c r="A41" s="711"/>
      <c r="B41" s="692"/>
      <c r="C41" s="413" t="s">
        <v>1903</v>
      </c>
      <c r="D41" s="442">
        <v>0.32145000000000001</v>
      </c>
      <c r="E41" s="442">
        <v>0.31874000000000002</v>
      </c>
      <c r="F41" s="442">
        <v>1.0000000000000001E-5</v>
      </c>
      <c r="G41" s="442">
        <v>2.6900000000000001E-3</v>
      </c>
      <c r="H41" s="442">
        <v>0.30930000000000002</v>
      </c>
      <c r="I41" s="442">
        <v>0.30820999999999998</v>
      </c>
      <c r="J41" s="442">
        <v>5.6999999999999998E-4</v>
      </c>
      <c r="K41" s="442">
        <v>5.1999999999999995E-4</v>
      </c>
      <c r="L41" s="442"/>
      <c r="M41" s="442"/>
      <c r="N41" s="442"/>
      <c r="O41" s="442"/>
      <c r="P41" s="442"/>
      <c r="Q41" s="442"/>
      <c r="R41" s="442"/>
      <c r="S41" s="442"/>
      <c r="T41" s="442"/>
      <c r="U41" s="442"/>
      <c r="V41" s="442"/>
      <c r="W41" s="442"/>
      <c r="X41" s="442">
        <v>0.31686999999999999</v>
      </c>
      <c r="Y41" s="442">
        <v>0.31459999999999999</v>
      </c>
      <c r="Z41" s="442">
        <v>1.6000000000000001E-4</v>
      </c>
      <c r="AA41" s="442">
        <v>2.1199999999999999E-3</v>
      </c>
      <c r="AB41" s="442">
        <v>0.16424</v>
      </c>
      <c r="AC41" s="442">
        <v>0.16345000000000001</v>
      </c>
      <c r="AD41" s="442">
        <v>4.4999999999999999E-4</v>
      </c>
      <c r="AE41" s="442">
        <v>3.4000000000000002E-4</v>
      </c>
      <c r="AF41" s="484">
        <v>0</v>
      </c>
      <c r="AG41" s="484">
        <v>0</v>
      </c>
      <c r="AH41" s="484">
        <v>0</v>
      </c>
      <c r="AI41" s="484">
        <v>0</v>
      </c>
      <c r="AJ41" s="432"/>
    </row>
    <row r="42" spans="1:36" s="408" customFormat="1">
      <c r="A42" s="711"/>
      <c r="B42" s="692" t="s">
        <v>1911</v>
      </c>
      <c r="C42" s="413" t="s">
        <v>1902</v>
      </c>
      <c r="D42" s="442">
        <v>0.18071999999999999</v>
      </c>
      <c r="E42" s="442">
        <v>0.17904</v>
      </c>
      <c r="F42" s="484">
        <v>4.6368000000000002E-6</v>
      </c>
      <c r="G42" s="442">
        <v>1.67E-3</v>
      </c>
      <c r="H42" s="442">
        <v>0.17902999999999999</v>
      </c>
      <c r="I42" s="442">
        <v>0.17835000000000001</v>
      </c>
      <c r="J42" s="442">
        <v>3.6000000000000002E-4</v>
      </c>
      <c r="K42" s="442">
        <v>3.2000000000000003E-4</v>
      </c>
      <c r="L42" s="442"/>
      <c r="M42" s="442"/>
      <c r="N42" s="442"/>
      <c r="O42" s="442"/>
      <c r="P42" s="442"/>
      <c r="Q42" s="442"/>
      <c r="R42" s="442"/>
      <c r="S42" s="442"/>
      <c r="T42" s="442"/>
      <c r="U42" s="442"/>
      <c r="V42" s="442"/>
      <c r="W42" s="442"/>
      <c r="X42" s="442">
        <v>0.18029999999999999</v>
      </c>
      <c r="Y42" s="442">
        <v>0.17888000000000001</v>
      </c>
      <c r="Z42" s="442">
        <v>1E-4</v>
      </c>
      <c r="AA42" s="442">
        <v>1.32E-3</v>
      </c>
      <c r="AB42" s="442">
        <v>8.344E-2</v>
      </c>
      <c r="AC42" s="442">
        <v>8.3110000000000003E-2</v>
      </c>
      <c r="AD42" s="442">
        <v>1.9000000000000001E-4</v>
      </c>
      <c r="AE42" s="442">
        <v>1.3999999999999999E-4</v>
      </c>
      <c r="AF42" s="484">
        <v>0</v>
      </c>
      <c r="AG42" s="484">
        <v>0</v>
      </c>
      <c r="AH42" s="484">
        <v>0</v>
      </c>
      <c r="AI42" s="484">
        <v>0</v>
      </c>
      <c r="AJ42" s="432"/>
    </row>
    <row r="43" spans="1:36" s="408" customFormat="1">
      <c r="A43" s="711"/>
      <c r="B43" s="692"/>
      <c r="C43" s="413" t="s">
        <v>1903</v>
      </c>
      <c r="D43" s="442">
        <v>0.29085</v>
      </c>
      <c r="E43" s="442">
        <v>0.28814000000000001</v>
      </c>
      <c r="F43" s="442">
        <v>1.0000000000000001E-5</v>
      </c>
      <c r="G43" s="442">
        <v>2.6900000000000001E-3</v>
      </c>
      <c r="H43" s="442">
        <v>0.28811999999999999</v>
      </c>
      <c r="I43" s="442">
        <v>0.28703000000000001</v>
      </c>
      <c r="J43" s="442">
        <v>5.6999999999999998E-4</v>
      </c>
      <c r="K43" s="442">
        <v>5.1999999999999995E-4</v>
      </c>
      <c r="L43" s="442"/>
      <c r="M43" s="442"/>
      <c r="N43" s="442"/>
      <c r="O43" s="442"/>
      <c r="P43" s="442"/>
      <c r="Q43" s="442"/>
      <c r="R43" s="442"/>
      <c r="S43" s="442"/>
      <c r="T43" s="442"/>
      <c r="U43" s="442"/>
      <c r="V43" s="442"/>
      <c r="W43" s="442"/>
      <c r="X43" s="442">
        <v>0.29015999999999997</v>
      </c>
      <c r="Y43" s="442">
        <v>0.28788999999999998</v>
      </c>
      <c r="Z43" s="442">
        <v>1.6000000000000001E-4</v>
      </c>
      <c r="AA43" s="442">
        <v>2.1199999999999999E-3</v>
      </c>
      <c r="AB43" s="442">
        <v>0.13428999999999999</v>
      </c>
      <c r="AC43" s="442">
        <v>0.13375000000000001</v>
      </c>
      <c r="AD43" s="442">
        <v>3.1E-4</v>
      </c>
      <c r="AE43" s="442">
        <v>2.2000000000000001E-4</v>
      </c>
      <c r="AF43" s="484">
        <v>0</v>
      </c>
      <c r="AG43" s="484">
        <v>0</v>
      </c>
      <c r="AH43" s="484">
        <v>0</v>
      </c>
      <c r="AI43" s="484">
        <v>0</v>
      </c>
      <c r="AJ43" s="432"/>
    </row>
    <row r="44" spans="1:36" s="408" customFormat="1">
      <c r="P44" s="439"/>
      <c r="Q44" s="439"/>
      <c r="R44" s="439"/>
      <c r="S44" s="439"/>
    </row>
    <row r="45" spans="1:36" s="408" customFormat="1">
      <c r="D45" s="432"/>
      <c r="E45" s="432"/>
      <c r="F45" s="432"/>
      <c r="G45" s="432"/>
      <c r="H45" s="432"/>
      <c r="I45" s="432"/>
      <c r="J45" s="432"/>
      <c r="K45" s="432"/>
      <c r="L45" s="432"/>
      <c r="M45" s="432"/>
      <c r="N45" s="432"/>
      <c r="O45" s="432"/>
      <c r="P45" s="432"/>
      <c r="Q45" s="432"/>
      <c r="R45" s="432"/>
      <c r="S45" s="432"/>
      <c r="T45" s="432"/>
      <c r="U45" s="432"/>
      <c r="V45" s="432"/>
      <c r="W45" s="432"/>
      <c r="X45" s="432"/>
      <c r="Y45" s="432"/>
      <c r="Z45" s="432"/>
      <c r="AA45" s="432"/>
      <c r="AB45" s="432"/>
      <c r="AC45" s="432"/>
      <c r="AD45" s="432"/>
      <c r="AE45" s="432"/>
      <c r="AF45" s="432"/>
      <c r="AG45" s="432"/>
      <c r="AH45" s="432"/>
      <c r="AI45" s="432"/>
      <c r="AJ45" s="432"/>
    </row>
    <row r="46" spans="1:36" s="408" customFormat="1">
      <c r="D46" s="767" t="s">
        <v>575</v>
      </c>
      <c r="E46" s="767"/>
      <c r="F46" s="767"/>
      <c r="G46" s="767"/>
      <c r="H46" s="767" t="s">
        <v>1895</v>
      </c>
      <c r="I46" s="767"/>
      <c r="J46" s="767"/>
      <c r="K46" s="767"/>
      <c r="L46" s="767" t="s">
        <v>1896</v>
      </c>
      <c r="M46" s="767"/>
      <c r="N46" s="767"/>
      <c r="O46" s="767"/>
      <c r="P46" s="768" t="s">
        <v>1658</v>
      </c>
      <c r="Q46" s="768"/>
      <c r="R46" s="768"/>
      <c r="S46" s="768"/>
      <c r="T46" s="767" t="s">
        <v>1660</v>
      </c>
      <c r="U46" s="767"/>
      <c r="V46" s="767"/>
      <c r="W46" s="767"/>
      <c r="X46" s="767" t="s">
        <v>1897</v>
      </c>
      <c r="Y46" s="767"/>
      <c r="Z46" s="767"/>
      <c r="AA46" s="767"/>
      <c r="AB46" s="767" t="s">
        <v>1898</v>
      </c>
      <c r="AC46" s="767"/>
      <c r="AD46" s="767"/>
      <c r="AE46" s="767"/>
      <c r="AF46" s="767" t="s">
        <v>1899</v>
      </c>
      <c r="AG46" s="767"/>
      <c r="AH46" s="767"/>
      <c r="AI46" s="767"/>
      <c r="AJ46" s="432"/>
    </row>
    <row r="47" spans="1:36" s="408" customFormat="1" ht="15.6">
      <c r="A47" s="410" t="s">
        <v>1587</v>
      </c>
      <c r="B47" s="410" t="s">
        <v>1729</v>
      </c>
      <c r="C47" s="410" t="s">
        <v>1589</v>
      </c>
      <c r="D47" s="413" t="s">
        <v>1590</v>
      </c>
      <c r="E47" s="413" t="s">
        <v>1854</v>
      </c>
      <c r="F47" s="413" t="s">
        <v>1855</v>
      </c>
      <c r="G47" s="413" t="s">
        <v>1856</v>
      </c>
      <c r="H47" s="413" t="s">
        <v>1590</v>
      </c>
      <c r="I47" s="413" t="s">
        <v>1854</v>
      </c>
      <c r="J47" s="413" t="s">
        <v>1855</v>
      </c>
      <c r="K47" s="413" t="s">
        <v>1856</v>
      </c>
      <c r="L47" s="413" t="s">
        <v>1590</v>
      </c>
      <c r="M47" s="413" t="s">
        <v>1854</v>
      </c>
      <c r="N47" s="413" t="s">
        <v>1855</v>
      </c>
      <c r="O47" s="413" t="s">
        <v>1856</v>
      </c>
      <c r="P47" s="483" t="s">
        <v>1590</v>
      </c>
      <c r="Q47" s="483" t="s">
        <v>1854</v>
      </c>
      <c r="R47" s="483" t="s">
        <v>1855</v>
      </c>
      <c r="S47" s="483" t="s">
        <v>1856</v>
      </c>
      <c r="T47" s="413" t="s">
        <v>1590</v>
      </c>
      <c r="U47" s="413" t="s">
        <v>1854</v>
      </c>
      <c r="V47" s="413" t="s">
        <v>1855</v>
      </c>
      <c r="W47" s="413" t="s">
        <v>1856</v>
      </c>
      <c r="X47" s="413" t="s">
        <v>1590</v>
      </c>
      <c r="Y47" s="413" t="s">
        <v>1854</v>
      </c>
      <c r="Z47" s="413" t="s">
        <v>1855</v>
      </c>
      <c r="AA47" s="413" t="s">
        <v>1856</v>
      </c>
      <c r="AB47" s="413" t="s">
        <v>1590</v>
      </c>
      <c r="AC47" s="413" t="s">
        <v>1854</v>
      </c>
      <c r="AD47" s="413" t="s">
        <v>1855</v>
      </c>
      <c r="AE47" s="413" t="s">
        <v>1856</v>
      </c>
      <c r="AF47" s="413" t="s">
        <v>1590</v>
      </c>
      <c r="AG47" s="413" t="s">
        <v>1854</v>
      </c>
      <c r="AH47" s="413" t="s">
        <v>1855</v>
      </c>
      <c r="AI47" s="413" t="s">
        <v>1856</v>
      </c>
      <c r="AJ47" s="432"/>
    </row>
    <row r="48" spans="1:36" s="408" customFormat="1">
      <c r="A48" s="692" t="s">
        <v>1912</v>
      </c>
      <c r="B48" s="692" t="s">
        <v>1913</v>
      </c>
      <c r="C48" s="413" t="s">
        <v>1902</v>
      </c>
      <c r="D48" s="442">
        <v>0.1434</v>
      </c>
      <c r="E48" s="442">
        <v>0.14172000000000001</v>
      </c>
      <c r="F48" s="484">
        <v>4.6368000000000002E-6</v>
      </c>
      <c r="G48" s="442">
        <v>1.67E-3</v>
      </c>
      <c r="H48" s="442">
        <v>0.14308000000000001</v>
      </c>
      <c r="I48" s="442">
        <v>0.1424</v>
      </c>
      <c r="J48" s="442">
        <v>3.6000000000000002E-4</v>
      </c>
      <c r="K48" s="442">
        <v>3.2000000000000003E-4</v>
      </c>
      <c r="L48" s="442">
        <v>0.11413</v>
      </c>
      <c r="M48" s="442">
        <v>0.11312</v>
      </c>
      <c r="N48" s="442">
        <v>2.4000000000000001E-4</v>
      </c>
      <c r="O48" s="442">
        <v>7.6999999999999996E-4</v>
      </c>
      <c r="P48" s="515"/>
      <c r="Q48" s="515"/>
      <c r="R48" s="515"/>
      <c r="S48" s="515"/>
      <c r="T48" s="515"/>
      <c r="U48" s="515"/>
      <c r="V48" s="515"/>
      <c r="W48" s="515"/>
      <c r="X48" s="442">
        <v>0.14321999999999999</v>
      </c>
      <c r="Y48" s="442">
        <v>0.14221</v>
      </c>
      <c r="Z48" s="442">
        <v>2.4000000000000001E-4</v>
      </c>
      <c r="AA48" s="442">
        <v>7.6999999999999996E-4</v>
      </c>
      <c r="AB48" s="442">
        <v>3.0079999999999999E-2</v>
      </c>
      <c r="AC48" s="442">
        <v>2.9940000000000001E-2</v>
      </c>
      <c r="AD48" s="442">
        <v>8.0000000000000007E-5</v>
      </c>
      <c r="AE48" s="442">
        <v>6.0000000000000002E-5</v>
      </c>
      <c r="AF48" s="516">
        <v>0</v>
      </c>
      <c r="AG48" s="516">
        <v>0</v>
      </c>
      <c r="AH48" s="516">
        <v>0</v>
      </c>
      <c r="AI48" s="516">
        <v>0</v>
      </c>
      <c r="AJ48" s="432"/>
    </row>
    <row r="49" spans="1:36" s="408" customFormat="1">
      <c r="A49" s="692"/>
      <c r="B49" s="692"/>
      <c r="C49" s="413" t="s">
        <v>1903</v>
      </c>
      <c r="D49" s="442">
        <v>0.23078000000000001</v>
      </c>
      <c r="E49" s="442">
        <v>0.22806999999999999</v>
      </c>
      <c r="F49" s="442">
        <v>1.0000000000000001E-5</v>
      </c>
      <c r="G49" s="442">
        <v>2.6900000000000001E-3</v>
      </c>
      <c r="H49" s="442">
        <v>0.23027</v>
      </c>
      <c r="I49" s="442">
        <v>0.22917999999999999</v>
      </c>
      <c r="J49" s="442">
        <v>5.6999999999999998E-4</v>
      </c>
      <c r="K49" s="442">
        <v>5.1999999999999995E-4</v>
      </c>
      <c r="L49" s="442">
        <v>0.18368000000000001</v>
      </c>
      <c r="M49" s="442">
        <v>0.18204999999999999</v>
      </c>
      <c r="N49" s="442">
        <v>3.8000000000000002E-4</v>
      </c>
      <c r="O49" s="442">
        <v>1.24E-3</v>
      </c>
      <c r="P49" s="515"/>
      <c r="Q49" s="515"/>
      <c r="R49" s="515"/>
      <c r="S49" s="515"/>
      <c r="T49" s="515"/>
      <c r="U49" s="515"/>
      <c r="V49" s="515"/>
      <c r="W49" s="515"/>
      <c r="X49" s="442">
        <v>0.23049</v>
      </c>
      <c r="Y49" s="442">
        <v>0.22886000000000001</v>
      </c>
      <c r="Z49" s="442">
        <v>3.8000000000000002E-4</v>
      </c>
      <c r="AA49" s="442">
        <v>1.24E-3</v>
      </c>
      <c r="AB49" s="442">
        <v>4.8410000000000002E-2</v>
      </c>
      <c r="AC49" s="442">
        <v>4.8180000000000001E-2</v>
      </c>
      <c r="AD49" s="442">
        <v>1.2999999999999999E-4</v>
      </c>
      <c r="AE49" s="442">
        <v>1E-4</v>
      </c>
      <c r="AF49" s="516">
        <v>0</v>
      </c>
      <c r="AG49" s="516">
        <v>0</v>
      </c>
      <c r="AH49" s="516">
        <v>0</v>
      </c>
      <c r="AI49" s="516">
        <v>0</v>
      </c>
      <c r="AJ49" s="432"/>
    </row>
    <row r="50" spans="1:36" s="408" customFormat="1">
      <c r="A50" s="692"/>
      <c r="B50" s="692" t="s">
        <v>1914</v>
      </c>
      <c r="C50" s="413" t="s">
        <v>1902</v>
      </c>
      <c r="D50" s="442">
        <v>0.17174</v>
      </c>
      <c r="E50" s="442">
        <v>0.17005999999999999</v>
      </c>
      <c r="F50" s="484">
        <v>4.6368000000000002E-6</v>
      </c>
      <c r="G50" s="442">
        <v>1.67E-3</v>
      </c>
      <c r="H50" s="442">
        <v>0.17474000000000001</v>
      </c>
      <c r="I50" s="442">
        <v>0.17405999999999999</v>
      </c>
      <c r="J50" s="442">
        <v>3.6000000000000002E-4</v>
      </c>
      <c r="K50" s="442">
        <v>3.2000000000000003E-4</v>
      </c>
      <c r="L50" s="442">
        <v>0.11724</v>
      </c>
      <c r="M50" s="442">
        <v>0.11602999999999999</v>
      </c>
      <c r="N50" s="442">
        <v>1.7000000000000001E-4</v>
      </c>
      <c r="O50" s="442">
        <v>1.0399999999999999E-3</v>
      </c>
      <c r="P50" s="442">
        <v>0.15504000000000001</v>
      </c>
      <c r="Q50" s="442">
        <v>0.15290999999999999</v>
      </c>
      <c r="R50" s="442">
        <v>1.7700000000000001E-3</v>
      </c>
      <c r="S50" s="442">
        <v>3.6000000000000002E-4</v>
      </c>
      <c r="T50" s="442">
        <v>0.17427000000000001</v>
      </c>
      <c r="U50" s="442">
        <v>0.17385</v>
      </c>
      <c r="V50" s="442">
        <v>6.0000000000000002E-5</v>
      </c>
      <c r="W50" s="442">
        <v>3.6000000000000002E-4</v>
      </c>
      <c r="X50" s="442">
        <v>0.17322000000000001</v>
      </c>
      <c r="Y50" s="442">
        <v>0.17201</v>
      </c>
      <c r="Z50" s="442">
        <v>1.7000000000000001E-4</v>
      </c>
      <c r="AA50" s="442">
        <v>1.0399999999999999E-3</v>
      </c>
      <c r="AB50" s="442">
        <v>7.7890000000000001E-2</v>
      </c>
      <c r="AC50" s="442">
        <v>7.7450000000000005E-2</v>
      </c>
      <c r="AD50" s="442">
        <v>2.5000000000000001E-4</v>
      </c>
      <c r="AE50" s="442">
        <v>2.0000000000000001E-4</v>
      </c>
      <c r="AF50" s="516">
        <v>0</v>
      </c>
      <c r="AG50" s="516">
        <v>0</v>
      </c>
      <c r="AH50" s="516">
        <v>0</v>
      </c>
      <c r="AI50" s="516">
        <v>0</v>
      </c>
      <c r="AJ50" s="432"/>
    </row>
    <row r="51" spans="1:36" s="408" customFormat="1">
      <c r="A51" s="692"/>
      <c r="B51" s="692"/>
      <c r="C51" s="413" t="s">
        <v>1903</v>
      </c>
      <c r="D51" s="442">
        <v>0.27639000000000002</v>
      </c>
      <c r="E51" s="442">
        <v>0.27367999999999998</v>
      </c>
      <c r="F51" s="442">
        <v>1.0000000000000001E-5</v>
      </c>
      <c r="G51" s="442">
        <v>2.6900000000000001E-3</v>
      </c>
      <c r="H51" s="442">
        <v>0.28121000000000002</v>
      </c>
      <c r="I51" s="442">
        <v>0.28011999999999998</v>
      </c>
      <c r="J51" s="442">
        <v>5.6999999999999998E-4</v>
      </c>
      <c r="K51" s="442">
        <v>5.1999999999999995E-4</v>
      </c>
      <c r="L51" s="442">
        <v>0.18869</v>
      </c>
      <c r="M51" s="442">
        <v>0.18673999999999999</v>
      </c>
      <c r="N51" s="442">
        <v>2.7E-4</v>
      </c>
      <c r="O51" s="442">
        <v>1.6800000000000001E-3</v>
      </c>
      <c r="P51" s="442">
        <v>0.24951999999999999</v>
      </c>
      <c r="Q51" s="442">
        <v>0.24609</v>
      </c>
      <c r="R51" s="442">
        <v>2.8600000000000001E-3</v>
      </c>
      <c r="S51" s="442">
        <v>5.8E-4</v>
      </c>
      <c r="T51" s="442">
        <v>0.28045999999999999</v>
      </c>
      <c r="U51" s="442">
        <v>0.27978999999999998</v>
      </c>
      <c r="V51" s="442">
        <v>9.0000000000000006E-5</v>
      </c>
      <c r="W51" s="442">
        <v>5.8E-4</v>
      </c>
      <c r="X51" s="442">
        <v>0.27877000000000002</v>
      </c>
      <c r="Y51" s="442">
        <v>0.27682000000000001</v>
      </c>
      <c r="Z51" s="442">
        <v>2.7E-4</v>
      </c>
      <c r="AA51" s="442">
        <v>1.6800000000000001E-3</v>
      </c>
      <c r="AB51" s="442">
        <v>0.12536</v>
      </c>
      <c r="AC51" s="442">
        <v>0.12465</v>
      </c>
      <c r="AD51" s="442">
        <v>4.0000000000000002E-4</v>
      </c>
      <c r="AE51" s="442">
        <v>3.1E-4</v>
      </c>
      <c r="AF51" s="516">
        <v>0</v>
      </c>
      <c r="AG51" s="516">
        <v>0</v>
      </c>
      <c r="AH51" s="516">
        <v>0</v>
      </c>
      <c r="AI51" s="516">
        <v>0</v>
      </c>
      <c r="AJ51" s="432"/>
    </row>
    <row r="52" spans="1:36" s="408" customFormat="1">
      <c r="A52" s="692"/>
      <c r="B52" s="692" t="s">
        <v>1915</v>
      </c>
      <c r="C52" s="413" t="s">
        <v>1902</v>
      </c>
      <c r="D52" s="442">
        <v>0.21007000000000001</v>
      </c>
      <c r="E52" s="442">
        <v>0.20838999999999999</v>
      </c>
      <c r="F52" s="484">
        <v>4.6368000000000002E-6</v>
      </c>
      <c r="G52" s="442">
        <v>1.67E-3</v>
      </c>
      <c r="H52" s="442">
        <v>0.26828000000000002</v>
      </c>
      <c r="I52" s="442">
        <v>0.2676</v>
      </c>
      <c r="J52" s="442">
        <v>3.6000000000000002E-4</v>
      </c>
      <c r="K52" s="442">
        <v>3.2000000000000003E-4</v>
      </c>
      <c r="L52" s="442">
        <v>0.1565</v>
      </c>
      <c r="M52" s="442">
        <v>0.15507000000000001</v>
      </c>
      <c r="N52" s="442">
        <v>1E-4</v>
      </c>
      <c r="O52" s="442">
        <v>1.33E-3</v>
      </c>
      <c r="P52" s="442">
        <v>0.23721999999999999</v>
      </c>
      <c r="Q52" s="442">
        <v>0.23508999999999999</v>
      </c>
      <c r="R52" s="442">
        <v>1.7700000000000001E-3</v>
      </c>
      <c r="S52" s="442">
        <v>3.6000000000000002E-4</v>
      </c>
      <c r="T52" s="442">
        <v>0.26771</v>
      </c>
      <c r="U52" s="442">
        <v>0.26729000000000003</v>
      </c>
      <c r="V52" s="442">
        <v>6.0000000000000002E-5</v>
      </c>
      <c r="W52" s="442">
        <v>3.6000000000000002E-4</v>
      </c>
      <c r="X52" s="442">
        <v>0.22678000000000001</v>
      </c>
      <c r="Y52" s="442">
        <v>0.22534999999999999</v>
      </c>
      <c r="Z52" s="442">
        <v>1E-4</v>
      </c>
      <c r="AA52" s="442">
        <v>1.33E-3</v>
      </c>
      <c r="AB52" s="442">
        <v>0.10033</v>
      </c>
      <c r="AC52" s="442">
        <v>9.9830000000000002E-2</v>
      </c>
      <c r="AD52" s="442">
        <v>2.7999999999999998E-4</v>
      </c>
      <c r="AE52" s="442">
        <v>2.2000000000000001E-4</v>
      </c>
      <c r="AF52" s="516">
        <v>0</v>
      </c>
      <c r="AG52" s="516">
        <v>0</v>
      </c>
      <c r="AH52" s="516">
        <v>0</v>
      </c>
      <c r="AI52" s="516">
        <v>0</v>
      </c>
      <c r="AJ52" s="432"/>
    </row>
    <row r="53" spans="1:36" s="408" customFormat="1">
      <c r="A53" s="692"/>
      <c r="B53" s="692"/>
      <c r="C53" s="413" t="s">
        <v>1903</v>
      </c>
      <c r="D53" s="442">
        <v>0.33807999999999999</v>
      </c>
      <c r="E53" s="442">
        <v>0.33537</v>
      </c>
      <c r="F53" s="442">
        <v>1.0000000000000001E-5</v>
      </c>
      <c r="G53" s="442">
        <v>2.6900000000000001E-3</v>
      </c>
      <c r="H53" s="442">
        <v>0.43175000000000002</v>
      </c>
      <c r="I53" s="442">
        <v>0.43065999999999999</v>
      </c>
      <c r="J53" s="442">
        <v>5.6999999999999998E-4</v>
      </c>
      <c r="K53" s="442">
        <v>5.1999999999999995E-4</v>
      </c>
      <c r="L53" s="442">
        <v>0.25184000000000001</v>
      </c>
      <c r="M53" s="442">
        <v>0.24956</v>
      </c>
      <c r="N53" s="442">
        <v>1.6000000000000001E-4</v>
      </c>
      <c r="O53" s="442">
        <v>2.1299999999999999E-3</v>
      </c>
      <c r="P53" s="442">
        <v>0.38177</v>
      </c>
      <c r="Q53" s="442">
        <v>0.37834000000000001</v>
      </c>
      <c r="R53" s="442">
        <v>2.8600000000000001E-3</v>
      </c>
      <c r="S53" s="442">
        <v>5.8E-4</v>
      </c>
      <c r="T53" s="442">
        <v>0.43081999999999998</v>
      </c>
      <c r="U53" s="442">
        <v>0.43014999999999998</v>
      </c>
      <c r="V53" s="442">
        <v>9.0000000000000006E-5</v>
      </c>
      <c r="W53" s="442">
        <v>5.8E-4</v>
      </c>
      <c r="X53" s="442">
        <v>0.36495</v>
      </c>
      <c r="Y53" s="442">
        <v>0.36266999999999999</v>
      </c>
      <c r="Z53" s="442">
        <v>1.6000000000000001E-4</v>
      </c>
      <c r="AA53" s="442">
        <v>2.1299999999999999E-3</v>
      </c>
      <c r="AB53" s="442">
        <v>0.16145999999999999</v>
      </c>
      <c r="AC53" s="442">
        <v>0.16066</v>
      </c>
      <c r="AD53" s="442">
        <v>4.4999999999999999E-4</v>
      </c>
      <c r="AE53" s="442">
        <v>3.6000000000000002E-4</v>
      </c>
      <c r="AF53" s="516">
        <v>0</v>
      </c>
      <c r="AG53" s="516">
        <v>0</v>
      </c>
      <c r="AH53" s="516">
        <v>0</v>
      </c>
      <c r="AI53" s="516">
        <v>0</v>
      </c>
      <c r="AJ53" s="432"/>
    </row>
    <row r="54" spans="1:36" s="408" customFormat="1">
      <c r="A54" s="692"/>
      <c r="B54" s="692" t="s">
        <v>1916</v>
      </c>
      <c r="C54" s="413" t="s">
        <v>1902</v>
      </c>
      <c r="D54" s="442">
        <v>0.17304</v>
      </c>
      <c r="E54" s="442">
        <v>0.17136000000000001</v>
      </c>
      <c r="F54" s="484">
        <v>4.6368000000000002E-6</v>
      </c>
      <c r="G54" s="442">
        <v>1.67E-3</v>
      </c>
      <c r="H54" s="442">
        <v>0.16272</v>
      </c>
      <c r="I54" s="442">
        <v>0.16203999999999999</v>
      </c>
      <c r="J54" s="442">
        <v>3.6000000000000002E-4</v>
      </c>
      <c r="K54" s="442">
        <v>3.2000000000000003E-4</v>
      </c>
      <c r="L54" s="442">
        <v>0.12825</v>
      </c>
      <c r="M54" s="442">
        <v>0.12708</v>
      </c>
      <c r="N54" s="442">
        <v>1.9000000000000001E-4</v>
      </c>
      <c r="O54" s="442">
        <v>9.7999999999999997E-4</v>
      </c>
      <c r="P54" s="442">
        <v>0.17413999999999999</v>
      </c>
      <c r="Q54" s="442">
        <v>0.17201</v>
      </c>
      <c r="R54" s="442">
        <v>1.7700000000000001E-3</v>
      </c>
      <c r="S54" s="442">
        <v>3.6000000000000002E-4</v>
      </c>
      <c r="T54" s="442">
        <v>0.19599</v>
      </c>
      <c r="U54" s="442">
        <v>0.19556999999999999</v>
      </c>
      <c r="V54" s="442">
        <v>6.0000000000000002E-5</v>
      </c>
      <c r="W54" s="442">
        <v>3.6000000000000002E-4</v>
      </c>
      <c r="X54" s="442">
        <v>0.16725000000000001</v>
      </c>
      <c r="Y54" s="442">
        <v>0.16608000000000001</v>
      </c>
      <c r="Z54" s="442">
        <v>1.9000000000000001E-4</v>
      </c>
      <c r="AA54" s="442">
        <v>9.7999999999999997E-4</v>
      </c>
      <c r="AB54" s="442">
        <v>9.1670000000000001E-2</v>
      </c>
      <c r="AC54" s="442">
        <v>9.1209999999999999E-2</v>
      </c>
      <c r="AD54" s="442">
        <v>2.5999999999999998E-4</v>
      </c>
      <c r="AE54" s="442">
        <v>2.0000000000000001E-4</v>
      </c>
      <c r="AF54" s="516">
        <v>0</v>
      </c>
      <c r="AG54" s="516">
        <v>0</v>
      </c>
      <c r="AH54" s="516">
        <v>0</v>
      </c>
      <c r="AI54" s="516">
        <v>0</v>
      </c>
      <c r="AJ54" s="432"/>
    </row>
    <row r="55" spans="1:36" s="408" customFormat="1">
      <c r="A55" s="692"/>
      <c r="B55" s="692"/>
      <c r="C55" s="413" t="s">
        <v>1903</v>
      </c>
      <c r="D55" s="442">
        <v>0.27849000000000002</v>
      </c>
      <c r="E55" s="442">
        <v>0.27578000000000003</v>
      </c>
      <c r="F55" s="442">
        <v>1.0000000000000001E-5</v>
      </c>
      <c r="G55" s="442">
        <v>2.6900000000000001E-3</v>
      </c>
      <c r="H55" s="442">
        <v>0.26186999999999999</v>
      </c>
      <c r="I55" s="442">
        <v>0.26078000000000001</v>
      </c>
      <c r="J55" s="442">
        <v>5.6999999999999998E-4</v>
      </c>
      <c r="K55" s="442">
        <v>5.1999999999999995E-4</v>
      </c>
      <c r="L55" s="442">
        <v>0.20638999999999999</v>
      </c>
      <c r="M55" s="442">
        <v>0.20452000000000001</v>
      </c>
      <c r="N55" s="442">
        <v>2.9999999999999997E-4</v>
      </c>
      <c r="O55" s="442">
        <v>1.57E-3</v>
      </c>
      <c r="P55" s="442">
        <v>0.28025</v>
      </c>
      <c r="Q55" s="442">
        <v>0.27682000000000001</v>
      </c>
      <c r="R55" s="442">
        <v>2.8600000000000001E-3</v>
      </c>
      <c r="S55" s="442">
        <v>5.8E-4</v>
      </c>
      <c r="T55" s="442">
        <v>0.31541000000000002</v>
      </c>
      <c r="U55" s="442">
        <v>0.31474000000000002</v>
      </c>
      <c r="V55" s="442">
        <v>9.0000000000000006E-5</v>
      </c>
      <c r="W55" s="442">
        <v>5.8E-4</v>
      </c>
      <c r="X55" s="442">
        <v>0.26915</v>
      </c>
      <c r="Y55" s="442">
        <v>0.26728000000000002</v>
      </c>
      <c r="Z55" s="442">
        <v>2.9999999999999997E-4</v>
      </c>
      <c r="AA55" s="442">
        <v>1.57E-3</v>
      </c>
      <c r="AB55" s="442">
        <v>0.14751</v>
      </c>
      <c r="AC55" s="442">
        <v>0.14677999999999999</v>
      </c>
      <c r="AD55" s="442">
        <v>4.0999999999999999E-4</v>
      </c>
      <c r="AE55" s="442">
        <v>3.2000000000000003E-4</v>
      </c>
      <c r="AF55" s="516">
        <v>0</v>
      </c>
      <c r="AG55" s="516">
        <v>0</v>
      </c>
      <c r="AH55" s="516">
        <v>0</v>
      </c>
      <c r="AI55" s="516">
        <v>0</v>
      </c>
      <c r="AJ55" s="432"/>
    </row>
    <row r="56" spans="1:36" s="408" customFormat="1">
      <c r="AJ56" s="432"/>
    </row>
    <row r="57" spans="1:36" s="408" customFormat="1">
      <c r="AJ57" s="432"/>
    </row>
    <row r="58" spans="1:36" s="408" customFormat="1">
      <c r="AJ58" s="432"/>
    </row>
    <row r="59" spans="1:36" s="408" customFormat="1" ht="15.6">
      <c r="A59" s="410" t="s">
        <v>1587</v>
      </c>
      <c r="B59" s="410" t="s">
        <v>1729</v>
      </c>
      <c r="C59" s="410" t="s">
        <v>1589</v>
      </c>
      <c r="D59" s="413" t="s">
        <v>1590</v>
      </c>
      <c r="E59" s="413" t="s">
        <v>1854</v>
      </c>
      <c r="F59" s="413" t="s">
        <v>1855</v>
      </c>
      <c r="G59" s="413" t="s">
        <v>1856</v>
      </c>
      <c r="AJ59" s="432"/>
    </row>
    <row r="60" spans="1:36" s="408" customFormat="1">
      <c r="A60" s="692" t="s">
        <v>1917</v>
      </c>
      <c r="B60" s="692" t="s">
        <v>1918</v>
      </c>
      <c r="C60" s="413" t="s">
        <v>1902</v>
      </c>
      <c r="D60" s="482">
        <v>8.319E-2</v>
      </c>
      <c r="E60" s="442">
        <v>8.0939999999999998E-2</v>
      </c>
      <c r="F60" s="442">
        <v>1.75E-3</v>
      </c>
      <c r="G60" s="442">
        <v>5.0000000000000001E-4</v>
      </c>
      <c r="AJ60" s="432"/>
    </row>
    <row r="61" spans="1:36" s="408" customFormat="1">
      <c r="A61" s="692"/>
      <c r="B61" s="692"/>
      <c r="C61" s="413" t="s">
        <v>1903</v>
      </c>
      <c r="D61" s="482">
        <v>0.13388999999999998</v>
      </c>
      <c r="E61" s="442">
        <v>0.13027</v>
      </c>
      <c r="F61" s="442">
        <v>2.82E-3</v>
      </c>
      <c r="G61" s="442">
        <v>8.0000000000000004E-4</v>
      </c>
      <c r="AJ61" s="432"/>
    </row>
    <row r="62" spans="1:36" s="408" customFormat="1">
      <c r="A62" s="692"/>
      <c r="B62" s="692" t="s">
        <v>1919</v>
      </c>
      <c r="C62" s="413" t="s">
        <v>1902</v>
      </c>
      <c r="D62" s="482">
        <v>0.10107000000000001</v>
      </c>
      <c r="E62" s="442">
        <v>9.826E-2</v>
      </c>
      <c r="F62" s="442">
        <v>2.2799999999999999E-3</v>
      </c>
      <c r="G62" s="442">
        <v>5.2999999999999998E-4</v>
      </c>
      <c r="AJ62" s="432"/>
    </row>
    <row r="63" spans="1:36" s="408" customFormat="1">
      <c r="A63" s="692"/>
      <c r="B63" s="692"/>
      <c r="C63" s="413" t="s">
        <v>1903</v>
      </c>
      <c r="D63" s="482">
        <v>0.16264999999999999</v>
      </c>
      <c r="E63" s="442">
        <v>0.15812999999999999</v>
      </c>
      <c r="F63" s="442">
        <v>3.6700000000000001E-3</v>
      </c>
      <c r="G63" s="442">
        <v>8.4999999999999995E-4</v>
      </c>
      <c r="AJ63" s="432"/>
    </row>
    <row r="64" spans="1:36" s="408" customFormat="1">
      <c r="A64" s="692"/>
      <c r="B64" s="692" t="s">
        <v>1920</v>
      </c>
      <c r="C64" s="413" t="s">
        <v>1902</v>
      </c>
      <c r="D64" s="482">
        <v>0.13252</v>
      </c>
      <c r="E64" s="442">
        <v>0.13072</v>
      </c>
      <c r="F64" s="442">
        <v>1.2700000000000001E-3</v>
      </c>
      <c r="G64" s="442">
        <v>5.2999999999999998E-4</v>
      </c>
      <c r="AJ64" s="432"/>
    </row>
    <row r="65" spans="1:36" s="408" customFormat="1">
      <c r="A65" s="692"/>
      <c r="B65" s="692"/>
      <c r="C65" s="413" t="s">
        <v>1903</v>
      </c>
      <c r="D65" s="482">
        <v>0.21325999999999998</v>
      </c>
      <c r="E65" s="442">
        <v>0.21037</v>
      </c>
      <c r="F65" s="442">
        <v>2.0400000000000001E-3</v>
      </c>
      <c r="G65" s="442">
        <v>8.4999999999999995E-4</v>
      </c>
      <c r="AJ65" s="432"/>
    </row>
    <row r="66" spans="1:36" s="408" customFormat="1">
      <c r="A66" s="692"/>
      <c r="B66" s="692" t="s">
        <v>1921</v>
      </c>
      <c r="C66" s="413" t="s">
        <v>1902</v>
      </c>
      <c r="D66" s="482">
        <v>0.11367000000000001</v>
      </c>
      <c r="E66" s="442">
        <v>0.11138000000000001</v>
      </c>
      <c r="F66" s="442">
        <v>1.7700000000000001E-3</v>
      </c>
      <c r="G66" s="442">
        <v>5.1999999999999995E-4</v>
      </c>
      <c r="AJ66" s="432"/>
    </row>
    <row r="67" spans="1:36" s="408" customFormat="1">
      <c r="A67" s="692"/>
      <c r="B67" s="692"/>
      <c r="C67" s="413" t="s">
        <v>1903</v>
      </c>
      <c r="D67" s="482">
        <v>0.18293000000000001</v>
      </c>
      <c r="E67" s="442">
        <v>0.17924999999999999</v>
      </c>
      <c r="F67" s="442">
        <v>2.8400000000000001E-3</v>
      </c>
      <c r="G67" s="442">
        <v>8.4000000000000003E-4</v>
      </c>
      <c r="AJ67" s="432"/>
    </row>
    <row r="68" spans="1:36" s="408" customFormat="1">
      <c r="A68" s="517"/>
      <c r="B68" s="517"/>
      <c r="C68" s="517"/>
      <c r="D68" s="517"/>
      <c r="E68" s="517"/>
      <c r="F68" s="517"/>
      <c r="G68" s="517"/>
      <c r="H68" s="517"/>
      <c r="I68" s="517"/>
      <c r="J68" s="517"/>
      <c r="K68" s="517"/>
      <c r="L68" s="517"/>
    </row>
    <row r="69" spans="1:36" s="408" customFormat="1">
      <c r="A69" s="517"/>
      <c r="B69" s="517"/>
      <c r="C69" s="517"/>
      <c r="D69" s="517"/>
      <c r="E69" s="517"/>
      <c r="F69" s="517"/>
      <c r="G69" s="517"/>
      <c r="H69" s="517"/>
      <c r="I69" s="517"/>
      <c r="J69" s="517"/>
      <c r="K69" s="517"/>
      <c r="L69" s="517"/>
    </row>
    <row r="70" spans="1:36" s="420" customFormat="1" ht="15.6">
      <c r="A70" s="404" t="s">
        <v>1640</v>
      </c>
      <c r="B70" s="481"/>
      <c r="C70" s="481"/>
      <c r="D70" s="481"/>
      <c r="E70" s="481"/>
      <c r="F70" s="481"/>
      <c r="G70" s="481"/>
      <c r="H70" s="481"/>
      <c r="I70" s="481"/>
      <c r="J70" s="481"/>
      <c r="K70" s="481"/>
      <c r="L70" s="481"/>
      <c r="M70" s="518"/>
      <c r="N70" s="518"/>
      <c r="O70" s="518"/>
    </row>
    <row r="71" spans="1:36" s="420" customFormat="1" ht="21" customHeight="1">
      <c r="A71" s="701" t="s">
        <v>1957</v>
      </c>
      <c r="B71" s="701"/>
      <c r="C71" s="701"/>
      <c r="D71" s="701"/>
      <c r="E71" s="701"/>
      <c r="F71" s="701"/>
      <c r="G71" s="701"/>
      <c r="H71" s="701"/>
      <c r="I71" s="701"/>
      <c r="J71" s="701"/>
      <c r="K71" s="701"/>
      <c r="L71" s="701"/>
      <c r="M71" s="701"/>
      <c r="N71" s="518"/>
      <c r="O71" s="518"/>
    </row>
    <row r="72" spans="1:36" s="420" customFormat="1" ht="37.5" customHeight="1">
      <c r="A72" s="696" t="s">
        <v>1958</v>
      </c>
      <c r="B72" s="696"/>
      <c r="C72" s="696"/>
      <c r="D72" s="696"/>
      <c r="E72" s="696"/>
      <c r="F72" s="696"/>
      <c r="G72" s="696"/>
      <c r="H72" s="696"/>
      <c r="I72" s="696"/>
      <c r="J72" s="696"/>
      <c r="K72" s="696"/>
      <c r="L72" s="696"/>
      <c r="M72" s="696"/>
      <c r="N72" s="518"/>
      <c r="O72" s="518"/>
    </row>
    <row r="73" spans="1:36" s="420" customFormat="1" ht="15" customHeight="1">
      <c r="A73" s="701" t="s">
        <v>1959</v>
      </c>
      <c r="B73" s="701"/>
      <c r="C73" s="701"/>
      <c r="D73" s="701"/>
      <c r="E73" s="701"/>
      <c r="F73" s="701"/>
      <c r="G73" s="701"/>
      <c r="H73" s="701"/>
      <c r="I73" s="701"/>
      <c r="J73" s="701"/>
      <c r="K73" s="701"/>
      <c r="L73" s="701"/>
      <c r="M73" s="701"/>
      <c r="N73" s="518"/>
      <c r="O73" s="518"/>
    </row>
    <row r="74" spans="1:36" s="420" customFormat="1" ht="57" customHeight="1">
      <c r="A74" s="714" t="s">
        <v>1960</v>
      </c>
      <c r="B74" s="714"/>
      <c r="C74" s="714"/>
      <c r="D74" s="714"/>
      <c r="E74" s="714"/>
      <c r="F74" s="714"/>
      <c r="G74" s="714"/>
      <c r="H74" s="714"/>
      <c r="I74" s="714"/>
      <c r="J74" s="714"/>
      <c r="K74" s="714"/>
      <c r="L74" s="714"/>
      <c r="M74" s="714"/>
      <c r="N74" s="518"/>
      <c r="O74" s="518"/>
    </row>
    <row r="75" spans="1:36" s="420" customFormat="1" ht="15" customHeight="1">
      <c r="A75" s="701" t="s">
        <v>1961</v>
      </c>
      <c r="B75" s="701"/>
      <c r="C75" s="701"/>
      <c r="D75" s="701"/>
      <c r="E75" s="701"/>
      <c r="F75" s="701"/>
      <c r="G75" s="701"/>
      <c r="H75" s="701"/>
      <c r="I75" s="701"/>
      <c r="J75" s="701"/>
      <c r="K75" s="701"/>
      <c r="L75" s="701"/>
      <c r="M75" s="701"/>
    </row>
    <row r="76" spans="1:36" s="420" customFormat="1" ht="39" customHeight="1">
      <c r="A76" s="696" t="s">
        <v>1962</v>
      </c>
      <c r="B76" s="696"/>
      <c r="C76" s="696"/>
      <c r="D76" s="696"/>
      <c r="E76" s="696"/>
      <c r="F76" s="696"/>
      <c r="G76" s="696"/>
      <c r="H76" s="696"/>
      <c r="I76" s="696"/>
      <c r="J76" s="696"/>
      <c r="K76" s="696"/>
      <c r="L76" s="696"/>
      <c r="M76" s="696"/>
    </row>
    <row r="77" spans="1:36" s="420" customFormat="1" ht="15" customHeight="1">
      <c r="A77" s="701" t="s">
        <v>1963</v>
      </c>
      <c r="B77" s="701"/>
      <c r="C77" s="701"/>
      <c r="D77" s="701"/>
      <c r="E77" s="701"/>
      <c r="F77" s="701"/>
      <c r="G77" s="701"/>
      <c r="H77" s="701"/>
      <c r="I77" s="701"/>
      <c r="J77" s="701"/>
      <c r="K77" s="701"/>
      <c r="L77" s="701"/>
      <c r="M77" s="701"/>
    </row>
    <row r="78" spans="1:36" s="420" customFormat="1" ht="19.5" customHeight="1">
      <c r="B78" s="490" t="s">
        <v>1964</v>
      </c>
      <c r="C78" s="403"/>
      <c r="D78" s="403"/>
      <c r="E78" s="403"/>
      <c r="F78" s="403"/>
      <c r="G78" s="403"/>
      <c r="H78" s="403"/>
      <c r="I78" s="403"/>
      <c r="J78" s="403"/>
      <c r="K78" s="403"/>
      <c r="L78" s="417"/>
    </row>
    <row r="79" spans="1:36" s="383" customFormat="1" ht="12.75" customHeight="1">
      <c r="B79" s="774" t="s">
        <v>1965</v>
      </c>
      <c r="C79" s="774"/>
      <c r="D79" s="774"/>
      <c r="E79" s="774"/>
      <c r="F79" s="774"/>
      <c r="G79" s="774"/>
      <c r="H79" s="774"/>
      <c r="I79" s="774"/>
      <c r="J79" s="774"/>
      <c r="K79" s="774"/>
    </row>
    <row r="80" spans="1:36" s="422" customFormat="1" ht="6.6">
      <c r="B80" s="491"/>
      <c r="C80" s="492"/>
      <c r="D80" s="492"/>
      <c r="E80" s="492"/>
      <c r="F80" s="492"/>
      <c r="G80" s="492"/>
      <c r="H80" s="492"/>
      <c r="I80" s="492"/>
      <c r="J80" s="492"/>
      <c r="K80" s="492"/>
    </row>
    <row r="81" spans="1:13" s="420" customFormat="1">
      <c r="B81" s="493"/>
      <c r="C81" s="494" t="s">
        <v>1966</v>
      </c>
      <c r="D81" s="494" t="s">
        <v>1967</v>
      </c>
      <c r="E81" s="494" t="s">
        <v>1967</v>
      </c>
      <c r="F81" s="494" t="s">
        <v>1968</v>
      </c>
      <c r="G81" s="494" t="s">
        <v>1968</v>
      </c>
      <c r="H81" s="761" t="s">
        <v>1969</v>
      </c>
      <c r="I81" s="762"/>
      <c r="J81" s="762"/>
      <c r="K81" s="763"/>
    </row>
    <row r="82" spans="1:13" s="420" customFormat="1" ht="54" customHeight="1">
      <c r="B82" s="495"/>
      <c r="C82" s="413"/>
      <c r="D82" s="495" t="s">
        <v>1898</v>
      </c>
      <c r="E82" s="495" t="s">
        <v>1899</v>
      </c>
      <c r="F82" s="495" t="s">
        <v>1898</v>
      </c>
      <c r="G82" s="495" t="s">
        <v>1899</v>
      </c>
      <c r="H82" s="764"/>
      <c r="I82" s="765"/>
      <c r="J82" s="765"/>
      <c r="K82" s="766"/>
    </row>
    <row r="83" spans="1:13" s="420" customFormat="1" ht="15" customHeight="1">
      <c r="B83" s="496" t="s">
        <v>1970</v>
      </c>
      <c r="C83" s="497" t="s">
        <v>1943</v>
      </c>
      <c r="D83" s="493" t="s">
        <v>1971</v>
      </c>
      <c r="E83" s="493" t="s">
        <v>1972</v>
      </c>
      <c r="F83" s="493" t="s">
        <v>1971</v>
      </c>
      <c r="G83" s="493" t="s">
        <v>1972</v>
      </c>
      <c r="H83" s="754" t="s">
        <v>1973</v>
      </c>
      <c r="I83" s="755"/>
      <c r="J83" s="755"/>
      <c r="K83" s="756"/>
    </row>
    <row r="84" spans="1:13" s="420" customFormat="1" ht="15" customHeight="1">
      <c r="B84" s="496" t="s">
        <v>1644</v>
      </c>
      <c r="C84" s="497" t="s">
        <v>1572</v>
      </c>
      <c r="D84" s="493" t="s">
        <v>1971</v>
      </c>
      <c r="E84" s="493" t="s">
        <v>1972</v>
      </c>
      <c r="F84" s="493" t="s">
        <v>1971</v>
      </c>
      <c r="G84" s="493" t="s">
        <v>1972</v>
      </c>
      <c r="H84" s="754" t="s">
        <v>1974</v>
      </c>
      <c r="I84" s="755"/>
      <c r="J84" s="755"/>
      <c r="K84" s="756"/>
    </row>
    <row r="85" spans="1:13" s="420" customFormat="1" ht="15" customHeight="1">
      <c r="B85" s="496" t="s">
        <v>1975</v>
      </c>
      <c r="C85" s="497" t="s">
        <v>1976</v>
      </c>
      <c r="D85" s="493" t="s">
        <v>1971</v>
      </c>
      <c r="E85" s="493" t="s">
        <v>1971</v>
      </c>
      <c r="F85" s="493" t="s">
        <v>1971</v>
      </c>
      <c r="G85" s="493" t="s">
        <v>1971</v>
      </c>
      <c r="H85" s="754" t="s">
        <v>1977</v>
      </c>
      <c r="I85" s="755"/>
      <c r="J85" s="755"/>
      <c r="K85" s="756"/>
    </row>
    <row r="86" spans="1:13" s="420" customFormat="1" ht="30" customHeight="1">
      <c r="B86" s="496" t="s">
        <v>1978</v>
      </c>
      <c r="C86" s="497" t="s">
        <v>1572</v>
      </c>
      <c r="D86" s="493" t="s">
        <v>1971</v>
      </c>
      <c r="E86" s="493" t="s">
        <v>1971</v>
      </c>
      <c r="F86" s="493" t="s">
        <v>1971</v>
      </c>
      <c r="G86" s="493" t="s">
        <v>1971</v>
      </c>
      <c r="H86" s="754" t="s">
        <v>1979</v>
      </c>
      <c r="I86" s="755"/>
      <c r="J86" s="755"/>
      <c r="K86" s="756"/>
    </row>
    <row r="87" spans="1:13" s="420" customFormat="1" ht="33" customHeight="1">
      <c r="B87" s="496" t="s">
        <v>1980</v>
      </c>
      <c r="C87" s="497" t="s">
        <v>1572</v>
      </c>
      <c r="D87" s="493" t="s">
        <v>1971</v>
      </c>
      <c r="E87" s="493" t="s">
        <v>1971</v>
      </c>
      <c r="F87" s="493" t="s">
        <v>1971</v>
      </c>
      <c r="G87" s="493" t="s">
        <v>1971</v>
      </c>
      <c r="H87" s="754" t="s">
        <v>1981</v>
      </c>
      <c r="I87" s="755"/>
      <c r="J87" s="755"/>
      <c r="K87" s="756"/>
    </row>
    <row r="88" spans="1:13" s="420" customFormat="1" ht="26.25" customHeight="1">
      <c r="A88" s="437"/>
      <c r="B88" s="437"/>
      <c r="C88" s="437"/>
      <c r="D88" s="437"/>
      <c r="E88" s="437"/>
      <c r="F88" s="437"/>
      <c r="G88" s="437"/>
      <c r="H88" s="437"/>
      <c r="I88" s="437"/>
      <c r="J88" s="437"/>
      <c r="K88" s="437"/>
    </row>
    <row r="89" spans="1:13" s="420" customFormat="1">
      <c r="B89" s="498" t="s">
        <v>1982</v>
      </c>
      <c r="C89" s="437"/>
      <c r="D89" s="437"/>
      <c r="E89" s="437"/>
      <c r="F89" s="437"/>
      <c r="G89" s="437"/>
      <c r="H89" s="437"/>
      <c r="I89" s="437"/>
      <c r="J89" s="437"/>
      <c r="K89" s="437"/>
      <c r="L89" s="437"/>
    </row>
    <row r="90" spans="1:13" s="383" customFormat="1" ht="19.5" customHeight="1">
      <c r="A90" s="499"/>
      <c r="B90" s="774" t="s">
        <v>1983</v>
      </c>
      <c r="C90" s="774"/>
      <c r="D90" s="774"/>
      <c r="E90" s="774"/>
      <c r="F90" s="774"/>
      <c r="G90" s="774"/>
      <c r="H90" s="774"/>
      <c r="I90" s="774"/>
      <c r="J90" s="774"/>
      <c r="K90" s="774"/>
      <c r="L90" s="500"/>
    </row>
    <row r="91" spans="1:13" s="383" customFormat="1" ht="33" customHeight="1">
      <c r="A91" s="499"/>
      <c r="B91" s="750" t="s">
        <v>1984</v>
      </c>
      <c r="C91" s="750"/>
      <c r="D91" s="750"/>
      <c r="E91" s="750"/>
      <c r="F91" s="750"/>
      <c r="G91" s="750"/>
      <c r="H91" s="750"/>
      <c r="I91" s="750"/>
      <c r="J91" s="750"/>
      <c r="K91" s="750"/>
      <c r="L91" s="480"/>
      <c r="M91" s="480"/>
    </row>
    <row r="92" spans="1:13" s="420" customFormat="1">
      <c r="B92" s="760" t="s">
        <v>1985</v>
      </c>
      <c r="C92" s="760"/>
      <c r="D92" s="760"/>
      <c r="E92" s="760"/>
      <c r="F92" s="760"/>
      <c r="G92" s="760"/>
      <c r="H92" s="437"/>
      <c r="I92" s="437"/>
      <c r="J92" s="437"/>
      <c r="K92" s="437"/>
      <c r="L92" s="437"/>
    </row>
    <row r="93" spans="1:13" s="422" customFormat="1" ht="6.6">
      <c r="B93" s="491"/>
      <c r="C93" s="492"/>
      <c r="D93" s="492"/>
      <c r="E93" s="492"/>
      <c r="F93" s="492"/>
      <c r="G93" s="492"/>
      <c r="H93" s="492"/>
      <c r="I93" s="492"/>
      <c r="J93" s="492"/>
      <c r="K93" s="492"/>
      <c r="L93" s="492"/>
    </row>
    <row r="94" spans="1:13" s="420" customFormat="1">
      <c r="B94" s="493"/>
      <c r="C94" s="494" t="s">
        <v>1966</v>
      </c>
      <c r="D94" s="494" t="s">
        <v>1967</v>
      </c>
      <c r="E94" s="494" t="s">
        <v>1967</v>
      </c>
      <c r="F94" s="494" t="s">
        <v>1968</v>
      </c>
      <c r="G94" s="494" t="s">
        <v>1968</v>
      </c>
      <c r="H94" s="761" t="s">
        <v>1969</v>
      </c>
      <c r="I94" s="762"/>
      <c r="J94" s="762"/>
      <c r="K94" s="763"/>
      <c r="L94" s="437"/>
    </row>
    <row r="95" spans="1:13" s="420" customFormat="1" ht="43.5" customHeight="1">
      <c r="B95" s="495"/>
      <c r="C95" s="413"/>
      <c r="D95" s="495" t="s">
        <v>1898</v>
      </c>
      <c r="E95" s="495" t="s">
        <v>1899</v>
      </c>
      <c r="F95" s="495" t="s">
        <v>1898</v>
      </c>
      <c r="G95" s="495" t="s">
        <v>1899</v>
      </c>
      <c r="H95" s="764"/>
      <c r="I95" s="765"/>
      <c r="J95" s="765"/>
      <c r="K95" s="766"/>
      <c r="L95" s="437"/>
    </row>
    <row r="96" spans="1:13" s="420" customFormat="1">
      <c r="A96" s="501" t="s">
        <v>1986</v>
      </c>
      <c r="B96" s="496" t="s">
        <v>1942</v>
      </c>
      <c r="C96" s="497" t="s">
        <v>1943</v>
      </c>
      <c r="D96" s="493" t="s">
        <v>1971</v>
      </c>
      <c r="E96" s="493" t="s">
        <v>1972</v>
      </c>
      <c r="F96" s="502"/>
      <c r="G96" s="502"/>
      <c r="H96" s="757" t="s">
        <v>1987</v>
      </c>
      <c r="I96" s="758"/>
      <c r="J96" s="758"/>
      <c r="K96" s="759"/>
      <c r="L96" s="437"/>
    </row>
    <row r="97" spans="1:13" s="420" customFormat="1">
      <c r="A97" s="501" t="s">
        <v>1986</v>
      </c>
      <c r="B97" s="496" t="s">
        <v>1988</v>
      </c>
      <c r="C97" s="497" t="s">
        <v>1943</v>
      </c>
      <c r="D97" s="502"/>
      <c r="E97" s="502"/>
      <c r="F97" s="493" t="s">
        <v>1971</v>
      </c>
      <c r="G97" s="493" t="s">
        <v>1972</v>
      </c>
      <c r="H97" s="757" t="s">
        <v>1987</v>
      </c>
      <c r="I97" s="758"/>
      <c r="J97" s="758"/>
      <c r="K97" s="759"/>
      <c r="L97" s="437"/>
    </row>
    <row r="98" spans="1:13" s="420" customFormat="1" ht="28.8">
      <c r="A98" s="501" t="s">
        <v>1986</v>
      </c>
      <c r="B98" s="496" t="s">
        <v>1989</v>
      </c>
      <c r="C98" s="497" t="s">
        <v>1976</v>
      </c>
      <c r="D98" s="493" t="s">
        <v>1971</v>
      </c>
      <c r="E98" s="493" t="s">
        <v>1971</v>
      </c>
      <c r="F98" s="493" t="s">
        <v>1971</v>
      </c>
      <c r="G98" s="493" t="s">
        <v>1971</v>
      </c>
      <c r="H98" s="757" t="s">
        <v>1990</v>
      </c>
      <c r="I98" s="758"/>
      <c r="J98" s="758"/>
      <c r="K98" s="759"/>
      <c r="L98" s="437"/>
    </row>
    <row r="99" spans="1:13" s="420" customFormat="1" ht="17.25" customHeight="1">
      <c r="A99" s="501" t="s">
        <v>1986</v>
      </c>
      <c r="B99" s="496" t="s">
        <v>1991</v>
      </c>
      <c r="C99" s="497" t="s">
        <v>1572</v>
      </c>
      <c r="D99" s="493" t="s">
        <v>1971</v>
      </c>
      <c r="E99" s="493" t="s">
        <v>1971</v>
      </c>
      <c r="F99" s="493" t="s">
        <v>1971</v>
      </c>
      <c r="G99" s="493" t="s">
        <v>1971</v>
      </c>
      <c r="H99" s="757" t="s">
        <v>1992</v>
      </c>
      <c r="I99" s="758"/>
      <c r="J99" s="758"/>
      <c r="K99" s="759"/>
      <c r="L99" s="437"/>
    </row>
    <row r="100" spans="1:13" s="420" customFormat="1">
      <c r="A100" s="501"/>
      <c r="B100" s="503" t="s">
        <v>1993</v>
      </c>
      <c r="C100" s="406"/>
      <c r="D100" s="406"/>
      <c r="E100" s="406"/>
      <c r="F100" s="406"/>
      <c r="G100" s="406"/>
      <c r="H100" s="406"/>
      <c r="I100" s="406"/>
      <c r="J100" s="406"/>
      <c r="K100" s="406"/>
      <c r="L100" s="437"/>
    </row>
    <row r="101" spans="1:13" s="420" customFormat="1" ht="30.75" customHeight="1">
      <c r="A101" s="501" t="s">
        <v>1994</v>
      </c>
      <c r="B101" s="496" t="s">
        <v>1885</v>
      </c>
      <c r="C101" s="497" t="s">
        <v>1572</v>
      </c>
      <c r="D101" s="493" t="s">
        <v>1971</v>
      </c>
      <c r="E101" s="493" t="s">
        <v>1971</v>
      </c>
      <c r="F101" s="502"/>
      <c r="G101" s="502"/>
      <c r="H101" s="754" t="s">
        <v>1995</v>
      </c>
      <c r="I101" s="755"/>
      <c r="J101" s="755"/>
      <c r="K101" s="756"/>
      <c r="L101" s="437"/>
    </row>
    <row r="102" spans="1:13" s="420" customFormat="1" ht="30" customHeight="1">
      <c r="A102" s="501" t="s">
        <v>1994</v>
      </c>
      <c r="B102" s="496" t="s">
        <v>1882</v>
      </c>
      <c r="C102" s="497" t="s">
        <v>1572</v>
      </c>
      <c r="D102" s="502"/>
      <c r="E102" s="502"/>
      <c r="F102" s="493" t="s">
        <v>1971</v>
      </c>
      <c r="G102" s="493" t="s">
        <v>1971</v>
      </c>
      <c r="H102" s="754" t="s">
        <v>1995</v>
      </c>
      <c r="I102" s="755"/>
      <c r="J102" s="755"/>
      <c r="K102" s="756"/>
      <c r="L102" s="437"/>
    </row>
    <row r="103" spans="1:13" s="420" customFormat="1" ht="30" customHeight="1">
      <c r="A103" s="501" t="s">
        <v>1994</v>
      </c>
      <c r="B103" s="496" t="s">
        <v>1996</v>
      </c>
      <c r="C103" s="497" t="s">
        <v>1572</v>
      </c>
      <c r="D103" s="493" t="s">
        <v>1971</v>
      </c>
      <c r="E103" s="493" t="s">
        <v>1971</v>
      </c>
      <c r="F103" s="493" t="s">
        <v>1971</v>
      </c>
      <c r="G103" s="493" t="s">
        <v>1971</v>
      </c>
      <c r="H103" s="754" t="s">
        <v>1995</v>
      </c>
      <c r="I103" s="755"/>
      <c r="J103" s="755"/>
      <c r="K103" s="756"/>
      <c r="L103" s="437"/>
    </row>
    <row r="104" spans="1:13" s="420" customFormat="1">
      <c r="A104" s="501"/>
      <c r="B104" s="503" t="s">
        <v>1997</v>
      </c>
      <c r="C104" s="406"/>
      <c r="D104" s="406"/>
      <c r="E104" s="406"/>
      <c r="F104" s="406"/>
      <c r="G104" s="406"/>
      <c r="H104" s="406"/>
      <c r="I104" s="406"/>
      <c r="J104" s="406"/>
      <c r="K104" s="406"/>
      <c r="L104" s="437"/>
    </row>
    <row r="105" spans="1:13" s="420" customFormat="1" ht="28.8">
      <c r="A105" s="501" t="s">
        <v>1998</v>
      </c>
      <c r="B105" s="496" t="s">
        <v>1999</v>
      </c>
      <c r="C105" s="497" t="s">
        <v>1572</v>
      </c>
      <c r="D105" s="493" t="s">
        <v>1971</v>
      </c>
      <c r="E105" s="493" t="s">
        <v>1971</v>
      </c>
      <c r="F105" s="502"/>
      <c r="G105" s="502"/>
      <c r="H105" s="757" t="s">
        <v>2000</v>
      </c>
      <c r="I105" s="758"/>
      <c r="J105" s="758"/>
      <c r="K105" s="759"/>
      <c r="L105" s="437"/>
    </row>
    <row r="106" spans="1:13" s="420" customFormat="1" ht="28.8">
      <c r="A106" s="501" t="s">
        <v>1998</v>
      </c>
      <c r="B106" s="496" t="s">
        <v>1883</v>
      </c>
      <c r="C106" s="497" t="s">
        <v>1572</v>
      </c>
      <c r="D106" s="502"/>
      <c r="E106" s="502"/>
      <c r="F106" s="493" t="s">
        <v>1971</v>
      </c>
      <c r="G106" s="493" t="s">
        <v>1971</v>
      </c>
      <c r="H106" s="757" t="s">
        <v>2000</v>
      </c>
      <c r="I106" s="758"/>
      <c r="J106" s="758"/>
      <c r="K106" s="759"/>
      <c r="L106" s="437"/>
    </row>
    <row r="107" spans="1:13" s="422" customFormat="1" ht="6.6">
      <c r="B107" s="504"/>
      <c r="C107" s="504"/>
      <c r="D107" s="504"/>
      <c r="E107" s="504"/>
      <c r="F107" s="504"/>
      <c r="G107" s="504"/>
      <c r="H107" s="504"/>
      <c r="I107" s="504"/>
      <c r="J107" s="504"/>
      <c r="K107" s="504"/>
      <c r="L107" s="504"/>
    </row>
    <row r="108" spans="1:13" s="422" customFormat="1" ht="30.6" customHeight="1">
      <c r="B108" s="696" t="s">
        <v>2001</v>
      </c>
      <c r="C108" s="696"/>
      <c r="D108" s="696"/>
      <c r="E108" s="696"/>
      <c r="F108" s="696"/>
      <c r="G108" s="696"/>
      <c r="H108" s="696"/>
      <c r="I108" s="696"/>
      <c r="J108" s="696"/>
      <c r="K108" s="696"/>
      <c r="L108" s="696"/>
      <c r="M108" s="696"/>
    </row>
    <row r="109" spans="1:13" s="422" customFormat="1" ht="100.5" customHeight="1">
      <c r="B109" s="696" t="s">
        <v>2002</v>
      </c>
      <c r="C109" s="696"/>
      <c r="D109" s="696"/>
      <c r="E109" s="696"/>
      <c r="F109" s="696"/>
      <c r="G109" s="696"/>
      <c r="H109" s="696"/>
      <c r="I109" s="696"/>
      <c r="J109" s="696"/>
      <c r="K109" s="696"/>
      <c r="L109" s="696"/>
      <c r="M109" s="696"/>
    </row>
    <row r="110" spans="1:13" s="422" customFormat="1" ht="65.099999999999994" customHeight="1">
      <c r="B110" s="696" t="s">
        <v>2003</v>
      </c>
      <c r="C110" s="696"/>
      <c r="D110" s="696"/>
      <c r="E110" s="696"/>
      <c r="F110" s="696"/>
      <c r="G110" s="696"/>
      <c r="H110" s="696"/>
      <c r="I110" s="696"/>
      <c r="J110" s="696"/>
      <c r="K110" s="696"/>
      <c r="L110" s="696"/>
      <c r="M110" s="696"/>
    </row>
    <row r="111" spans="1:13" s="422" customFormat="1" ht="139.19999999999999" customHeight="1">
      <c r="B111" s="696" t="s">
        <v>2004</v>
      </c>
      <c r="C111" s="696"/>
      <c r="D111" s="696"/>
      <c r="E111" s="696"/>
      <c r="F111" s="696"/>
      <c r="G111" s="696"/>
      <c r="H111" s="696"/>
      <c r="I111" s="696"/>
      <c r="J111" s="696"/>
      <c r="K111" s="696"/>
      <c r="L111" s="696"/>
      <c r="M111" s="696"/>
    </row>
    <row r="112" spans="1:13" s="420" customFormat="1">
      <c r="B112" s="752" t="s">
        <v>1935</v>
      </c>
      <c r="C112" s="696"/>
      <c r="D112" s="696"/>
      <c r="E112" s="696"/>
      <c r="F112" s="696"/>
      <c r="G112" s="696"/>
      <c r="H112" s="696"/>
      <c r="I112" s="696"/>
      <c r="J112" s="696"/>
      <c r="K112" s="696"/>
      <c r="L112" s="696"/>
      <c r="M112" s="696"/>
    </row>
    <row r="113" spans="1:13" s="422" customFormat="1" ht="6.6">
      <c r="B113" s="504"/>
      <c r="C113" s="504"/>
      <c r="D113" s="504"/>
      <c r="E113" s="504"/>
      <c r="F113" s="504"/>
      <c r="G113" s="504"/>
      <c r="H113" s="504"/>
      <c r="I113" s="504"/>
      <c r="J113" s="504"/>
      <c r="K113" s="504"/>
      <c r="L113" s="504"/>
    </row>
    <row r="114" spans="1:13" s="420" customFormat="1" ht="15" customHeight="1">
      <c r="A114" s="701" t="s">
        <v>1936</v>
      </c>
      <c r="B114" s="701"/>
      <c r="C114" s="701"/>
      <c r="D114" s="701"/>
      <c r="E114" s="701"/>
      <c r="F114" s="701"/>
      <c r="G114" s="701"/>
      <c r="H114" s="701"/>
      <c r="I114" s="701"/>
      <c r="J114" s="701"/>
      <c r="K114" s="701"/>
      <c r="L114" s="701"/>
      <c r="M114" s="701"/>
    </row>
    <row r="115" spans="1:13" s="420" customFormat="1" ht="55.5" customHeight="1">
      <c r="A115" s="696" t="s">
        <v>2005</v>
      </c>
      <c r="B115" s="696"/>
      <c r="C115" s="696"/>
      <c r="D115" s="696"/>
      <c r="E115" s="696"/>
      <c r="F115" s="696"/>
      <c r="G115" s="696"/>
      <c r="H115" s="696"/>
      <c r="I115" s="696"/>
      <c r="J115" s="696"/>
      <c r="K115" s="696"/>
      <c r="L115" s="696"/>
      <c r="M115" s="696"/>
    </row>
    <row r="116" spans="1:13" s="420" customFormat="1" ht="16.2" customHeight="1">
      <c r="A116" s="701" t="s">
        <v>1938</v>
      </c>
      <c r="B116" s="701"/>
      <c r="C116" s="701"/>
      <c r="D116" s="701"/>
      <c r="E116" s="701"/>
      <c r="F116" s="701"/>
      <c r="G116" s="701"/>
      <c r="H116" s="701"/>
      <c r="I116" s="701"/>
      <c r="J116" s="701"/>
      <c r="K116" s="701"/>
      <c r="L116" s="701"/>
      <c r="M116" s="701"/>
    </row>
    <row r="117" spans="1:13" s="420" customFormat="1" ht="88.5" customHeight="1">
      <c r="A117" s="696" t="s">
        <v>1939</v>
      </c>
      <c r="B117" s="696"/>
      <c r="C117" s="696"/>
      <c r="D117" s="696"/>
      <c r="E117" s="696"/>
      <c r="F117" s="696"/>
      <c r="G117" s="696"/>
      <c r="H117" s="696"/>
      <c r="I117" s="696"/>
      <c r="J117" s="696"/>
      <c r="K117" s="696"/>
      <c r="L117" s="696"/>
      <c r="M117" s="696"/>
    </row>
    <row r="118" spans="1:13" s="420" customFormat="1" ht="15" customHeight="1">
      <c r="A118" s="701" t="s">
        <v>1940</v>
      </c>
      <c r="B118" s="701"/>
      <c r="C118" s="701"/>
      <c r="D118" s="701"/>
      <c r="E118" s="701"/>
      <c r="F118" s="701"/>
      <c r="G118" s="701"/>
      <c r="H118" s="701"/>
      <c r="I118" s="701"/>
      <c r="J118" s="701"/>
      <c r="K118" s="701"/>
      <c r="L118" s="701"/>
      <c r="M118" s="701"/>
    </row>
    <row r="119" spans="1:13" s="420" customFormat="1">
      <c r="A119" s="696" t="s">
        <v>1941</v>
      </c>
      <c r="B119" s="696"/>
      <c r="C119" s="696"/>
      <c r="D119" s="696"/>
      <c r="E119" s="696"/>
      <c r="F119" s="696"/>
      <c r="G119" s="696"/>
      <c r="H119" s="696"/>
      <c r="I119" s="696"/>
      <c r="J119" s="696"/>
      <c r="K119" s="696"/>
      <c r="L119" s="696"/>
      <c r="M119" s="696"/>
    </row>
    <row r="120" spans="1:13" s="420" customFormat="1">
      <c r="B120" s="403"/>
      <c r="C120" s="403"/>
      <c r="D120" s="403"/>
      <c r="E120" s="403"/>
      <c r="F120" s="403"/>
      <c r="G120" s="403"/>
      <c r="H120" s="403"/>
      <c r="I120" s="519"/>
      <c r="J120" s="519"/>
      <c r="K120" s="519"/>
      <c r="L120" s="519"/>
      <c r="M120" s="519"/>
    </row>
    <row r="121" spans="1:13" s="420" customFormat="1">
      <c r="A121" s="699" t="s">
        <v>1643</v>
      </c>
      <c r="B121" s="699"/>
      <c r="C121" s="699"/>
      <c r="D121" s="699"/>
      <c r="E121" s="699"/>
      <c r="F121" s="699"/>
      <c r="G121" s="699"/>
      <c r="H121" s="699"/>
      <c r="I121" s="699"/>
      <c r="J121" s="699"/>
      <c r="K121" s="699"/>
      <c r="L121" s="699"/>
      <c r="M121" s="699"/>
    </row>
    <row r="122" spans="1:13" s="420" customFormat="1"/>
    <row r="123" spans="1:13" s="420" customFormat="1"/>
    <row r="124" spans="1:13" s="420" customFormat="1"/>
    <row r="125" spans="1:13" s="420" customFormat="1"/>
    <row r="126" spans="1:13" s="420" customFormat="1"/>
    <row r="127" spans="1:13" s="420" customFormat="1"/>
    <row r="128" spans="1:13" s="420" customFormat="1"/>
    <row r="129" s="420" customFormat="1"/>
    <row r="130" s="420" customFormat="1"/>
    <row r="131" s="420" customFormat="1"/>
    <row r="132" s="420" customFormat="1"/>
    <row r="133" s="420" customFormat="1"/>
    <row r="134" s="420" customFormat="1"/>
    <row r="135" s="420" customFormat="1"/>
    <row r="136" s="420" customFormat="1"/>
    <row r="137" s="420" customFormat="1"/>
    <row r="138" s="420" customFormat="1"/>
    <row r="139" s="420" customFormat="1"/>
    <row r="140" s="420" customFormat="1"/>
    <row r="141" s="420" customFormat="1"/>
    <row r="142" s="420" customFormat="1"/>
    <row r="143" s="420" customFormat="1"/>
    <row r="144" s="420" customFormat="1"/>
    <row r="145" s="420" customFormat="1"/>
    <row r="146" s="420" customFormat="1"/>
    <row r="147" s="420" customFormat="1"/>
    <row r="148" s="420" customFormat="1"/>
    <row r="149" s="420" customFormat="1"/>
    <row r="150" s="420" customFormat="1"/>
    <row r="151" s="420" customFormat="1"/>
    <row r="152" s="420" customFormat="1"/>
    <row r="153" s="420" customFormat="1"/>
    <row r="154" s="420" customFormat="1"/>
  </sheetData>
  <sheetProtection autoFilter="0"/>
  <mergeCells count="92">
    <mergeCell ref="A117:M117"/>
    <mergeCell ref="A118:M118"/>
    <mergeCell ref="A119:M119"/>
    <mergeCell ref="A121:M121"/>
    <mergeCell ref="B110:M110"/>
    <mergeCell ref="B111:M111"/>
    <mergeCell ref="B112:M112"/>
    <mergeCell ref="A114:M114"/>
    <mergeCell ref="A115:M115"/>
    <mergeCell ref="A116:M116"/>
    <mergeCell ref="B109:M109"/>
    <mergeCell ref="H95:K95"/>
    <mergeCell ref="H96:K96"/>
    <mergeCell ref="H97:K97"/>
    <mergeCell ref="H98:K98"/>
    <mergeCell ref="H99:K99"/>
    <mergeCell ref="H101:K101"/>
    <mergeCell ref="H102:K102"/>
    <mergeCell ref="H103:K103"/>
    <mergeCell ref="H105:K105"/>
    <mergeCell ref="H106:K106"/>
    <mergeCell ref="B108:M108"/>
    <mergeCell ref="H94:K94"/>
    <mergeCell ref="B79:K79"/>
    <mergeCell ref="H81:K81"/>
    <mergeCell ref="H82:K82"/>
    <mergeCell ref="H83:K83"/>
    <mergeCell ref="H84:K84"/>
    <mergeCell ref="H85:K85"/>
    <mergeCell ref="H86:K86"/>
    <mergeCell ref="H87:K87"/>
    <mergeCell ref="B90:K90"/>
    <mergeCell ref="B91:K91"/>
    <mergeCell ref="B92:G92"/>
    <mergeCell ref="A77:M77"/>
    <mergeCell ref="A60:A67"/>
    <mergeCell ref="B60:B61"/>
    <mergeCell ref="B62:B63"/>
    <mergeCell ref="B64:B65"/>
    <mergeCell ref="B66:B67"/>
    <mergeCell ref="A71:M71"/>
    <mergeCell ref="A72:M72"/>
    <mergeCell ref="A73:M73"/>
    <mergeCell ref="A74:M74"/>
    <mergeCell ref="A75:M75"/>
    <mergeCell ref="A76:M76"/>
    <mergeCell ref="AF46:AI46"/>
    <mergeCell ref="A48:A55"/>
    <mergeCell ref="B48:B49"/>
    <mergeCell ref="B50:B51"/>
    <mergeCell ref="B52:B53"/>
    <mergeCell ref="B54:B55"/>
    <mergeCell ref="H46:K46"/>
    <mergeCell ref="L46:O46"/>
    <mergeCell ref="P46:S46"/>
    <mergeCell ref="T46:W46"/>
    <mergeCell ref="X46:AA46"/>
    <mergeCell ref="AB46:AE46"/>
    <mergeCell ref="D46:G46"/>
    <mergeCell ref="P24:S24"/>
    <mergeCell ref="T24:W24"/>
    <mergeCell ref="X24:AA24"/>
    <mergeCell ref="AB24:AE24"/>
    <mergeCell ref="AF24:AI24"/>
    <mergeCell ref="A26:A43"/>
    <mergeCell ref="B26:B27"/>
    <mergeCell ref="B28:B29"/>
    <mergeCell ref="B30:B31"/>
    <mergeCell ref="B32:B33"/>
    <mergeCell ref="B34:B35"/>
    <mergeCell ref="B36:B37"/>
    <mergeCell ref="B38:B39"/>
    <mergeCell ref="B40:B41"/>
    <mergeCell ref="B42:B43"/>
    <mergeCell ref="A20:L20"/>
    <mergeCell ref="A21:L21"/>
    <mergeCell ref="A22:L22"/>
    <mergeCell ref="D24:G24"/>
    <mergeCell ref="H24:K24"/>
    <mergeCell ref="L24:O24"/>
    <mergeCell ref="N14:Y14"/>
    <mergeCell ref="A15:L15"/>
    <mergeCell ref="A16:L16"/>
    <mergeCell ref="A17:L17"/>
    <mergeCell ref="A18:L18"/>
    <mergeCell ref="A19:L19"/>
    <mergeCell ref="A8:L8"/>
    <mergeCell ref="A10:L10"/>
    <mergeCell ref="A11:L11"/>
    <mergeCell ref="A12:L12"/>
    <mergeCell ref="A13:L13"/>
    <mergeCell ref="A14:L14"/>
  </mergeCells>
  <conditionalFormatting sqref="D97:E97">
    <cfRule type="expression" dxfId="12" priority="4">
      <formula>IF(D97="",TRUE,FALSE)</formula>
    </cfRule>
  </conditionalFormatting>
  <conditionalFormatting sqref="D102:E102">
    <cfRule type="expression" dxfId="11" priority="1">
      <formula>IF(D102="",TRUE,FALSE)</formula>
    </cfRule>
  </conditionalFormatting>
  <conditionalFormatting sqref="D106:E106">
    <cfRule type="expression" dxfId="10" priority="3">
      <formula>IF(D106="",TRUE,FALSE)</formula>
    </cfRule>
  </conditionalFormatting>
  <conditionalFormatting sqref="D26:AI43 F96:G96">
    <cfRule type="expression" dxfId="9" priority="6">
      <formula>IF(D26="",TRUE,FALSE)</formula>
    </cfRule>
  </conditionalFormatting>
  <conditionalFormatting sqref="F101:G101">
    <cfRule type="expression" dxfId="8" priority="2">
      <formula>IF(F101="",TRUE,FALSE)</formula>
    </cfRule>
  </conditionalFormatting>
  <conditionalFormatting sqref="F105:G105">
    <cfRule type="expression" dxfId="7" priority="5">
      <formula>IF(F105="",TRUE,FALSE)</formula>
    </cfRule>
  </conditionalFormatting>
  <hyperlinks>
    <hyperlink ref="A3" location="Index!A1" display="Index" xr:uid="{A2DE8D1A-8A67-418C-9F48-C01FFDA6E882}"/>
    <hyperlink ref="A12:L12" location="'Outside of scopes'!A1" display="●  For vehicles run on biofuels, please refer to the ‘bioenergy’ conversion factors – note any vehicle run on biofuel should also have an ‘outside of scopes’ CO2 figure reported separately. See the &quot;Uutside of scopes&quot; tab for more detail." xr:uid="{02555031-0D07-4D90-BFCB-F4795A2B2B22}"/>
    <hyperlink ref="A14:L14" location="'Business travel- land'!A1" display="●  Where a vehicle is used by an organisation, but it isn't owned by the organisation, then the emissions from the vehicle can be reported in Scope 3 instead of Scope 1, using the same factors.  These factors can also be found in the Scope 3 under ‘busine" xr:uid="{5DAFF134-F90D-47DA-AD98-4A7A7BC93323}"/>
  </hyperlinks>
  <pageMargins left="0.7" right="0.7" top="0.75" bottom="0.75" header="0.3" footer="0.3"/>
  <pageSetup paperSize="9" scale="17" fitToHeight="0" orientation="landscape" r:id="rId1"/>
  <headerFooter alignWithMargins="0"/>
  <legacy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6"/>
  </sheetPr>
  <dimension ref="A1:H33"/>
  <sheetViews>
    <sheetView showGridLines="0" workbookViewId="0"/>
  </sheetViews>
  <sheetFormatPr baseColWidth="10" defaultColWidth="11.44140625" defaultRowHeight="14.4"/>
  <cols>
    <col min="1" max="1" width="21" customWidth="1"/>
    <col min="2" max="2" width="24.6640625" customWidth="1"/>
    <col min="3" max="3" width="44.33203125" bestFit="1" customWidth="1"/>
    <col min="4" max="4" width="95.44140625" bestFit="1" customWidth="1"/>
    <col min="5" max="5" width="22.6640625" customWidth="1"/>
    <col min="7" max="7" width="25.44140625" bestFit="1" customWidth="1"/>
    <col min="8" max="8" width="26.5546875" bestFit="1" customWidth="1"/>
  </cols>
  <sheetData>
    <row r="1" spans="1:8">
      <c r="A1" s="543" t="s">
        <v>2226</v>
      </c>
    </row>
    <row r="2" spans="1:8">
      <c r="A2" s="543" t="s">
        <v>2227</v>
      </c>
      <c r="B2" s="1" t="s">
        <v>337</v>
      </c>
      <c r="C2" s="260"/>
      <c r="D2" s="260"/>
      <c r="E2" s="260"/>
      <c r="F2" s="260"/>
      <c r="G2" s="260"/>
      <c r="H2" s="260"/>
    </row>
    <row r="3" spans="1:8">
      <c r="B3" s="1" t="s">
        <v>193</v>
      </c>
      <c r="C3" s="260"/>
      <c r="D3" s="260"/>
      <c r="E3" s="260"/>
      <c r="F3" s="260"/>
      <c r="G3" s="260"/>
      <c r="H3" s="260"/>
    </row>
    <row r="4" spans="1:8">
      <c r="B4" s="1" t="s">
        <v>2006</v>
      </c>
      <c r="C4" s="260"/>
      <c r="D4" s="260"/>
      <c r="E4" s="260"/>
      <c r="F4" s="260"/>
      <c r="G4" s="260"/>
      <c r="H4" s="260"/>
    </row>
    <row r="5" spans="1:8">
      <c r="B5" s="260"/>
      <c r="C5" s="260"/>
      <c r="D5" s="260"/>
      <c r="E5" s="260"/>
      <c r="F5" s="260"/>
      <c r="G5" s="260"/>
      <c r="H5" s="260"/>
    </row>
    <row r="6" spans="1:8" ht="28.8">
      <c r="B6" s="66" t="s">
        <v>2007</v>
      </c>
      <c r="C6" s="66" t="s">
        <v>2008</v>
      </c>
      <c r="D6" s="69" t="s">
        <v>1508</v>
      </c>
      <c r="E6" s="69" t="s">
        <v>76</v>
      </c>
      <c r="F6" s="69" t="s">
        <v>1823</v>
      </c>
      <c r="G6" s="66" t="s">
        <v>1512</v>
      </c>
      <c r="H6" s="69" t="s">
        <v>325</v>
      </c>
    </row>
    <row r="7" spans="1:8">
      <c r="B7" s="248" t="s">
        <v>270</v>
      </c>
      <c r="C7" s="248" t="s">
        <v>271</v>
      </c>
      <c r="D7" s="67" t="s">
        <v>2009</v>
      </c>
      <c r="E7" s="104" t="s">
        <v>272</v>
      </c>
      <c r="F7" s="187">
        <f>'3.3 Freighting goods'!P51</f>
        <v>0.19747999999999999</v>
      </c>
      <c r="G7" s="104" t="str">
        <f t="shared" ref="G7:G16" si="0">"kgCO2e/"&amp;E7</f>
        <v>kgCO2e/tonelada-kilómetro</v>
      </c>
      <c r="H7" s="248" t="s">
        <v>2218</v>
      </c>
    </row>
    <row r="8" spans="1:8">
      <c r="B8" s="248" t="s">
        <v>270</v>
      </c>
      <c r="C8" s="248" t="s">
        <v>273</v>
      </c>
      <c r="D8" s="67" t="s">
        <v>2010</v>
      </c>
      <c r="E8" s="104" t="s">
        <v>272</v>
      </c>
      <c r="F8" s="187">
        <f>'3.3 Freighting goods'!P42</f>
        <v>0.52761000000000002</v>
      </c>
      <c r="G8" s="104" t="str">
        <f t="shared" si="0"/>
        <v>kgCO2e/tonelada-kilómetro</v>
      </c>
      <c r="H8" s="248" t="s">
        <v>2218</v>
      </c>
    </row>
    <row r="9" spans="1:8">
      <c r="B9" s="248" t="s">
        <v>270</v>
      </c>
      <c r="C9" s="248" t="s">
        <v>274</v>
      </c>
      <c r="D9" s="67" t="s">
        <v>2011</v>
      </c>
      <c r="E9" s="104" t="s">
        <v>272</v>
      </c>
      <c r="F9" s="187">
        <f>'3.3 Freighting goods'!P45</f>
        <v>0.36362</v>
      </c>
      <c r="G9" s="104" t="str">
        <f t="shared" si="0"/>
        <v>kgCO2e/tonelada-kilómetro</v>
      </c>
      <c r="H9" s="248" t="s">
        <v>2218</v>
      </c>
    </row>
    <row r="10" spans="1:8">
      <c r="B10" s="248" t="s">
        <v>270</v>
      </c>
      <c r="C10" s="248" t="s">
        <v>275</v>
      </c>
      <c r="D10" s="67" t="s">
        <v>2012</v>
      </c>
      <c r="E10" s="104" t="s">
        <v>272</v>
      </c>
      <c r="F10" s="187">
        <f>'3.3 Freighting goods'!P48</f>
        <v>0.17146</v>
      </c>
      <c r="G10" s="104" t="str">
        <f t="shared" si="0"/>
        <v>kgCO2e/tonelada-kilómetro</v>
      </c>
      <c r="H10" s="248" t="s">
        <v>2218</v>
      </c>
    </row>
    <row r="11" spans="1:8">
      <c r="B11" s="248" t="s">
        <v>270</v>
      </c>
      <c r="C11" s="248" t="s">
        <v>276</v>
      </c>
      <c r="D11" s="67" t="s">
        <v>2013</v>
      </c>
      <c r="E11" s="104" t="s">
        <v>272</v>
      </c>
      <c r="F11" s="187">
        <f>'3.3 Freighting goods'!P60</f>
        <v>7.8E-2</v>
      </c>
      <c r="G11" s="104" t="str">
        <f t="shared" si="0"/>
        <v>kgCO2e/tonelada-kilómetro</v>
      </c>
      <c r="H11" s="248" t="s">
        <v>2218</v>
      </c>
    </row>
    <row r="12" spans="1:8">
      <c r="B12" s="248" t="s">
        <v>270</v>
      </c>
      <c r="C12" s="248" t="s">
        <v>277</v>
      </c>
      <c r="D12" s="67" t="s">
        <v>2014</v>
      </c>
      <c r="E12" s="104" t="s">
        <v>272</v>
      </c>
      <c r="F12" s="187">
        <f>'3.3 Freighting goods'!P54</f>
        <v>0.12633</v>
      </c>
      <c r="G12" s="104" t="str">
        <f t="shared" si="0"/>
        <v>kgCO2e/tonelada-kilómetro</v>
      </c>
      <c r="H12" s="248" t="s">
        <v>2218</v>
      </c>
    </row>
    <row r="13" spans="1:8">
      <c r="B13" s="248" t="s">
        <v>270</v>
      </c>
      <c r="C13" s="248" t="s">
        <v>278</v>
      </c>
      <c r="D13" s="67" t="s">
        <v>2015</v>
      </c>
      <c r="E13" s="104" t="s">
        <v>272</v>
      </c>
      <c r="F13" s="187">
        <f>'3.3 Freighting goods'!P57</f>
        <v>7.7030000000000001E-2</v>
      </c>
      <c r="G13" s="104" t="str">
        <f t="shared" si="0"/>
        <v>kgCO2e/tonelada-kilómetro</v>
      </c>
      <c r="H13" s="248" t="s">
        <v>2218</v>
      </c>
    </row>
    <row r="14" spans="1:8">
      <c r="B14" s="248" t="s">
        <v>270</v>
      </c>
      <c r="C14" s="248" t="s">
        <v>279</v>
      </c>
      <c r="D14" s="67" t="s">
        <v>2016</v>
      </c>
      <c r="E14" s="104" t="s">
        <v>272</v>
      </c>
      <c r="F14" s="187">
        <f>'3.3 Freighting goods'!P63</f>
        <v>0.10163</v>
      </c>
      <c r="G14" s="104" t="str">
        <f t="shared" si="0"/>
        <v>kgCO2e/tonelada-kilómetro</v>
      </c>
      <c r="H14" s="248" t="s">
        <v>2218</v>
      </c>
    </row>
    <row r="15" spans="1:8">
      <c r="A15" s="260"/>
      <c r="B15" s="248" t="s">
        <v>270</v>
      </c>
      <c r="C15" s="248" t="s">
        <v>280</v>
      </c>
      <c r="D15" s="248" t="s">
        <v>2017</v>
      </c>
      <c r="E15" s="104" t="s">
        <v>272</v>
      </c>
      <c r="F15" s="187">
        <f>'3.3 Freighting goods'!D106</f>
        <v>2.7789999999999999E-2</v>
      </c>
      <c r="G15" s="104" t="str">
        <f t="shared" si="0"/>
        <v>kgCO2e/tonelada-kilómetro</v>
      </c>
      <c r="H15" s="248" t="s">
        <v>2218</v>
      </c>
    </row>
    <row r="16" spans="1:8">
      <c r="B16" s="248" t="s">
        <v>270</v>
      </c>
      <c r="C16" s="248" t="s">
        <v>281</v>
      </c>
      <c r="D16" s="248" t="s">
        <v>2018</v>
      </c>
      <c r="E16" s="104" t="s">
        <v>272</v>
      </c>
      <c r="F16" s="187">
        <f>'3.3 Freighting goods'!D35</f>
        <v>0.63129999999999997</v>
      </c>
      <c r="G16" s="104" t="str">
        <f t="shared" si="0"/>
        <v>kgCO2e/tonelada-kilómetro</v>
      </c>
      <c r="H16" s="248" t="s">
        <v>2218</v>
      </c>
    </row>
    <row r="17" spans="1:8">
      <c r="B17" s="248" t="s">
        <v>270</v>
      </c>
      <c r="C17" s="248" t="s">
        <v>282</v>
      </c>
      <c r="D17" s="67" t="s">
        <v>2009</v>
      </c>
      <c r="E17" s="104" t="s">
        <v>272</v>
      </c>
      <c r="F17" s="187">
        <f>'3.3 Freighting goods'!P51</f>
        <v>0.19747999999999999</v>
      </c>
      <c r="G17" s="104" t="str">
        <f t="shared" ref="G17:G20" si="1">"kgCO2e/"&amp;E17</f>
        <v>kgCO2e/tonelada-kilómetro</v>
      </c>
      <c r="H17" s="248" t="s">
        <v>2218</v>
      </c>
    </row>
    <row r="18" spans="1:8">
      <c r="B18" s="248" t="s">
        <v>270</v>
      </c>
      <c r="C18" s="248" t="s">
        <v>283</v>
      </c>
      <c r="D18" s="248" t="s">
        <v>2019</v>
      </c>
      <c r="E18" s="104" t="s">
        <v>272</v>
      </c>
      <c r="F18" s="187">
        <f>'3.3 Freighting goods'!P60</f>
        <v>7.8E-2</v>
      </c>
      <c r="G18" s="104" t="str">
        <f t="shared" si="1"/>
        <v>kgCO2e/tonelada-kilómetro</v>
      </c>
      <c r="H18" s="248" t="s">
        <v>2218</v>
      </c>
    </row>
    <row r="19" spans="1:8">
      <c r="B19" s="248" t="s">
        <v>270</v>
      </c>
      <c r="C19" s="248" t="s">
        <v>284</v>
      </c>
      <c r="D19" s="248" t="s">
        <v>2020</v>
      </c>
      <c r="E19" s="104" t="s">
        <v>272</v>
      </c>
      <c r="F19" s="187">
        <f>'3.3 Freighting goods'!P91</f>
        <v>0.11894</v>
      </c>
      <c r="G19" s="104" t="str">
        <f>"kgCO2e/"&amp;E19</f>
        <v>kgCO2e/tonelada-kilómetro</v>
      </c>
      <c r="H19" s="248" t="s">
        <v>2218</v>
      </c>
    </row>
    <row r="20" spans="1:8">
      <c r="A20" s="260"/>
      <c r="B20" s="248" t="s">
        <v>270</v>
      </c>
      <c r="C20" s="248" t="s">
        <v>285</v>
      </c>
      <c r="D20" s="248" t="s">
        <v>2017</v>
      </c>
      <c r="E20" s="104" t="s">
        <v>272</v>
      </c>
      <c r="F20" s="187">
        <f>'3.3 Freighting goods'!D106</f>
        <v>2.7789999999999999E-2</v>
      </c>
      <c r="G20" s="104" t="str">
        <f t="shared" si="1"/>
        <v>kgCO2e/tonelada-kilómetro</v>
      </c>
      <c r="H20" s="248" t="s">
        <v>2218</v>
      </c>
    </row>
    <row r="21" spans="1:8">
      <c r="B21" s="248" t="s">
        <v>286</v>
      </c>
      <c r="C21" s="248" t="s">
        <v>287</v>
      </c>
      <c r="D21" s="248" t="s">
        <v>2021</v>
      </c>
      <c r="E21" s="104" t="s">
        <v>272</v>
      </c>
      <c r="F21" s="187">
        <f>'3.3 Freighting goods'!E159</f>
        <v>1.6119999999999999E-2</v>
      </c>
      <c r="G21" s="104" t="str">
        <f t="shared" ref="G21:G22" si="2">"kgCO2e/"&amp;E21</f>
        <v>kgCO2e/tonelada-kilómetro</v>
      </c>
      <c r="H21" s="248" t="s">
        <v>2218</v>
      </c>
    </row>
    <row r="22" spans="1:8">
      <c r="B22" s="248" t="s">
        <v>286</v>
      </c>
      <c r="C22" s="248" t="s">
        <v>288</v>
      </c>
      <c r="D22" s="248" t="s">
        <v>2022</v>
      </c>
      <c r="E22" s="104" t="s">
        <v>272</v>
      </c>
      <c r="F22" s="187">
        <f>'3.3 Freighting goods'!E145</f>
        <v>3.5300000000000002E-3</v>
      </c>
      <c r="G22" s="104" t="str">
        <f t="shared" si="2"/>
        <v>kgCO2e/tonelada-kilómetro</v>
      </c>
      <c r="H22" s="248" t="s">
        <v>2218</v>
      </c>
    </row>
    <row r="23" spans="1:8">
      <c r="B23" s="248" t="s">
        <v>289</v>
      </c>
      <c r="C23" s="248" t="s">
        <v>252</v>
      </c>
      <c r="D23" s="248" t="s">
        <v>2023</v>
      </c>
      <c r="E23" s="104" t="s">
        <v>272</v>
      </c>
      <c r="F23" s="187">
        <f>'3.3 Freighting goods'!H98</f>
        <v>2.7193100000000001</v>
      </c>
      <c r="G23" s="104" t="str">
        <f t="shared" ref="G23" si="3">"kgCO2e/"&amp;E23</f>
        <v>kgCO2e/tonelada-kilómetro</v>
      </c>
      <c r="H23" s="248" t="s">
        <v>2218</v>
      </c>
    </row>
    <row r="24" spans="1:8">
      <c r="B24" s="248" t="s">
        <v>289</v>
      </c>
      <c r="C24" s="248" t="s">
        <v>253</v>
      </c>
      <c r="D24" s="248" t="s">
        <v>2024</v>
      </c>
      <c r="E24" s="104" t="s">
        <v>272</v>
      </c>
      <c r="F24" s="187">
        <f>'3.3 Freighting goods'!H101</f>
        <v>0.53129999999999999</v>
      </c>
      <c r="G24" s="104" t="str">
        <f t="shared" ref="G24" si="4">"kgCO2e/"&amp;E24</f>
        <v>kgCO2e/tonelada-kilómetro</v>
      </c>
      <c r="H24" s="248" t="s">
        <v>2218</v>
      </c>
    </row>
    <row r="25" spans="1:8">
      <c r="B25" s="248" t="s">
        <v>290</v>
      </c>
      <c r="C25" s="248" t="s">
        <v>281</v>
      </c>
      <c r="D25" s="248" t="s">
        <v>2018</v>
      </c>
      <c r="E25" s="104" t="s">
        <v>272</v>
      </c>
      <c r="F25" s="187">
        <f>'3.3 Freighting goods'!D35</f>
        <v>0.63129999999999997</v>
      </c>
      <c r="G25" s="104" t="str">
        <f>"kgCO2e/"&amp;E25</f>
        <v>kgCO2e/tonelada-kilómetro</v>
      </c>
      <c r="H25" s="248" t="s">
        <v>2218</v>
      </c>
    </row>
    <row r="26" spans="1:8">
      <c r="B26" s="248" t="s">
        <v>290</v>
      </c>
      <c r="C26" s="248" t="s">
        <v>282</v>
      </c>
      <c r="D26" s="67" t="s">
        <v>2009</v>
      </c>
      <c r="E26" s="104" t="s">
        <v>272</v>
      </c>
      <c r="F26" s="187">
        <f>'3.3 Freighting goods'!P51</f>
        <v>0.19747999999999999</v>
      </c>
      <c r="G26" s="104" t="str">
        <f t="shared" ref="G26:G27" si="5">"kgCO2e/"&amp;E26</f>
        <v>kgCO2e/tonelada-kilómetro</v>
      </c>
      <c r="H26" s="248" t="s">
        <v>2218</v>
      </c>
    </row>
    <row r="27" spans="1:8">
      <c r="B27" s="248" t="s">
        <v>290</v>
      </c>
      <c r="C27" s="248" t="s">
        <v>283</v>
      </c>
      <c r="D27" s="248" t="s">
        <v>2019</v>
      </c>
      <c r="E27" s="104" t="s">
        <v>272</v>
      </c>
      <c r="F27" s="187">
        <f>'3.3 Freighting goods'!P60</f>
        <v>7.8E-2</v>
      </c>
      <c r="G27" s="104" t="str">
        <f t="shared" si="5"/>
        <v>kgCO2e/tonelada-kilómetro</v>
      </c>
      <c r="H27" s="248" t="s">
        <v>2218</v>
      </c>
    </row>
    <row r="28" spans="1:8">
      <c r="B28" s="248" t="s">
        <v>290</v>
      </c>
      <c r="C28" s="248" t="s">
        <v>284</v>
      </c>
      <c r="D28" s="248" t="s">
        <v>2020</v>
      </c>
      <c r="E28" s="104" t="s">
        <v>272</v>
      </c>
      <c r="F28" s="187">
        <f>'3.3 Freighting goods'!P91</f>
        <v>0.11894</v>
      </c>
      <c r="G28" s="104" t="str">
        <f>"kgCO2e/"&amp;E28</f>
        <v>kgCO2e/tonelada-kilómetro</v>
      </c>
      <c r="H28" s="248" t="s">
        <v>2218</v>
      </c>
    </row>
    <row r="29" spans="1:8">
      <c r="B29" s="248" t="s">
        <v>290</v>
      </c>
      <c r="C29" s="248" t="s">
        <v>285</v>
      </c>
      <c r="D29" s="248" t="s">
        <v>2017</v>
      </c>
      <c r="E29" s="104" t="s">
        <v>272</v>
      </c>
      <c r="F29" s="187">
        <f>'3.3 Freighting goods'!D106</f>
        <v>2.7789999999999999E-2</v>
      </c>
      <c r="G29" s="104" t="str">
        <f>"kgCO2e/"&amp;E29</f>
        <v>kgCO2e/tonelada-kilómetro</v>
      </c>
      <c r="H29" s="248" t="s">
        <v>2218</v>
      </c>
    </row>
    <row r="30" spans="1:8">
      <c r="B30" s="248" t="s">
        <v>291</v>
      </c>
      <c r="C30" s="248" t="s">
        <v>287</v>
      </c>
      <c r="D30" s="248" t="s">
        <v>2021</v>
      </c>
      <c r="E30" s="104" t="s">
        <v>272</v>
      </c>
      <c r="F30" s="187">
        <f>'3.3 Freighting goods'!E159</f>
        <v>1.6119999999999999E-2</v>
      </c>
      <c r="G30" s="104" t="str">
        <f t="shared" ref="G30:G33" si="6">"kgCO2e/"&amp;E30</f>
        <v>kgCO2e/tonelada-kilómetro</v>
      </c>
      <c r="H30" s="248" t="s">
        <v>2218</v>
      </c>
    </row>
    <row r="31" spans="1:8">
      <c r="B31" s="248" t="s">
        <v>291</v>
      </c>
      <c r="C31" s="248" t="s">
        <v>288</v>
      </c>
      <c r="D31" s="248" t="s">
        <v>2022</v>
      </c>
      <c r="E31" s="104" t="s">
        <v>272</v>
      </c>
      <c r="F31" s="187">
        <f>'3.3 Freighting goods'!E145</f>
        <v>3.5300000000000002E-3</v>
      </c>
      <c r="G31" s="104" t="str">
        <f t="shared" si="6"/>
        <v>kgCO2e/tonelada-kilómetro</v>
      </c>
      <c r="H31" s="248" t="s">
        <v>2218</v>
      </c>
    </row>
    <row r="32" spans="1:8">
      <c r="B32" s="248" t="s">
        <v>292</v>
      </c>
      <c r="C32" s="248" t="s">
        <v>252</v>
      </c>
      <c r="D32" s="248" t="s">
        <v>2023</v>
      </c>
      <c r="E32" s="104" t="s">
        <v>272</v>
      </c>
      <c r="F32" s="187">
        <f>'3.3 Freighting goods'!H98</f>
        <v>2.7193100000000001</v>
      </c>
      <c r="G32" s="104" t="str">
        <f t="shared" si="6"/>
        <v>kgCO2e/tonelada-kilómetro</v>
      </c>
      <c r="H32" s="248" t="s">
        <v>2218</v>
      </c>
    </row>
    <row r="33" spans="2:8">
      <c r="B33" s="248" t="s">
        <v>292</v>
      </c>
      <c r="C33" s="248" t="s">
        <v>253</v>
      </c>
      <c r="D33" s="248" t="s">
        <v>2024</v>
      </c>
      <c r="E33" s="104" t="s">
        <v>272</v>
      </c>
      <c r="F33" s="187">
        <f>'3.3 Freighting goods'!H101</f>
        <v>0.53129999999999999</v>
      </c>
      <c r="G33" s="104" t="str">
        <f t="shared" si="6"/>
        <v>kgCO2e/tonelada-kilómetro</v>
      </c>
      <c r="H33" s="248" t="s">
        <v>2218</v>
      </c>
    </row>
  </sheetData>
  <sheetProtection autoFilter="0"/>
  <hyperlinks>
    <hyperlink ref="A1" location="INICIO!A1" display="Volver al inicio" xr:uid="{9A1D2E2E-29AB-4FA8-9A30-F2DFDB05B0E7}"/>
    <hyperlink ref="A2" location="RESUMEN!A1" display="RESUMEN" xr:uid="{B5907063-6F94-41FB-B6B7-F3C8EC2A1CDE}"/>
  </hyperlink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6" tint="0.79998168889431442"/>
    <pageSetUpPr fitToPage="1"/>
  </sheetPr>
  <dimension ref="A1:AG221"/>
  <sheetViews>
    <sheetView showGridLines="0" workbookViewId="0"/>
  </sheetViews>
  <sheetFormatPr baseColWidth="10" defaultColWidth="11.33203125" defaultRowHeight="14.4"/>
  <cols>
    <col min="1" max="1" width="25.6640625" style="382" customWidth="1"/>
    <col min="2" max="2" width="26.44140625" style="402" customWidth="1"/>
    <col min="3" max="3" width="23.44140625" style="382" customWidth="1"/>
    <col min="4" max="4" width="13.6640625" style="382" customWidth="1"/>
    <col min="5" max="6" width="20.6640625" style="382" bestFit="1" customWidth="1"/>
    <col min="7" max="7" width="20.5546875" style="382" bestFit="1" customWidth="1"/>
    <col min="8" max="8" width="21" style="382" bestFit="1" customWidth="1"/>
    <col min="9" max="9" width="20.6640625" style="382" bestFit="1" customWidth="1"/>
    <col min="10" max="10" width="20.5546875" style="382" bestFit="1" customWidth="1"/>
    <col min="11" max="11" width="21" style="382" bestFit="1" customWidth="1"/>
    <col min="12" max="12" width="13.6640625" style="382" customWidth="1"/>
    <col min="13" max="13" width="20.6640625" style="381" bestFit="1" customWidth="1"/>
    <col min="14" max="14" width="20.5546875" style="381" bestFit="1" customWidth="1"/>
    <col min="15" max="15" width="21" style="381" bestFit="1" customWidth="1"/>
    <col min="16" max="16" width="13.6640625" style="381" customWidth="1"/>
    <col min="17" max="17" width="20.6640625" style="381" bestFit="1" customWidth="1"/>
    <col min="18" max="18" width="20.5546875" style="381" bestFit="1" customWidth="1"/>
    <col min="19" max="19" width="21" style="381" bestFit="1" customWidth="1"/>
    <col min="20" max="20" width="13.6640625" style="381" customWidth="1"/>
    <col min="21" max="21" width="20.6640625" style="381" bestFit="1" customWidth="1"/>
    <col min="22" max="22" width="20.5546875" style="381" bestFit="1" customWidth="1"/>
    <col min="23" max="23" width="21" style="381" bestFit="1" customWidth="1"/>
    <col min="24" max="24" width="13.6640625" style="382" customWidth="1"/>
    <col min="25" max="25" width="20.6640625" style="382" bestFit="1" customWidth="1"/>
    <col min="26" max="26" width="20.5546875" style="382" bestFit="1" customWidth="1"/>
    <col min="27" max="27" width="21" style="382" bestFit="1" customWidth="1"/>
    <col min="28" max="28" width="13.6640625" style="382" customWidth="1"/>
    <col min="29" max="29" width="20.6640625" style="382" bestFit="1" customWidth="1"/>
    <col min="30" max="30" width="20.5546875" style="382" bestFit="1" customWidth="1"/>
    <col min="31" max="31" width="21" style="382" bestFit="1" customWidth="1"/>
    <col min="32" max="32" width="13.6640625" style="382" customWidth="1"/>
    <col min="33" max="16384" width="11.33203125" style="382"/>
  </cols>
  <sheetData>
    <row r="1" spans="1:33" s="378" customFormat="1" ht="10.199999999999999">
      <c r="A1" s="378" t="s">
        <v>1564</v>
      </c>
    </row>
    <row r="2" spans="1:33" ht="21">
      <c r="A2" s="379" t="s">
        <v>1882</v>
      </c>
      <c r="B2" s="379"/>
      <c r="C2" s="379"/>
      <c r="D2" s="379"/>
      <c r="E2" s="379"/>
      <c r="F2" s="381"/>
      <c r="G2" s="381"/>
      <c r="H2" s="381"/>
      <c r="I2" s="381"/>
      <c r="J2" s="381"/>
      <c r="K2" s="381"/>
      <c r="L2" s="381"/>
      <c r="X2" s="381"/>
      <c r="Y2" s="381"/>
      <c r="Z2" s="381"/>
      <c r="AA2" s="381"/>
      <c r="AB2" s="381"/>
      <c r="AC2" s="381"/>
      <c r="AD2" s="381"/>
      <c r="AE2" s="381"/>
      <c r="AF2" s="381"/>
      <c r="AG2" s="381"/>
    </row>
    <row r="3" spans="1:33">
      <c r="A3" s="159" t="s">
        <v>1566</v>
      </c>
      <c r="B3" s="401"/>
      <c r="C3" s="381"/>
      <c r="D3" s="381"/>
      <c r="E3" s="381"/>
      <c r="F3" s="381"/>
      <c r="G3" s="381"/>
      <c r="H3" s="381"/>
      <c r="I3" s="381"/>
      <c r="J3" s="381"/>
      <c r="K3" s="381"/>
      <c r="L3" s="381"/>
      <c r="X3" s="381"/>
      <c r="Y3" s="381"/>
      <c r="Z3" s="381"/>
      <c r="AA3" s="381"/>
      <c r="AB3" s="381"/>
      <c r="AC3" s="381"/>
      <c r="AD3" s="381"/>
      <c r="AE3" s="381"/>
      <c r="AF3" s="381"/>
      <c r="AG3" s="381"/>
    </row>
    <row r="4" spans="1:33" s="387" customFormat="1" ht="7.2" thickBot="1">
      <c r="B4" s="421"/>
    </row>
    <row r="5" spans="1:33" ht="15" thickTop="1">
      <c r="A5" s="390" t="s">
        <v>1567</v>
      </c>
      <c r="B5" s="391" t="s">
        <v>1882</v>
      </c>
      <c r="C5" s="390" t="s">
        <v>1568</v>
      </c>
      <c r="D5" s="392" t="s">
        <v>2198</v>
      </c>
      <c r="E5" s="423" t="s">
        <v>1569</v>
      </c>
      <c r="F5" s="424" t="s">
        <v>1570</v>
      </c>
      <c r="G5" s="381"/>
      <c r="H5" s="381"/>
      <c r="I5" s="381"/>
      <c r="J5" s="381"/>
      <c r="K5" s="381"/>
      <c r="L5" s="381"/>
      <c r="X5" s="381"/>
      <c r="Y5" s="381"/>
      <c r="Z5" s="381"/>
      <c r="AA5" s="381"/>
      <c r="AB5" s="381"/>
      <c r="AC5" s="381"/>
      <c r="AD5" s="381"/>
      <c r="AE5" s="381"/>
      <c r="AF5" s="381"/>
      <c r="AG5" s="381"/>
    </row>
    <row r="6" spans="1:33" ht="15" thickBot="1">
      <c r="A6" s="395" t="s">
        <v>1571</v>
      </c>
      <c r="B6" s="396" t="s">
        <v>1572</v>
      </c>
      <c r="C6" s="397" t="s">
        <v>1573</v>
      </c>
      <c r="D6" s="446">
        <v>1</v>
      </c>
      <c r="E6" s="397" t="s">
        <v>1574</v>
      </c>
      <c r="F6" s="426">
        <v>2025</v>
      </c>
      <c r="G6" s="381"/>
      <c r="H6" s="381"/>
      <c r="I6" s="381"/>
      <c r="J6" s="381"/>
      <c r="K6" s="381"/>
      <c r="L6" s="381"/>
      <c r="X6" s="381"/>
      <c r="Y6" s="381"/>
      <c r="Z6" s="381"/>
      <c r="AA6" s="381"/>
      <c r="AB6" s="381"/>
      <c r="AC6" s="381"/>
      <c r="AD6" s="381"/>
      <c r="AE6" s="381"/>
      <c r="AF6" s="381"/>
      <c r="AG6" s="381"/>
    </row>
    <row r="7" spans="1:33" ht="15.6" thickTop="1" thickBot="1">
      <c r="A7" s="381"/>
      <c r="B7" s="401"/>
      <c r="C7" s="381"/>
      <c r="D7" s="381"/>
      <c r="E7" s="381"/>
      <c r="F7" s="381"/>
      <c r="G7" s="381"/>
      <c r="H7" s="381"/>
      <c r="I7" s="381"/>
      <c r="J7" s="381"/>
      <c r="K7" s="381"/>
      <c r="L7" s="381"/>
      <c r="X7" s="381"/>
      <c r="Y7" s="381"/>
      <c r="Z7" s="381"/>
      <c r="AA7" s="381"/>
      <c r="AB7" s="381"/>
      <c r="AC7" s="381"/>
      <c r="AD7" s="381"/>
      <c r="AE7" s="381"/>
      <c r="AF7" s="381"/>
      <c r="AG7" s="381"/>
    </row>
    <row r="8" spans="1:33" ht="34.5" customHeight="1" thickTop="1" thickBot="1">
      <c r="A8" s="693" t="s">
        <v>2025</v>
      </c>
      <c r="B8" s="694"/>
      <c r="C8" s="694"/>
      <c r="D8" s="694"/>
      <c r="E8" s="694"/>
      <c r="F8" s="694"/>
      <c r="G8" s="694"/>
      <c r="H8" s="694"/>
      <c r="I8" s="694"/>
      <c r="J8" s="694"/>
      <c r="K8" s="694"/>
      <c r="L8" s="695"/>
      <c r="X8" s="381"/>
      <c r="Y8" s="381"/>
      <c r="Z8" s="381"/>
      <c r="AA8" s="381"/>
      <c r="AB8" s="381"/>
      <c r="AC8" s="381"/>
      <c r="AD8" s="381"/>
      <c r="AE8" s="381"/>
      <c r="AF8" s="381"/>
      <c r="AG8" s="381"/>
    </row>
    <row r="9" spans="1:33" ht="15" thickTop="1">
      <c r="A9" s="696"/>
      <c r="B9" s="705"/>
      <c r="C9" s="705"/>
      <c r="D9" s="705"/>
      <c r="E9" s="705"/>
      <c r="F9" s="705"/>
      <c r="G9" s="705"/>
      <c r="H9" s="705"/>
      <c r="I9" s="705"/>
      <c r="J9" s="705"/>
      <c r="K9" s="705"/>
      <c r="L9" s="705"/>
      <c r="X9" s="381"/>
      <c r="Y9" s="381"/>
      <c r="Z9" s="381"/>
      <c r="AA9" s="381"/>
      <c r="AB9" s="381"/>
      <c r="AC9" s="381"/>
      <c r="AD9" s="381"/>
      <c r="AE9" s="381"/>
      <c r="AF9" s="381"/>
      <c r="AG9" s="381"/>
    </row>
    <row r="10" spans="1:33" s="381" customFormat="1" ht="15" customHeight="1">
      <c r="A10" s="697" t="s">
        <v>1576</v>
      </c>
      <c r="B10" s="697"/>
      <c r="C10" s="697"/>
      <c r="D10" s="697"/>
      <c r="E10" s="697"/>
      <c r="F10" s="697"/>
      <c r="G10" s="697"/>
      <c r="H10" s="697"/>
      <c r="I10" s="697"/>
      <c r="J10" s="697"/>
      <c r="K10" s="697"/>
      <c r="L10" s="697"/>
    </row>
    <row r="11" spans="1:33" s="520" customFormat="1" ht="18.75" customHeight="1">
      <c r="A11" s="741" t="s">
        <v>2026</v>
      </c>
      <c r="B11" s="741"/>
      <c r="C11" s="741"/>
      <c r="D11" s="741"/>
      <c r="E11" s="741"/>
      <c r="F11" s="741"/>
      <c r="G11" s="741"/>
      <c r="H11" s="741"/>
      <c r="I11" s="741"/>
      <c r="J11" s="741"/>
      <c r="K11" s="741"/>
      <c r="L11" s="741"/>
    </row>
    <row r="12" spans="1:33" s="520" customFormat="1" ht="41.1" customHeight="1">
      <c r="A12" s="741" t="s">
        <v>2027</v>
      </c>
      <c r="B12" s="741"/>
      <c r="C12" s="741"/>
      <c r="D12" s="741"/>
      <c r="E12" s="741"/>
      <c r="F12" s="741"/>
      <c r="G12" s="741"/>
      <c r="H12" s="741"/>
      <c r="I12" s="741"/>
      <c r="J12" s="741"/>
      <c r="K12" s="741"/>
      <c r="L12" s="741"/>
    </row>
    <row r="13" spans="1:33" s="381" customFormat="1" ht="20.100000000000001" customHeight="1">
      <c r="A13" s="741" t="s">
        <v>2028</v>
      </c>
      <c r="B13" s="741"/>
      <c r="C13" s="741"/>
      <c r="D13" s="741"/>
      <c r="E13" s="741"/>
      <c r="F13" s="741"/>
      <c r="G13" s="741"/>
      <c r="H13" s="741"/>
      <c r="I13" s="741"/>
      <c r="J13" s="741"/>
      <c r="K13" s="741"/>
      <c r="L13" s="741"/>
    </row>
    <row r="14" spans="1:33" s="520" customFormat="1" ht="75" customHeight="1">
      <c r="A14" s="741" t="s">
        <v>2029</v>
      </c>
      <c r="B14" s="741"/>
      <c r="C14" s="741"/>
      <c r="D14" s="741"/>
      <c r="E14" s="741"/>
      <c r="F14" s="741"/>
      <c r="G14" s="741"/>
      <c r="H14" s="741"/>
      <c r="I14" s="741"/>
      <c r="J14" s="741"/>
      <c r="K14" s="741"/>
      <c r="L14" s="741"/>
    </row>
    <row r="15" spans="1:33" ht="27.6" customHeight="1">
      <c r="A15" s="741" t="s">
        <v>2030</v>
      </c>
      <c r="B15" s="741"/>
      <c r="C15" s="741"/>
      <c r="D15" s="741"/>
      <c r="E15" s="741"/>
      <c r="F15" s="741"/>
      <c r="G15" s="741"/>
      <c r="H15" s="741"/>
      <c r="I15" s="741"/>
      <c r="J15" s="741"/>
      <c r="K15" s="741"/>
      <c r="L15" s="741"/>
      <c r="X15" s="381"/>
      <c r="Y15" s="381"/>
      <c r="Z15" s="381"/>
      <c r="AA15" s="381"/>
      <c r="AB15" s="381"/>
      <c r="AC15" s="381"/>
      <c r="AD15" s="381"/>
      <c r="AE15" s="381"/>
      <c r="AF15" s="381"/>
      <c r="AG15" s="381"/>
    </row>
    <row r="16" spans="1:33" s="520" customFormat="1" ht="21.75" customHeight="1">
      <c r="A16" s="783" t="s">
        <v>2031</v>
      </c>
      <c r="B16" s="783"/>
      <c r="C16" s="783"/>
      <c r="D16" s="783"/>
      <c r="E16" s="783"/>
      <c r="F16" s="783"/>
      <c r="G16" s="783"/>
      <c r="H16" s="783"/>
      <c r="I16" s="783"/>
      <c r="J16" s="783"/>
      <c r="K16" s="783"/>
      <c r="L16" s="783"/>
    </row>
    <row r="17" spans="1:32" s="520" customFormat="1" ht="19.5" customHeight="1">
      <c r="A17" s="779" t="s">
        <v>2032</v>
      </c>
      <c r="B17" s="779"/>
      <c r="C17" s="779"/>
      <c r="D17" s="779"/>
      <c r="E17" s="779"/>
      <c r="F17" s="779"/>
      <c r="G17" s="779"/>
      <c r="H17" s="779"/>
      <c r="I17" s="779"/>
      <c r="J17" s="779"/>
      <c r="K17" s="779"/>
      <c r="L17" s="779"/>
    </row>
    <row r="18" spans="1:32" s="408" customFormat="1" ht="20.25" customHeight="1">
      <c r="A18" s="714" t="s">
        <v>2033</v>
      </c>
      <c r="B18" s="714"/>
      <c r="C18" s="714"/>
      <c r="D18" s="714"/>
      <c r="E18" s="714"/>
      <c r="F18" s="714"/>
      <c r="G18" s="714"/>
      <c r="H18" s="714"/>
      <c r="I18" s="714"/>
      <c r="J18" s="714"/>
      <c r="K18" s="714"/>
      <c r="L18" s="714"/>
    </row>
    <row r="19" spans="1:32" s="408" customFormat="1" ht="33.75" customHeight="1">
      <c r="A19" s="714" t="s">
        <v>2034</v>
      </c>
      <c r="B19" s="714"/>
      <c r="C19" s="714"/>
      <c r="D19" s="714"/>
      <c r="E19" s="714"/>
      <c r="F19" s="714"/>
      <c r="G19" s="714"/>
      <c r="H19" s="714"/>
      <c r="I19" s="714"/>
      <c r="J19" s="714"/>
      <c r="K19" s="714"/>
      <c r="L19" s="714"/>
    </row>
    <row r="20" spans="1:32" s="408" customFormat="1" ht="28.5" customHeight="1">
      <c r="A20" s="714" t="s">
        <v>2035</v>
      </c>
      <c r="B20" s="714"/>
      <c r="C20" s="714"/>
      <c r="D20" s="714"/>
      <c r="E20" s="714"/>
      <c r="F20" s="714"/>
      <c r="G20" s="714"/>
      <c r="H20" s="714"/>
      <c r="I20" s="714"/>
      <c r="J20" s="714"/>
      <c r="K20" s="714"/>
      <c r="L20" s="714"/>
    </row>
    <row r="21" spans="1:32" s="408" customFormat="1" ht="31.5" customHeight="1">
      <c r="A21" s="714" t="s">
        <v>2036</v>
      </c>
      <c r="B21" s="714"/>
      <c r="C21" s="714"/>
      <c r="D21" s="714"/>
      <c r="E21" s="714"/>
      <c r="F21" s="714"/>
      <c r="G21" s="714"/>
      <c r="H21" s="714"/>
      <c r="I21" s="714"/>
      <c r="J21" s="714"/>
      <c r="K21" s="714"/>
      <c r="L21" s="714"/>
      <c r="N21" s="439"/>
    </row>
    <row r="22" spans="1:32" s="381" customFormat="1" ht="10.5" customHeight="1">
      <c r="A22" s="403"/>
      <c r="B22" s="403"/>
      <c r="C22" s="403"/>
      <c r="D22" s="403"/>
      <c r="E22" s="403"/>
      <c r="F22" s="403"/>
      <c r="G22" s="403"/>
      <c r="H22" s="403"/>
      <c r="I22" s="403"/>
      <c r="J22" s="403"/>
      <c r="K22" s="403"/>
      <c r="L22" s="403"/>
    </row>
    <row r="23" spans="1:32" s="381" customFormat="1">
      <c r="A23" s="521"/>
      <c r="B23" s="521"/>
      <c r="C23" s="521"/>
      <c r="D23" s="432"/>
      <c r="E23" s="432"/>
      <c r="F23" s="432"/>
      <c r="G23" s="432"/>
      <c r="H23" s="432"/>
      <c r="I23" s="432"/>
      <c r="J23" s="432"/>
      <c r="K23" s="432"/>
      <c r="L23" s="432"/>
      <c r="M23" s="432"/>
      <c r="N23" s="432"/>
      <c r="O23" s="432"/>
      <c r="P23" s="432"/>
      <c r="Q23" s="432"/>
      <c r="R23" s="432"/>
      <c r="S23" s="432"/>
      <c r="T23" s="432"/>
      <c r="U23" s="432"/>
      <c r="V23" s="432"/>
      <c r="W23" s="432"/>
      <c r="X23" s="432"/>
      <c r="Y23" s="432"/>
      <c r="Z23" s="432"/>
      <c r="AA23" s="432"/>
      <c r="AB23" s="432"/>
      <c r="AC23" s="432"/>
      <c r="AD23" s="432"/>
      <c r="AE23" s="432"/>
    </row>
    <row r="24" spans="1:32" s="408" customFormat="1" ht="15" customHeight="1">
      <c r="A24" s="450"/>
      <c r="B24" s="433"/>
      <c r="D24" s="767" t="s">
        <v>575</v>
      </c>
      <c r="E24" s="767"/>
      <c r="F24" s="767"/>
      <c r="G24" s="767"/>
      <c r="H24" s="767" t="s">
        <v>1895</v>
      </c>
      <c r="I24" s="767"/>
      <c r="J24" s="767"/>
      <c r="K24" s="767"/>
      <c r="L24" s="767" t="s">
        <v>1658</v>
      </c>
      <c r="M24" s="767"/>
      <c r="N24" s="767"/>
      <c r="O24" s="767"/>
      <c r="P24" s="767" t="s">
        <v>1660</v>
      </c>
      <c r="Q24" s="767"/>
      <c r="R24" s="767"/>
      <c r="S24" s="767"/>
      <c r="T24" s="767" t="s">
        <v>1897</v>
      </c>
      <c r="U24" s="767"/>
      <c r="V24" s="767"/>
      <c r="W24" s="767"/>
      <c r="X24" s="784" t="s">
        <v>1898</v>
      </c>
      <c r="Y24" s="784"/>
      <c r="Z24" s="784"/>
      <c r="AA24" s="784"/>
      <c r="AB24" s="784" t="s">
        <v>1899</v>
      </c>
      <c r="AC24" s="784"/>
      <c r="AD24" s="784"/>
      <c r="AE24" s="784"/>
    </row>
    <row r="25" spans="1:32" s="408" customFormat="1" ht="15.6">
      <c r="A25" s="448" t="s">
        <v>1587</v>
      </c>
      <c r="B25" s="429" t="s">
        <v>1729</v>
      </c>
      <c r="C25" s="410" t="s">
        <v>1589</v>
      </c>
      <c r="D25" s="413" t="s">
        <v>1590</v>
      </c>
      <c r="E25" s="413" t="s">
        <v>1854</v>
      </c>
      <c r="F25" s="413" t="s">
        <v>1855</v>
      </c>
      <c r="G25" s="413" t="s">
        <v>1856</v>
      </c>
      <c r="H25" s="413" t="s">
        <v>1590</v>
      </c>
      <c r="I25" s="413" t="s">
        <v>1854</v>
      </c>
      <c r="J25" s="413" t="s">
        <v>1855</v>
      </c>
      <c r="K25" s="413" t="s">
        <v>1856</v>
      </c>
      <c r="L25" s="413" t="s">
        <v>1590</v>
      </c>
      <c r="M25" s="413" t="s">
        <v>1854</v>
      </c>
      <c r="N25" s="413" t="s">
        <v>1855</v>
      </c>
      <c r="O25" s="413" t="s">
        <v>1856</v>
      </c>
      <c r="P25" s="413" t="s">
        <v>1590</v>
      </c>
      <c r="Q25" s="413" t="s">
        <v>1854</v>
      </c>
      <c r="R25" s="413" t="s">
        <v>1855</v>
      </c>
      <c r="S25" s="413" t="s">
        <v>1856</v>
      </c>
      <c r="T25" s="413" t="s">
        <v>1590</v>
      </c>
      <c r="U25" s="413" t="s">
        <v>1854</v>
      </c>
      <c r="V25" s="413" t="s">
        <v>1855</v>
      </c>
      <c r="W25" s="413" t="s">
        <v>1856</v>
      </c>
      <c r="X25" s="413" t="s">
        <v>1590</v>
      </c>
      <c r="Y25" s="413" t="s">
        <v>1854</v>
      </c>
      <c r="Z25" s="413" t="s">
        <v>1855</v>
      </c>
      <c r="AA25" s="413" t="s">
        <v>1856</v>
      </c>
      <c r="AB25" s="413" t="s">
        <v>1590</v>
      </c>
      <c r="AC25" s="413" t="s">
        <v>1854</v>
      </c>
      <c r="AD25" s="413" t="s">
        <v>1855</v>
      </c>
      <c r="AE25" s="413" t="s">
        <v>1856</v>
      </c>
      <c r="AF25" s="432"/>
    </row>
    <row r="26" spans="1:32" s="408" customFormat="1">
      <c r="A26" s="727" t="s">
        <v>2037</v>
      </c>
      <c r="B26" s="711" t="s">
        <v>2038</v>
      </c>
      <c r="C26" s="413" t="s">
        <v>2039</v>
      </c>
      <c r="D26" s="442">
        <v>0.87422999999999995</v>
      </c>
      <c r="E26" s="442">
        <v>0.86500999999999995</v>
      </c>
      <c r="F26" s="442">
        <v>2.0000000000000002E-5</v>
      </c>
      <c r="G26" s="442">
        <v>9.1900000000000003E-3</v>
      </c>
      <c r="H26" s="442">
        <v>1.42906</v>
      </c>
      <c r="I26" s="442">
        <v>1.4252800000000001</v>
      </c>
      <c r="J26" s="442">
        <v>1.4300000000000001E-3</v>
      </c>
      <c r="K26" s="442">
        <v>2.3500000000000001E-3</v>
      </c>
      <c r="L26" s="435"/>
      <c r="M26" s="435"/>
      <c r="N26" s="435"/>
      <c r="O26" s="435"/>
      <c r="P26" s="435"/>
      <c r="Q26" s="435"/>
      <c r="R26" s="435"/>
      <c r="S26" s="435"/>
      <c r="T26" s="435"/>
      <c r="U26" s="435"/>
      <c r="V26" s="435"/>
      <c r="W26" s="435"/>
      <c r="X26" s="435"/>
      <c r="Y26" s="435"/>
      <c r="Z26" s="435"/>
      <c r="AA26" s="435"/>
      <c r="AB26" s="442">
        <v>0.12474</v>
      </c>
      <c r="AC26" s="442">
        <v>0.12288</v>
      </c>
      <c r="AD26" s="442">
        <v>7.7999999999999999E-4</v>
      </c>
      <c r="AE26" s="442">
        <v>1.08E-3</v>
      </c>
      <c r="AF26" s="432"/>
    </row>
    <row r="27" spans="1:32" s="408" customFormat="1">
      <c r="A27" s="727"/>
      <c r="B27" s="711"/>
      <c r="C27" s="413" t="s">
        <v>1902</v>
      </c>
      <c r="D27" s="442">
        <v>0.15737999999999999</v>
      </c>
      <c r="E27" s="442">
        <v>0.15572</v>
      </c>
      <c r="F27" s="484">
        <v>4.8607767053859851E-6</v>
      </c>
      <c r="G27" s="442">
        <v>1.65E-3</v>
      </c>
      <c r="H27" s="442">
        <v>0.20188</v>
      </c>
      <c r="I27" s="442">
        <v>0.20118</v>
      </c>
      <c r="J27" s="442">
        <v>2.7E-4</v>
      </c>
      <c r="K27" s="442">
        <v>4.4000000000000002E-4</v>
      </c>
      <c r="L27" s="435"/>
      <c r="M27" s="435"/>
      <c r="N27" s="435"/>
      <c r="O27" s="435"/>
      <c r="P27" s="435"/>
      <c r="Q27" s="435"/>
      <c r="R27" s="435"/>
      <c r="S27" s="435"/>
      <c r="T27" s="435"/>
      <c r="U27" s="435"/>
      <c r="V27" s="435"/>
      <c r="W27" s="435"/>
      <c r="X27" s="435"/>
      <c r="Y27" s="435"/>
      <c r="Z27" s="435"/>
      <c r="AA27" s="435"/>
      <c r="AB27" s="442">
        <v>3.798E-2</v>
      </c>
      <c r="AC27" s="442">
        <v>3.7589999999999998E-2</v>
      </c>
      <c r="AD27" s="442">
        <v>1.7000000000000001E-4</v>
      </c>
      <c r="AE27" s="442">
        <v>2.2000000000000001E-4</v>
      </c>
      <c r="AF27" s="432"/>
    </row>
    <row r="28" spans="1:32" s="408" customFormat="1">
      <c r="A28" s="727"/>
      <c r="B28" s="711"/>
      <c r="C28" s="413" t="s">
        <v>1903</v>
      </c>
      <c r="D28" s="442">
        <v>0.25329000000000002</v>
      </c>
      <c r="E28" s="442">
        <v>0.25061</v>
      </c>
      <c r="F28" s="442">
        <v>1.0000000000000001E-5</v>
      </c>
      <c r="G28" s="442">
        <v>2.6700000000000001E-3</v>
      </c>
      <c r="H28" s="442">
        <v>0.32490000000000002</v>
      </c>
      <c r="I28" s="442">
        <v>0.32377</v>
      </c>
      <c r="J28" s="442">
        <v>4.2999999999999999E-4</v>
      </c>
      <c r="K28" s="442">
        <v>6.9999999999999999E-4</v>
      </c>
      <c r="L28" s="435"/>
      <c r="M28" s="435"/>
      <c r="N28" s="435"/>
      <c r="O28" s="435"/>
      <c r="P28" s="435"/>
      <c r="Q28" s="435"/>
      <c r="R28" s="435"/>
      <c r="S28" s="435"/>
      <c r="T28" s="435"/>
      <c r="U28" s="435"/>
      <c r="V28" s="435"/>
      <c r="W28" s="435"/>
      <c r="X28" s="435"/>
      <c r="Y28" s="435"/>
      <c r="Z28" s="435"/>
      <c r="AA28" s="435"/>
      <c r="AB28" s="442">
        <v>6.1129999999999997E-2</v>
      </c>
      <c r="AC28" s="442">
        <v>6.0499999999999998E-2</v>
      </c>
      <c r="AD28" s="442">
        <v>2.7E-4</v>
      </c>
      <c r="AE28" s="442">
        <v>3.6000000000000002E-4</v>
      </c>
      <c r="AF28" s="432"/>
    </row>
    <row r="29" spans="1:32" s="408" customFormat="1">
      <c r="A29" s="727"/>
      <c r="B29" s="711" t="s">
        <v>2040</v>
      </c>
      <c r="C29" s="413" t="s">
        <v>2039</v>
      </c>
      <c r="D29" s="442">
        <v>0.62561999999999995</v>
      </c>
      <c r="E29" s="442">
        <v>0.61992999999999998</v>
      </c>
      <c r="F29" s="442">
        <v>1.0000000000000001E-5</v>
      </c>
      <c r="G29" s="442">
        <v>5.6800000000000002E-3</v>
      </c>
      <c r="H29" s="442">
        <v>0.81533999999999995</v>
      </c>
      <c r="I29" s="442">
        <v>0.81276999999999999</v>
      </c>
      <c r="J29" s="442">
        <v>9.7000000000000005E-4</v>
      </c>
      <c r="K29" s="442">
        <v>1.5900000000000001E-3</v>
      </c>
      <c r="L29" s="435"/>
      <c r="M29" s="435"/>
      <c r="N29" s="435"/>
      <c r="O29" s="435"/>
      <c r="P29" s="435"/>
      <c r="Q29" s="435"/>
      <c r="R29" s="435"/>
      <c r="S29" s="435"/>
      <c r="T29" s="435"/>
      <c r="U29" s="435"/>
      <c r="V29" s="435"/>
      <c r="W29" s="435"/>
      <c r="X29" s="435"/>
      <c r="Y29" s="435"/>
      <c r="Z29" s="435"/>
      <c r="AA29" s="435"/>
      <c r="AB29" s="442">
        <v>0.24915000000000001</v>
      </c>
      <c r="AC29" s="442">
        <v>0.24671000000000001</v>
      </c>
      <c r="AD29" s="442">
        <v>1.0300000000000001E-3</v>
      </c>
      <c r="AE29" s="442">
        <v>1.41E-3</v>
      </c>
      <c r="AF29" s="432"/>
    </row>
    <row r="30" spans="1:32" s="408" customFormat="1">
      <c r="A30" s="727"/>
      <c r="B30" s="711"/>
      <c r="C30" s="413" t="s">
        <v>1902</v>
      </c>
      <c r="D30" s="442">
        <v>0.19259999999999999</v>
      </c>
      <c r="E30" s="442">
        <v>0.19094</v>
      </c>
      <c r="F30" s="484">
        <v>4.8607767053859851E-6</v>
      </c>
      <c r="G30" s="442">
        <v>1.65E-3</v>
      </c>
      <c r="H30" s="442">
        <v>0.20874000000000001</v>
      </c>
      <c r="I30" s="442">
        <v>0.20804</v>
      </c>
      <c r="J30" s="442">
        <v>2.7E-4</v>
      </c>
      <c r="K30" s="442">
        <v>4.4000000000000002E-4</v>
      </c>
      <c r="L30" s="435"/>
      <c r="M30" s="435"/>
      <c r="N30" s="435"/>
      <c r="O30" s="435"/>
      <c r="P30" s="435"/>
      <c r="Q30" s="435"/>
      <c r="R30" s="435"/>
      <c r="S30" s="435"/>
      <c r="T30" s="435"/>
      <c r="U30" s="435"/>
      <c r="V30" s="435"/>
      <c r="W30" s="435"/>
      <c r="X30" s="435"/>
      <c r="Y30" s="435"/>
      <c r="Z30" s="435"/>
      <c r="AA30" s="435"/>
      <c r="AB30" s="442">
        <v>5.7770000000000002E-2</v>
      </c>
      <c r="AC30" s="442">
        <v>5.7230000000000003E-2</v>
      </c>
      <c r="AD30" s="442">
        <v>2.2000000000000001E-4</v>
      </c>
      <c r="AE30" s="442">
        <v>3.1E-4</v>
      </c>
      <c r="AF30" s="432"/>
    </row>
    <row r="31" spans="1:32" s="408" customFormat="1">
      <c r="A31" s="727"/>
      <c r="B31" s="711"/>
      <c r="C31" s="413" t="s">
        <v>1903</v>
      </c>
      <c r="D31" s="442">
        <v>0.30996000000000001</v>
      </c>
      <c r="E31" s="442">
        <v>0.30728</v>
      </c>
      <c r="F31" s="442">
        <v>1.0000000000000001E-5</v>
      </c>
      <c r="G31" s="442">
        <v>2.6700000000000001E-3</v>
      </c>
      <c r="H31" s="442">
        <v>0.33594000000000002</v>
      </c>
      <c r="I31" s="442">
        <v>0.33481</v>
      </c>
      <c r="J31" s="442">
        <v>4.2999999999999999E-4</v>
      </c>
      <c r="K31" s="442">
        <v>6.9999999999999999E-4</v>
      </c>
      <c r="L31" s="435"/>
      <c r="M31" s="435"/>
      <c r="N31" s="435"/>
      <c r="O31" s="435"/>
      <c r="P31" s="435"/>
      <c r="Q31" s="435"/>
      <c r="R31" s="435"/>
      <c r="S31" s="435"/>
      <c r="T31" s="435"/>
      <c r="U31" s="435"/>
      <c r="V31" s="435"/>
      <c r="W31" s="435"/>
      <c r="X31" s="435"/>
      <c r="Y31" s="435"/>
      <c r="Z31" s="435"/>
      <c r="AA31" s="435"/>
      <c r="AB31" s="442">
        <v>9.2979999999999993E-2</v>
      </c>
      <c r="AC31" s="442">
        <v>9.2100000000000001E-2</v>
      </c>
      <c r="AD31" s="442">
        <v>3.6999999999999999E-4</v>
      </c>
      <c r="AE31" s="442">
        <v>5.1000000000000004E-4</v>
      </c>
      <c r="AF31" s="432"/>
    </row>
    <row r="32" spans="1:32" s="408" customFormat="1">
      <c r="A32" s="727"/>
      <c r="B32" s="711" t="s">
        <v>2041</v>
      </c>
      <c r="C32" s="413" t="s">
        <v>2039</v>
      </c>
      <c r="D32" s="442">
        <v>0.62848999999999999</v>
      </c>
      <c r="E32" s="442">
        <v>0.62478</v>
      </c>
      <c r="F32" s="442">
        <v>1.0000000000000001E-5</v>
      </c>
      <c r="G32" s="442">
        <v>3.7000000000000002E-3</v>
      </c>
      <c r="H32" s="442">
        <v>0.83592999999999995</v>
      </c>
      <c r="I32" s="442">
        <v>0.83418000000000003</v>
      </c>
      <c r="J32" s="442">
        <v>6.6E-4</v>
      </c>
      <c r="K32" s="442">
        <v>1.08E-3</v>
      </c>
      <c r="L32" s="435"/>
      <c r="M32" s="435"/>
      <c r="N32" s="435"/>
      <c r="O32" s="435"/>
      <c r="P32" s="435"/>
      <c r="Q32" s="435"/>
      <c r="R32" s="435"/>
      <c r="S32" s="435"/>
      <c r="T32" s="435"/>
      <c r="U32" s="435"/>
      <c r="V32" s="435"/>
      <c r="W32" s="435"/>
      <c r="X32" s="442">
        <v>0.36985000000000001</v>
      </c>
      <c r="Y32" s="442">
        <v>0.36487000000000003</v>
      </c>
      <c r="Z32" s="442">
        <v>2.2000000000000001E-4</v>
      </c>
      <c r="AA32" s="442">
        <v>4.7600000000000003E-3</v>
      </c>
      <c r="AB32" s="442">
        <v>0.20519000000000001</v>
      </c>
      <c r="AC32" s="442">
        <v>0.20291000000000001</v>
      </c>
      <c r="AD32" s="442">
        <v>9.6000000000000002E-4</v>
      </c>
      <c r="AE32" s="442">
        <v>1.32E-3</v>
      </c>
      <c r="AF32" s="432"/>
    </row>
    <row r="33" spans="1:32" s="408" customFormat="1">
      <c r="A33" s="727"/>
      <c r="B33" s="711"/>
      <c r="C33" s="413" t="s">
        <v>1902</v>
      </c>
      <c r="D33" s="442">
        <v>0.27877999999999997</v>
      </c>
      <c r="E33" s="442">
        <v>0.27711999999999998</v>
      </c>
      <c r="F33" s="484">
        <v>4.8607767053859851E-6</v>
      </c>
      <c r="G33" s="442">
        <v>1.65E-3</v>
      </c>
      <c r="H33" s="442">
        <v>0.33844999999999997</v>
      </c>
      <c r="I33" s="442">
        <v>0.33774999999999999</v>
      </c>
      <c r="J33" s="442">
        <v>2.7E-4</v>
      </c>
      <c r="K33" s="442">
        <v>4.4000000000000002E-4</v>
      </c>
      <c r="L33" s="435"/>
      <c r="M33" s="435"/>
      <c r="N33" s="435"/>
      <c r="O33" s="435"/>
      <c r="P33" s="435"/>
      <c r="Q33" s="435"/>
      <c r="R33" s="435"/>
      <c r="S33" s="435"/>
      <c r="T33" s="435"/>
      <c r="U33" s="435"/>
      <c r="V33" s="435"/>
      <c r="W33" s="435"/>
      <c r="X33" s="442">
        <v>0.14591999999999999</v>
      </c>
      <c r="Y33" s="442">
        <v>0.14394999999999999</v>
      </c>
      <c r="Z33" s="442">
        <v>9.0000000000000006E-5</v>
      </c>
      <c r="AA33" s="442">
        <v>1.89E-3</v>
      </c>
      <c r="AB33" s="442">
        <v>7.6090000000000005E-2</v>
      </c>
      <c r="AC33" s="442">
        <v>7.5329999999999994E-2</v>
      </c>
      <c r="AD33" s="442">
        <v>3.2000000000000003E-4</v>
      </c>
      <c r="AE33" s="442">
        <v>4.4000000000000002E-4</v>
      </c>
      <c r="AF33" s="432"/>
    </row>
    <row r="34" spans="1:32" s="408" customFormat="1">
      <c r="A34" s="727"/>
      <c r="B34" s="711"/>
      <c r="C34" s="413" t="s">
        <v>1903</v>
      </c>
      <c r="D34" s="442">
        <v>0.44866</v>
      </c>
      <c r="E34" s="442">
        <v>0.44597999999999999</v>
      </c>
      <c r="F34" s="442">
        <v>1.0000000000000001E-5</v>
      </c>
      <c r="G34" s="442">
        <v>2.6700000000000001E-3</v>
      </c>
      <c r="H34" s="442">
        <v>0.54468000000000005</v>
      </c>
      <c r="I34" s="442">
        <v>0.54354999999999998</v>
      </c>
      <c r="J34" s="442">
        <v>4.2999999999999999E-4</v>
      </c>
      <c r="K34" s="442">
        <v>6.9999999999999999E-4</v>
      </c>
      <c r="L34" s="435"/>
      <c r="M34" s="435"/>
      <c r="N34" s="435"/>
      <c r="O34" s="435"/>
      <c r="P34" s="435"/>
      <c r="Q34" s="435"/>
      <c r="R34" s="435"/>
      <c r="S34" s="435"/>
      <c r="T34" s="435"/>
      <c r="U34" s="435"/>
      <c r="V34" s="435"/>
      <c r="W34" s="435"/>
      <c r="X34" s="442">
        <v>0.23485</v>
      </c>
      <c r="Y34" s="442">
        <v>0.23166</v>
      </c>
      <c r="Z34" s="442">
        <v>1.4999999999999999E-4</v>
      </c>
      <c r="AA34" s="442">
        <v>3.0400000000000002E-3</v>
      </c>
      <c r="AB34" s="442">
        <v>0.12246</v>
      </c>
      <c r="AC34" s="442">
        <v>0.12124</v>
      </c>
      <c r="AD34" s="442">
        <v>5.1999999999999995E-4</v>
      </c>
      <c r="AE34" s="442">
        <v>6.9999999999999999E-4</v>
      </c>
      <c r="AF34" s="432"/>
    </row>
    <row r="35" spans="1:32" s="408" customFormat="1">
      <c r="A35" s="727"/>
      <c r="B35" s="711" t="s">
        <v>2042</v>
      </c>
      <c r="C35" s="413" t="s">
        <v>2039</v>
      </c>
      <c r="D35" s="442">
        <v>0.63129999999999997</v>
      </c>
      <c r="E35" s="442">
        <v>0.62714999999999999</v>
      </c>
      <c r="F35" s="442">
        <v>1.0000000000000001E-5</v>
      </c>
      <c r="G35" s="442">
        <v>4.1399999999999996E-3</v>
      </c>
      <c r="H35" s="442">
        <v>0.85536999999999996</v>
      </c>
      <c r="I35" s="442">
        <v>0.85297000000000001</v>
      </c>
      <c r="J35" s="442">
        <v>9.1E-4</v>
      </c>
      <c r="K35" s="442">
        <v>1.49E-3</v>
      </c>
      <c r="L35" s="442">
        <v>0.62419000000000002</v>
      </c>
      <c r="M35" s="442">
        <v>0.61963999999999997</v>
      </c>
      <c r="N35" s="442">
        <v>3.3E-3</v>
      </c>
      <c r="O35" s="442">
        <v>1.24E-3</v>
      </c>
      <c r="P35" s="442">
        <v>0.68620999999999999</v>
      </c>
      <c r="Q35" s="442">
        <v>0.68486000000000002</v>
      </c>
      <c r="R35" s="442">
        <v>1E-4</v>
      </c>
      <c r="S35" s="442">
        <v>1.24E-3</v>
      </c>
      <c r="T35" s="442">
        <v>0.63822999999999996</v>
      </c>
      <c r="U35" s="442">
        <v>0.63414999999999999</v>
      </c>
      <c r="V35" s="442">
        <v>3.0000000000000001E-5</v>
      </c>
      <c r="W35" s="442">
        <v>4.0499999999999998E-3</v>
      </c>
      <c r="X35" s="442">
        <v>0.36985000000000001</v>
      </c>
      <c r="Y35" s="442">
        <v>0.36487000000000003</v>
      </c>
      <c r="Z35" s="442">
        <v>2.2000000000000001E-4</v>
      </c>
      <c r="AA35" s="442">
        <v>4.7600000000000003E-3</v>
      </c>
      <c r="AB35" s="442">
        <v>0.21992</v>
      </c>
      <c r="AC35" s="442">
        <v>0.21748000000000001</v>
      </c>
      <c r="AD35" s="442">
        <v>1.0300000000000001E-3</v>
      </c>
      <c r="AE35" s="442">
        <v>1.41E-3</v>
      </c>
      <c r="AF35" s="432"/>
    </row>
    <row r="36" spans="1:32" s="408" customFormat="1">
      <c r="A36" s="727"/>
      <c r="B36" s="711"/>
      <c r="C36" s="413" t="s">
        <v>1902</v>
      </c>
      <c r="D36" s="442">
        <v>0.25561</v>
      </c>
      <c r="E36" s="442">
        <v>0.25395000000000001</v>
      </c>
      <c r="F36" s="484">
        <v>4.8607767053859851E-6</v>
      </c>
      <c r="G36" s="442">
        <v>1.65E-3</v>
      </c>
      <c r="H36" s="442">
        <v>0.21335000000000001</v>
      </c>
      <c r="I36" s="442">
        <v>0.21265000000000001</v>
      </c>
      <c r="J36" s="442">
        <v>2.7E-4</v>
      </c>
      <c r="K36" s="442">
        <v>4.4000000000000002E-4</v>
      </c>
      <c r="L36" s="442">
        <v>0.25113000000000002</v>
      </c>
      <c r="M36" s="442">
        <v>0.24931</v>
      </c>
      <c r="N36" s="442">
        <v>1.32E-3</v>
      </c>
      <c r="O36" s="442">
        <v>5.0000000000000001E-4</v>
      </c>
      <c r="P36" s="442">
        <v>0.27610000000000001</v>
      </c>
      <c r="Q36" s="442">
        <v>0.27556000000000003</v>
      </c>
      <c r="R36" s="442">
        <v>4.0000000000000003E-5</v>
      </c>
      <c r="S36" s="442">
        <v>5.0000000000000001E-4</v>
      </c>
      <c r="T36" s="442">
        <v>0.25430000000000003</v>
      </c>
      <c r="U36" s="442">
        <v>0.25267000000000001</v>
      </c>
      <c r="V36" s="442">
        <v>1.0000000000000001E-5</v>
      </c>
      <c r="W36" s="442">
        <v>1.6199999999999999E-3</v>
      </c>
      <c r="X36" s="442">
        <v>0.14591999999999999</v>
      </c>
      <c r="Y36" s="442">
        <v>0.14394999999999999</v>
      </c>
      <c r="Z36" s="442">
        <v>9.0000000000000006E-5</v>
      </c>
      <c r="AA36" s="442">
        <v>1.89E-3</v>
      </c>
      <c r="AB36" s="442">
        <v>6.9760000000000003E-2</v>
      </c>
      <c r="AC36" s="442">
        <v>6.9220000000000004E-2</v>
      </c>
      <c r="AD36" s="442">
        <v>2.2000000000000001E-4</v>
      </c>
      <c r="AE36" s="442">
        <v>3.1E-4</v>
      </c>
      <c r="AF36" s="432"/>
    </row>
    <row r="37" spans="1:32" s="408" customFormat="1">
      <c r="A37" s="727"/>
      <c r="B37" s="711"/>
      <c r="C37" s="413" t="s">
        <v>1903</v>
      </c>
      <c r="D37" s="442">
        <v>0.41138000000000002</v>
      </c>
      <c r="E37" s="442">
        <v>0.40870000000000001</v>
      </c>
      <c r="F37" s="442">
        <v>1.0000000000000001E-5</v>
      </c>
      <c r="G37" s="442">
        <v>2.6700000000000001E-3</v>
      </c>
      <c r="H37" s="442">
        <v>0.34336</v>
      </c>
      <c r="I37" s="442">
        <v>0.34222999999999998</v>
      </c>
      <c r="J37" s="442">
        <v>4.2999999999999999E-4</v>
      </c>
      <c r="K37" s="442">
        <v>6.9999999999999999E-4</v>
      </c>
      <c r="L37" s="442">
        <v>0.40415000000000001</v>
      </c>
      <c r="M37" s="442">
        <v>0.40122999999999998</v>
      </c>
      <c r="N37" s="442">
        <v>2.1199999999999999E-3</v>
      </c>
      <c r="O37" s="442">
        <v>8.0000000000000004E-4</v>
      </c>
      <c r="P37" s="442">
        <v>0.44433</v>
      </c>
      <c r="Q37" s="442">
        <v>0.44346000000000002</v>
      </c>
      <c r="R37" s="442">
        <v>6.9999999999999994E-5</v>
      </c>
      <c r="S37" s="442">
        <v>8.0000000000000004E-4</v>
      </c>
      <c r="T37" s="442">
        <v>0.40926000000000001</v>
      </c>
      <c r="U37" s="442">
        <v>0.40664</v>
      </c>
      <c r="V37" s="442">
        <v>2.0000000000000002E-5</v>
      </c>
      <c r="W37" s="442">
        <v>2.5999999999999999E-3</v>
      </c>
      <c r="X37" s="442">
        <v>0.23485</v>
      </c>
      <c r="Y37" s="442">
        <v>0.23166</v>
      </c>
      <c r="Z37" s="442">
        <v>1.4999999999999999E-4</v>
      </c>
      <c r="AA37" s="442">
        <v>3.0400000000000002E-3</v>
      </c>
      <c r="AB37" s="442">
        <v>0.11228</v>
      </c>
      <c r="AC37" s="442">
        <v>0.1114</v>
      </c>
      <c r="AD37" s="442">
        <v>3.6999999999999999E-4</v>
      </c>
      <c r="AE37" s="442">
        <v>5.1000000000000004E-4</v>
      </c>
      <c r="AF37" s="432"/>
    </row>
    <row r="38" spans="1:32" s="408" customFormat="1">
      <c r="A38" s="450"/>
      <c r="B38" s="433"/>
      <c r="AF38" s="432"/>
    </row>
    <row r="39" spans="1:32" s="408" customFormat="1">
      <c r="A39" s="450"/>
      <c r="B39" s="433"/>
      <c r="D39" s="432"/>
      <c r="E39" s="432"/>
      <c r="F39" s="432"/>
      <c r="G39" s="432"/>
      <c r="H39" s="432"/>
      <c r="I39" s="432"/>
      <c r="J39" s="432"/>
      <c r="K39" s="432"/>
      <c r="L39" s="432"/>
      <c r="M39" s="432"/>
      <c r="N39" s="432"/>
      <c r="O39" s="432"/>
      <c r="P39" s="432"/>
      <c r="Q39" s="432"/>
      <c r="R39" s="432"/>
      <c r="S39" s="432"/>
      <c r="AF39" s="432"/>
    </row>
    <row r="40" spans="1:32" s="408" customFormat="1">
      <c r="A40" s="450"/>
      <c r="B40" s="433"/>
      <c r="D40" s="767" t="s">
        <v>2043</v>
      </c>
      <c r="E40" s="767"/>
      <c r="F40" s="767"/>
      <c r="G40" s="767"/>
      <c r="H40" s="767" t="s">
        <v>2044</v>
      </c>
      <c r="I40" s="767"/>
      <c r="J40" s="767"/>
      <c r="K40" s="767"/>
      <c r="L40" s="767" t="s">
        <v>2045</v>
      </c>
      <c r="M40" s="767"/>
      <c r="N40" s="767"/>
      <c r="O40" s="767"/>
      <c r="P40" s="767" t="s">
        <v>2046</v>
      </c>
      <c r="Q40" s="767"/>
      <c r="R40" s="767"/>
      <c r="S40" s="767"/>
      <c r="AF40" s="432"/>
    </row>
    <row r="41" spans="1:32" s="408" customFormat="1" ht="15.6">
      <c r="A41" s="448" t="s">
        <v>1587</v>
      </c>
      <c r="B41" s="429" t="s">
        <v>1729</v>
      </c>
      <c r="C41" s="410" t="s">
        <v>1589</v>
      </c>
      <c r="D41" s="413" t="s">
        <v>1590</v>
      </c>
      <c r="E41" s="413" t="s">
        <v>1854</v>
      </c>
      <c r="F41" s="413" t="s">
        <v>1855</v>
      </c>
      <c r="G41" s="413" t="s">
        <v>1856</v>
      </c>
      <c r="H41" s="413" t="s">
        <v>1590</v>
      </c>
      <c r="I41" s="413" t="s">
        <v>1854</v>
      </c>
      <c r="J41" s="413" t="s">
        <v>1855</v>
      </c>
      <c r="K41" s="413" t="s">
        <v>1856</v>
      </c>
      <c r="L41" s="413" t="s">
        <v>1590</v>
      </c>
      <c r="M41" s="413" t="s">
        <v>1854</v>
      </c>
      <c r="N41" s="413" t="s">
        <v>1855</v>
      </c>
      <c r="O41" s="413" t="s">
        <v>1856</v>
      </c>
      <c r="P41" s="413" t="s">
        <v>1590</v>
      </c>
      <c r="Q41" s="413" t="s">
        <v>1854</v>
      </c>
      <c r="R41" s="413" t="s">
        <v>1855</v>
      </c>
      <c r="S41" s="413" t="s">
        <v>1856</v>
      </c>
      <c r="AF41" s="432"/>
    </row>
    <row r="42" spans="1:32" s="408" customFormat="1">
      <c r="A42" s="727" t="s">
        <v>2047</v>
      </c>
      <c r="B42" s="711" t="s">
        <v>2048</v>
      </c>
      <c r="C42" s="413" t="s">
        <v>2039</v>
      </c>
      <c r="D42" s="161"/>
      <c r="E42" s="161"/>
      <c r="F42" s="161"/>
      <c r="G42" s="161"/>
      <c r="H42" s="442">
        <v>0.45916000000000001</v>
      </c>
      <c r="I42" s="160">
        <v>0.45411000000000001</v>
      </c>
      <c r="J42" s="168">
        <v>1E-4</v>
      </c>
      <c r="K42" s="168">
        <v>4.9500000000000004E-3</v>
      </c>
      <c r="L42" s="442">
        <v>0.24776000000000001</v>
      </c>
      <c r="M42" s="160">
        <v>0.24521999999999999</v>
      </c>
      <c r="N42" s="168">
        <v>6.0000000000000002E-5</v>
      </c>
      <c r="O42" s="168">
        <v>2.48E-3</v>
      </c>
      <c r="P42" s="442">
        <v>0.52761000000000002</v>
      </c>
      <c r="Q42" s="160">
        <v>0.52212000000000003</v>
      </c>
      <c r="R42" s="168">
        <v>1.1E-4</v>
      </c>
      <c r="S42" s="168">
        <v>5.3800000000000002E-3</v>
      </c>
      <c r="AF42" s="432"/>
    </row>
    <row r="43" spans="1:32" s="408" customFormat="1">
      <c r="A43" s="727"/>
      <c r="B43" s="711"/>
      <c r="C43" s="413" t="s">
        <v>1902</v>
      </c>
      <c r="D43" s="442">
        <v>0.46138000000000001</v>
      </c>
      <c r="E43" s="160">
        <v>0.45595000000000002</v>
      </c>
      <c r="F43" s="168">
        <v>1.1E-4</v>
      </c>
      <c r="G43" s="168">
        <v>5.3200000000000001E-3</v>
      </c>
      <c r="H43" s="442">
        <v>0.50102999999999998</v>
      </c>
      <c r="I43" s="160">
        <v>0.49559999999999998</v>
      </c>
      <c r="J43" s="168">
        <v>1.1E-4</v>
      </c>
      <c r="K43" s="168">
        <v>5.3200000000000001E-3</v>
      </c>
      <c r="L43" s="442">
        <v>0.54068000000000005</v>
      </c>
      <c r="M43" s="160">
        <v>0.53525</v>
      </c>
      <c r="N43" s="168">
        <v>1.1E-4</v>
      </c>
      <c r="O43" s="168">
        <v>5.3200000000000001E-3</v>
      </c>
      <c r="P43" s="442">
        <v>0.49547999999999998</v>
      </c>
      <c r="Q43" s="160">
        <v>0.49004999999999999</v>
      </c>
      <c r="R43" s="168">
        <v>1.1E-4</v>
      </c>
      <c r="S43" s="168">
        <v>5.3200000000000001E-3</v>
      </c>
      <c r="AF43" s="432"/>
    </row>
    <row r="44" spans="1:32" s="408" customFormat="1">
      <c r="A44" s="727"/>
      <c r="B44" s="711"/>
      <c r="C44" s="413" t="s">
        <v>1903</v>
      </c>
      <c r="D44" s="442">
        <v>0.74251</v>
      </c>
      <c r="E44" s="160">
        <v>0.73377999999999999</v>
      </c>
      <c r="F44" s="168">
        <v>1.8000000000000001E-4</v>
      </c>
      <c r="G44" s="168">
        <v>8.5500000000000003E-3</v>
      </c>
      <c r="H44" s="442">
        <v>0.80632000000000004</v>
      </c>
      <c r="I44" s="160">
        <v>0.79759000000000002</v>
      </c>
      <c r="J44" s="168">
        <v>1.8000000000000001E-4</v>
      </c>
      <c r="K44" s="168">
        <v>8.5500000000000003E-3</v>
      </c>
      <c r="L44" s="442">
        <v>0.87012</v>
      </c>
      <c r="M44" s="160">
        <v>0.86138999999999999</v>
      </c>
      <c r="N44" s="168">
        <v>1.8000000000000001E-4</v>
      </c>
      <c r="O44" s="168">
        <v>8.5500000000000003E-3</v>
      </c>
      <c r="P44" s="442">
        <v>0.79737999999999998</v>
      </c>
      <c r="Q44" s="160">
        <v>0.78864999999999996</v>
      </c>
      <c r="R44" s="168">
        <v>1.8000000000000001E-4</v>
      </c>
      <c r="S44" s="168">
        <v>8.5500000000000003E-3</v>
      </c>
      <c r="AF44" s="432"/>
    </row>
    <row r="45" spans="1:32" s="408" customFormat="1">
      <c r="A45" s="727"/>
      <c r="B45" s="711" t="s">
        <v>2049</v>
      </c>
      <c r="C45" s="413" t="s">
        <v>2039</v>
      </c>
      <c r="D45" s="161"/>
      <c r="E45" s="161"/>
      <c r="F45" s="161"/>
      <c r="G45" s="161"/>
      <c r="H45" s="442">
        <v>0.26427</v>
      </c>
      <c r="I45" s="160">
        <v>0.26166</v>
      </c>
      <c r="J45" s="168">
        <v>6.0000000000000002E-5</v>
      </c>
      <c r="K45" s="168">
        <v>2.5500000000000002E-3</v>
      </c>
      <c r="L45" s="442">
        <v>0.14849000000000001</v>
      </c>
      <c r="M45" s="160">
        <v>0.14718999999999999</v>
      </c>
      <c r="N45" s="168">
        <v>2.0000000000000002E-5</v>
      </c>
      <c r="O45" s="168">
        <v>1.2800000000000001E-3</v>
      </c>
      <c r="P45" s="442">
        <v>0.36362</v>
      </c>
      <c r="Q45" s="160">
        <v>0.35979</v>
      </c>
      <c r="R45" s="168">
        <v>8.0000000000000007E-5</v>
      </c>
      <c r="S45" s="168">
        <v>3.7499999999999999E-3</v>
      </c>
      <c r="AF45" s="432"/>
    </row>
    <row r="46" spans="1:32" s="408" customFormat="1">
      <c r="A46" s="727"/>
      <c r="B46" s="711"/>
      <c r="C46" s="413" t="s">
        <v>1902</v>
      </c>
      <c r="D46" s="442">
        <v>0.55061000000000004</v>
      </c>
      <c r="E46" s="160">
        <v>0.54398999999999997</v>
      </c>
      <c r="F46" s="168">
        <v>1.2999999999999999E-4</v>
      </c>
      <c r="G46" s="168">
        <v>6.4799999999999996E-3</v>
      </c>
      <c r="H46" s="442">
        <v>0.62831999999999999</v>
      </c>
      <c r="I46" s="160">
        <v>0.62170000000000003</v>
      </c>
      <c r="J46" s="168">
        <v>1.2999999999999999E-4</v>
      </c>
      <c r="K46" s="168">
        <v>6.4799999999999996E-3</v>
      </c>
      <c r="L46" s="442">
        <v>0.70603000000000005</v>
      </c>
      <c r="M46" s="160">
        <v>0.69940999999999998</v>
      </c>
      <c r="N46" s="168">
        <v>1.2999999999999999E-4</v>
      </c>
      <c r="O46" s="168">
        <v>6.4799999999999996E-3</v>
      </c>
      <c r="P46" s="442">
        <v>0.60501000000000005</v>
      </c>
      <c r="Q46" s="160">
        <v>0.59838999999999998</v>
      </c>
      <c r="R46" s="168">
        <v>1.2999999999999999E-4</v>
      </c>
      <c r="S46" s="168">
        <v>6.4799999999999996E-3</v>
      </c>
      <c r="AF46" s="432"/>
    </row>
    <row r="47" spans="1:32" s="408" customFormat="1">
      <c r="A47" s="727"/>
      <c r="B47" s="711"/>
      <c r="C47" s="413" t="s">
        <v>1903</v>
      </c>
      <c r="D47" s="442">
        <v>0.88612000000000002</v>
      </c>
      <c r="E47" s="160">
        <v>0.87546000000000002</v>
      </c>
      <c r="F47" s="168">
        <v>2.2000000000000001E-4</v>
      </c>
      <c r="G47" s="168">
        <v>1.043E-2</v>
      </c>
      <c r="H47" s="442">
        <v>1.01119</v>
      </c>
      <c r="I47" s="160">
        <v>1.0005299999999999</v>
      </c>
      <c r="J47" s="168">
        <v>2.2000000000000001E-4</v>
      </c>
      <c r="K47" s="168">
        <v>1.043E-2</v>
      </c>
      <c r="L47" s="442">
        <v>1.13625</v>
      </c>
      <c r="M47" s="160">
        <v>1.1255900000000001</v>
      </c>
      <c r="N47" s="168">
        <v>2.2000000000000001E-4</v>
      </c>
      <c r="O47" s="168">
        <v>1.043E-2</v>
      </c>
      <c r="P47" s="442">
        <v>0.97367000000000004</v>
      </c>
      <c r="Q47" s="160">
        <v>0.96301000000000003</v>
      </c>
      <c r="R47" s="168">
        <v>2.2000000000000001E-4</v>
      </c>
      <c r="S47" s="168">
        <v>1.043E-2</v>
      </c>
      <c r="AF47" s="432"/>
    </row>
    <row r="48" spans="1:32" s="408" customFormat="1">
      <c r="A48" s="727"/>
      <c r="B48" s="711" t="s">
        <v>2050</v>
      </c>
      <c r="C48" s="413" t="s">
        <v>2039</v>
      </c>
      <c r="D48" s="161"/>
      <c r="E48" s="161"/>
      <c r="F48" s="161"/>
      <c r="G48" s="161"/>
      <c r="H48" s="442">
        <v>0.21115999999999999</v>
      </c>
      <c r="I48" s="160">
        <v>0.20879</v>
      </c>
      <c r="J48" s="168">
        <v>4.0000000000000003E-5</v>
      </c>
      <c r="K48" s="168">
        <v>2.32E-3</v>
      </c>
      <c r="L48" s="442">
        <v>0.12436</v>
      </c>
      <c r="M48" s="160">
        <v>0.12318</v>
      </c>
      <c r="N48" s="168">
        <v>2.0000000000000002E-5</v>
      </c>
      <c r="O48" s="168">
        <v>1.16E-3</v>
      </c>
      <c r="P48" s="442">
        <v>0.17146</v>
      </c>
      <c r="Q48" s="160">
        <v>0.16941000000000001</v>
      </c>
      <c r="R48" s="168">
        <v>4.0000000000000003E-5</v>
      </c>
      <c r="S48" s="168">
        <v>2.0100000000000001E-3</v>
      </c>
      <c r="AF48" s="432"/>
    </row>
    <row r="49" spans="1:32" s="408" customFormat="1">
      <c r="A49" s="727"/>
      <c r="B49" s="711"/>
      <c r="C49" s="413" t="s">
        <v>1902</v>
      </c>
      <c r="D49" s="442">
        <v>0.77400000000000002</v>
      </c>
      <c r="E49" s="160">
        <v>0.76317999999999997</v>
      </c>
      <c r="F49" s="168">
        <v>2.2000000000000001E-4</v>
      </c>
      <c r="G49" s="168">
        <v>1.059E-2</v>
      </c>
      <c r="H49" s="442">
        <v>0.94152000000000002</v>
      </c>
      <c r="I49" s="160">
        <v>0.93069999999999997</v>
      </c>
      <c r="J49" s="168">
        <v>2.2000000000000001E-4</v>
      </c>
      <c r="K49" s="168">
        <v>1.059E-2</v>
      </c>
      <c r="L49" s="442">
        <v>1.1090500000000001</v>
      </c>
      <c r="M49" s="160">
        <v>1.09823</v>
      </c>
      <c r="N49" s="168">
        <v>2.2000000000000001E-4</v>
      </c>
      <c r="O49" s="168">
        <v>1.059E-2</v>
      </c>
      <c r="P49" s="442">
        <v>0.99156</v>
      </c>
      <c r="Q49" s="160">
        <v>0.98073999999999995</v>
      </c>
      <c r="R49" s="168">
        <v>2.2000000000000001E-4</v>
      </c>
      <c r="S49" s="168">
        <v>1.059E-2</v>
      </c>
      <c r="AF49" s="432"/>
    </row>
    <row r="50" spans="1:32" s="408" customFormat="1">
      <c r="A50" s="727"/>
      <c r="B50" s="711"/>
      <c r="C50" s="413" t="s">
        <v>1903</v>
      </c>
      <c r="D50" s="442">
        <v>1.2456199999999999</v>
      </c>
      <c r="E50" s="160">
        <v>1.22821</v>
      </c>
      <c r="F50" s="168">
        <v>3.6999999999999999E-4</v>
      </c>
      <c r="G50" s="168">
        <v>1.704E-2</v>
      </c>
      <c r="H50" s="442">
        <v>1.5152300000000001</v>
      </c>
      <c r="I50" s="160">
        <v>1.4978199999999999</v>
      </c>
      <c r="J50" s="168">
        <v>3.6999999999999999E-4</v>
      </c>
      <c r="K50" s="168">
        <v>1.704E-2</v>
      </c>
      <c r="L50" s="442">
        <v>1.78484</v>
      </c>
      <c r="M50" s="160">
        <v>1.7674300000000001</v>
      </c>
      <c r="N50" s="168">
        <v>3.6999999999999999E-4</v>
      </c>
      <c r="O50" s="168">
        <v>1.704E-2</v>
      </c>
      <c r="P50" s="442">
        <v>1.59575</v>
      </c>
      <c r="Q50" s="160">
        <v>1.5783400000000001</v>
      </c>
      <c r="R50" s="168">
        <v>3.6999999999999999E-4</v>
      </c>
      <c r="S50" s="168">
        <v>1.704E-2</v>
      </c>
      <c r="AF50" s="432"/>
    </row>
    <row r="51" spans="1:32" s="408" customFormat="1">
      <c r="A51" s="727"/>
      <c r="B51" s="711" t="s">
        <v>2051</v>
      </c>
      <c r="C51" s="413" t="s">
        <v>2039</v>
      </c>
      <c r="D51" s="161"/>
      <c r="E51" s="161"/>
      <c r="F51" s="161"/>
      <c r="G51" s="161"/>
      <c r="H51" s="442">
        <v>0.2258</v>
      </c>
      <c r="I51" s="160">
        <v>0.22325</v>
      </c>
      <c r="J51" s="168">
        <v>6.0000000000000002E-5</v>
      </c>
      <c r="K51" s="168">
        <v>2.49E-3</v>
      </c>
      <c r="L51" s="442">
        <v>0.13155</v>
      </c>
      <c r="M51" s="160">
        <v>0.13028000000000001</v>
      </c>
      <c r="N51" s="168">
        <v>2.0000000000000002E-5</v>
      </c>
      <c r="O51" s="168">
        <v>1.24E-3</v>
      </c>
      <c r="P51" s="442">
        <v>0.19747999999999999</v>
      </c>
      <c r="Q51" s="160">
        <v>0.19514000000000001</v>
      </c>
      <c r="R51" s="168">
        <v>4.0000000000000003E-5</v>
      </c>
      <c r="S51" s="168">
        <v>2.2899999999999999E-3</v>
      </c>
      <c r="AF51" s="432"/>
    </row>
    <row r="52" spans="1:32" s="408" customFormat="1">
      <c r="A52" s="727"/>
      <c r="B52" s="711"/>
      <c r="C52" s="413" t="s">
        <v>1902</v>
      </c>
      <c r="D52" s="442">
        <v>0.67911999999999995</v>
      </c>
      <c r="E52" s="160">
        <v>0.67005000000000003</v>
      </c>
      <c r="F52" s="168">
        <v>1.9000000000000001E-4</v>
      </c>
      <c r="G52" s="168">
        <v>8.8800000000000007E-3</v>
      </c>
      <c r="H52" s="442">
        <v>0.80803000000000003</v>
      </c>
      <c r="I52" s="160">
        <v>0.79896</v>
      </c>
      <c r="J52" s="168">
        <v>1.9000000000000001E-4</v>
      </c>
      <c r="K52" s="168">
        <v>8.8800000000000007E-3</v>
      </c>
      <c r="L52" s="442">
        <v>0.93694999999999995</v>
      </c>
      <c r="M52" s="160">
        <v>0.92788000000000004</v>
      </c>
      <c r="N52" s="168">
        <v>1.9000000000000001E-4</v>
      </c>
      <c r="O52" s="168">
        <v>8.8800000000000007E-3</v>
      </c>
      <c r="P52" s="442">
        <v>0.83750999999999998</v>
      </c>
      <c r="Q52" s="160">
        <v>0.82843999999999995</v>
      </c>
      <c r="R52" s="168">
        <v>1.9000000000000001E-4</v>
      </c>
      <c r="S52" s="168">
        <v>8.8800000000000007E-3</v>
      </c>
      <c r="AF52" s="432"/>
    </row>
    <row r="53" spans="1:32" s="408" customFormat="1">
      <c r="A53" s="727"/>
      <c r="B53" s="711"/>
      <c r="C53" s="413" t="s">
        <v>1903</v>
      </c>
      <c r="D53" s="442">
        <v>1.0929199999999999</v>
      </c>
      <c r="E53" s="160">
        <v>1.07833</v>
      </c>
      <c r="F53" s="168">
        <v>2.9999999999999997E-4</v>
      </c>
      <c r="G53" s="168">
        <v>1.4290000000000001E-2</v>
      </c>
      <c r="H53" s="442">
        <v>1.3004</v>
      </c>
      <c r="I53" s="160">
        <v>1.2858099999999999</v>
      </c>
      <c r="J53" s="168">
        <v>2.9999999999999997E-4</v>
      </c>
      <c r="K53" s="168">
        <v>1.4290000000000001E-2</v>
      </c>
      <c r="L53" s="442">
        <v>1.50787</v>
      </c>
      <c r="M53" s="160">
        <v>1.4932799999999999</v>
      </c>
      <c r="N53" s="168">
        <v>2.9999999999999997E-4</v>
      </c>
      <c r="O53" s="168">
        <v>1.4290000000000001E-2</v>
      </c>
      <c r="P53" s="442">
        <v>1.3478300000000001</v>
      </c>
      <c r="Q53" s="160">
        <v>1.33324</v>
      </c>
      <c r="R53" s="168">
        <v>2.9999999999999997E-4</v>
      </c>
      <c r="S53" s="168">
        <v>1.4290000000000001E-2</v>
      </c>
      <c r="AF53" s="432"/>
    </row>
    <row r="54" spans="1:32" s="408" customFormat="1">
      <c r="A54" s="727"/>
      <c r="B54" s="711" t="s">
        <v>2052</v>
      </c>
      <c r="C54" s="413" t="s">
        <v>2039</v>
      </c>
      <c r="D54" s="161"/>
      <c r="E54" s="161"/>
      <c r="F54" s="161"/>
      <c r="G54" s="161"/>
      <c r="H54" s="442">
        <v>0.12823000000000001</v>
      </c>
      <c r="I54" s="160">
        <v>0.1263</v>
      </c>
      <c r="J54" s="168">
        <v>2.0000000000000002E-5</v>
      </c>
      <c r="K54" s="168">
        <v>1.9E-3</v>
      </c>
      <c r="L54" s="442">
        <v>7.6740000000000003E-2</v>
      </c>
      <c r="M54" s="160">
        <v>7.578E-2</v>
      </c>
      <c r="N54" s="168">
        <v>1.0000000000000001E-5</v>
      </c>
      <c r="O54" s="168">
        <v>9.5E-4</v>
      </c>
      <c r="P54" s="442">
        <v>0.12633</v>
      </c>
      <c r="Q54" s="160">
        <v>0.12432</v>
      </c>
      <c r="R54" s="168">
        <v>2.0000000000000002E-5</v>
      </c>
      <c r="S54" s="168">
        <v>1.98E-3</v>
      </c>
      <c r="AF54" s="432"/>
    </row>
    <row r="55" spans="1:32" s="408" customFormat="1">
      <c r="A55" s="727"/>
      <c r="B55" s="711"/>
      <c r="C55" s="413" t="s">
        <v>1902</v>
      </c>
      <c r="D55" s="442">
        <v>0.62775000000000003</v>
      </c>
      <c r="E55" s="160">
        <v>0.61553999999999998</v>
      </c>
      <c r="F55" s="168">
        <v>1.2E-4</v>
      </c>
      <c r="G55" s="168">
        <v>1.209E-2</v>
      </c>
      <c r="H55" s="442">
        <v>0.78163000000000005</v>
      </c>
      <c r="I55" s="160">
        <v>0.76941999999999999</v>
      </c>
      <c r="J55" s="168">
        <v>1.2E-4</v>
      </c>
      <c r="K55" s="168">
        <v>1.209E-2</v>
      </c>
      <c r="L55" s="442">
        <v>0.93552000000000002</v>
      </c>
      <c r="M55" s="160">
        <v>0.92330999999999996</v>
      </c>
      <c r="N55" s="168">
        <v>1.2E-4</v>
      </c>
      <c r="O55" s="168">
        <v>1.209E-2</v>
      </c>
      <c r="P55" s="442">
        <v>0.78471000000000002</v>
      </c>
      <c r="Q55" s="160">
        <v>0.77249999999999996</v>
      </c>
      <c r="R55" s="168">
        <v>1.2E-4</v>
      </c>
      <c r="S55" s="168">
        <v>1.209E-2</v>
      </c>
      <c r="AF55" s="432"/>
    </row>
    <row r="56" spans="1:32" s="408" customFormat="1">
      <c r="A56" s="727"/>
      <c r="B56" s="711"/>
      <c r="C56" s="413" t="s">
        <v>1903</v>
      </c>
      <c r="D56" s="442">
        <v>1.01024</v>
      </c>
      <c r="E56" s="160">
        <v>0.99060999999999999</v>
      </c>
      <c r="F56" s="168">
        <v>1.9000000000000001E-4</v>
      </c>
      <c r="G56" s="168">
        <v>1.9439999999999999E-2</v>
      </c>
      <c r="H56" s="442">
        <v>1.25789</v>
      </c>
      <c r="I56" s="160">
        <v>1.2382599999999999</v>
      </c>
      <c r="J56" s="168">
        <v>1.9000000000000001E-4</v>
      </c>
      <c r="K56" s="168">
        <v>1.9439999999999999E-2</v>
      </c>
      <c r="L56" s="442">
        <v>1.5055499999999999</v>
      </c>
      <c r="M56" s="160">
        <v>1.4859199999999999</v>
      </c>
      <c r="N56" s="168">
        <v>1.9000000000000001E-4</v>
      </c>
      <c r="O56" s="168">
        <v>1.9439999999999999E-2</v>
      </c>
      <c r="P56" s="442">
        <v>1.26285</v>
      </c>
      <c r="Q56" s="160">
        <v>1.24322</v>
      </c>
      <c r="R56" s="168">
        <v>1.9000000000000001E-4</v>
      </c>
      <c r="S56" s="168">
        <v>1.9439999999999999E-2</v>
      </c>
      <c r="AF56" s="432"/>
    </row>
    <row r="57" spans="1:32" s="408" customFormat="1">
      <c r="A57" s="727"/>
      <c r="B57" s="711" t="s">
        <v>2053</v>
      </c>
      <c r="C57" s="413" t="s">
        <v>2039</v>
      </c>
      <c r="D57" s="161"/>
      <c r="E57" s="161"/>
      <c r="F57" s="161"/>
      <c r="G57" s="161"/>
      <c r="H57" s="442">
        <v>9.6119999999999997E-2</v>
      </c>
      <c r="I57" s="160">
        <v>9.4530000000000003E-2</v>
      </c>
      <c r="J57" s="168">
        <v>1.0000000000000001E-5</v>
      </c>
      <c r="K57" s="168">
        <v>1.58E-3</v>
      </c>
      <c r="L57" s="442">
        <v>5.9880000000000003E-2</v>
      </c>
      <c r="M57" s="160">
        <v>5.9080000000000001E-2</v>
      </c>
      <c r="N57" s="168">
        <v>1.0000000000000001E-5</v>
      </c>
      <c r="O57" s="168">
        <v>7.9000000000000001E-4</v>
      </c>
      <c r="P57" s="442">
        <v>7.7030000000000001E-2</v>
      </c>
      <c r="Q57" s="160">
        <v>7.5759999999999994E-2</v>
      </c>
      <c r="R57" s="168">
        <v>1.0000000000000001E-5</v>
      </c>
      <c r="S57" s="168">
        <v>1.25E-3</v>
      </c>
      <c r="AF57" s="432"/>
    </row>
    <row r="58" spans="1:32" s="408" customFormat="1">
      <c r="A58" s="727"/>
      <c r="B58" s="711"/>
      <c r="C58" s="413" t="s">
        <v>1902</v>
      </c>
      <c r="D58" s="442">
        <v>0.64734000000000003</v>
      </c>
      <c r="E58" s="160">
        <v>0.63282000000000005</v>
      </c>
      <c r="F58" s="168">
        <v>1.4999999999999999E-4</v>
      </c>
      <c r="G58" s="168">
        <v>1.438E-2</v>
      </c>
      <c r="H58" s="442">
        <v>0.85826999999999998</v>
      </c>
      <c r="I58" s="160">
        <v>0.84375</v>
      </c>
      <c r="J58" s="168">
        <v>1.4999999999999999E-4</v>
      </c>
      <c r="K58" s="168">
        <v>1.438E-2</v>
      </c>
      <c r="L58" s="442">
        <v>1.06921</v>
      </c>
      <c r="M58" s="160">
        <v>1.0546899999999999</v>
      </c>
      <c r="N58" s="168">
        <v>1.4999999999999999E-4</v>
      </c>
      <c r="O58" s="168">
        <v>1.438E-2</v>
      </c>
      <c r="P58" s="442">
        <v>0.93420999999999998</v>
      </c>
      <c r="Q58" s="160">
        <v>0.91969000000000001</v>
      </c>
      <c r="R58" s="168">
        <v>1.4999999999999999E-4</v>
      </c>
      <c r="S58" s="168">
        <v>1.438E-2</v>
      </c>
      <c r="AF58" s="432"/>
    </row>
    <row r="59" spans="1:32" s="408" customFormat="1">
      <c r="A59" s="727"/>
      <c r="B59" s="711"/>
      <c r="C59" s="413" t="s">
        <v>1903</v>
      </c>
      <c r="D59" s="442">
        <v>1.0417799999999999</v>
      </c>
      <c r="E59" s="160">
        <v>1.0184200000000001</v>
      </c>
      <c r="F59" s="168">
        <v>2.2000000000000001E-4</v>
      </c>
      <c r="G59" s="168">
        <v>2.3140000000000001E-2</v>
      </c>
      <c r="H59" s="442">
        <v>1.3812500000000001</v>
      </c>
      <c r="I59" s="160">
        <v>1.35789</v>
      </c>
      <c r="J59" s="168">
        <v>2.2000000000000001E-4</v>
      </c>
      <c r="K59" s="168">
        <v>2.3140000000000001E-2</v>
      </c>
      <c r="L59" s="442">
        <v>1.72072</v>
      </c>
      <c r="M59" s="160">
        <v>1.69736</v>
      </c>
      <c r="N59" s="168">
        <v>2.2000000000000001E-4</v>
      </c>
      <c r="O59" s="168">
        <v>2.3140000000000001E-2</v>
      </c>
      <c r="P59" s="442">
        <v>1.50346</v>
      </c>
      <c r="Q59" s="160">
        <v>1.4801</v>
      </c>
      <c r="R59" s="168">
        <v>2.2000000000000001E-4</v>
      </c>
      <c r="S59" s="168">
        <v>2.3140000000000001E-2</v>
      </c>
      <c r="AF59" s="432"/>
    </row>
    <row r="60" spans="1:32" s="408" customFormat="1">
      <c r="A60" s="727"/>
      <c r="B60" s="711" t="s">
        <v>2054</v>
      </c>
      <c r="C60" s="413" t="s">
        <v>2039</v>
      </c>
      <c r="D60" s="161"/>
      <c r="E60" s="161"/>
      <c r="F60" s="161"/>
      <c r="G60" s="161"/>
      <c r="H60" s="442">
        <v>9.6750000000000003E-2</v>
      </c>
      <c r="I60" s="160">
        <v>9.5149999999999998E-2</v>
      </c>
      <c r="J60" s="168">
        <v>1.0000000000000001E-5</v>
      </c>
      <c r="K60" s="168">
        <v>1.5900000000000001E-3</v>
      </c>
      <c r="L60" s="442">
        <v>6.021E-2</v>
      </c>
      <c r="M60" s="160">
        <v>5.9409999999999998E-2</v>
      </c>
      <c r="N60" s="168">
        <v>1.0000000000000001E-5</v>
      </c>
      <c r="O60" s="168">
        <v>7.9000000000000001E-4</v>
      </c>
      <c r="P60" s="442">
        <v>7.8E-2</v>
      </c>
      <c r="Q60" s="160">
        <v>7.6719999999999997E-2</v>
      </c>
      <c r="R60" s="168">
        <v>1.0000000000000001E-5</v>
      </c>
      <c r="S60" s="168">
        <v>1.2700000000000001E-3</v>
      </c>
      <c r="AF60" s="432"/>
    </row>
    <row r="61" spans="1:32" s="408" customFormat="1">
      <c r="A61" s="727"/>
      <c r="B61" s="711"/>
      <c r="C61" s="413" t="s">
        <v>1902</v>
      </c>
      <c r="D61" s="442">
        <v>0.64659</v>
      </c>
      <c r="E61" s="160">
        <v>0.63216000000000006</v>
      </c>
      <c r="F61" s="168">
        <v>1.4999999999999999E-4</v>
      </c>
      <c r="G61" s="168">
        <v>1.4279999999999999E-2</v>
      </c>
      <c r="H61" s="442">
        <v>0.85536000000000001</v>
      </c>
      <c r="I61" s="160">
        <v>0.84092999999999996</v>
      </c>
      <c r="J61" s="168">
        <v>1.4999999999999999E-4</v>
      </c>
      <c r="K61" s="168">
        <v>1.4279999999999999E-2</v>
      </c>
      <c r="L61" s="442">
        <v>1.0641400000000001</v>
      </c>
      <c r="M61" s="160">
        <v>1.0497099999999999</v>
      </c>
      <c r="N61" s="168">
        <v>1.4999999999999999E-4</v>
      </c>
      <c r="O61" s="168">
        <v>1.4279999999999999E-2</v>
      </c>
      <c r="P61" s="442">
        <v>0.92854000000000003</v>
      </c>
      <c r="Q61" s="160">
        <v>0.91410999999999998</v>
      </c>
      <c r="R61" s="168">
        <v>1.4999999999999999E-4</v>
      </c>
      <c r="S61" s="168">
        <v>1.4279999999999999E-2</v>
      </c>
      <c r="AF61" s="432"/>
    </row>
    <row r="62" spans="1:32" s="408" customFormat="1">
      <c r="A62" s="727"/>
      <c r="B62" s="711"/>
      <c r="C62" s="413" t="s">
        <v>1903</v>
      </c>
      <c r="D62" s="442">
        <v>1.04057</v>
      </c>
      <c r="E62" s="160">
        <v>1.01736</v>
      </c>
      <c r="F62" s="168">
        <v>2.2000000000000001E-4</v>
      </c>
      <c r="G62" s="168">
        <v>2.299E-2</v>
      </c>
      <c r="H62" s="442">
        <v>1.37656</v>
      </c>
      <c r="I62" s="160">
        <v>1.3533500000000001</v>
      </c>
      <c r="J62" s="168">
        <v>2.2000000000000001E-4</v>
      </c>
      <c r="K62" s="168">
        <v>2.299E-2</v>
      </c>
      <c r="L62" s="442">
        <v>1.71255</v>
      </c>
      <c r="M62" s="160">
        <v>1.6893400000000001</v>
      </c>
      <c r="N62" s="168">
        <v>2.2000000000000001E-4</v>
      </c>
      <c r="O62" s="168">
        <v>2.299E-2</v>
      </c>
      <c r="P62" s="442">
        <v>1.4943200000000001</v>
      </c>
      <c r="Q62" s="160">
        <v>1.4711099999999999</v>
      </c>
      <c r="R62" s="168">
        <v>2.2000000000000001E-4</v>
      </c>
      <c r="S62" s="168">
        <v>2.299E-2</v>
      </c>
      <c r="AF62" s="432"/>
    </row>
    <row r="63" spans="1:32" s="408" customFormat="1">
      <c r="A63" s="727"/>
      <c r="B63" s="711" t="s">
        <v>2055</v>
      </c>
      <c r="C63" s="413" t="s">
        <v>2039</v>
      </c>
      <c r="D63" s="161"/>
      <c r="E63" s="161"/>
      <c r="F63" s="161"/>
      <c r="G63" s="161"/>
      <c r="H63" s="442">
        <v>0.12225999999999999</v>
      </c>
      <c r="I63" s="160">
        <v>0.12046</v>
      </c>
      <c r="J63" s="168">
        <v>2.0000000000000002E-5</v>
      </c>
      <c r="K63" s="168">
        <v>1.7799999999999999E-3</v>
      </c>
      <c r="L63" s="442">
        <v>7.4310000000000001E-2</v>
      </c>
      <c r="M63" s="160">
        <v>7.3410000000000003E-2</v>
      </c>
      <c r="N63" s="168">
        <v>1.0000000000000001E-5</v>
      </c>
      <c r="O63" s="168">
        <v>8.8999999999999995E-4</v>
      </c>
      <c r="P63" s="442">
        <v>0.10163</v>
      </c>
      <c r="Q63" s="160">
        <v>0.10012</v>
      </c>
      <c r="R63" s="168">
        <v>2.0000000000000002E-5</v>
      </c>
      <c r="S63" s="168">
        <v>1.49E-3</v>
      </c>
      <c r="AF63" s="432"/>
    </row>
    <row r="64" spans="1:32" s="408" customFormat="1">
      <c r="A64" s="727"/>
      <c r="B64" s="711"/>
      <c r="C64" s="413" t="s">
        <v>1902</v>
      </c>
      <c r="D64" s="442">
        <v>0.65974999999999995</v>
      </c>
      <c r="E64" s="160">
        <v>0.64763999999999999</v>
      </c>
      <c r="F64" s="168">
        <v>1.6000000000000001E-4</v>
      </c>
      <c r="G64" s="168">
        <v>1.1950000000000001E-2</v>
      </c>
      <c r="H64" s="442">
        <v>0.83589000000000002</v>
      </c>
      <c r="I64" s="160">
        <v>0.82377999999999996</v>
      </c>
      <c r="J64" s="168">
        <v>1.6000000000000001E-4</v>
      </c>
      <c r="K64" s="168">
        <v>1.1950000000000001E-2</v>
      </c>
      <c r="L64" s="442">
        <v>1.01203</v>
      </c>
      <c r="M64" s="160">
        <v>0.99992000000000003</v>
      </c>
      <c r="N64" s="168">
        <v>1.6000000000000001E-4</v>
      </c>
      <c r="O64" s="168">
        <v>1.1950000000000001E-2</v>
      </c>
      <c r="P64" s="442">
        <v>0.89120999999999995</v>
      </c>
      <c r="Q64" s="160">
        <v>0.87909999999999999</v>
      </c>
      <c r="R64" s="168">
        <v>1.6000000000000001E-4</v>
      </c>
      <c r="S64" s="168">
        <v>1.1950000000000001E-2</v>
      </c>
      <c r="AF64" s="432"/>
    </row>
    <row r="65" spans="1:32" s="408" customFormat="1">
      <c r="A65" s="727"/>
      <c r="B65" s="711"/>
      <c r="C65" s="413" t="s">
        <v>1903</v>
      </c>
      <c r="D65" s="442">
        <v>1.06176</v>
      </c>
      <c r="E65" s="160">
        <v>1.0422800000000001</v>
      </c>
      <c r="F65" s="168">
        <v>2.5999999999999998E-4</v>
      </c>
      <c r="G65" s="168">
        <v>1.9230000000000001E-2</v>
      </c>
      <c r="H65" s="442">
        <v>1.3452299999999999</v>
      </c>
      <c r="I65" s="160">
        <v>1.32575</v>
      </c>
      <c r="J65" s="168">
        <v>2.5999999999999998E-4</v>
      </c>
      <c r="K65" s="168">
        <v>1.9230000000000001E-2</v>
      </c>
      <c r="L65" s="442">
        <v>1.6287</v>
      </c>
      <c r="M65" s="160">
        <v>1.6092200000000001</v>
      </c>
      <c r="N65" s="168">
        <v>2.5999999999999998E-4</v>
      </c>
      <c r="O65" s="168">
        <v>1.9230000000000001E-2</v>
      </c>
      <c r="P65" s="442">
        <v>1.43425</v>
      </c>
      <c r="Q65" s="160">
        <v>1.4147700000000001</v>
      </c>
      <c r="R65" s="168">
        <v>2.5999999999999998E-4</v>
      </c>
      <c r="S65" s="168">
        <v>1.9230000000000001E-2</v>
      </c>
      <c r="AF65" s="432"/>
    </row>
    <row r="66" spans="1:32" s="408" customFormat="1">
      <c r="A66" s="450"/>
      <c r="B66" s="433"/>
      <c r="AF66" s="432"/>
    </row>
    <row r="67" spans="1:32" s="408" customFormat="1">
      <c r="A67" s="450"/>
      <c r="B67" s="433"/>
      <c r="D67" s="432"/>
      <c r="E67" s="432"/>
      <c r="F67" s="432"/>
      <c r="G67" s="432"/>
      <c r="H67" s="432"/>
      <c r="I67" s="432"/>
      <c r="J67" s="432"/>
      <c r="K67" s="432"/>
      <c r="L67" s="432"/>
      <c r="M67" s="432"/>
      <c r="N67" s="432"/>
      <c r="O67" s="432"/>
      <c r="P67" s="432"/>
      <c r="Q67" s="432"/>
      <c r="R67" s="432"/>
      <c r="S67" s="432"/>
      <c r="AF67" s="432"/>
    </row>
    <row r="68" spans="1:32" s="408" customFormat="1">
      <c r="A68" s="450"/>
      <c r="B68" s="433"/>
      <c r="D68" s="767" t="s">
        <v>2043</v>
      </c>
      <c r="E68" s="767"/>
      <c r="F68" s="767"/>
      <c r="G68" s="767"/>
      <c r="H68" s="767" t="s">
        <v>2044</v>
      </c>
      <c r="I68" s="767"/>
      <c r="J68" s="767"/>
      <c r="K68" s="767"/>
      <c r="L68" s="767" t="s">
        <v>2045</v>
      </c>
      <c r="M68" s="767"/>
      <c r="N68" s="767"/>
      <c r="O68" s="767"/>
      <c r="P68" s="767" t="s">
        <v>2046</v>
      </c>
      <c r="Q68" s="767"/>
      <c r="R68" s="767"/>
      <c r="S68" s="767"/>
      <c r="AF68" s="432"/>
    </row>
    <row r="69" spans="1:32" s="408" customFormat="1" ht="15.6">
      <c r="A69" s="448" t="s">
        <v>1587</v>
      </c>
      <c r="B69" s="429" t="s">
        <v>1729</v>
      </c>
      <c r="C69" s="410" t="s">
        <v>1589</v>
      </c>
      <c r="D69" s="413" t="s">
        <v>1590</v>
      </c>
      <c r="E69" s="413" t="s">
        <v>1854</v>
      </c>
      <c r="F69" s="413" t="s">
        <v>1855</v>
      </c>
      <c r="G69" s="413" t="s">
        <v>1856</v>
      </c>
      <c r="H69" s="413" t="s">
        <v>1590</v>
      </c>
      <c r="I69" s="413" t="s">
        <v>1854</v>
      </c>
      <c r="J69" s="413" t="s">
        <v>1855</v>
      </c>
      <c r="K69" s="413" t="s">
        <v>1856</v>
      </c>
      <c r="L69" s="413" t="s">
        <v>1590</v>
      </c>
      <c r="M69" s="413" t="s">
        <v>1854</v>
      </c>
      <c r="N69" s="413" t="s">
        <v>1855</v>
      </c>
      <c r="O69" s="413" t="s">
        <v>1856</v>
      </c>
      <c r="P69" s="413" t="s">
        <v>1590</v>
      </c>
      <c r="Q69" s="413" t="s">
        <v>1854</v>
      </c>
      <c r="R69" s="413" t="s">
        <v>1855</v>
      </c>
      <c r="S69" s="413" t="s">
        <v>1856</v>
      </c>
      <c r="AF69" s="432"/>
    </row>
    <row r="70" spans="1:32" s="408" customFormat="1">
      <c r="A70" s="727" t="s">
        <v>2056</v>
      </c>
      <c r="B70" s="711" t="s">
        <v>2048</v>
      </c>
      <c r="C70" s="413" t="s">
        <v>2039</v>
      </c>
      <c r="D70" s="161"/>
      <c r="E70" s="161"/>
      <c r="F70" s="161"/>
      <c r="G70" s="161"/>
      <c r="H70" s="442">
        <v>0.54679999999999995</v>
      </c>
      <c r="I70" s="160">
        <v>0.54174999999999995</v>
      </c>
      <c r="J70" s="168">
        <v>1E-4</v>
      </c>
      <c r="K70" s="168">
        <v>4.9500000000000004E-3</v>
      </c>
      <c r="L70" s="442">
        <v>0.29508000000000001</v>
      </c>
      <c r="M70" s="160">
        <v>0.29254000000000002</v>
      </c>
      <c r="N70" s="168">
        <v>6.0000000000000002E-5</v>
      </c>
      <c r="O70" s="168">
        <v>2.48E-3</v>
      </c>
      <c r="P70" s="442">
        <v>0.62836999999999998</v>
      </c>
      <c r="Q70" s="160">
        <v>0.62287999999999999</v>
      </c>
      <c r="R70" s="168">
        <v>1.1E-4</v>
      </c>
      <c r="S70" s="168">
        <v>5.3800000000000002E-3</v>
      </c>
      <c r="AF70" s="432"/>
    </row>
    <row r="71" spans="1:32" s="408" customFormat="1">
      <c r="A71" s="727"/>
      <c r="B71" s="711"/>
      <c r="C71" s="413" t="s">
        <v>1902</v>
      </c>
      <c r="D71" s="442">
        <v>0.54937000000000002</v>
      </c>
      <c r="E71" s="160">
        <v>0.54393999999999998</v>
      </c>
      <c r="F71" s="168">
        <v>1.1E-4</v>
      </c>
      <c r="G71" s="168">
        <v>5.3200000000000001E-3</v>
      </c>
      <c r="H71" s="442">
        <v>0.59667000000000003</v>
      </c>
      <c r="I71" s="160">
        <v>0.59123999999999999</v>
      </c>
      <c r="J71" s="168">
        <v>1.1E-4</v>
      </c>
      <c r="K71" s="168">
        <v>5.3200000000000001E-3</v>
      </c>
      <c r="L71" s="442">
        <v>0.64397000000000004</v>
      </c>
      <c r="M71" s="160">
        <v>0.63854</v>
      </c>
      <c r="N71" s="168">
        <v>1.1E-4</v>
      </c>
      <c r="O71" s="168">
        <v>5.3200000000000001E-3</v>
      </c>
      <c r="P71" s="442">
        <v>0.59004999999999996</v>
      </c>
      <c r="Q71" s="160">
        <v>0.58462000000000003</v>
      </c>
      <c r="R71" s="168">
        <v>1.1E-4</v>
      </c>
      <c r="S71" s="168">
        <v>5.3200000000000001E-3</v>
      </c>
      <c r="AF71" s="432"/>
    </row>
    <row r="72" spans="1:32" s="408" customFormat="1">
      <c r="A72" s="727"/>
      <c r="B72" s="711"/>
      <c r="C72" s="413" t="s">
        <v>1903</v>
      </c>
      <c r="D72" s="442">
        <v>0.88412000000000002</v>
      </c>
      <c r="E72" s="160">
        <v>0.87539</v>
      </c>
      <c r="F72" s="168">
        <v>1.8000000000000001E-4</v>
      </c>
      <c r="G72" s="168">
        <v>8.5500000000000003E-3</v>
      </c>
      <c r="H72" s="442">
        <v>0.96023999999999998</v>
      </c>
      <c r="I72" s="160">
        <v>0.95150999999999997</v>
      </c>
      <c r="J72" s="168">
        <v>1.8000000000000001E-4</v>
      </c>
      <c r="K72" s="168">
        <v>8.5500000000000003E-3</v>
      </c>
      <c r="L72" s="442">
        <v>1.03637</v>
      </c>
      <c r="M72" s="160">
        <v>1.0276400000000001</v>
      </c>
      <c r="N72" s="168">
        <v>1.8000000000000001E-4</v>
      </c>
      <c r="O72" s="168">
        <v>8.5500000000000003E-3</v>
      </c>
      <c r="P72" s="442">
        <v>0.94959000000000005</v>
      </c>
      <c r="Q72" s="160">
        <v>0.94086000000000003</v>
      </c>
      <c r="R72" s="168">
        <v>1.8000000000000001E-4</v>
      </c>
      <c r="S72" s="168">
        <v>8.5500000000000003E-3</v>
      </c>
      <c r="AF72" s="432"/>
    </row>
    <row r="73" spans="1:32" s="408" customFormat="1">
      <c r="A73" s="727"/>
      <c r="B73" s="711" t="s">
        <v>2049</v>
      </c>
      <c r="C73" s="413" t="s">
        <v>2039</v>
      </c>
      <c r="D73" s="161"/>
      <c r="E73" s="161"/>
      <c r="F73" s="161"/>
      <c r="G73" s="161"/>
      <c r="H73" s="442">
        <v>0.31476999999999999</v>
      </c>
      <c r="I73" s="160">
        <v>0.31215999999999999</v>
      </c>
      <c r="J73" s="168">
        <v>6.0000000000000002E-5</v>
      </c>
      <c r="K73" s="168">
        <v>2.5500000000000002E-3</v>
      </c>
      <c r="L73" s="442">
        <v>0.17688999999999999</v>
      </c>
      <c r="M73" s="160">
        <v>0.17559</v>
      </c>
      <c r="N73" s="168">
        <v>2.0000000000000002E-5</v>
      </c>
      <c r="O73" s="168">
        <v>1.2800000000000001E-3</v>
      </c>
      <c r="P73" s="442">
        <v>0.43306</v>
      </c>
      <c r="Q73" s="160">
        <v>0.42923</v>
      </c>
      <c r="R73" s="168">
        <v>8.0000000000000007E-5</v>
      </c>
      <c r="S73" s="168">
        <v>3.7499999999999999E-3</v>
      </c>
      <c r="AF73" s="432"/>
    </row>
    <row r="74" spans="1:32" s="408" customFormat="1">
      <c r="A74" s="727"/>
      <c r="B74" s="711"/>
      <c r="C74" s="413" t="s">
        <v>1902</v>
      </c>
      <c r="D74" s="442">
        <v>0.65559000000000001</v>
      </c>
      <c r="E74" s="160">
        <v>0.64897000000000005</v>
      </c>
      <c r="F74" s="168">
        <v>1.2999999999999999E-4</v>
      </c>
      <c r="G74" s="168">
        <v>6.4799999999999996E-3</v>
      </c>
      <c r="H74" s="442">
        <v>0.74829999999999997</v>
      </c>
      <c r="I74" s="160">
        <v>0.74168000000000001</v>
      </c>
      <c r="J74" s="168">
        <v>1.2999999999999999E-4</v>
      </c>
      <c r="K74" s="168">
        <v>6.4799999999999996E-3</v>
      </c>
      <c r="L74" s="442">
        <v>0.84101000000000004</v>
      </c>
      <c r="M74" s="160">
        <v>0.83438999999999997</v>
      </c>
      <c r="N74" s="168">
        <v>1.2999999999999999E-4</v>
      </c>
      <c r="O74" s="168">
        <v>6.4799999999999996E-3</v>
      </c>
      <c r="P74" s="442">
        <v>0.72048999999999996</v>
      </c>
      <c r="Q74" s="160">
        <v>0.71387</v>
      </c>
      <c r="R74" s="168">
        <v>1.2999999999999999E-4</v>
      </c>
      <c r="S74" s="168">
        <v>6.4799999999999996E-3</v>
      </c>
      <c r="AF74" s="432"/>
    </row>
    <row r="75" spans="1:32" s="408" customFormat="1">
      <c r="A75" s="727"/>
      <c r="B75" s="711"/>
      <c r="C75" s="413" t="s">
        <v>1903</v>
      </c>
      <c r="D75" s="442">
        <v>1.05508</v>
      </c>
      <c r="E75" s="160">
        <v>1.0444199999999999</v>
      </c>
      <c r="F75" s="168">
        <v>2.2000000000000001E-4</v>
      </c>
      <c r="G75" s="168">
        <v>1.043E-2</v>
      </c>
      <c r="H75" s="442">
        <v>1.20428</v>
      </c>
      <c r="I75" s="160">
        <v>1.1936199999999999</v>
      </c>
      <c r="J75" s="168">
        <v>2.2000000000000001E-4</v>
      </c>
      <c r="K75" s="168">
        <v>1.043E-2</v>
      </c>
      <c r="L75" s="442">
        <v>1.35348</v>
      </c>
      <c r="M75" s="160">
        <v>1.3428199999999999</v>
      </c>
      <c r="N75" s="168">
        <v>2.2000000000000001E-4</v>
      </c>
      <c r="O75" s="168">
        <v>1.043E-2</v>
      </c>
      <c r="P75" s="442">
        <v>1.1595200000000001</v>
      </c>
      <c r="Q75" s="160">
        <v>1.14886</v>
      </c>
      <c r="R75" s="168">
        <v>2.2000000000000001E-4</v>
      </c>
      <c r="S75" s="168">
        <v>1.043E-2</v>
      </c>
      <c r="AF75" s="432"/>
    </row>
    <row r="76" spans="1:32" s="408" customFormat="1">
      <c r="A76" s="727"/>
      <c r="B76" s="711" t="s">
        <v>2050</v>
      </c>
      <c r="C76" s="413" t="s">
        <v>2039</v>
      </c>
      <c r="D76" s="161"/>
      <c r="E76" s="161"/>
      <c r="F76" s="161"/>
      <c r="G76" s="161"/>
      <c r="H76" s="442">
        <v>0.25145000000000001</v>
      </c>
      <c r="I76" s="160">
        <v>0.24908</v>
      </c>
      <c r="J76" s="168">
        <v>4.0000000000000003E-5</v>
      </c>
      <c r="K76" s="168">
        <v>2.32E-3</v>
      </c>
      <c r="L76" s="442">
        <v>0.14813999999999999</v>
      </c>
      <c r="M76" s="160">
        <v>0.14696000000000001</v>
      </c>
      <c r="N76" s="168">
        <v>2.0000000000000002E-5</v>
      </c>
      <c r="O76" s="168">
        <v>1.16E-3</v>
      </c>
      <c r="P76" s="442">
        <v>0.20416000000000001</v>
      </c>
      <c r="Q76" s="160">
        <v>0.20211000000000001</v>
      </c>
      <c r="R76" s="168">
        <v>4.0000000000000003E-5</v>
      </c>
      <c r="S76" s="168">
        <v>2.0100000000000001E-3</v>
      </c>
      <c r="AF76" s="432"/>
    </row>
    <row r="77" spans="1:32" s="408" customFormat="1">
      <c r="A77" s="727"/>
      <c r="B77" s="711"/>
      <c r="C77" s="413" t="s">
        <v>1902</v>
      </c>
      <c r="D77" s="442">
        <v>0.92127999999999999</v>
      </c>
      <c r="E77" s="160">
        <v>0.91046000000000005</v>
      </c>
      <c r="F77" s="168">
        <v>2.2000000000000001E-4</v>
      </c>
      <c r="G77" s="168">
        <v>1.059E-2</v>
      </c>
      <c r="H77" s="442">
        <v>1.12114</v>
      </c>
      <c r="I77" s="160">
        <v>1.11032</v>
      </c>
      <c r="J77" s="168">
        <v>2.2000000000000001E-4</v>
      </c>
      <c r="K77" s="168">
        <v>1.059E-2</v>
      </c>
      <c r="L77" s="442">
        <v>1.321</v>
      </c>
      <c r="M77" s="160">
        <v>1.3101799999999999</v>
      </c>
      <c r="N77" s="168">
        <v>2.2000000000000001E-4</v>
      </c>
      <c r="O77" s="168">
        <v>1.059E-2</v>
      </c>
      <c r="P77" s="442">
        <v>1.18083</v>
      </c>
      <c r="Q77" s="160">
        <v>1.17001</v>
      </c>
      <c r="R77" s="168">
        <v>2.2000000000000001E-4</v>
      </c>
      <c r="S77" s="168">
        <v>1.059E-2</v>
      </c>
      <c r="AF77" s="432"/>
    </row>
    <row r="78" spans="1:32" s="408" customFormat="1">
      <c r="A78" s="727"/>
      <c r="B78" s="711"/>
      <c r="C78" s="413" t="s">
        <v>1903</v>
      </c>
      <c r="D78" s="442">
        <v>1.4826600000000001</v>
      </c>
      <c r="E78" s="160">
        <v>1.4652499999999999</v>
      </c>
      <c r="F78" s="168">
        <v>3.6999999999999999E-4</v>
      </c>
      <c r="G78" s="168">
        <v>1.704E-2</v>
      </c>
      <c r="H78" s="442">
        <v>1.8043</v>
      </c>
      <c r="I78" s="160">
        <v>1.7868900000000001</v>
      </c>
      <c r="J78" s="168">
        <v>3.6999999999999999E-4</v>
      </c>
      <c r="K78" s="168">
        <v>1.704E-2</v>
      </c>
      <c r="L78" s="442">
        <v>2.1259399999999999</v>
      </c>
      <c r="M78" s="160">
        <v>2.10853</v>
      </c>
      <c r="N78" s="168">
        <v>3.6999999999999999E-4</v>
      </c>
      <c r="O78" s="168">
        <v>1.704E-2</v>
      </c>
      <c r="P78" s="442">
        <v>1.90036</v>
      </c>
      <c r="Q78" s="160">
        <v>1.8829499999999999</v>
      </c>
      <c r="R78" s="168">
        <v>3.6999999999999999E-4</v>
      </c>
      <c r="S78" s="168">
        <v>1.704E-2</v>
      </c>
      <c r="AF78" s="432"/>
    </row>
    <row r="79" spans="1:32" s="408" customFormat="1">
      <c r="A79" s="727"/>
      <c r="B79" s="711" t="s">
        <v>2051</v>
      </c>
      <c r="C79" s="413" t="s">
        <v>2039</v>
      </c>
      <c r="D79" s="161"/>
      <c r="E79" s="161"/>
      <c r="F79" s="161"/>
      <c r="G79" s="161"/>
      <c r="H79" s="442">
        <v>0.26888000000000001</v>
      </c>
      <c r="I79" s="160">
        <v>0.26633000000000001</v>
      </c>
      <c r="J79" s="168">
        <v>6.0000000000000002E-5</v>
      </c>
      <c r="K79" s="168">
        <v>2.49E-3</v>
      </c>
      <c r="L79" s="442">
        <v>0.15669</v>
      </c>
      <c r="M79" s="160">
        <v>0.15542</v>
      </c>
      <c r="N79" s="168">
        <v>2.0000000000000002E-5</v>
      </c>
      <c r="O79" s="168">
        <v>1.24E-3</v>
      </c>
      <c r="P79" s="442">
        <v>0.23513999999999999</v>
      </c>
      <c r="Q79" s="160">
        <v>0.23280000000000001</v>
      </c>
      <c r="R79" s="168">
        <v>4.0000000000000003E-5</v>
      </c>
      <c r="S79" s="168">
        <v>2.2899999999999999E-3</v>
      </c>
      <c r="AF79" s="432"/>
    </row>
    <row r="80" spans="1:32" s="408" customFormat="1">
      <c r="A80" s="727"/>
      <c r="B80" s="711"/>
      <c r="C80" s="413" t="s">
        <v>1902</v>
      </c>
      <c r="D80" s="442">
        <v>0.80842999999999998</v>
      </c>
      <c r="E80" s="160">
        <v>0.79935999999999996</v>
      </c>
      <c r="F80" s="168">
        <v>1.9000000000000001E-4</v>
      </c>
      <c r="G80" s="168">
        <v>8.8800000000000007E-3</v>
      </c>
      <c r="H80" s="442">
        <v>0.96223000000000003</v>
      </c>
      <c r="I80" s="160">
        <v>0.95316000000000001</v>
      </c>
      <c r="J80" s="168">
        <v>1.9000000000000001E-4</v>
      </c>
      <c r="K80" s="168">
        <v>8.8800000000000007E-3</v>
      </c>
      <c r="L80" s="442">
        <v>1.1160300000000001</v>
      </c>
      <c r="M80" s="160">
        <v>1.1069599999999999</v>
      </c>
      <c r="N80" s="168">
        <v>1.9000000000000001E-4</v>
      </c>
      <c r="O80" s="168">
        <v>8.8800000000000007E-3</v>
      </c>
      <c r="P80" s="442">
        <v>0.99739</v>
      </c>
      <c r="Q80" s="160">
        <v>0.98831999999999998</v>
      </c>
      <c r="R80" s="168">
        <v>1.9000000000000001E-4</v>
      </c>
      <c r="S80" s="168">
        <v>8.8800000000000007E-3</v>
      </c>
      <c r="AF80" s="432"/>
    </row>
    <row r="81" spans="1:32" s="408" customFormat="1">
      <c r="A81" s="727"/>
      <c r="B81" s="711"/>
      <c r="C81" s="413" t="s">
        <v>1903</v>
      </c>
      <c r="D81" s="442">
        <v>1.3010299999999999</v>
      </c>
      <c r="E81" s="160">
        <v>1.28644</v>
      </c>
      <c r="F81" s="168">
        <v>2.9999999999999997E-4</v>
      </c>
      <c r="G81" s="168">
        <v>1.4290000000000001E-2</v>
      </c>
      <c r="H81" s="442">
        <v>1.5485500000000001</v>
      </c>
      <c r="I81" s="160">
        <v>1.53396</v>
      </c>
      <c r="J81" s="168">
        <v>2.9999999999999997E-4</v>
      </c>
      <c r="K81" s="168">
        <v>1.4290000000000001E-2</v>
      </c>
      <c r="L81" s="442">
        <v>1.79606</v>
      </c>
      <c r="M81" s="160">
        <v>1.7814700000000001</v>
      </c>
      <c r="N81" s="168">
        <v>2.9999999999999997E-4</v>
      </c>
      <c r="O81" s="168">
        <v>1.4290000000000001E-2</v>
      </c>
      <c r="P81" s="442">
        <v>1.6051299999999999</v>
      </c>
      <c r="Q81" s="160">
        <v>1.5905400000000001</v>
      </c>
      <c r="R81" s="168">
        <v>2.9999999999999997E-4</v>
      </c>
      <c r="S81" s="168">
        <v>1.4290000000000001E-2</v>
      </c>
      <c r="AF81" s="432"/>
    </row>
    <row r="82" spans="1:32" s="408" customFormat="1">
      <c r="A82" s="727"/>
      <c r="B82" s="711" t="s">
        <v>2052</v>
      </c>
      <c r="C82" s="413" t="s">
        <v>2039</v>
      </c>
      <c r="D82" s="161"/>
      <c r="E82" s="161"/>
      <c r="F82" s="161"/>
      <c r="G82" s="161"/>
      <c r="H82" s="442">
        <v>0.14832999999999999</v>
      </c>
      <c r="I82" s="160">
        <v>0.1464</v>
      </c>
      <c r="J82" s="168">
        <v>2.0000000000000002E-5</v>
      </c>
      <c r="K82" s="168">
        <v>1.9E-3</v>
      </c>
      <c r="L82" s="442">
        <v>8.8800000000000004E-2</v>
      </c>
      <c r="M82" s="160">
        <v>8.7840000000000001E-2</v>
      </c>
      <c r="N82" s="168">
        <v>1.0000000000000001E-5</v>
      </c>
      <c r="O82" s="168">
        <v>9.5E-4</v>
      </c>
      <c r="P82" s="442">
        <v>0.14610999999999999</v>
      </c>
      <c r="Q82" s="160">
        <v>0.14410000000000001</v>
      </c>
      <c r="R82" s="168">
        <v>2.0000000000000002E-5</v>
      </c>
      <c r="S82" s="168">
        <v>1.98E-3</v>
      </c>
      <c r="AF82" s="432"/>
    </row>
    <row r="83" spans="1:32" s="408" customFormat="1">
      <c r="A83" s="727"/>
      <c r="B83" s="711"/>
      <c r="C83" s="413" t="s">
        <v>1902</v>
      </c>
      <c r="D83" s="442">
        <v>0.72565999999999997</v>
      </c>
      <c r="E83" s="160">
        <v>0.71345000000000003</v>
      </c>
      <c r="F83" s="168">
        <v>1.2E-4</v>
      </c>
      <c r="G83" s="168">
        <v>1.209E-2</v>
      </c>
      <c r="H83" s="442">
        <v>0.90403</v>
      </c>
      <c r="I83" s="160">
        <v>0.89181999999999995</v>
      </c>
      <c r="J83" s="168">
        <v>1.2E-4</v>
      </c>
      <c r="K83" s="168">
        <v>1.209E-2</v>
      </c>
      <c r="L83" s="442">
        <v>1.08239</v>
      </c>
      <c r="M83" s="160">
        <v>1.0701799999999999</v>
      </c>
      <c r="N83" s="168">
        <v>1.2E-4</v>
      </c>
      <c r="O83" s="168">
        <v>1.209E-2</v>
      </c>
      <c r="P83" s="442">
        <v>0.90759000000000001</v>
      </c>
      <c r="Q83" s="160">
        <v>0.89537999999999995</v>
      </c>
      <c r="R83" s="168">
        <v>1.2E-4</v>
      </c>
      <c r="S83" s="168">
        <v>1.209E-2</v>
      </c>
      <c r="AF83" s="432"/>
    </row>
    <row r="84" spans="1:32" s="408" customFormat="1">
      <c r="A84" s="727"/>
      <c r="B84" s="711"/>
      <c r="C84" s="413" t="s">
        <v>1903</v>
      </c>
      <c r="D84" s="442">
        <v>1.1678200000000001</v>
      </c>
      <c r="E84" s="160">
        <v>1.14819</v>
      </c>
      <c r="F84" s="168">
        <v>1.9000000000000001E-4</v>
      </c>
      <c r="G84" s="168">
        <v>1.9439999999999999E-2</v>
      </c>
      <c r="H84" s="442">
        <v>1.4548700000000001</v>
      </c>
      <c r="I84" s="160">
        <v>1.4352400000000001</v>
      </c>
      <c r="J84" s="168">
        <v>1.9000000000000001E-4</v>
      </c>
      <c r="K84" s="168">
        <v>1.9439999999999999E-2</v>
      </c>
      <c r="L84" s="442">
        <v>1.7419199999999999</v>
      </c>
      <c r="M84" s="160">
        <v>1.7222900000000001</v>
      </c>
      <c r="N84" s="168">
        <v>1.9000000000000001E-4</v>
      </c>
      <c r="O84" s="168">
        <v>1.9439999999999999E-2</v>
      </c>
      <c r="P84" s="442">
        <v>1.46061</v>
      </c>
      <c r="Q84" s="160">
        <v>1.4409799999999999</v>
      </c>
      <c r="R84" s="168">
        <v>1.9000000000000001E-4</v>
      </c>
      <c r="S84" s="168">
        <v>1.9439999999999999E-2</v>
      </c>
      <c r="AF84" s="432"/>
    </row>
    <row r="85" spans="1:32" s="408" customFormat="1">
      <c r="A85" s="727"/>
      <c r="B85" s="711" t="s">
        <v>2053</v>
      </c>
      <c r="C85" s="413" t="s">
        <v>2039</v>
      </c>
      <c r="D85" s="161"/>
      <c r="E85" s="161"/>
      <c r="F85" s="161"/>
      <c r="G85" s="161"/>
      <c r="H85" s="442">
        <v>0.11115</v>
      </c>
      <c r="I85" s="160">
        <v>0.10956</v>
      </c>
      <c r="J85" s="168">
        <v>1.0000000000000001E-5</v>
      </c>
      <c r="K85" s="168">
        <v>1.58E-3</v>
      </c>
      <c r="L85" s="442">
        <v>6.9279999999999994E-2</v>
      </c>
      <c r="M85" s="160">
        <v>6.8479999999999999E-2</v>
      </c>
      <c r="N85" s="168">
        <v>1.0000000000000001E-5</v>
      </c>
      <c r="O85" s="168">
        <v>7.9000000000000001E-4</v>
      </c>
      <c r="P85" s="442">
        <v>8.9080000000000006E-2</v>
      </c>
      <c r="Q85" s="160">
        <v>8.7809999999999999E-2</v>
      </c>
      <c r="R85" s="168">
        <v>1.0000000000000001E-5</v>
      </c>
      <c r="S85" s="168">
        <v>1.25E-3</v>
      </c>
      <c r="AF85" s="432"/>
    </row>
    <row r="86" spans="1:32" s="408" customFormat="1">
      <c r="A86" s="727"/>
      <c r="B86" s="711"/>
      <c r="C86" s="413" t="s">
        <v>1902</v>
      </c>
      <c r="D86" s="442">
        <v>0.748</v>
      </c>
      <c r="E86" s="160">
        <v>0.73348000000000002</v>
      </c>
      <c r="F86" s="168">
        <v>1.4999999999999999E-4</v>
      </c>
      <c r="G86" s="168">
        <v>1.438E-2</v>
      </c>
      <c r="H86" s="442">
        <v>0.99248999999999998</v>
      </c>
      <c r="I86" s="160">
        <v>0.97797000000000001</v>
      </c>
      <c r="J86" s="168">
        <v>1.4999999999999999E-4</v>
      </c>
      <c r="K86" s="168">
        <v>1.438E-2</v>
      </c>
      <c r="L86" s="442">
        <v>1.23699</v>
      </c>
      <c r="M86" s="160">
        <v>1.2224699999999999</v>
      </c>
      <c r="N86" s="168">
        <v>1.4999999999999999E-4</v>
      </c>
      <c r="O86" s="168">
        <v>1.438E-2</v>
      </c>
      <c r="P86" s="442">
        <v>1.0805100000000001</v>
      </c>
      <c r="Q86" s="160">
        <v>1.06599</v>
      </c>
      <c r="R86" s="168">
        <v>1.4999999999999999E-4</v>
      </c>
      <c r="S86" s="168">
        <v>1.438E-2</v>
      </c>
      <c r="AF86" s="432"/>
    </row>
    <row r="87" spans="1:32" s="408" customFormat="1">
      <c r="A87" s="727"/>
      <c r="B87" s="711"/>
      <c r="C87" s="413" t="s">
        <v>1903</v>
      </c>
      <c r="D87" s="442">
        <v>1.2037800000000001</v>
      </c>
      <c r="E87" s="160">
        <v>1.18042</v>
      </c>
      <c r="F87" s="168">
        <v>2.2000000000000001E-4</v>
      </c>
      <c r="G87" s="168">
        <v>2.3140000000000001E-2</v>
      </c>
      <c r="H87" s="442">
        <v>1.5972500000000001</v>
      </c>
      <c r="I87" s="160">
        <v>1.57389</v>
      </c>
      <c r="J87" s="168">
        <v>2.2000000000000001E-4</v>
      </c>
      <c r="K87" s="168">
        <v>2.3140000000000001E-2</v>
      </c>
      <c r="L87" s="442">
        <v>1.9907300000000001</v>
      </c>
      <c r="M87" s="160">
        <v>1.9673700000000001</v>
      </c>
      <c r="N87" s="168">
        <v>2.2000000000000001E-4</v>
      </c>
      <c r="O87" s="168">
        <v>2.3140000000000001E-2</v>
      </c>
      <c r="P87" s="442">
        <v>1.7388999999999999</v>
      </c>
      <c r="Q87" s="160">
        <v>1.7155400000000001</v>
      </c>
      <c r="R87" s="168">
        <v>2.2000000000000001E-4</v>
      </c>
      <c r="S87" s="168">
        <v>2.3140000000000001E-2</v>
      </c>
      <c r="AF87" s="432"/>
    </row>
    <row r="88" spans="1:32" s="408" customFormat="1">
      <c r="A88" s="727"/>
      <c r="B88" s="711" t="s">
        <v>2054</v>
      </c>
      <c r="C88" s="413" t="s">
        <v>2039</v>
      </c>
      <c r="D88" s="161"/>
      <c r="E88" s="161"/>
      <c r="F88" s="161"/>
      <c r="G88" s="161"/>
      <c r="H88" s="442">
        <v>0.11189</v>
      </c>
      <c r="I88" s="160">
        <v>0.11029</v>
      </c>
      <c r="J88" s="168">
        <v>1.0000000000000001E-5</v>
      </c>
      <c r="K88" s="168">
        <v>1.5900000000000001E-3</v>
      </c>
      <c r="L88" s="442">
        <v>6.966E-2</v>
      </c>
      <c r="M88" s="160">
        <v>6.8860000000000005E-2</v>
      </c>
      <c r="N88" s="168">
        <v>1.0000000000000001E-5</v>
      </c>
      <c r="O88" s="168">
        <v>7.9000000000000001E-4</v>
      </c>
      <c r="P88" s="442">
        <v>9.0200000000000002E-2</v>
      </c>
      <c r="Q88" s="160">
        <v>8.8919999999999999E-2</v>
      </c>
      <c r="R88" s="168">
        <v>1.0000000000000001E-5</v>
      </c>
      <c r="S88" s="168">
        <v>1.2700000000000001E-3</v>
      </c>
      <c r="AF88" s="432"/>
    </row>
    <row r="89" spans="1:32" s="408" customFormat="1">
      <c r="A89" s="727"/>
      <c r="B89" s="711"/>
      <c r="C89" s="413" t="s">
        <v>1902</v>
      </c>
      <c r="D89" s="442">
        <v>0.74714999999999998</v>
      </c>
      <c r="E89" s="160">
        <v>0.73272000000000004</v>
      </c>
      <c r="F89" s="168">
        <v>1.4999999999999999E-4</v>
      </c>
      <c r="G89" s="168">
        <v>1.4279999999999999E-2</v>
      </c>
      <c r="H89" s="442">
        <v>0.98912999999999995</v>
      </c>
      <c r="I89" s="160">
        <v>0.97470000000000001</v>
      </c>
      <c r="J89" s="168">
        <v>1.4999999999999999E-4</v>
      </c>
      <c r="K89" s="168">
        <v>1.4279999999999999E-2</v>
      </c>
      <c r="L89" s="442">
        <v>1.23112</v>
      </c>
      <c r="M89" s="160">
        <v>1.21669</v>
      </c>
      <c r="N89" s="168">
        <v>1.4999999999999999E-4</v>
      </c>
      <c r="O89" s="168">
        <v>1.4279999999999999E-2</v>
      </c>
      <c r="P89" s="442">
        <v>1.07395</v>
      </c>
      <c r="Q89" s="160">
        <v>1.05952</v>
      </c>
      <c r="R89" s="168">
        <v>1.4999999999999999E-4</v>
      </c>
      <c r="S89" s="168">
        <v>1.4279999999999999E-2</v>
      </c>
      <c r="AF89" s="432"/>
    </row>
    <row r="90" spans="1:32" s="408" customFormat="1">
      <c r="A90" s="727"/>
      <c r="B90" s="711"/>
      <c r="C90" s="413" t="s">
        <v>1903</v>
      </c>
      <c r="D90" s="442">
        <v>1.20241</v>
      </c>
      <c r="E90" s="160">
        <v>1.1792</v>
      </c>
      <c r="F90" s="168">
        <v>2.2000000000000001E-4</v>
      </c>
      <c r="G90" s="168">
        <v>2.299E-2</v>
      </c>
      <c r="H90" s="442">
        <v>1.5918399999999999</v>
      </c>
      <c r="I90" s="160">
        <v>1.56863</v>
      </c>
      <c r="J90" s="168">
        <v>2.2000000000000001E-4</v>
      </c>
      <c r="K90" s="168">
        <v>2.299E-2</v>
      </c>
      <c r="L90" s="442">
        <v>1.9812799999999999</v>
      </c>
      <c r="M90" s="160">
        <v>1.95807</v>
      </c>
      <c r="N90" s="168">
        <v>2.2000000000000001E-4</v>
      </c>
      <c r="O90" s="168">
        <v>2.299E-2</v>
      </c>
      <c r="P90" s="442">
        <v>1.72834</v>
      </c>
      <c r="Q90" s="160">
        <v>1.70513</v>
      </c>
      <c r="R90" s="168">
        <v>2.2000000000000001E-4</v>
      </c>
      <c r="S90" s="168">
        <v>2.299E-2</v>
      </c>
      <c r="AF90" s="432"/>
    </row>
    <row r="91" spans="1:32" s="408" customFormat="1">
      <c r="A91" s="727"/>
      <c r="B91" s="711" t="s">
        <v>2055</v>
      </c>
      <c r="C91" s="413" t="s">
        <v>2039</v>
      </c>
      <c r="D91" s="161"/>
      <c r="E91" s="161"/>
      <c r="F91" s="161"/>
      <c r="G91" s="161"/>
      <c r="H91" s="442">
        <v>0.14308999999999999</v>
      </c>
      <c r="I91" s="160">
        <v>0.14129</v>
      </c>
      <c r="J91" s="168">
        <v>2.0000000000000002E-5</v>
      </c>
      <c r="K91" s="168">
        <v>1.7799999999999999E-3</v>
      </c>
      <c r="L91" s="442">
        <v>8.7010000000000004E-2</v>
      </c>
      <c r="M91" s="160">
        <v>8.6110000000000006E-2</v>
      </c>
      <c r="N91" s="168">
        <v>1.0000000000000001E-5</v>
      </c>
      <c r="O91" s="168">
        <v>8.8999999999999995E-4</v>
      </c>
      <c r="P91" s="442">
        <v>0.11894</v>
      </c>
      <c r="Q91" s="160">
        <v>0.11743000000000001</v>
      </c>
      <c r="R91" s="168">
        <v>2.0000000000000002E-5</v>
      </c>
      <c r="S91" s="168">
        <v>1.49E-3</v>
      </c>
      <c r="AF91" s="432"/>
    </row>
    <row r="92" spans="1:32" s="408" customFormat="1">
      <c r="A92" s="727"/>
      <c r="B92" s="711"/>
      <c r="C92" s="413" t="s">
        <v>1902</v>
      </c>
      <c r="D92" s="442">
        <v>0.77175000000000005</v>
      </c>
      <c r="E92" s="160">
        <v>0.75963999999999998</v>
      </c>
      <c r="F92" s="168">
        <v>1.6000000000000001E-4</v>
      </c>
      <c r="G92" s="168">
        <v>1.1950000000000001E-2</v>
      </c>
      <c r="H92" s="442">
        <v>0.97835000000000005</v>
      </c>
      <c r="I92" s="160">
        <v>0.96623999999999999</v>
      </c>
      <c r="J92" s="168">
        <v>1.6000000000000001E-4</v>
      </c>
      <c r="K92" s="168">
        <v>1.1950000000000001E-2</v>
      </c>
      <c r="L92" s="442">
        <v>1.1849499999999999</v>
      </c>
      <c r="M92" s="160">
        <v>1.1728400000000001</v>
      </c>
      <c r="N92" s="168">
        <v>1.6000000000000001E-4</v>
      </c>
      <c r="O92" s="168">
        <v>1.1950000000000001E-2</v>
      </c>
      <c r="P92" s="442">
        <v>1.0432300000000001</v>
      </c>
      <c r="Q92" s="160">
        <v>1.03112</v>
      </c>
      <c r="R92" s="168">
        <v>1.6000000000000001E-4</v>
      </c>
      <c r="S92" s="168">
        <v>1.1950000000000001E-2</v>
      </c>
      <c r="AF92" s="432"/>
    </row>
    <row r="93" spans="1:32" s="408" customFormat="1">
      <c r="A93" s="727"/>
      <c r="B93" s="711"/>
      <c r="C93" s="413" t="s">
        <v>1903</v>
      </c>
      <c r="D93" s="442">
        <v>1.242</v>
      </c>
      <c r="E93" s="160">
        <v>1.2225200000000001</v>
      </c>
      <c r="F93" s="168">
        <v>2.5999999999999998E-4</v>
      </c>
      <c r="G93" s="168">
        <v>1.9230000000000001E-2</v>
      </c>
      <c r="H93" s="442">
        <v>1.5745</v>
      </c>
      <c r="I93" s="160">
        <v>1.5550200000000001</v>
      </c>
      <c r="J93" s="168">
        <v>2.5999999999999998E-4</v>
      </c>
      <c r="K93" s="168">
        <v>1.9230000000000001E-2</v>
      </c>
      <c r="L93" s="442">
        <v>1.90699</v>
      </c>
      <c r="M93" s="160">
        <v>1.88751</v>
      </c>
      <c r="N93" s="168">
        <v>2.5999999999999998E-4</v>
      </c>
      <c r="O93" s="168">
        <v>1.9230000000000001E-2</v>
      </c>
      <c r="P93" s="442">
        <v>1.6789099999999999</v>
      </c>
      <c r="Q93" s="160">
        <v>1.65943</v>
      </c>
      <c r="R93" s="168">
        <v>2.5999999999999998E-4</v>
      </c>
      <c r="S93" s="168">
        <v>1.9230000000000001E-2</v>
      </c>
      <c r="AF93" s="432"/>
    </row>
    <row r="94" spans="1:32" s="408" customFormat="1">
      <c r="A94" s="450"/>
      <c r="B94" s="433"/>
    </row>
    <row r="95" spans="1:32" s="408" customFormat="1">
      <c r="A95" s="450"/>
      <c r="B95" s="433"/>
      <c r="D95" s="432"/>
      <c r="E95" s="432"/>
      <c r="F95" s="432"/>
      <c r="G95" s="432"/>
      <c r="H95" s="432"/>
      <c r="I95" s="432"/>
      <c r="J95" s="432"/>
      <c r="K95" s="432"/>
    </row>
    <row r="96" spans="1:32" s="408" customFormat="1">
      <c r="A96" s="450"/>
      <c r="B96" s="433"/>
      <c r="D96" s="767" t="s">
        <v>1850</v>
      </c>
      <c r="E96" s="767"/>
      <c r="F96" s="767"/>
      <c r="G96" s="767"/>
      <c r="H96" s="767" t="s">
        <v>1851</v>
      </c>
      <c r="I96" s="767"/>
      <c r="J96" s="767"/>
      <c r="K96" s="767"/>
    </row>
    <row r="97" spans="1:32" s="408" customFormat="1" ht="15.6">
      <c r="A97" s="448" t="s">
        <v>1587</v>
      </c>
      <c r="B97" s="429" t="s">
        <v>1729</v>
      </c>
      <c r="C97" s="410" t="s">
        <v>1589</v>
      </c>
      <c r="D97" s="413" t="s">
        <v>1590</v>
      </c>
      <c r="E97" s="413" t="s">
        <v>1854</v>
      </c>
      <c r="F97" s="413" t="s">
        <v>1855</v>
      </c>
      <c r="G97" s="413" t="s">
        <v>1856</v>
      </c>
      <c r="H97" s="413" t="s">
        <v>1590</v>
      </c>
      <c r="I97" s="413" t="s">
        <v>1854</v>
      </c>
      <c r="J97" s="413" t="s">
        <v>1855</v>
      </c>
      <c r="K97" s="413" t="s">
        <v>1856</v>
      </c>
    </row>
    <row r="98" spans="1:32" s="408" customFormat="1">
      <c r="A98" s="727" t="s">
        <v>2057</v>
      </c>
      <c r="B98" s="495" t="s">
        <v>1858</v>
      </c>
      <c r="C98" s="413" t="s">
        <v>2039</v>
      </c>
      <c r="D98" s="442">
        <v>4.6039700000000003</v>
      </c>
      <c r="E98" s="522">
        <v>4.5770299999999997</v>
      </c>
      <c r="F98" s="522">
        <v>3.9300000000000003E-3</v>
      </c>
      <c r="G98" s="522">
        <v>2.3009999999999999E-2</v>
      </c>
      <c r="H98" s="442">
        <v>2.7193100000000001</v>
      </c>
      <c r="I98" s="522">
        <v>2.6923699999999999</v>
      </c>
      <c r="J98" s="522">
        <v>3.9300000000000003E-3</v>
      </c>
      <c r="K98" s="522">
        <v>2.3009999999999999E-2</v>
      </c>
      <c r="AF98" s="432"/>
    </row>
    <row r="99" spans="1:32" s="408" customFormat="1">
      <c r="A99" s="727"/>
      <c r="B99" s="495" t="s">
        <v>1861</v>
      </c>
      <c r="C99" s="413" t="s">
        <v>2039</v>
      </c>
      <c r="D99" s="442">
        <v>1.2783500000000001</v>
      </c>
      <c r="E99" s="522">
        <v>1.2700499999999999</v>
      </c>
      <c r="F99" s="522">
        <v>8.0000000000000007E-5</v>
      </c>
      <c r="G99" s="522">
        <v>8.2199999999999999E-3</v>
      </c>
      <c r="H99" s="442">
        <v>0.75539000000000001</v>
      </c>
      <c r="I99" s="522">
        <v>0.74709000000000003</v>
      </c>
      <c r="J99" s="522">
        <v>8.0000000000000007E-5</v>
      </c>
      <c r="K99" s="522">
        <v>8.2199999999999999E-3</v>
      </c>
      <c r="AF99" s="432"/>
    </row>
    <row r="100" spans="1:32" s="408" customFormat="1" ht="22.35" customHeight="1">
      <c r="A100" s="727"/>
      <c r="B100" s="495" t="s">
        <v>1864</v>
      </c>
      <c r="C100" s="413" t="s">
        <v>2039</v>
      </c>
      <c r="D100" s="442">
        <v>0.89939000000000002</v>
      </c>
      <c r="E100" s="522">
        <v>0.89392000000000005</v>
      </c>
      <c r="F100" s="522">
        <v>6.0000000000000002E-5</v>
      </c>
      <c r="G100" s="522">
        <v>5.4200000000000003E-3</v>
      </c>
      <c r="H100" s="442">
        <v>0.53129999999999999</v>
      </c>
      <c r="I100" s="522">
        <v>0.52583000000000002</v>
      </c>
      <c r="J100" s="522">
        <v>6.0000000000000002E-5</v>
      </c>
      <c r="K100" s="522">
        <v>5.4200000000000003E-3</v>
      </c>
      <c r="AF100" s="432"/>
    </row>
    <row r="101" spans="1:32" s="408" customFormat="1" ht="33" customHeight="1">
      <c r="A101" s="727"/>
      <c r="B101" s="495" t="s">
        <v>1867</v>
      </c>
      <c r="C101" s="413" t="s">
        <v>2039</v>
      </c>
      <c r="D101" s="442">
        <v>0.89939000000000002</v>
      </c>
      <c r="E101" s="522">
        <v>0.89392000000000005</v>
      </c>
      <c r="F101" s="522">
        <v>6.0000000000000002E-5</v>
      </c>
      <c r="G101" s="522">
        <v>5.4200000000000003E-3</v>
      </c>
      <c r="H101" s="442">
        <v>0.53129999999999999</v>
      </c>
      <c r="I101" s="522">
        <v>0.52583000000000002</v>
      </c>
      <c r="J101" s="522">
        <v>6.0000000000000002E-5</v>
      </c>
      <c r="K101" s="522">
        <v>5.4200000000000003E-3</v>
      </c>
      <c r="AF101" s="432"/>
    </row>
    <row r="102" spans="1:32" s="408" customFormat="1">
      <c r="A102" s="450"/>
      <c r="B102" s="433"/>
    </row>
    <row r="103" spans="1:32" s="408" customFormat="1">
      <c r="A103" s="450"/>
      <c r="B103" s="433"/>
    </row>
    <row r="104" spans="1:32" s="408" customFormat="1">
      <c r="A104" s="450"/>
      <c r="B104" s="433"/>
    </row>
    <row r="105" spans="1:32" s="408" customFormat="1" ht="15.6">
      <c r="A105" s="448" t="s">
        <v>1587</v>
      </c>
      <c r="B105" s="429" t="s">
        <v>1729</v>
      </c>
      <c r="C105" s="410" t="s">
        <v>1589</v>
      </c>
      <c r="D105" s="413" t="s">
        <v>1590</v>
      </c>
      <c r="E105" s="413" t="s">
        <v>1854</v>
      </c>
      <c r="F105" s="413" t="s">
        <v>1855</v>
      </c>
      <c r="G105" s="413" t="s">
        <v>1856</v>
      </c>
    </row>
    <row r="106" spans="1:32" s="408" customFormat="1">
      <c r="A106" s="449" t="s">
        <v>1930</v>
      </c>
      <c r="B106" s="495" t="s">
        <v>2058</v>
      </c>
      <c r="C106" s="413" t="s">
        <v>2039</v>
      </c>
      <c r="D106" s="168">
        <v>2.7789999999999999E-2</v>
      </c>
      <c r="E106" s="440">
        <v>2.7490000000000001E-2</v>
      </c>
      <c r="F106" s="440">
        <v>2.0000000000000002E-5</v>
      </c>
      <c r="G106" s="440">
        <v>2.7999999999999998E-4</v>
      </c>
      <c r="AF106" s="432"/>
    </row>
    <row r="107" spans="1:32" s="408" customFormat="1">
      <c r="A107" s="450"/>
      <c r="B107" s="433"/>
    </row>
    <row r="108" spans="1:32" s="408" customFormat="1">
      <c r="A108" s="450"/>
      <c r="B108" s="433"/>
    </row>
    <row r="109" spans="1:32" s="408" customFormat="1">
      <c r="A109" s="450"/>
      <c r="B109" s="433"/>
    </row>
    <row r="110" spans="1:32" s="408" customFormat="1" ht="15.6">
      <c r="A110" s="448" t="s">
        <v>1587</v>
      </c>
      <c r="B110" s="429" t="s">
        <v>1729</v>
      </c>
      <c r="C110" s="410" t="s">
        <v>2059</v>
      </c>
      <c r="D110" s="410" t="s">
        <v>1589</v>
      </c>
      <c r="E110" s="413" t="s">
        <v>1590</v>
      </c>
      <c r="F110" s="413" t="s">
        <v>1854</v>
      </c>
      <c r="G110" s="413" t="s">
        <v>1855</v>
      </c>
      <c r="H110" s="413" t="s">
        <v>1856</v>
      </c>
    </row>
    <row r="111" spans="1:32" s="408" customFormat="1">
      <c r="A111" s="727" t="s">
        <v>2060</v>
      </c>
      <c r="B111" s="711" t="s">
        <v>2061</v>
      </c>
      <c r="C111" s="413" t="s">
        <v>2062</v>
      </c>
      <c r="D111" s="413" t="s">
        <v>2039</v>
      </c>
      <c r="E111" s="442">
        <v>2.9399999999999999E-3</v>
      </c>
      <c r="F111" s="440">
        <v>2.8999999999999998E-3</v>
      </c>
      <c r="G111" s="445">
        <v>1.1200000000000001E-6</v>
      </c>
      <c r="H111" s="440">
        <v>3.0000000000000001E-5</v>
      </c>
      <c r="AF111" s="432"/>
    </row>
    <row r="112" spans="1:32" s="408" customFormat="1">
      <c r="A112" s="727"/>
      <c r="B112" s="711"/>
      <c r="C112" s="413" t="s">
        <v>2063</v>
      </c>
      <c r="D112" s="413" t="s">
        <v>2039</v>
      </c>
      <c r="E112" s="442">
        <v>4.45E-3</v>
      </c>
      <c r="F112" s="440">
        <v>4.4000000000000003E-3</v>
      </c>
      <c r="G112" s="445">
        <v>1.1200000000000001E-6</v>
      </c>
      <c r="H112" s="440">
        <v>5.0000000000000002E-5</v>
      </c>
      <c r="AF112" s="432"/>
    </row>
    <row r="113" spans="1:32" s="408" customFormat="1">
      <c r="A113" s="727"/>
      <c r="B113" s="711"/>
      <c r="C113" s="413" t="s">
        <v>2064</v>
      </c>
      <c r="D113" s="413" t="s">
        <v>2039</v>
      </c>
      <c r="E113" s="442">
        <v>5.9699999999999996E-3</v>
      </c>
      <c r="F113" s="440">
        <v>5.8999999999999999E-3</v>
      </c>
      <c r="G113" s="445">
        <v>2.2400000000000002E-6</v>
      </c>
      <c r="H113" s="440">
        <v>6.9999999999999994E-5</v>
      </c>
      <c r="AF113" s="432"/>
    </row>
    <row r="114" spans="1:32" s="408" customFormat="1">
      <c r="A114" s="727"/>
      <c r="B114" s="711"/>
      <c r="C114" s="413" t="s">
        <v>2065</v>
      </c>
      <c r="D114" s="413" t="s">
        <v>2039</v>
      </c>
      <c r="E114" s="442">
        <v>7.5900000000000004E-3</v>
      </c>
      <c r="F114" s="440">
        <v>7.4999999999999997E-3</v>
      </c>
      <c r="G114" s="445">
        <v>2.2400000000000002E-6</v>
      </c>
      <c r="H114" s="440">
        <v>9.0000000000000006E-5</v>
      </c>
      <c r="AF114" s="432"/>
    </row>
    <row r="115" spans="1:32" s="408" customFormat="1">
      <c r="A115" s="727"/>
      <c r="B115" s="711"/>
      <c r="C115" s="413" t="s">
        <v>2066</v>
      </c>
      <c r="D115" s="413" t="s">
        <v>2039</v>
      </c>
      <c r="E115" s="442">
        <v>9.2099999999999994E-3</v>
      </c>
      <c r="F115" s="440">
        <v>9.1000000000000004E-3</v>
      </c>
      <c r="G115" s="445">
        <v>3.3600000000000004E-6</v>
      </c>
      <c r="H115" s="440">
        <v>1.1E-4</v>
      </c>
      <c r="AF115" s="432"/>
    </row>
    <row r="116" spans="1:32" s="408" customFormat="1">
      <c r="A116" s="727"/>
      <c r="B116" s="711"/>
      <c r="C116" s="413" t="s">
        <v>2067</v>
      </c>
      <c r="D116" s="413" t="s">
        <v>2039</v>
      </c>
      <c r="E116" s="442">
        <v>3.3709999999999997E-2</v>
      </c>
      <c r="F116" s="440">
        <v>3.3300000000000003E-2</v>
      </c>
      <c r="G116" s="440">
        <v>1.0000000000000001E-5</v>
      </c>
      <c r="H116" s="440">
        <v>4.0000000000000002E-4</v>
      </c>
      <c r="AF116" s="432"/>
    </row>
    <row r="117" spans="1:32" s="408" customFormat="1">
      <c r="A117" s="727"/>
      <c r="B117" s="711"/>
      <c r="C117" s="413" t="s">
        <v>1921</v>
      </c>
      <c r="D117" s="413" t="s">
        <v>2039</v>
      </c>
      <c r="E117" s="442">
        <v>4.5700000000000003E-3</v>
      </c>
      <c r="F117" s="440">
        <v>4.5100000000000001E-3</v>
      </c>
      <c r="G117" s="445">
        <v>1.1200000000000001E-6</v>
      </c>
      <c r="H117" s="440">
        <v>5.0000000000000002E-5</v>
      </c>
      <c r="AF117" s="432"/>
    </row>
    <row r="118" spans="1:32" s="408" customFormat="1">
      <c r="A118" s="727"/>
      <c r="B118" s="711" t="s">
        <v>2068</v>
      </c>
      <c r="C118" s="413" t="s">
        <v>2069</v>
      </c>
      <c r="D118" s="413" t="s">
        <v>2039</v>
      </c>
      <c r="E118" s="442">
        <v>5.77E-3</v>
      </c>
      <c r="F118" s="440">
        <v>5.7000000000000002E-3</v>
      </c>
      <c r="G118" s="445">
        <v>2.2400000000000002E-6</v>
      </c>
      <c r="H118" s="440">
        <v>6.9999999999999994E-5</v>
      </c>
      <c r="AF118" s="432"/>
    </row>
    <row r="119" spans="1:32" s="408" customFormat="1">
      <c r="A119" s="727"/>
      <c r="B119" s="711"/>
      <c r="C119" s="413" t="s">
        <v>2070</v>
      </c>
      <c r="D119" s="413" t="s">
        <v>2039</v>
      </c>
      <c r="E119" s="442">
        <v>1.043E-2</v>
      </c>
      <c r="F119" s="440">
        <v>1.03E-2</v>
      </c>
      <c r="G119" s="445">
        <v>3.3600000000000004E-6</v>
      </c>
      <c r="H119" s="440">
        <v>1.2E-4</v>
      </c>
      <c r="AF119" s="432"/>
    </row>
    <row r="120" spans="1:32" s="408" customFormat="1">
      <c r="A120" s="727"/>
      <c r="B120" s="711"/>
      <c r="C120" s="413" t="s">
        <v>2071</v>
      </c>
      <c r="D120" s="413" t="s">
        <v>2039</v>
      </c>
      <c r="E120" s="442">
        <v>1.8929999999999999E-2</v>
      </c>
      <c r="F120" s="440">
        <v>1.8700000000000001E-2</v>
      </c>
      <c r="G120" s="440">
        <v>1.0000000000000001E-5</v>
      </c>
      <c r="H120" s="440">
        <v>2.3000000000000001E-4</v>
      </c>
      <c r="AF120" s="432"/>
    </row>
    <row r="121" spans="1:32" s="408" customFormat="1">
      <c r="A121" s="727"/>
      <c r="B121" s="711"/>
      <c r="C121" s="413" t="s">
        <v>2072</v>
      </c>
      <c r="D121" s="413" t="s">
        <v>2039</v>
      </c>
      <c r="E121" s="442">
        <v>2.9559999999999999E-2</v>
      </c>
      <c r="F121" s="440">
        <v>2.92E-2</v>
      </c>
      <c r="G121" s="440">
        <v>1.0000000000000001E-5</v>
      </c>
      <c r="H121" s="440">
        <v>3.5E-4</v>
      </c>
      <c r="AF121" s="432"/>
    </row>
    <row r="122" spans="1:32" s="408" customFormat="1">
      <c r="A122" s="727"/>
      <c r="B122" s="711"/>
      <c r="C122" s="413" t="s">
        <v>2073</v>
      </c>
      <c r="D122" s="413" t="s">
        <v>2039</v>
      </c>
      <c r="E122" s="442">
        <v>4.5560000000000003E-2</v>
      </c>
      <c r="F122" s="440">
        <v>4.4999999999999998E-2</v>
      </c>
      <c r="G122" s="440">
        <v>1.0000000000000001E-5</v>
      </c>
      <c r="H122" s="440">
        <v>5.5000000000000003E-4</v>
      </c>
      <c r="AF122" s="432"/>
    </row>
    <row r="123" spans="1:32" s="408" customFormat="1" ht="15.75" customHeight="1">
      <c r="A123" s="727"/>
      <c r="B123" s="711"/>
      <c r="C123" s="413" t="s">
        <v>1921</v>
      </c>
      <c r="D123" s="413" t="s">
        <v>2039</v>
      </c>
      <c r="E123" s="442">
        <v>9.0200000000000002E-3</v>
      </c>
      <c r="F123" s="440">
        <v>8.9099999999999995E-3</v>
      </c>
      <c r="G123" s="445">
        <v>3.3600000000000004E-6</v>
      </c>
      <c r="H123" s="440">
        <v>1.1E-4</v>
      </c>
      <c r="AF123" s="432"/>
    </row>
    <row r="124" spans="1:32" s="408" customFormat="1">
      <c r="A124" s="727"/>
      <c r="B124" s="711" t="s">
        <v>2074</v>
      </c>
      <c r="C124" s="413" t="s">
        <v>2075</v>
      </c>
      <c r="D124" s="413" t="s">
        <v>2039</v>
      </c>
      <c r="E124" s="442">
        <v>8.5000000000000006E-3</v>
      </c>
      <c r="F124" s="440">
        <v>8.3999999999999995E-3</v>
      </c>
      <c r="G124" s="445">
        <v>3.3600000000000004E-6</v>
      </c>
      <c r="H124" s="440">
        <v>1E-4</v>
      </c>
      <c r="AF124" s="432"/>
    </row>
    <row r="125" spans="1:32" s="408" customFormat="1">
      <c r="A125" s="727"/>
      <c r="B125" s="711"/>
      <c r="C125" s="413" t="s">
        <v>2071</v>
      </c>
      <c r="D125" s="413" t="s">
        <v>2039</v>
      </c>
      <c r="E125" s="442">
        <v>1.093E-2</v>
      </c>
      <c r="F125" s="440">
        <v>1.0800000000000001E-2</v>
      </c>
      <c r="G125" s="445">
        <v>3.3600000000000004E-6</v>
      </c>
      <c r="H125" s="440">
        <v>1.2999999999999999E-4</v>
      </c>
      <c r="AF125" s="432"/>
    </row>
    <row r="126" spans="1:32" s="408" customFormat="1">
      <c r="A126" s="727"/>
      <c r="B126" s="711"/>
      <c r="C126" s="413" t="s">
        <v>2072</v>
      </c>
      <c r="D126" s="413" t="s">
        <v>2039</v>
      </c>
      <c r="E126" s="442">
        <v>1.529E-2</v>
      </c>
      <c r="F126" s="440">
        <v>1.5100000000000001E-2</v>
      </c>
      <c r="G126" s="440">
        <v>1.0000000000000001E-5</v>
      </c>
      <c r="H126" s="440">
        <v>1.8000000000000001E-4</v>
      </c>
      <c r="AF126" s="432"/>
    </row>
    <row r="127" spans="1:32" s="408" customFormat="1">
      <c r="A127" s="727"/>
      <c r="B127" s="711"/>
      <c r="C127" s="413" t="s">
        <v>2073</v>
      </c>
      <c r="D127" s="413" t="s">
        <v>2039</v>
      </c>
      <c r="E127" s="442">
        <v>2.248E-2</v>
      </c>
      <c r="F127" s="440">
        <v>2.2200000000000001E-2</v>
      </c>
      <c r="G127" s="440">
        <v>1.0000000000000001E-5</v>
      </c>
      <c r="H127" s="440">
        <v>2.7E-4</v>
      </c>
      <c r="AF127" s="432"/>
    </row>
    <row r="128" spans="1:32" s="408" customFormat="1">
      <c r="A128" s="727"/>
      <c r="B128" s="782"/>
      <c r="C128" s="413" t="s">
        <v>1921</v>
      </c>
      <c r="D128" s="413" t="s">
        <v>2039</v>
      </c>
      <c r="E128" s="442">
        <v>1.031E-2</v>
      </c>
      <c r="F128" s="440">
        <v>1.018E-2</v>
      </c>
      <c r="G128" s="445">
        <v>3.3600000000000004E-6</v>
      </c>
      <c r="H128" s="440">
        <v>1.2E-4</v>
      </c>
      <c r="AF128" s="432"/>
    </row>
    <row r="129" spans="1:32" s="408" customFormat="1">
      <c r="A129" s="727"/>
      <c r="B129" s="724" t="s">
        <v>2076</v>
      </c>
      <c r="C129" s="413" t="s">
        <v>2077</v>
      </c>
      <c r="D129" s="413" t="s">
        <v>2039</v>
      </c>
      <c r="E129" s="442">
        <v>9.4199999999999996E-3</v>
      </c>
      <c r="F129" s="440">
        <v>9.2999999999999992E-3</v>
      </c>
      <c r="G129" s="445">
        <v>3.3600000000000004E-6</v>
      </c>
      <c r="H129" s="440">
        <v>1.1E-4</v>
      </c>
      <c r="AF129" s="432"/>
    </row>
    <row r="130" spans="1:32" s="408" customFormat="1">
      <c r="A130" s="727"/>
      <c r="B130" s="711"/>
      <c r="C130" s="413" t="s">
        <v>2078</v>
      </c>
      <c r="D130" s="413" t="s">
        <v>2039</v>
      </c>
      <c r="E130" s="442">
        <v>1.468E-2</v>
      </c>
      <c r="F130" s="440">
        <v>1.4500000000000001E-2</v>
      </c>
      <c r="G130" s="445">
        <v>4.4800000000000003E-6</v>
      </c>
      <c r="H130" s="440">
        <v>1.8000000000000001E-4</v>
      </c>
      <c r="AF130" s="432"/>
    </row>
    <row r="131" spans="1:32" s="408" customFormat="1">
      <c r="A131" s="727"/>
      <c r="B131" s="711"/>
      <c r="C131" s="413" t="s">
        <v>1921</v>
      </c>
      <c r="D131" s="413" t="s">
        <v>2039</v>
      </c>
      <c r="E131" s="442">
        <v>1.153E-2</v>
      </c>
      <c r="F131" s="440">
        <v>1.1390000000000001E-2</v>
      </c>
      <c r="G131" s="445">
        <v>3.3600000000000004E-6</v>
      </c>
      <c r="H131" s="440">
        <v>1.3999999999999999E-4</v>
      </c>
      <c r="AF131" s="432"/>
    </row>
    <row r="132" spans="1:32" s="408" customFormat="1">
      <c r="A132" s="727"/>
      <c r="B132" s="711" t="s">
        <v>2079</v>
      </c>
      <c r="C132" s="413" t="s">
        <v>2080</v>
      </c>
      <c r="D132" s="413" t="s">
        <v>2039</v>
      </c>
      <c r="E132" s="442">
        <v>9.11E-3</v>
      </c>
      <c r="F132" s="440">
        <v>8.9999999999999993E-3</v>
      </c>
      <c r="G132" s="445">
        <v>3.3600000000000004E-6</v>
      </c>
      <c r="H132" s="440">
        <v>1.1E-4</v>
      </c>
      <c r="AF132" s="432"/>
    </row>
    <row r="133" spans="1:32" s="408" customFormat="1">
      <c r="A133" s="727"/>
      <c r="B133" s="711"/>
      <c r="C133" s="413" t="s">
        <v>2081</v>
      </c>
      <c r="D133" s="413" t="s">
        <v>2039</v>
      </c>
      <c r="E133" s="442">
        <v>4.4040000000000003E-2</v>
      </c>
      <c r="F133" s="440">
        <v>4.3499999999999997E-2</v>
      </c>
      <c r="G133" s="440">
        <v>1.0000000000000001E-5</v>
      </c>
      <c r="H133" s="440">
        <v>5.2999999999999998E-4</v>
      </c>
      <c r="AF133" s="432"/>
    </row>
    <row r="134" spans="1:32" s="408" customFormat="1">
      <c r="A134" s="727"/>
      <c r="B134" s="711"/>
      <c r="C134" s="413" t="s">
        <v>1921</v>
      </c>
      <c r="D134" s="413" t="s">
        <v>2039</v>
      </c>
      <c r="E134" s="442">
        <v>1.0370000000000001E-2</v>
      </c>
      <c r="F134" s="440">
        <v>1.0240000000000001E-2</v>
      </c>
      <c r="G134" s="445">
        <v>3.3600000000000004E-6</v>
      </c>
      <c r="H134" s="440">
        <v>1.2E-4</v>
      </c>
      <c r="AF134" s="432"/>
    </row>
    <row r="135" spans="1:32" s="408" customFormat="1">
      <c r="A135" s="450"/>
      <c r="B135" s="433"/>
    </row>
    <row r="136" spans="1:32" s="408" customFormat="1">
      <c r="A136" s="450"/>
      <c r="B136" s="433"/>
    </row>
    <row r="137" spans="1:32" s="408" customFormat="1">
      <c r="A137" s="450"/>
      <c r="B137" s="433"/>
    </row>
    <row r="138" spans="1:32" s="408" customFormat="1" ht="15.6">
      <c r="A138" s="448" t="s">
        <v>1587</v>
      </c>
      <c r="B138" s="429" t="s">
        <v>1729</v>
      </c>
      <c r="C138" s="410" t="s">
        <v>2059</v>
      </c>
      <c r="D138" s="410" t="s">
        <v>1589</v>
      </c>
      <c r="E138" s="413" t="s">
        <v>1590</v>
      </c>
      <c r="F138" s="413" t="s">
        <v>1854</v>
      </c>
      <c r="G138" s="413" t="s">
        <v>1855</v>
      </c>
      <c r="H138" s="413" t="s">
        <v>1856</v>
      </c>
    </row>
    <row r="139" spans="1:32" s="408" customFormat="1">
      <c r="A139" s="727" t="s">
        <v>2082</v>
      </c>
      <c r="B139" s="711" t="s">
        <v>2083</v>
      </c>
      <c r="C139" s="413" t="s">
        <v>2062</v>
      </c>
      <c r="D139" s="413" t="s">
        <v>2039</v>
      </c>
      <c r="E139" s="442">
        <v>2.5300000000000001E-3</v>
      </c>
      <c r="F139" s="440">
        <v>2.5000000000000001E-3</v>
      </c>
      <c r="G139" s="445">
        <v>1.1200000000000001E-6</v>
      </c>
      <c r="H139" s="440">
        <v>3.0000000000000001E-5</v>
      </c>
      <c r="AF139" s="432"/>
    </row>
    <row r="140" spans="1:32" s="408" customFormat="1">
      <c r="A140" s="727"/>
      <c r="B140" s="711"/>
      <c r="C140" s="413" t="s">
        <v>2084</v>
      </c>
      <c r="D140" s="413" t="s">
        <v>2039</v>
      </c>
      <c r="E140" s="442">
        <v>3.0400000000000002E-3</v>
      </c>
      <c r="F140" s="440">
        <v>3.0000000000000001E-3</v>
      </c>
      <c r="G140" s="445">
        <v>1.1200000000000001E-6</v>
      </c>
      <c r="H140" s="440">
        <v>4.0000000000000003E-5</v>
      </c>
      <c r="AF140" s="432"/>
    </row>
    <row r="141" spans="1:32" s="408" customFormat="1">
      <c r="A141" s="727"/>
      <c r="B141" s="711"/>
      <c r="C141" s="413" t="s">
        <v>2085</v>
      </c>
      <c r="D141" s="413" t="s">
        <v>2039</v>
      </c>
      <c r="E141" s="442">
        <v>4.15E-3</v>
      </c>
      <c r="F141" s="440">
        <v>4.1000000000000003E-3</v>
      </c>
      <c r="G141" s="445">
        <v>1.1200000000000001E-6</v>
      </c>
      <c r="H141" s="440">
        <v>5.0000000000000002E-5</v>
      </c>
      <c r="AF141" s="432"/>
    </row>
    <row r="142" spans="1:32" s="408" customFormat="1">
      <c r="A142" s="727"/>
      <c r="B142" s="711"/>
      <c r="C142" s="413" t="s">
        <v>2086</v>
      </c>
      <c r="D142" s="413" t="s">
        <v>2039</v>
      </c>
      <c r="E142" s="442">
        <v>5.77E-3</v>
      </c>
      <c r="F142" s="440">
        <v>5.7000000000000002E-3</v>
      </c>
      <c r="G142" s="445">
        <v>2.2400000000000002E-6</v>
      </c>
      <c r="H142" s="440">
        <v>6.9999999999999994E-5</v>
      </c>
      <c r="AF142" s="432"/>
    </row>
    <row r="143" spans="1:32" s="408" customFormat="1">
      <c r="A143" s="727"/>
      <c r="B143" s="711"/>
      <c r="C143" s="413" t="s">
        <v>2087</v>
      </c>
      <c r="D143" s="413" t="s">
        <v>2039</v>
      </c>
      <c r="E143" s="442">
        <v>8.0000000000000002E-3</v>
      </c>
      <c r="F143" s="440">
        <v>7.9000000000000008E-3</v>
      </c>
      <c r="G143" s="445">
        <v>2.2400000000000002E-6</v>
      </c>
      <c r="H143" s="440">
        <v>1E-4</v>
      </c>
      <c r="AF143" s="432"/>
    </row>
    <row r="144" spans="1:32" s="408" customFormat="1">
      <c r="A144" s="727"/>
      <c r="B144" s="711"/>
      <c r="C144" s="413" t="s">
        <v>2067</v>
      </c>
      <c r="D144" s="413" t="s">
        <v>2039</v>
      </c>
      <c r="E144" s="442">
        <v>2.9559999999999999E-2</v>
      </c>
      <c r="F144" s="440">
        <v>2.92E-2</v>
      </c>
      <c r="G144" s="440">
        <v>1.0000000000000001E-5</v>
      </c>
      <c r="H144" s="440">
        <v>3.5E-4</v>
      </c>
      <c r="AF144" s="432"/>
    </row>
    <row r="145" spans="1:32" s="408" customFormat="1">
      <c r="A145" s="727"/>
      <c r="B145" s="711"/>
      <c r="C145" s="413" t="s">
        <v>1921</v>
      </c>
      <c r="D145" s="413" t="s">
        <v>2039</v>
      </c>
      <c r="E145" s="442">
        <v>3.5300000000000002E-3</v>
      </c>
      <c r="F145" s="440">
        <v>3.49E-3</v>
      </c>
      <c r="G145" s="445">
        <v>1.1200000000000001E-6</v>
      </c>
      <c r="H145" s="440">
        <v>4.0000000000000003E-5</v>
      </c>
      <c r="AF145" s="432"/>
    </row>
    <row r="146" spans="1:32" s="408" customFormat="1">
      <c r="A146" s="727"/>
      <c r="B146" s="711" t="s">
        <v>2088</v>
      </c>
      <c r="C146" s="413" t="s">
        <v>2089</v>
      </c>
      <c r="D146" s="413" t="s">
        <v>2039</v>
      </c>
      <c r="E146" s="442">
        <v>1.205E-2</v>
      </c>
      <c r="F146" s="440">
        <v>1.1900000000000001E-2</v>
      </c>
      <c r="G146" s="445">
        <v>4.4800000000000003E-6</v>
      </c>
      <c r="H146" s="440">
        <v>1.3999999999999999E-4</v>
      </c>
      <c r="AF146" s="432"/>
    </row>
    <row r="147" spans="1:32" s="408" customFormat="1">
      <c r="A147" s="727"/>
      <c r="B147" s="711"/>
      <c r="C147" s="413" t="s">
        <v>2072</v>
      </c>
      <c r="D147" s="413" t="s">
        <v>2039</v>
      </c>
      <c r="E147" s="442">
        <v>1.6E-2</v>
      </c>
      <c r="F147" s="440">
        <v>1.5800000000000002E-2</v>
      </c>
      <c r="G147" s="440">
        <v>1.0000000000000001E-5</v>
      </c>
      <c r="H147" s="440">
        <v>1.9000000000000001E-4</v>
      </c>
      <c r="AF147" s="432"/>
    </row>
    <row r="148" spans="1:32" s="408" customFormat="1">
      <c r="A148" s="727"/>
      <c r="B148" s="711"/>
      <c r="C148" s="413" t="s">
        <v>2073</v>
      </c>
      <c r="D148" s="413" t="s">
        <v>2039</v>
      </c>
      <c r="E148" s="442">
        <v>1.4069999999999999E-2</v>
      </c>
      <c r="F148" s="440">
        <v>1.3899999999999999E-2</v>
      </c>
      <c r="G148" s="445">
        <v>4.4800000000000003E-6</v>
      </c>
      <c r="H148" s="440">
        <v>1.7000000000000001E-4</v>
      </c>
      <c r="AF148" s="432"/>
    </row>
    <row r="149" spans="1:32" s="408" customFormat="1">
      <c r="A149" s="727"/>
      <c r="B149" s="711"/>
      <c r="C149" s="413" t="s">
        <v>2090</v>
      </c>
      <c r="D149" s="413" t="s">
        <v>2039</v>
      </c>
      <c r="E149" s="442">
        <v>1.1140000000000001E-2</v>
      </c>
      <c r="F149" s="440">
        <v>1.0999999999999999E-2</v>
      </c>
      <c r="G149" s="445">
        <v>3.3600000000000004E-6</v>
      </c>
      <c r="H149" s="440">
        <v>1.2999999999999999E-4</v>
      </c>
      <c r="AF149" s="432"/>
    </row>
    <row r="150" spans="1:32" s="408" customFormat="1">
      <c r="A150" s="727"/>
      <c r="B150" s="711"/>
      <c r="C150" s="413" t="s">
        <v>2091</v>
      </c>
      <c r="D150" s="413" t="s">
        <v>2039</v>
      </c>
      <c r="E150" s="442">
        <v>1.772E-2</v>
      </c>
      <c r="F150" s="440">
        <v>1.7500000000000002E-2</v>
      </c>
      <c r="G150" s="440">
        <v>1.0000000000000001E-5</v>
      </c>
      <c r="H150" s="440">
        <v>2.1000000000000001E-4</v>
      </c>
      <c r="AF150" s="432"/>
    </row>
    <row r="151" spans="1:32" s="408" customFormat="1">
      <c r="A151" s="727"/>
      <c r="B151" s="711"/>
      <c r="C151" s="413" t="s">
        <v>2092</v>
      </c>
      <c r="D151" s="413" t="s">
        <v>2039</v>
      </c>
      <c r="E151" s="442">
        <v>2.0049999999999998E-2</v>
      </c>
      <c r="F151" s="440">
        <v>1.9800000000000002E-2</v>
      </c>
      <c r="G151" s="440">
        <v>1.0000000000000001E-5</v>
      </c>
      <c r="H151" s="440">
        <v>2.4000000000000001E-4</v>
      </c>
      <c r="AF151" s="432"/>
    </row>
    <row r="152" spans="1:32" s="408" customFormat="1">
      <c r="A152" s="727"/>
      <c r="B152" s="711"/>
      <c r="C152" s="413" t="s">
        <v>1921</v>
      </c>
      <c r="D152" s="413" t="s">
        <v>2039</v>
      </c>
      <c r="E152" s="442">
        <v>1.321E-2</v>
      </c>
      <c r="F152" s="440">
        <v>1.3050000000000001E-2</v>
      </c>
      <c r="G152" s="445">
        <v>4.4800000000000003E-6</v>
      </c>
      <c r="H152" s="440">
        <v>1.6000000000000001E-4</v>
      </c>
      <c r="AF152" s="432"/>
    </row>
    <row r="153" spans="1:32" s="408" customFormat="1">
      <c r="A153" s="727"/>
      <c r="B153" s="711" t="s">
        <v>2093</v>
      </c>
      <c r="C153" s="413" t="s">
        <v>2094</v>
      </c>
      <c r="D153" s="413" t="s">
        <v>2039</v>
      </c>
      <c r="E153" s="442">
        <v>1.2659999999999999E-2</v>
      </c>
      <c r="F153" s="440">
        <v>1.2500000000000001E-2</v>
      </c>
      <c r="G153" s="445">
        <v>4.4800000000000003E-6</v>
      </c>
      <c r="H153" s="440">
        <v>1.4999999999999999E-4</v>
      </c>
      <c r="AF153" s="432"/>
    </row>
    <row r="154" spans="1:32" s="408" customFormat="1">
      <c r="A154" s="727"/>
      <c r="B154" s="711"/>
      <c r="C154" s="413" t="s">
        <v>2095</v>
      </c>
      <c r="D154" s="413" t="s">
        <v>2039</v>
      </c>
      <c r="E154" s="442">
        <v>1.6809999999999999E-2</v>
      </c>
      <c r="F154" s="440">
        <v>1.66E-2</v>
      </c>
      <c r="G154" s="440">
        <v>1.0000000000000001E-5</v>
      </c>
      <c r="H154" s="440">
        <v>2.0000000000000001E-4</v>
      </c>
      <c r="AF154" s="432"/>
    </row>
    <row r="155" spans="1:32" s="408" customFormat="1">
      <c r="A155" s="727"/>
      <c r="B155" s="711"/>
      <c r="C155" s="413" t="s">
        <v>2096</v>
      </c>
      <c r="D155" s="413" t="s">
        <v>2039</v>
      </c>
      <c r="E155" s="442">
        <v>1.6809999999999999E-2</v>
      </c>
      <c r="F155" s="440">
        <v>1.66E-2</v>
      </c>
      <c r="G155" s="440">
        <v>1.0000000000000001E-5</v>
      </c>
      <c r="H155" s="440">
        <v>2.0000000000000001E-4</v>
      </c>
      <c r="AF155" s="432"/>
    </row>
    <row r="156" spans="1:32" s="408" customFormat="1">
      <c r="A156" s="727"/>
      <c r="B156" s="711"/>
      <c r="C156" s="413" t="s">
        <v>2097</v>
      </c>
      <c r="D156" s="413" t="s">
        <v>2039</v>
      </c>
      <c r="E156" s="442">
        <v>2.0250000000000001E-2</v>
      </c>
      <c r="F156" s="440">
        <v>0.02</v>
      </c>
      <c r="G156" s="440">
        <v>1.0000000000000001E-5</v>
      </c>
      <c r="H156" s="440">
        <v>2.4000000000000001E-4</v>
      </c>
      <c r="AF156" s="432"/>
    </row>
    <row r="157" spans="1:32" s="408" customFormat="1">
      <c r="A157" s="727"/>
      <c r="B157" s="711"/>
      <c r="C157" s="413" t="s">
        <v>2098</v>
      </c>
      <c r="D157" s="413" t="s">
        <v>2039</v>
      </c>
      <c r="E157" s="442">
        <v>3.2500000000000001E-2</v>
      </c>
      <c r="F157" s="440">
        <v>3.2099999999999997E-2</v>
      </c>
      <c r="G157" s="440">
        <v>1.0000000000000001E-5</v>
      </c>
      <c r="H157" s="440">
        <v>3.8999999999999999E-4</v>
      </c>
      <c r="AF157" s="432"/>
    </row>
    <row r="158" spans="1:32" s="408" customFormat="1">
      <c r="A158" s="727"/>
      <c r="B158" s="711"/>
      <c r="C158" s="413" t="s">
        <v>2099</v>
      </c>
      <c r="D158" s="413" t="s">
        <v>2039</v>
      </c>
      <c r="E158" s="442">
        <v>3.6749999999999998E-2</v>
      </c>
      <c r="F158" s="440">
        <v>3.6299999999999999E-2</v>
      </c>
      <c r="G158" s="440">
        <v>1.0000000000000001E-5</v>
      </c>
      <c r="H158" s="440">
        <v>4.4000000000000002E-4</v>
      </c>
      <c r="AF158" s="432"/>
    </row>
    <row r="159" spans="1:32" s="408" customFormat="1">
      <c r="A159" s="727"/>
      <c r="B159" s="711"/>
      <c r="C159" s="413" t="s">
        <v>1921</v>
      </c>
      <c r="D159" s="413" t="s">
        <v>2039</v>
      </c>
      <c r="E159" s="442">
        <v>1.6119999999999999E-2</v>
      </c>
      <c r="F159" s="440">
        <v>1.592E-2</v>
      </c>
      <c r="G159" s="440">
        <v>1.0000000000000001E-5</v>
      </c>
      <c r="H159" s="440">
        <v>1.9000000000000001E-4</v>
      </c>
      <c r="AF159" s="432"/>
    </row>
    <row r="160" spans="1:32" s="408" customFormat="1">
      <c r="A160" s="727"/>
      <c r="B160" s="711" t="s">
        <v>2100</v>
      </c>
      <c r="C160" s="413" t="s">
        <v>2101</v>
      </c>
      <c r="D160" s="413" t="s">
        <v>2039</v>
      </c>
      <c r="E160" s="442">
        <v>3.2399999999999998E-2</v>
      </c>
      <c r="F160" s="440">
        <v>3.2000000000000001E-2</v>
      </c>
      <c r="G160" s="440">
        <v>1.0000000000000001E-5</v>
      </c>
      <c r="H160" s="440">
        <v>3.8999999999999999E-4</v>
      </c>
      <c r="AF160" s="432"/>
    </row>
    <row r="161" spans="1:32" s="408" customFormat="1">
      <c r="A161" s="727"/>
      <c r="B161" s="711"/>
      <c r="C161" s="413" t="s">
        <v>2102</v>
      </c>
      <c r="D161" s="413" t="s">
        <v>2039</v>
      </c>
      <c r="E161" s="442">
        <v>5.8319999999999997E-2</v>
      </c>
      <c r="F161" s="440">
        <v>5.7599999999999998E-2</v>
      </c>
      <c r="G161" s="440">
        <v>2.0000000000000002E-5</v>
      </c>
      <c r="H161" s="440">
        <v>6.9999999999999999E-4</v>
      </c>
      <c r="AF161" s="432"/>
    </row>
    <row r="162" spans="1:32" s="408" customFormat="1">
      <c r="A162" s="727"/>
      <c r="B162" s="711"/>
      <c r="C162" s="413" t="s">
        <v>1921</v>
      </c>
      <c r="D162" s="413" t="s">
        <v>2039</v>
      </c>
      <c r="E162" s="442">
        <v>3.8519999999999999E-2</v>
      </c>
      <c r="F162" s="440">
        <v>3.805E-2</v>
      </c>
      <c r="G162" s="440">
        <v>1.0000000000000001E-5</v>
      </c>
      <c r="H162" s="440">
        <v>4.6000000000000001E-4</v>
      </c>
      <c r="AF162" s="432"/>
    </row>
    <row r="163" spans="1:32" s="408" customFormat="1">
      <c r="A163" s="727"/>
      <c r="B163" s="711" t="s">
        <v>2103</v>
      </c>
      <c r="C163" s="413" t="s">
        <v>2104</v>
      </c>
      <c r="D163" s="413" t="s">
        <v>2039</v>
      </c>
      <c r="E163" s="442">
        <v>5.0119999999999998E-2</v>
      </c>
      <c r="F163" s="440">
        <v>4.9500000000000002E-2</v>
      </c>
      <c r="G163" s="440">
        <v>2.0000000000000002E-5</v>
      </c>
      <c r="H163" s="440">
        <v>5.9999999999999995E-4</v>
      </c>
      <c r="AF163" s="432"/>
    </row>
    <row r="164" spans="1:32" s="408" customFormat="1">
      <c r="A164" s="727"/>
      <c r="B164" s="711"/>
      <c r="C164" s="413" t="s">
        <v>2105</v>
      </c>
      <c r="D164" s="413" t="s">
        <v>2039</v>
      </c>
      <c r="E164" s="442">
        <v>6.105E-2</v>
      </c>
      <c r="F164" s="440">
        <v>6.0299999999999999E-2</v>
      </c>
      <c r="G164" s="440">
        <v>2.0000000000000002E-5</v>
      </c>
      <c r="H164" s="440">
        <v>7.2999999999999996E-4</v>
      </c>
      <c r="AF164" s="432"/>
    </row>
    <row r="165" spans="1:32" s="408" customFormat="1">
      <c r="A165" s="727"/>
      <c r="B165" s="711"/>
      <c r="C165" s="413" t="s">
        <v>1921</v>
      </c>
      <c r="D165" s="413" t="s">
        <v>2039</v>
      </c>
      <c r="E165" s="442">
        <v>5.1580000000000001E-2</v>
      </c>
      <c r="F165" s="440">
        <v>5.0950000000000002E-2</v>
      </c>
      <c r="G165" s="440">
        <v>2.0000000000000002E-5</v>
      </c>
      <c r="H165" s="440">
        <v>6.2E-4</v>
      </c>
      <c r="AF165" s="432"/>
    </row>
    <row r="166" spans="1:32" s="408" customFormat="1">
      <c r="A166" s="727"/>
      <c r="B166" s="495" t="s">
        <v>2106</v>
      </c>
      <c r="C166" s="413" t="s">
        <v>1921</v>
      </c>
      <c r="D166" s="413" t="s">
        <v>2039</v>
      </c>
      <c r="E166" s="442">
        <v>0.37612000000000001</v>
      </c>
      <c r="F166" s="440">
        <v>0.3715</v>
      </c>
      <c r="G166" s="440">
        <v>1.2E-4</v>
      </c>
      <c r="H166" s="440">
        <v>4.4999999999999997E-3</v>
      </c>
      <c r="AF166" s="432"/>
    </row>
    <row r="167" spans="1:32" s="408" customFormat="1">
      <c r="A167" s="727"/>
      <c r="B167" s="495" t="s">
        <v>2107</v>
      </c>
      <c r="C167" s="413" t="s">
        <v>2108</v>
      </c>
      <c r="D167" s="413" t="s">
        <v>2039</v>
      </c>
      <c r="E167" s="442">
        <v>1.306E-2</v>
      </c>
      <c r="F167" s="440">
        <v>1.29E-2</v>
      </c>
      <c r="G167" s="445">
        <v>4.4800000000000003E-6</v>
      </c>
      <c r="H167" s="440">
        <v>1.6000000000000001E-4</v>
      </c>
      <c r="AF167" s="432"/>
    </row>
    <row r="168" spans="1:32" s="408" customFormat="1" ht="10.5" customHeight="1">
      <c r="A168" s="437"/>
      <c r="B168" s="523"/>
      <c r="C168" s="406"/>
      <c r="D168" s="406"/>
      <c r="E168" s="406"/>
      <c r="F168" s="406"/>
      <c r="G168" s="406"/>
      <c r="H168" s="406"/>
      <c r="I168" s="406"/>
      <c r="J168" s="406"/>
      <c r="K168" s="406"/>
      <c r="L168" s="406"/>
    </row>
    <row r="169" spans="1:32" s="408" customFormat="1">
      <c r="A169" s="437"/>
      <c r="B169" s="523"/>
      <c r="C169" s="406"/>
      <c r="D169" s="406"/>
      <c r="E169" s="406"/>
      <c r="F169" s="406"/>
      <c r="G169" s="406"/>
      <c r="H169" s="406"/>
      <c r="I169" s="406"/>
      <c r="J169" s="406"/>
      <c r="K169" s="406"/>
      <c r="L169" s="406"/>
    </row>
    <row r="170" spans="1:32" s="381" customFormat="1" ht="15.6">
      <c r="A170" s="697" t="s">
        <v>1640</v>
      </c>
      <c r="B170" s="697"/>
      <c r="C170" s="697"/>
      <c r="D170" s="697"/>
      <c r="E170" s="697"/>
      <c r="F170" s="697"/>
      <c r="G170" s="697"/>
      <c r="H170" s="697"/>
      <c r="I170" s="697"/>
      <c r="J170" s="697"/>
      <c r="K170" s="697"/>
      <c r="L170" s="697"/>
    </row>
    <row r="171" spans="1:32" s="381" customFormat="1">
      <c r="A171" s="701" t="s">
        <v>2109</v>
      </c>
      <c r="B171" s="701"/>
      <c r="C171" s="701"/>
      <c r="D171" s="701"/>
      <c r="E171" s="701"/>
      <c r="F171" s="701"/>
      <c r="G171" s="701"/>
      <c r="H171" s="701"/>
      <c r="I171" s="701"/>
      <c r="J171" s="701"/>
      <c r="K171" s="701"/>
      <c r="L171" s="701"/>
    </row>
    <row r="172" spans="1:32" s="381" customFormat="1" ht="108.75" customHeight="1">
      <c r="A172" s="696" t="s">
        <v>2110</v>
      </c>
      <c r="B172" s="696"/>
      <c r="C172" s="696"/>
      <c r="D172" s="696"/>
      <c r="E172" s="696"/>
      <c r="F172" s="696"/>
      <c r="G172" s="696"/>
      <c r="H172" s="696"/>
      <c r="I172" s="696"/>
      <c r="J172" s="696"/>
      <c r="K172" s="696"/>
      <c r="L172" s="696"/>
    </row>
    <row r="173" spans="1:32" s="381" customFormat="1" ht="16.5" customHeight="1">
      <c r="A173" s="750" t="s">
        <v>1878</v>
      </c>
      <c r="B173" s="750"/>
      <c r="C173" s="750"/>
      <c r="D173" s="750"/>
      <c r="E173" s="750"/>
      <c r="F173" s="750"/>
      <c r="G173" s="750"/>
      <c r="H173" s="750"/>
      <c r="I173" s="750"/>
      <c r="J173" s="750"/>
      <c r="K173" s="750"/>
      <c r="L173" s="750"/>
      <c r="M173" s="405"/>
    </row>
    <row r="174" spans="1:32" s="381" customFormat="1" ht="88.5" customHeight="1">
      <c r="A174" s="696" t="s">
        <v>2111</v>
      </c>
      <c r="B174" s="696"/>
      <c r="C174" s="696"/>
      <c r="D174" s="696"/>
      <c r="E174" s="696"/>
      <c r="F174" s="696"/>
      <c r="G174" s="696"/>
      <c r="H174" s="696"/>
      <c r="I174" s="696"/>
      <c r="J174" s="696"/>
      <c r="K174" s="696"/>
      <c r="L174" s="696"/>
      <c r="M174" s="696"/>
    </row>
    <row r="175" spans="1:32" s="381" customFormat="1" ht="16.5" customHeight="1">
      <c r="A175" s="750" t="s">
        <v>2200</v>
      </c>
      <c r="B175" s="750"/>
      <c r="C175" s="750"/>
      <c r="D175" s="750"/>
      <c r="E175" s="750"/>
      <c r="F175" s="750"/>
      <c r="G175" s="750"/>
      <c r="H175" s="750"/>
      <c r="I175" s="750"/>
      <c r="J175" s="750"/>
      <c r="K175" s="750"/>
      <c r="L175" s="750"/>
      <c r="M175" s="405"/>
    </row>
    <row r="176" spans="1:32" s="381" customFormat="1" ht="39.75" customHeight="1">
      <c r="A176" s="696" t="s">
        <v>2201</v>
      </c>
      <c r="B176" s="696"/>
      <c r="C176" s="696"/>
      <c r="D176" s="696"/>
      <c r="E176" s="696"/>
      <c r="F176" s="696"/>
      <c r="G176" s="696"/>
      <c r="H176" s="696"/>
      <c r="I176" s="696"/>
      <c r="J176" s="696"/>
      <c r="K176" s="696"/>
      <c r="L176" s="696"/>
      <c r="M176" s="696"/>
    </row>
    <row r="177" spans="1:13" s="420" customFormat="1" ht="15" customHeight="1">
      <c r="A177" s="701" t="s">
        <v>1963</v>
      </c>
      <c r="B177" s="701"/>
      <c r="C177" s="701"/>
      <c r="D177" s="701"/>
      <c r="E177" s="701"/>
      <c r="F177" s="701"/>
      <c r="G177" s="701"/>
      <c r="H177" s="701"/>
      <c r="I177" s="701"/>
      <c r="J177" s="701"/>
      <c r="K177" s="701"/>
      <c r="L177" s="701"/>
      <c r="M177" s="701"/>
    </row>
    <row r="178" spans="1:13" s="420" customFormat="1" ht="19.5" customHeight="1">
      <c r="B178" s="490" t="s">
        <v>1964</v>
      </c>
      <c r="C178" s="403"/>
      <c r="D178" s="403"/>
      <c r="E178" s="403"/>
      <c r="F178" s="403"/>
      <c r="G178" s="403"/>
      <c r="H178" s="403"/>
      <c r="I178" s="403"/>
      <c r="J178" s="403"/>
      <c r="K178" s="403"/>
      <c r="L178" s="417"/>
    </row>
    <row r="179" spans="1:13" s="383" customFormat="1" ht="12.75" customHeight="1">
      <c r="B179" s="774" t="s">
        <v>1965</v>
      </c>
      <c r="C179" s="774"/>
      <c r="D179" s="774"/>
      <c r="E179" s="774"/>
      <c r="F179" s="774"/>
      <c r="G179" s="774"/>
      <c r="H179" s="774"/>
      <c r="I179" s="774"/>
      <c r="J179" s="774"/>
      <c r="K179" s="774"/>
    </row>
    <row r="180" spans="1:13" s="422" customFormat="1" ht="6.6">
      <c r="B180" s="491"/>
      <c r="C180" s="492"/>
      <c r="D180" s="492"/>
      <c r="E180" s="492"/>
      <c r="F180" s="492"/>
      <c r="G180" s="492"/>
      <c r="H180" s="492"/>
      <c r="I180" s="492"/>
      <c r="J180" s="492"/>
      <c r="K180" s="492"/>
    </row>
    <row r="181" spans="1:13" s="420" customFormat="1">
      <c r="B181" s="493"/>
      <c r="C181" s="494" t="s">
        <v>1966</v>
      </c>
      <c r="D181" s="494" t="s">
        <v>1967</v>
      </c>
      <c r="E181" s="494" t="s">
        <v>1967</v>
      </c>
      <c r="F181" s="494" t="s">
        <v>1968</v>
      </c>
      <c r="G181" s="494" t="s">
        <v>1968</v>
      </c>
      <c r="H181" s="761" t="s">
        <v>1969</v>
      </c>
      <c r="I181" s="762"/>
      <c r="J181" s="762"/>
      <c r="K181" s="763"/>
    </row>
    <row r="182" spans="1:13" s="420" customFormat="1" ht="54" customHeight="1">
      <c r="B182" s="495"/>
      <c r="C182" s="413"/>
      <c r="D182" s="495" t="s">
        <v>1898</v>
      </c>
      <c r="E182" s="495" t="s">
        <v>1899</v>
      </c>
      <c r="F182" s="495" t="s">
        <v>1898</v>
      </c>
      <c r="G182" s="495" t="s">
        <v>1899</v>
      </c>
      <c r="H182" s="764"/>
      <c r="I182" s="765"/>
      <c r="J182" s="765"/>
      <c r="K182" s="766"/>
    </row>
    <row r="183" spans="1:13" s="420" customFormat="1" ht="15" customHeight="1">
      <c r="B183" s="496" t="s">
        <v>1970</v>
      </c>
      <c r="C183" s="497" t="s">
        <v>1943</v>
      </c>
      <c r="D183" s="493" t="s">
        <v>1971</v>
      </c>
      <c r="E183" s="493" t="s">
        <v>1972</v>
      </c>
      <c r="F183" s="493" t="s">
        <v>1971</v>
      </c>
      <c r="G183" s="493" t="s">
        <v>1972</v>
      </c>
      <c r="H183" s="754" t="s">
        <v>1973</v>
      </c>
      <c r="I183" s="755"/>
      <c r="J183" s="755"/>
      <c r="K183" s="756"/>
    </row>
    <row r="184" spans="1:13" s="420" customFormat="1" ht="15" customHeight="1">
      <c r="B184" s="496" t="s">
        <v>1644</v>
      </c>
      <c r="C184" s="497" t="s">
        <v>1572</v>
      </c>
      <c r="D184" s="493" t="s">
        <v>1971</v>
      </c>
      <c r="E184" s="493" t="s">
        <v>1972</v>
      </c>
      <c r="F184" s="493" t="s">
        <v>1971</v>
      </c>
      <c r="G184" s="493" t="s">
        <v>1972</v>
      </c>
      <c r="H184" s="754" t="s">
        <v>1974</v>
      </c>
      <c r="I184" s="755"/>
      <c r="J184" s="755"/>
      <c r="K184" s="756"/>
    </row>
    <row r="185" spans="1:13" s="420" customFormat="1" ht="15" customHeight="1">
      <c r="B185" s="496" t="s">
        <v>1975</v>
      </c>
      <c r="C185" s="497" t="s">
        <v>1976</v>
      </c>
      <c r="D185" s="493" t="s">
        <v>1971</v>
      </c>
      <c r="E185" s="493" t="s">
        <v>1971</v>
      </c>
      <c r="F185" s="493" t="s">
        <v>1971</v>
      </c>
      <c r="G185" s="493" t="s">
        <v>1971</v>
      </c>
      <c r="H185" s="754" t="s">
        <v>1977</v>
      </c>
      <c r="I185" s="755"/>
      <c r="J185" s="755"/>
      <c r="K185" s="756"/>
    </row>
    <row r="186" spans="1:13" s="420" customFormat="1" ht="30" customHeight="1">
      <c r="B186" s="496" t="s">
        <v>1978</v>
      </c>
      <c r="C186" s="497" t="s">
        <v>1572</v>
      </c>
      <c r="D186" s="493" t="s">
        <v>1971</v>
      </c>
      <c r="E186" s="493" t="s">
        <v>1971</v>
      </c>
      <c r="F186" s="493" t="s">
        <v>1971</v>
      </c>
      <c r="G186" s="493" t="s">
        <v>1971</v>
      </c>
      <c r="H186" s="754" t="s">
        <v>1979</v>
      </c>
      <c r="I186" s="755"/>
      <c r="J186" s="755"/>
      <c r="K186" s="756"/>
    </row>
    <row r="187" spans="1:13" s="420" customFormat="1" ht="33" customHeight="1">
      <c r="B187" s="496" t="s">
        <v>1980</v>
      </c>
      <c r="C187" s="497" t="s">
        <v>1572</v>
      </c>
      <c r="D187" s="493" t="s">
        <v>1971</v>
      </c>
      <c r="E187" s="493" t="s">
        <v>1971</v>
      </c>
      <c r="F187" s="493" t="s">
        <v>1971</v>
      </c>
      <c r="G187" s="493" t="s">
        <v>1971</v>
      </c>
      <c r="H187" s="754" t="s">
        <v>1981</v>
      </c>
      <c r="I187" s="755"/>
      <c r="J187" s="755"/>
      <c r="K187" s="756"/>
    </row>
    <row r="188" spans="1:13" s="420" customFormat="1" ht="26.25" customHeight="1">
      <c r="A188" s="437"/>
      <c r="B188" s="437"/>
      <c r="C188" s="437"/>
      <c r="D188" s="437"/>
      <c r="E188" s="437"/>
      <c r="F188" s="437"/>
      <c r="G188" s="437"/>
      <c r="H188" s="437"/>
      <c r="I188" s="437"/>
      <c r="J188" s="437"/>
      <c r="K188" s="437"/>
    </row>
    <row r="189" spans="1:13" s="420" customFormat="1">
      <c r="B189" s="498" t="s">
        <v>1982</v>
      </c>
      <c r="C189" s="437"/>
      <c r="D189" s="437"/>
      <c r="E189" s="437"/>
      <c r="F189" s="437"/>
      <c r="G189" s="437"/>
      <c r="H189" s="437"/>
      <c r="I189" s="437"/>
      <c r="J189" s="437"/>
      <c r="K189" s="437"/>
      <c r="L189" s="437"/>
    </row>
    <row r="190" spans="1:13" s="383" customFormat="1" ht="19.5" customHeight="1">
      <c r="A190" s="499"/>
      <c r="B190" s="774" t="s">
        <v>1983</v>
      </c>
      <c r="C190" s="774"/>
      <c r="D190" s="774"/>
      <c r="E190" s="774"/>
      <c r="F190" s="774"/>
      <c r="G190" s="774"/>
      <c r="H190" s="774"/>
      <c r="I190" s="774"/>
      <c r="J190" s="774"/>
      <c r="K190" s="774"/>
      <c r="L190" s="500"/>
    </row>
    <row r="191" spans="1:13" s="383" customFormat="1" ht="33" customHeight="1">
      <c r="A191" s="499"/>
      <c r="B191" s="750" t="s">
        <v>1984</v>
      </c>
      <c r="C191" s="750"/>
      <c r="D191" s="750"/>
      <c r="E191" s="750"/>
      <c r="F191" s="750"/>
      <c r="G191" s="750"/>
      <c r="H191" s="750"/>
      <c r="I191" s="750"/>
      <c r="J191" s="750"/>
      <c r="K191" s="750"/>
      <c r="L191" s="480"/>
      <c r="M191" s="480"/>
    </row>
    <row r="192" spans="1:13" s="420" customFormat="1">
      <c r="B192" s="760" t="s">
        <v>1985</v>
      </c>
      <c r="C192" s="760"/>
      <c r="D192" s="760"/>
      <c r="E192" s="760"/>
      <c r="F192" s="760"/>
      <c r="G192" s="760"/>
      <c r="H192" s="437"/>
      <c r="I192" s="437"/>
      <c r="J192" s="437"/>
      <c r="K192" s="437"/>
      <c r="L192" s="437"/>
    </row>
    <row r="193" spans="1:13" s="422" customFormat="1" ht="6.6">
      <c r="B193" s="491"/>
      <c r="C193" s="492"/>
      <c r="D193" s="492"/>
      <c r="E193" s="492"/>
      <c r="F193" s="492"/>
      <c r="G193" s="492"/>
      <c r="H193" s="492"/>
      <c r="I193" s="492"/>
      <c r="J193" s="492"/>
      <c r="K193" s="492"/>
      <c r="L193" s="492"/>
    </row>
    <row r="194" spans="1:13" s="420" customFormat="1">
      <c r="B194" s="493"/>
      <c r="C194" s="494" t="s">
        <v>1966</v>
      </c>
      <c r="D194" s="494" t="s">
        <v>1967</v>
      </c>
      <c r="E194" s="494" t="s">
        <v>1967</v>
      </c>
      <c r="F194" s="494" t="s">
        <v>1968</v>
      </c>
      <c r="G194" s="494" t="s">
        <v>1968</v>
      </c>
      <c r="H194" s="761" t="s">
        <v>1969</v>
      </c>
      <c r="I194" s="762"/>
      <c r="J194" s="762"/>
      <c r="K194" s="763"/>
      <c r="L194" s="437"/>
    </row>
    <row r="195" spans="1:13" s="420" customFormat="1" ht="43.5" customHeight="1">
      <c r="B195" s="495"/>
      <c r="C195" s="413"/>
      <c r="D195" s="495" t="s">
        <v>1898</v>
      </c>
      <c r="E195" s="495" t="s">
        <v>1899</v>
      </c>
      <c r="F195" s="495" t="s">
        <v>1898</v>
      </c>
      <c r="G195" s="495" t="s">
        <v>1899</v>
      </c>
      <c r="H195" s="764"/>
      <c r="I195" s="765"/>
      <c r="J195" s="765"/>
      <c r="K195" s="766"/>
      <c r="L195" s="437"/>
    </row>
    <row r="196" spans="1:13" s="420" customFormat="1">
      <c r="A196" s="501" t="s">
        <v>1986</v>
      </c>
      <c r="B196" s="496" t="s">
        <v>1942</v>
      </c>
      <c r="C196" s="497" t="s">
        <v>1943</v>
      </c>
      <c r="D196" s="493" t="s">
        <v>1971</v>
      </c>
      <c r="E196" s="493" t="s">
        <v>1972</v>
      </c>
      <c r="F196" s="502"/>
      <c r="G196" s="502"/>
      <c r="H196" s="757" t="s">
        <v>1987</v>
      </c>
      <c r="I196" s="758"/>
      <c r="J196" s="758"/>
      <c r="K196" s="759"/>
      <c r="L196" s="437"/>
    </row>
    <row r="197" spans="1:13" s="420" customFormat="1">
      <c r="A197" s="501" t="s">
        <v>1986</v>
      </c>
      <c r="B197" s="496" t="s">
        <v>1988</v>
      </c>
      <c r="C197" s="497" t="s">
        <v>1943</v>
      </c>
      <c r="D197" s="502"/>
      <c r="E197" s="502"/>
      <c r="F197" s="493" t="s">
        <v>1971</v>
      </c>
      <c r="G197" s="493" t="s">
        <v>1972</v>
      </c>
      <c r="H197" s="757" t="s">
        <v>1987</v>
      </c>
      <c r="I197" s="758"/>
      <c r="J197" s="758"/>
      <c r="K197" s="759"/>
      <c r="L197" s="437"/>
    </row>
    <row r="198" spans="1:13" s="420" customFormat="1">
      <c r="A198" s="501" t="s">
        <v>1986</v>
      </c>
      <c r="B198" s="496" t="s">
        <v>1989</v>
      </c>
      <c r="C198" s="497" t="s">
        <v>1976</v>
      </c>
      <c r="D198" s="493" t="s">
        <v>1971</v>
      </c>
      <c r="E198" s="493" t="s">
        <v>1971</v>
      </c>
      <c r="F198" s="493" t="s">
        <v>1971</v>
      </c>
      <c r="G198" s="493" t="s">
        <v>1971</v>
      </c>
      <c r="H198" s="757" t="s">
        <v>1990</v>
      </c>
      <c r="I198" s="758"/>
      <c r="J198" s="758"/>
      <c r="K198" s="759"/>
      <c r="L198" s="437"/>
    </row>
    <row r="199" spans="1:13" s="420" customFormat="1" ht="17.25" customHeight="1">
      <c r="A199" s="501" t="s">
        <v>1986</v>
      </c>
      <c r="B199" s="496" t="s">
        <v>1991</v>
      </c>
      <c r="C199" s="497" t="s">
        <v>1572</v>
      </c>
      <c r="D199" s="493" t="s">
        <v>1971</v>
      </c>
      <c r="E199" s="493" t="s">
        <v>1971</v>
      </c>
      <c r="F199" s="493" t="s">
        <v>1971</v>
      </c>
      <c r="G199" s="493" t="s">
        <v>1971</v>
      </c>
      <c r="H199" s="757" t="s">
        <v>1992</v>
      </c>
      <c r="I199" s="758"/>
      <c r="J199" s="758"/>
      <c r="K199" s="759"/>
      <c r="L199" s="437"/>
    </row>
    <row r="200" spans="1:13" s="420" customFormat="1">
      <c r="A200" s="501"/>
      <c r="B200" s="503" t="s">
        <v>1993</v>
      </c>
      <c r="C200" s="406"/>
      <c r="D200" s="406"/>
      <c r="E200" s="406"/>
      <c r="F200" s="406"/>
      <c r="G200" s="406"/>
      <c r="H200" s="406"/>
      <c r="I200" s="406"/>
      <c r="J200" s="406"/>
      <c r="K200" s="406"/>
      <c r="L200" s="437"/>
    </row>
    <row r="201" spans="1:13" s="420" customFormat="1" ht="30.75" customHeight="1">
      <c r="A201" s="501" t="s">
        <v>1994</v>
      </c>
      <c r="B201" s="496" t="s">
        <v>1885</v>
      </c>
      <c r="C201" s="497" t="s">
        <v>1572</v>
      </c>
      <c r="D201" s="493" t="s">
        <v>1971</v>
      </c>
      <c r="E201" s="493" t="s">
        <v>1971</v>
      </c>
      <c r="F201" s="502"/>
      <c r="G201" s="502"/>
      <c r="H201" s="754" t="s">
        <v>1995</v>
      </c>
      <c r="I201" s="755"/>
      <c r="J201" s="755"/>
      <c r="K201" s="756"/>
      <c r="L201" s="437"/>
    </row>
    <row r="202" spans="1:13" s="420" customFormat="1" ht="30" customHeight="1">
      <c r="A202" s="501" t="s">
        <v>1994</v>
      </c>
      <c r="B202" s="496" t="s">
        <v>1882</v>
      </c>
      <c r="C202" s="497" t="s">
        <v>1572</v>
      </c>
      <c r="D202" s="502"/>
      <c r="E202" s="502"/>
      <c r="F202" s="493" t="s">
        <v>1971</v>
      </c>
      <c r="G202" s="493" t="s">
        <v>1971</v>
      </c>
      <c r="H202" s="754" t="s">
        <v>1995</v>
      </c>
      <c r="I202" s="755"/>
      <c r="J202" s="755"/>
      <c r="K202" s="756"/>
      <c r="L202" s="437"/>
    </row>
    <row r="203" spans="1:13" s="420" customFormat="1" ht="30" customHeight="1">
      <c r="A203" s="501" t="s">
        <v>1994</v>
      </c>
      <c r="B203" s="496" t="s">
        <v>1996</v>
      </c>
      <c r="C203" s="497" t="s">
        <v>1572</v>
      </c>
      <c r="D203" s="493" t="s">
        <v>1971</v>
      </c>
      <c r="E203" s="493" t="s">
        <v>1971</v>
      </c>
      <c r="F203" s="493" t="s">
        <v>1971</v>
      </c>
      <c r="G203" s="493" t="s">
        <v>1971</v>
      </c>
      <c r="H203" s="754" t="s">
        <v>1995</v>
      </c>
      <c r="I203" s="755"/>
      <c r="J203" s="755"/>
      <c r="K203" s="756"/>
      <c r="L203" s="437"/>
    </row>
    <row r="204" spans="1:13" s="420" customFormat="1">
      <c r="A204" s="501"/>
      <c r="B204" s="503" t="s">
        <v>1997</v>
      </c>
      <c r="C204" s="406"/>
      <c r="D204" s="406"/>
      <c r="E204" s="406"/>
      <c r="F204" s="406"/>
      <c r="G204" s="406"/>
      <c r="H204" s="406"/>
      <c r="I204" s="406"/>
      <c r="J204" s="406"/>
      <c r="K204" s="406"/>
      <c r="L204" s="437"/>
    </row>
    <row r="205" spans="1:13" s="420" customFormat="1">
      <c r="A205" s="501" t="s">
        <v>1998</v>
      </c>
      <c r="B205" s="496" t="s">
        <v>1999</v>
      </c>
      <c r="C205" s="497" t="s">
        <v>1572</v>
      </c>
      <c r="D205" s="493" t="s">
        <v>1971</v>
      </c>
      <c r="E205" s="493" t="s">
        <v>1971</v>
      </c>
      <c r="F205" s="502"/>
      <c r="G205" s="502"/>
      <c r="H205" s="757" t="s">
        <v>2000</v>
      </c>
      <c r="I205" s="758"/>
      <c r="J205" s="758"/>
      <c r="K205" s="759"/>
      <c r="L205" s="437"/>
    </row>
    <row r="206" spans="1:13" s="420" customFormat="1">
      <c r="A206" s="501" t="s">
        <v>1998</v>
      </c>
      <c r="B206" s="496" t="s">
        <v>1883</v>
      </c>
      <c r="C206" s="497" t="s">
        <v>1572</v>
      </c>
      <c r="D206" s="502"/>
      <c r="E206" s="502"/>
      <c r="F206" s="493" t="s">
        <v>1971</v>
      </c>
      <c r="G206" s="493" t="s">
        <v>1971</v>
      </c>
      <c r="H206" s="757" t="s">
        <v>2000</v>
      </c>
      <c r="I206" s="758"/>
      <c r="J206" s="758"/>
      <c r="K206" s="759"/>
      <c r="L206" s="437"/>
    </row>
    <row r="207" spans="1:13" s="422" customFormat="1" ht="6.6">
      <c r="B207" s="504"/>
      <c r="C207" s="504"/>
      <c r="D207" s="504"/>
      <c r="E207" s="504"/>
      <c r="F207" s="504"/>
      <c r="G207" s="504"/>
      <c r="H207" s="504"/>
      <c r="I207" s="504"/>
      <c r="J207" s="504"/>
      <c r="K207" s="504"/>
      <c r="L207" s="504"/>
    </row>
    <row r="208" spans="1:13" s="422" customFormat="1" ht="30.6" customHeight="1">
      <c r="B208" s="696" t="s">
        <v>2001</v>
      </c>
      <c r="C208" s="696"/>
      <c r="D208" s="696"/>
      <c r="E208" s="696"/>
      <c r="F208" s="696"/>
      <c r="G208" s="696"/>
      <c r="H208" s="696"/>
      <c r="I208" s="696"/>
      <c r="J208" s="696"/>
      <c r="K208" s="696"/>
      <c r="L208" s="696"/>
      <c r="M208" s="696"/>
    </row>
    <row r="209" spans="1:13" s="422" customFormat="1" ht="100.5" customHeight="1">
      <c r="B209" s="696" t="s">
        <v>2002</v>
      </c>
      <c r="C209" s="696"/>
      <c r="D209" s="696"/>
      <c r="E209" s="696"/>
      <c r="F209" s="696"/>
      <c r="G209" s="696"/>
      <c r="H209" s="696"/>
      <c r="I209" s="696"/>
      <c r="J209" s="696"/>
      <c r="K209" s="696"/>
      <c r="L209" s="696"/>
      <c r="M209" s="696"/>
    </row>
    <row r="210" spans="1:13" s="422" customFormat="1" ht="65.099999999999994" customHeight="1">
      <c r="B210" s="696" t="s">
        <v>2003</v>
      </c>
      <c r="C210" s="696"/>
      <c r="D210" s="696"/>
      <c r="E210" s="696"/>
      <c r="F210" s="696"/>
      <c r="G210" s="696"/>
      <c r="H210" s="696"/>
      <c r="I210" s="696"/>
      <c r="J210" s="696"/>
      <c r="K210" s="696"/>
      <c r="L210" s="696"/>
      <c r="M210" s="696"/>
    </row>
    <row r="211" spans="1:13" s="422" customFormat="1" ht="139.19999999999999" customHeight="1">
      <c r="B211" s="696" t="s">
        <v>2004</v>
      </c>
      <c r="C211" s="696"/>
      <c r="D211" s="696"/>
      <c r="E211" s="696"/>
      <c r="F211" s="696"/>
      <c r="G211" s="696"/>
      <c r="H211" s="696"/>
      <c r="I211" s="696"/>
      <c r="J211" s="696"/>
      <c r="K211" s="696"/>
      <c r="L211" s="696"/>
      <c r="M211" s="696"/>
    </row>
    <row r="212" spans="1:13" s="420" customFormat="1">
      <c r="B212" s="752" t="s">
        <v>1935</v>
      </c>
      <c r="C212" s="696"/>
      <c r="D212" s="696"/>
      <c r="E212" s="696"/>
      <c r="F212" s="696"/>
      <c r="G212" s="696"/>
      <c r="H212" s="696"/>
      <c r="I212" s="696"/>
      <c r="J212" s="696"/>
      <c r="K212" s="696"/>
      <c r="L212" s="696"/>
      <c r="M212" s="696"/>
    </row>
    <row r="213" spans="1:13" s="422" customFormat="1" ht="6.6">
      <c r="A213" s="504"/>
      <c r="B213" s="504"/>
      <c r="C213" s="504"/>
      <c r="D213" s="504"/>
      <c r="E213" s="504"/>
      <c r="F213" s="504"/>
      <c r="G213" s="504"/>
      <c r="H213" s="504"/>
      <c r="I213" s="504"/>
      <c r="J213" s="504"/>
      <c r="K213" s="504"/>
    </row>
    <row r="214" spans="1:13" s="420" customFormat="1">
      <c r="A214" s="701" t="s">
        <v>1936</v>
      </c>
      <c r="B214" s="701"/>
      <c r="C214" s="701"/>
      <c r="D214" s="701"/>
      <c r="E214" s="701"/>
      <c r="F214" s="701"/>
      <c r="G214" s="701"/>
      <c r="H214" s="753"/>
      <c r="I214" s="753"/>
      <c r="J214" s="753"/>
      <c r="K214" s="753"/>
      <c r="L214" s="505"/>
    </row>
    <row r="215" spans="1:13" s="420" customFormat="1">
      <c r="A215" s="696" t="s">
        <v>1937</v>
      </c>
      <c r="B215" s="696"/>
      <c r="C215" s="696"/>
      <c r="D215" s="696"/>
      <c r="E215" s="696"/>
      <c r="F215" s="696"/>
      <c r="G215" s="696"/>
      <c r="H215" s="696"/>
      <c r="I215" s="696"/>
      <c r="J215" s="696"/>
      <c r="K215" s="696"/>
      <c r="L215" s="696"/>
    </row>
    <row r="216" spans="1:13" s="420" customFormat="1" ht="17.25" customHeight="1">
      <c r="A216" s="696"/>
      <c r="B216" s="696"/>
      <c r="C216" s="696"/>
      <c r="D216" s="696"/>
      <c r="E216" s="696"/>
      <c r="F216" s="696"/>
      <c r="G216" s="696"/>
      <c r="H216" s="696"/>
      <c r="I216" s="696"/>
      <c r="J216" s="696"/>
      <c r="K216" s="696"/>
      <c r="L216" s="696"/>
    </row>
    <row r="217" spans="1:13" s="420" customFormat="1" ht="16.2" customHeight="1">
      <c r="A217" s="701" t="s">
        <v>1938</v>
      </c>
      <c r="B217" s="701"/>
      <c r="C217" s="701"/>
      <c r="D217" s="701"/>
      <c r="E217" s="701"/>
      <c r="F217" s="701"/>
      <c r="G217" s="701"/>
      <c r="H217" s="701"/>
      <c r="I217" s="701"/>
      <c r="J217" s="701"/>
      <c r="K217" s="701"/>
      <c r="L217" s="701"/>
      <c r="M217" s="701"/>
    </row>
    <row r="218" spans="1:13" s="420" customFormat="1" ht="88.5" customHeight="1">
      <c r="A218" s="696" t="s">
        <v>1939</v>
      </c>
      <c r="B218" s="696"/>
      <c r="C218" s="696"/>
      <c r="D218" s="696"/>
      <c r="E218" s="696"/>
      <c r="F218" s="696"/>
      <c r="G218" s="696"/>
      <c r="H218" s="696"/>
      <c r="I218" s="696"/>
      <c r="J218" s="696"/>
      <c r="K218" s="696"/>
      <c r="L218" s="696"/>
      <c r="M218" s="696"/>
    </row>
    <row r="219" spans="1:13" s="420" customFormat="1">
      <c r="A219" s="408"/>
      <c r="B219" s="408"/>
      <c r="C219" s="408"/>
      <c r="D219" s="408"/>
      <c r="E219" s="408"/>
      <c r="F219" s="408"/>
      <c r="G219" s="408"/>
      <c r="H219" s="408"/>
      <c r="I219" s="408"/>
      <c r="J219" s="408"/>
      <c r="K219" s="408"/>
    </row>
    <row r="220" spans="1:13" s="381" customFormat="1">
      <c r="A220" s="699" t="s">
        <v>1643</v>
      </c>
      <c r="B220" s="699"/>
      <c r="C220" s="699"/>
      <c r="D220" s="699"/>
      <c r="E220" s="699"/>
      <c r="F220" s="699"/>
      <c r="G220" s="699"/>
      <c r="H220" s="699"/>
      <c r="I220" s="699"/>
      <c r="J220" s="699"/>
      <c r="K220" s="699"/>
      <c r="L220" s="699"/>
    </row>
    <row r="221" spans="1:13" s="381" customFormat="1">
      <c r="B221" s="401"/>
    </row>
  </sheetData>
  <sheetProtection autoFilter="0"/>
  <mergeCells count="107">
    <mergeCell ref="B153:B159"/>
    <mergeCell ref="B160:B162"/>
    <mergeCell ref="B163:B165"/>
    <mergeCell ref="A170:L170"/>
    <mergeCell ref="A171:L171"/>
    <mergeCell ref="A172:L172"/>
    <mergeCell ref="B191:K191"/>
    <mergeCell ref="B192:G192"/>
    <mergeCell ref="A173:L173"/>
    <mergeCell ref="A174:M174"/>
    <mergeCell ref="A175:L175"/>
    <mergeCell ref="A176:M176"/>
    <mergeCell ref="A177:M177"/>
    <mergeCell ref="B179:K179"/>
    <mergeCell ref="H181:K181"/>
    <mergeCell ref="H182:K182"/>
    <mergeCell ref="B190:K190"/>
    <mergeCell ref="H183:K183"/>
    <mergeCell ref="H184:K184"/>
    <mergeCell ref="H185:K185"/>
    <mergeCell ref="H186:K186"/>
    <mergeCell ref="H187:K187"/>
    <mergeCell ref="P68:S68"/>
    <mergeCell ref="A70:A93"/>
    <mergeCell ref="B70:B72"/>
    <mergeCell ref="B73:B75"/>
    <mergeCell ref="B76:B78"/>
    <mergeCell ref="B79:B81"/>
    <mergeCell ref="B82:B84"/>
    <mergeCell ref="B85:B87"/>
    <mergeCell ref="B88:B90"/>
    <mergeCell ref="B91:B93"/>
    <mergeCell ref="L68:O68"/>
    <mergeCell ref="P40:S40"/>
    <mergeCell ref="A42:A65"/>
    <mergeCell ref="B42:B44"/>
    <mergeCell ref="B45:B47"/>
    <mergeCell ref="B48:B50"/>
    <mergeCell ref="B51:B53"/>
    <mergeCell ref="B54:B56"/>
    <mergeCell ref="B57:B59"/>
    <mergeCell ref="B60:B62"/>
    <mergeCell ref="B63:B65"/>
    <mergeCell ref="T24:W24"/>
    <mergeCell ref="X24:AA24"/>
    <mergeCell ref="AB24:AE24"/>
    <mergeCell ref="A26:A37"/>
    <mergeCell ref="B26:B28"/>
    <mergeCell ref="B29:B31"/>
    <mergeCell ref="B32:B34"/>
    <mergeCell ref="B35:B37"/>
    <mergeCell ref="P24:S24"/>
    <mergeCell ref="A19:L19"/>
    <mergeCell ref="A8:L8"/>
    <mergeCell ref="A9:L9"/>
    <mergeCell ref="A10:L10"/>
    <mergeCell ref="A11:L11"/>
    <mergeCell ref="A12:L12"/>
    <mergeCell ref="A13:L13"/>
    <mergeCell ref="A14:L14"/>
    <mergeCell ref="A15:L15"/>
    <mergeCell ref="A16:L16"/>
    <mergeCell ref="A17:L17"/>
    <mergeCell ref="A18:L18"/>
    <mergeCell ref="A20:L20"/>
    <mergeCell ref="A21:L21"/>
    <mergeCell ref="D24:G24"/>
    <mergeCell ref="H24:K24"/>
    <mergeCell ref="L24:O24"/>
    <mergeCell ref="D40:G40"/>
    <mergeCell ref="H40:K40"/>
    <mergeCell ref="H199:K199"/>
    <mergeCell ref="H201:K201"/>
    <mergeCell ref="L40:O40"/>
    <mergeCell ref="D68:G68"/>
    <mergeCell ref="H68:K68"/>
    <mergeCell ref="D96:G96"/>
    <mergeCell ref="H96:K96"/>
    <mergeCell ref="A98:A101"/>
    <mergeCell ref="A111:A134"/>
    <mergeCell ref="B111:B117"/>
    <mergeCell ref="B118:B123"/>
    <mergeCell ref="B124:B128"/>
    <mergeCell ref="B129:B131"/>
    <mergeCell ref="B132:B134"/>
    <mergeCell ref="A139:A167"/>
    <mergeCell ref="B139:B145"/>
    <mergeCell ref="B146:B152"/>
    <mergeCell ref="H202:K202"/>
    <mergeCell ref="H203:K203"/>
    <mergeCell ref="H205:K205"/>
    <mergeCell ref="H194:K194"/>
    <mergeCell ref="H195:K195"/>
    <mergeCell ref="H196:K196"/>
    <mergeCell ref="H197:K197"/>
    <mergeCell ref="H198:K198"/>
    <mergeCell ref="A220:L220"/>
    <mergeCell ref="B212:M212"/>
    <mergeCell ref="A214:K214"/>
    <mergeCell ref="A215:L216"/>
    <mergeCell ref="A217:M217"/>
    <mergeCell ref="A218:M218"/>
    <mergeCell ref="H206:K206"/>
    <mergeCell ref="B208:M208"/>
    <mergeCell ref="B209:M209"/>
    <mergeCell ref="B210:M210"/>
    <mergeCell ref="B211:M211"/>
  </mergeCells>
  <conditionalFormatting sqref="D197:E197">
    <cfRule type="expression" dxfId="6" priority="4">
      <formula>IF(D197="",TRUE,FALSE)</formula>
    </cfRule>
  </conditionalFormatting>
  <conditionalFormatting sqref="D202:E202">
    <cfRule type="expression" dxfId="5" priority="1">
      <formula>IF(D202="",TRUE,FALSE)</formula>
    </cfRule>
  </conditionalFormatting>
  <conditionalFormatting sqref="D206:E206">
    <cfRule type="expression" dxfId="4" priority="3">
      <formula>IF(D206="",TRUE,FALSE)</formula>
    </cfRule>
  </conditionalFormatting>
  <conditionalFormatting sqref="F196:G196">
    <cfRule type="expression" dxfId="3" priority="6">
      <formula>IF(F196="",TRUE,FALSE)</formula>
    </cfRule>
  </conditionalFormatting>
  <conditionalFormatting sqref="F201:G201">
    <cfRule type="expression" dxfId="2" priority="2">
      <formula>IF(F201="",TRUE,FALSE)</formula>
    </cfRule>
  </conditionalFormatting>
  <conditionalFormatting sqref="F205:G205">
    <cfRule type="expression" dxfId="1" priority="5">
      <formula>IF(F205="",TRUE,FALSE)</formula>
    </cfRule>
  </conditionalFormatting>
  <hyperlinks>
    <hyperlink ref="A3" location="Index!A1" display="Index" xr:uid="{65DE00DA-2D12-442B-8DD3-9F2F2D6DBEF3}"/>
  </hyperlinks>
  <pageMargins left="0.7" right="0.7" top="0.75" bottom="0.75" header="0.3" footer="0.3"/>
  <pageSetup paperSize="9" scale="10" fitToHeight="0" orientation="landscape" r:id="rId1"/>
  <headerFooter alignWithMargins="0"/>
  <legacy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6"/>
  </sheetPr>
  <dimension ref="A1:H30"/>
  <sheetViews>
    <sheetView showGridLines="0" workbookViewId="0"/>
  </sheetViews>
  <sheetFormatPr baseColWidth="10" defaultColWidth="11.6640625" defaultRowHeight="14.4"/>
  <cols>
    <col min="1" max="1" width="19.44140625" customWidth="1"/>
    <col min="2" max="2" width="42.44140625" bestFit="1" customWidth="1"/>
    <col min="3" max="3" width="31.109375" bestFit="1" customWidth="1"/>
    <col min="4" max="4" width="37.88671875" bestFit="1" customWidth="1"/>
    <col min="5" max="5" width="17.88671875" bestFit="1" customWidth="1"/>
    <col min="6" max="6" width="11" bestFit="1" customWidth="1"/>
    <col min="7" max="7" width="25.44140625" bestFit="1" customWidth="1"/>
    <col min="8" max="8" width="26.5546875" bestFit="1" customWidth="1"/>
  </cols>
  <sheetData>
    <row r="1" spans="1:8">
      <c r="A1" s="543" t="s">
        <v>2226</v>
      </c>
    </row>
    <row r="2" spans="1:8">
      <c r="A2" s="543" t="s">
        <v>2227</v>
      </c>
      <c r="B2" s="1" t="s">
        <v>337</v>
      </c>
    </row>
    <row r="3" spans="1:8">
      <c r="B3" s="1" t="s">
        <v>193</v>
      </c>
    </row>
    <row r="4" spans="1:8">
      <c r="B4" s="1" t="s">
        <v>2112</v>
      </c>
    </row>
    <row r="6" spans="1:8" ht="28.8">
      <c r="B6" s="66" t="s">
        <v>2113</v>
      </c>
      <c r="C6" s="66" t="s">
        <v>2114</v>
      </c>
      <c r="D6" s="66" t="s">
        <v>1508</v>
      </c>
      <c r="E6" s="66" t="s">
        <v>76</v>
      </c>
      <c r="F6" s="66" t="s">
        <v>1823</v>
      </c>
      <c r="G6" s="66" t="s">
        <v>1512</v>
      </c>
      <c r="H6" s="66" t="s">
        <v>325</v>
      </c>
    </row>
    <row r="7" spans="1:8">
      <c r="B7" s="248" t="s">
        <v>293</v>
      </c>
      <c r="C7" s="248" t="s">
        <v>281</v>
      </c>
      <c r="D7" s="248" t="s">
        <v>2115</v>
      </c>
      <c r="E7" s="104" t="s">
        <v>272</v>
      </c>
      <c r="F7" s="187">
        <f>'3.3 Freighting goods'!D35</f>
        <v>0.63129999999999997</v>
      </c>
      <c r="G7" s="104" t="str">
        <f>"kgCO2e/"&amp;E7</f>
        <v>kgCO2e/tonelada-kilómetro</v>
      </c>
      <c r="H7" s="248" t="s">
        <v>2218</v>
      </c>
    </row>
    <row r="8" spans="1:8">
      <c r="B8" s="248" t="s">
        <v>293</v>
      </c>
      <c r="C8" s="248" t="s">
        <v>294</v>
      </c>
      <c r="D8" s="67" t="s">
        <v>2009</v>
      </c>
      <c r="E8" s="104" t="s">
        <v>272</v>
      </c>
      <c r="F8" s="187">
        <f>'3.3 Freighting goods'!P51</f>
        <v>0.19747999999999999</v>
      </c>
      <c r="G8" s="104" t="str">
        <f t="shared" ref="G8:G9" si="0">"kgCO2e/"&amp;E8</f>
        <v>kgCO2e/tonelada-kilómetro</v>
      </c>
      <c r="H8" s="248" t="s">
        <v>2218</v>
      </c>
    </row>
    <row r="9" spans="1:8">
      <c r="B9" s="248" t="s">
        <v>295</v>
      </c>
      <c r="C9" s="248" t="s">
        <v>281</v>
      </c>
      <c r="D9" s="248" t="s">
        <v>2115</v>
      </c>
      <c r="E9" s="104" t="s">
        <v>272</v>
      </c>
      <c r="F9" s="187">
        <f>'3.3 Freighting goods'!D35</f>
        <v>0.63129999999999997</v>
      </c>
      <c r="G9" s="104" t="str">
        <f t="shared" si="0"/>
        <v>kgCO2e/tonelada-kilómetro</v>
      </c>
      <c r="H9" s="248" t="s">
        <v>2218</v>
      </c>
    </row>
    <row r="10" spans="1:8">
      <c r="B10" s="248" t="s">
        <v>295</v>
      </c>
      <c r="C10" s="248" t="s">
        <v>294</v>
      </c>
      <c r="D10" s="67" t="s">
        <v>2009</v>
      </c>
      <c r="E10" s="104" t="s">
        <v>272</v>
      </c>
      <c r="F10" s="187">
        <f>'3.3 Freighting goods'!P51</f>
        <v>0.19747999999999999</v>
      </c>
      <c r="G10" s="104" t="str">
        <f t="shared" ref="G10:G11" si="1">"kgCO2e/"&amp;E10</f>
        <v>kgCO2e/tonelada-kilómetro</v>
      </c>
      <c r="H10" s="248" t="s">
        <v>2218</v>
      </c>
    </row>
    <row r="11" spans="1:8">
      <c r="B11" s="248" t="s">
        <v>296</v>
      </c>
      <c r="C11" s="248" t="s">
        <v>281</v>
      </c>
      <c r="D11" s="248" t="s">
        <v>2115</v>
      </c>
      <c r="E11" s="104" t="s">
        <v>272</v>
      </c>
      <c r="F11" s="187">
        <f>'3.3 Freighting goods'!D35</f>
        <v>0.63129999999999997</v>
      </c>
      <c r="G11" s="104" t="str">
        <f t="shared" si="1"/>
        <v>kgCO2e/tonelada-kilómetro</v>
      </c>
      <c r="H11" s="248" t="s">
        <v>2218</v>
      </c>
    </row>
    <row r="12" spans="1:8">
      <c r="B12" s="248" t="s">
        <v>296</v>
      </c>
      <c r="C12" s="248" t="s">
        <v>294</v>
      </c>
      <c r="D12" s="67" t="s">
        <v>2009</v>
      </c>
      <c r="E12" s="104" t="s">
        <v>272</v>
      </c>
      <c r="F12" s="187">
        <f>'3.3 Freighting goods'!P51</f>
        <v>0.19747999999999999</v>
      </c>
      <c r="G12" s="104" t="str">
        <f t="shared" ref="G12" si="2">"kgCO2e/"&amp;E12</f>
        <v>kgCO2e/tonelada-kilómetro</v>
      </c>
      <c r="H12" s="248" t="s">
        <v>2218</v>
      </c>
    </row>
    <row r="13" spans="1:8">
      <c r="B13" s="260"/>
    </row>
    <row r="14" spans="1:8">
      <c r="B14" s="260"/>
    </row>
    <row r="15" spans="1:8">
      <c r="B15" s="260"/>
    </row>
    <row r="16" spans="1:8">
      <c r="B16" s="260"/>
    </row>
    <row r="17" spans="2:2">
      <c r="B17" s="260"/>
    </row>
    <row r="18" spans="2:2">
      <c r="B18" s="260"/>
    </row>
    <row r="19" spans="2:2">
      <c r="B19" s="260"/>
    </row>
    <row r="20" spans="2:2">
      <c r="B20" s="260"/>
    </row>
    <row r="21" spans="2:2">
      <c r="B21" s="260"/>
    </row>
    <row r="22" spans="2:2">
      <c r="B22" s="260"/>
    </row>
    <row r="23" spans="2:2">
      <c r="B23" s="260"/>
    </row>
    <row r="24" spans="2:2">
      <c r="B24" s="260"/>
    </row>
    <row r="25" spans="2:2">
      <c r="B25" s="260"/>
    </row>
    <row r="26" spans="2:2">
      <c r="B26" s="260"/>
    </row>
    <row r="27" spans="2:2">
      <c r="B27" s="260"/>
    </row>
    <row r="28" spans="2:2">
      <c r="B28" s="260"/>
    </row>
    <row r="29" spans="2:2">
      <c r="B29" s="260"/>
    </row>
    <row r="30" spans="2:2">
      <c r="B30" s="260"/>
    </row>
  </sheetData>
  <sheetProtection autoFilter="0"/>
  <hyperlinks>
    <hyperlink ref="A1" location="INICIO!A1" display="Volver al inicio" xr:uid="{5BF74B17-38AB-47AE-9AEA-FF97287EAB78}"/>
    <hyperlink ref="A2" location="RESUMEN!A1" display="RESUMEN" xr:uid="{A6F47E32-15BD-4B73-8738-8557EEB456C2}"/>
  </hyperlinks>
  <pageMargins left="0.7" right="0.7" top="0.75" bottom="0.75" header="0.3" footer="0.3"/>
  <ignoredErrors>
    <ignoredError sqref="F10 F8" formula="1"/>
  </ignoredError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6"/>
  </sheetPr>
  <dimension ref="A1:AI90"/>
  <sheetViews>
    <sheetView showGridLines="0" workbookViewId="0"/>
  </sheetViews>
  <sheetFormatPr baseColWidth="10" defaultColWidth="11.44140625" defaultRowHeight="14.4"/>
  <cols>
    <col min="1" max="1" width="19" customWidth="1"/>
    <col min="2" max="2" width="22.33203125" customWidth="1"/>
    <col min="3" max="3" width="28.33203125" customWidth="1"/>
    <col min="4" max="4" width="23.5546875" customWidth="1"/>
    <col min="5" max="5" width="33.33203125" customWidth="1"/>
    <col min="6" max="6" width="24.5546875" customWidth="1"/>
    <col min="7" max="7" width="19.6640625" customWidth="1"/>
    <col min="8" max="8" width="18.33203125" customWidth="1"/>
    <col min="9" max="9" width="66.33203125" bestFit="1" customWidth="1"/>
    <col min="10" max="11" width="11.44140625" customWidth="1"/>
    <col min="12" max="12" width="26.44140625" customWidth="1"/>
    <col min="13" max="23" width="11.44140625" customWidth="1"/>
    <col min="29" max="29" width="20.44140625" bestFit="1" customWidth="1"/>
    <col min="30" max="30" width="32.109375" bestFit="1" customWidth="1"/>
    <col min="31" max="31" width="12.88671875" bestFit="1" customWidth="1"/>
    <col min="32" max="32" width="37.33203125" bestFit="1" customWidth="1"/>
  </cols>
  <sheetData>
    <row r="1" spans="1:32">
      <c r="A1" s="543" t="s">
        <v>2226</v>
      </c>
    </row>
    <row r="2" spans="1:32">
      <c r="A2" s="543" t="s">
        <v>2227</v>
      </c>
      <c r="B2" s="56" t="s">
        <v>322</v>
      </c>
      <c r="C2" s="56" t="s">
        <v>323</v>
      </c>
      <c r="D2" s="56" t="s">
        <v>324</v>
      </c>
      <c r="E2" s="56" t="s">
        <v>325</v>
      </c>
    </row>
    <row r="3" spans="1:32">
      <c r="B3" s="57" t="s">
        <v>326</v>
      </c>
      <c r="C3" s="58">
        <f>'1.4 AR5 CH8  T8.A.1'!H4</f>
        <v>1</v>
      </c>
      <c r="D3" s="59" t="s">
        <v>85</v>
      </c>
      <c r="E3" s="59" t="s">
        <v>327</v>
      </c>
    </row>
    <row r="4" spans="1:32">
      <c r="B4" s="57" t="s">
        <v>139</v>
      </c>
      <c r="C4" s="58">
        <f>'1.4 AR5 CH8  T8.A.1'!H5</f>
        <v>28</v>
      </c>
      <c r="D4" s="59" t="s">
        <v>85</v>
      </c>
      <c r="E4" s="59" t="s">
        <v>327</v>
      </c>
    </row>
    <row r="5" spans="1:32">
      <c r="B5" s="57" t="s">
        <v>328</v>
      </c>
      <c r="C5" s="58">
        <f>'1.4 AR5 CH8  T8.A.1'!H7</f>
        <v>265</v>
      </c>
      <c r="D5" s="59" t="s">
        <v>85</v>
      </c>
      <c r="E5" s="59" t="s">
        <v>327</v>
      </c>
    </row>
    <row r="6" spans="1:32">
      <c r="B6" s="60" t="s">
        <v>329</v>
      </c>
      <c r="C6" s="58">
        <v>4.1867999999999999</v>
      </c>
      <c r="D6" s="259" t="s">
        <v>330</v>
      </c>
      <c r="E6" s="152" t="s">
        <v>331</v>
      </c>
    </row>
    <row r="7" spans="1:32">
      <c r="B7" s="63" t="s">
        <v>332</v>
      </c>
      <c r="C7" s="64">
        <v>1000000000</v>
      </c>
      <c r="D7" s="259" t="s">
        <v>330</v>
      </c>
      <c r="E7" s="259"/>
    </row>
    <row r="8" spans="1:32" ht="28.8">
      <c r="B8" s="61" t="s">
        <v>333</v>
      </c>
      <c r="C8" s="62">
        <v>0.95</v>
      </c>
      <c r="D8" s="59" t="s">
        <v>85</v>
      </c>
      <c r="E8" s="59" t="s">
        <v>334</v>
      </c>
    </row>
    <row r="9" spans="1:32">
      <c r="B9" s="61" t="s">
        <v>335</v>
      </c>
      <c r="C9" s="62">
        <v>0.9</v>
      </c>
      <c r="D9" s="59" t="s">
        <v>85</v>
      </c>
      <c r="E9" s="59" t="s">
        <v>336</v>
      </c>
    </row>
    <row r="11" spans="1:32">
      <c r="B11" s="1" t="s">
        <v>337</v>
      </c>
    </row>
    <row r="12" spans="1:32">
      <c r="B12" s="1" t="s">
        <v>193</v>
      </c>
    </row>
    <row r="13" spans="1:32">
      <c r="B13" s="1" t="s">
        <v>2116</v>
      </c>
    </row>
    <row r="14" spans="1:32">
      <c r="T14" s="547" t="s">
        <v>339</v>
      </c>
      <c r="U14" s="547"/>
      <c r="V14" s="547"/>
      <c r="W14" s="547"/>
      <c r="X14" s="547" t="s">
        <v>340</v>
      </c>
      <c r="Y14" s="547"/>
      <c r="Z14" s="547"/>
      <c r="AA14" s="547"/>
      <c r="AB14" s="547"/>
      <c r="AC14" s="547"/>
    </row>
    <row r="15" spans="1:32" ht="57.6">
      <c r="B15" s="66" t="s">
        <v>341</v>
      </c>
      <c r="C15" s="66" t="s">
        <v>2222</v>
      </c>
      <c r="D15" s="66" t="s">
        <v>343</v>
      </c>
      <c r="E15" s="66" t="s">
        <v>344</v>
      </c>
      <c r="F15" s="66" t="s">
        <v>76</v>
      </c>
      <c r="G15" s="93" t="s">
        <v>345</v>
      </c>
      <c r="H15" s="69" t="s">
        <v>346</v>
      </c>
      <c r="I15" s="69" t="s">
        <v>347</v>
      </c>
      <c r="J15" s="69" t="s">
        <v>348</v>
      </c>
      <c r="K15" s="70" t="s">
        <v>349</v>
      </c>
      <c r="L15" s="70" t="s">
        <v>324</v>
      </c>
      <c r="M15" s="70" t="s">
        <v>350</v>
      </c>
      <c r="N15" s="70" t="s">
        <v>351</v>
      </c>
      <c r="O15" s="70" t="s">
        <v>352</v>
      </c>
      <c r="P15" s="70" t="s">
        <v>353</v>
      </c>
      <c r="Q15" s="66" t="s">
        <v>354</v>
      </c>
      <c r="R15" s="66" t="s">
        <v>355</v>
      </c>
      <c r="S15" s="66" t="s">
        <v>324</v>
      </c>
      <c r="T15" s="66" t="s">
        <v>356</v>
      </c>
      <c r="U15" s="66" t="s">
        <v>357</v>
      </c>
      <c r="V15" s="66" t="s">
        <v>358</v>
      </c>
      <c r="W15" s="66" t="s">
        <v>324</v>
      </c>
      <c r="X15" s="66" t="s">
        <v>356</v>
      </c>
      <c r="Y15" s="66" t="s">
        <v>357</v>
      </c>
      <c r="Z15" s="66" t="s">
        <v>358</v>
      </c>
      <c r="AA15" s="66" t="s">
        <v>324</v>
      </c>
      <c r="AB15" s="66" t="s">
        <v>359</v>
      </c>
      <c r="AC15" s="66" t="s">
        <v>324</v>
      </c>
      <c r="AD15" s="69" t="s">
        <v>79</v>
      </c>
      <c r="AE15" s="70" t="s">
        <v>80</v>
      </c>
      <c r="AF15" s="94" t="s">
        <v>360</v>
      </c>
    </row>
    <row r="16" spans="1:32">
      <c r="B16" s="67" t="s">
        <v>84</v>
      </c>
      <c r="C16" s="67" t="s">
        <v>84</v>
      </c>
      <c r="D16" s="67" t="s">
        <v>84</v>
      </c>
      <c r="E16" s="67" t="s">
        <v>361</v>
      </c>
      <c r="F16" s="91" t="s">
        <v>86</v>
      </c>
      <c r="G16" s="74" t="s">
        <v>362</v>
      </c>
      <c r="H16" s="190">
        <f>'1.1 V2 CH2 T2.4'!$F$18</f>
        <v>73300</v>
      </c>
      <c r="I16" s="191">
        <f>'1.1 V2 CH2 T2.4'!$I$18</f>
        <v>10</v>
      </c>
      <c r="J16" s="191">
        <f>'1.1 V2 CH2 T2.4'!$L$18</f>
        <v>0.6</v>
      </c>
      <c r="K16" s="71">
        <f>'1.1 y 1.2CUADROA1 - BNE 2024'!$C$14</f>
        <v>0.7</v>
      </c>
      <c r="L16" s="67" t="s">
        <v>363</v>
      </c>
      <c r="M16" s="68">
        <f>'1.1 y 1.2CUADROA1 - BNE 2024'!D$14</f>
        <v>11500</v>
      </c>
      <c r="N16" s="67" t="s">
        <v>378</v>
      </c>
      <c r="O16" s="97">
        <f t="shared" ref="O16:O28" si="0">IF(G16="Gaseoso", M16*$C$9, M16*$C$8)</f>
        <v>10925</v>
      </c>
      <c r="P16" s="104" t="str">
        <f t="shared" ref="P16:P28" si="1">N16</f>
        <v>kcal/kg</v>
      </c>
      <c r="Q16" s="104" t="s">
        <v>364</v>
      </c>
      <c r="R16" s="98">
        <f t="shared" ref="R16:R48" si="2">O16*$C$6/$C$7*IF(Q16="Sí",K16*1000,1)</f>
        <v>3.2018552999999998E-2</v>
      </c>
      <c r="S16" s="98" t="str">
        <f t="shared" ref="S16:S28" si="3">IF(Q16="Sí","TJ/m3", IF(N16="kcal/m3", "TJ/m3","TJ/kg"))</f>
        <v>TJ/m3</v>
      </c>
      <c r="T16" s="98">
        <f>H16*$R16</f>
        <v>2346.9599349</v>
      </c>
      <c r="U16" s="98">
        <f t="shared" ref="U16:V28" si="4">I16*$R16</f>
        <v>0.32018553</v>
      </c>
      <c r="V16" s="98">
        <f t="shared" si="4"/>
        <v>1.92111318E-2</v>
      </c>
      <c r="W16" s="98" t="str">
        <f t="shared" ref="W16:W28" si="5">IF(S16="TJ/m3", "kg GEI/m3", "kg GEI/kg")</f>
        <v>kg GEI/m3</v>
      </c>
      <c r="X16" s="98">
        <f t="shared" ref="X16:X28" si="6">$C$3*T16</f>
        <v>2346.9599349</v>
      </c>
      <c r="Y16" s="98">
        <f t="shared" ref="Y16:Y28" si="7">U16*$C$4</f>
        <v>8.9651948400000006</v>
      </c>
      <c r="Z16" s="98">
        <f t="shared" ref="Z16:Z28" si="8">V16*$C$5</f>
        <v>5.0909499269999996</v>
      </c>
      <c r="AA16" s="100" t="str">
        <f t="shared" ref="AA16:AA28" si="9">IF(S16="TJ/m3", "kg CO2e/m3", "kg CO2e/kg")</f>
        <v>kg CO2e/m3</v>
      </c>
      <c r="AB16" s="98">
        <f>SUM(X16:Z16)*IF(AND(F16="gramos",S16="TJ/m3")=TRUE(),1/(K16*1000000),IF(AND(F16="gramos",S16="TJ/kg")=TRUE(),1/(1000),IF(AND(F16="kilogramos",S16="TJ/m3")=TRUE(),1/(K16*1000),IF(AND(F16="toneladas",S16="TJ/m3")=TRUE(),1/K16,IF(AND(F16="toneladas",S16="TJ/kg")=TRUE(),1000,IF(AND(S16="TJ/m3",F16="litros")=TRUE(),1/1000,IF(AND(S16="TJ/kg",F16="litros")=TRUE(),K16/1000,1)))))))</f>
        <v>2361.0160796670002</v>
      </c>
      <c r="AC16" s="250" t="str">
        <f>"kgCO2e/"&amp;F16</f>
        <v>kgCO2e/metros cúbicos</v>
      </c>
      <c r="AD16" s="67" t="s">
        <v>365</v>
      </c>
      <c r="AE16" s="248" t="s">
        <v>2221</v>
      </c>
      <c r="AF16" s="248" t="s">
        <v>85</v>
      </c>
    </row>
    <row r="17" spans="2:35">
      <c r="B17" s="67" t="s">
        <v>84</v>
      </c>
      <c r="C17" s="67" t="s">
        <v>84</v>
      </c>
      <c r="D17" s="67" t="s">
        <v>84</v>
      </c>
      <c r="E17" s="67" t="s">
        <v>361</v>
      </c>
      <c r="F17" s="91" t="s">
        <v>87</v>
      </c>
      <c r="G17" s="74" t="s">
        <v>362</v>
      </c>
      <c r="H17" s="190">
        <f>'1.1 V2 CH2 T2.4'!$F$18</f>
        <v>73300</v>
      </c>
      <c r="I17" s="191">
        <f>'1.1 V2 CH2 T2.4'!$I$18</f>
        <v>10</v>
      </c>
      <c r="J17" s="191">
        <f>'1.1 V2 CH2 T2.4'!$L$18</f>
        <v>0.6</v>
      </c>
      <c r="K17" s="71">
        <f>'1.1 y 1.2CUADROA1 - BNE 2024'!$C$14</f>
        <v>0.7</v>
      </c>
      <c r="L17" s="67" t="s">
        <v>363</v>
      </c>
      <c r="M17" s="68">
        <f>'1.1 y 1.2CUADROA1 - BNE 2024'!D$14</f>
        <v>11500</v>
      </c>
      <c r="N17" s="67" t="s">
        <v>378</v>
      </c>
      <c r="O17" s="97">
        <f t="shared" si="0"/>
        <v>10925</v>
      </c>
      <c r="P17" s="104" t="str">
        <f t="shared" si="1"/>
        <v>kcal/kg</v>
      </c>
      <c r="Q17" s="104" t="s">
        <v>364</v>
      </c>
      <c r="R17" s="98">
        <f t="shared" si="2"/>
        <v>3.2018552999999998E-2</v>
      </c>
      <c r="S17" s="98" t="str">
        <f t="shared" si="3"/>
        <v>TJ/m3</v>
      </c>
      <c r="T17" s="98">
        <f>H17*$R17</f>
        <v>2346.9599349</v>
      </c>
      <c r="U17" s="98">
        <f t="shared" si="4"/>
        <v>0.32018553</v>
      </c>
      <c r="V17" s="98">
        <f t="shared" si="4"/>
        <v>1.92111318E-2</v>
      </c>
      <c r="W17" s="98" t="str">
        <f t="shared" si="5"/>
        <v>kg GEI/m3</v>
      </c>
      <c r="X17" s="98">
        <f t="shared" si="6"/>
        <v>2346.9599349</v>
      </c>
      <c r="Y17" s="98">
        <f t="shared" si="7"/>
        <v>8.9651948400000006</v>
      </c>
      <c r="Z17" s="98">
        <f t="shared" si="8"/>
        <v>5.0909499269999996</v>
      </c>
      <c r="AA17" s="100" t="str">
        <f t="shared" si="9"/>
        <v>kg CO2e/m3</v>
      </c>
      <c r="AB17" s="118">
        <f t="shared" ref="AB17:AB38" si="10">SUM(X17:Z17)*IF(AND(F17="gramos",S17="TJ/m3")=TRUE(),1/(K17*1000000),IF(AND(F17="gramos",S17="TJ/kg")=TRUE(),1/(1000),IF(AND(F17="kilogramos",S17="TJ/m3")=TRUE(),1/(K17*1000),IF(AND(F17="toneladas",S17="TJ/m3")=TRUE(),1/K17,IF(AND(F17="toneladas",S17="TJ/kg")=TRUE(),1000,IF(AND(S17="TJ/m3",F17="litros")=TRUE(),1/1000,IF(AND(S17="TJ/kg",F17="litros")=TRUE(),K17/1000,1)))))))</f>
        <v>2.3610160796670003</v>
      </c>
      <c r="AC17" s="250" t="str">
        <f t="shared" ref="AC17:AC48" si="11">"kgCO2e/"&amp;F17</f>
        <v>kgCO2e/litros</v>
      </c>
      <c r="AD17" s="67" t="s">
        <v>365</v>
      </c>
      <c r="AE17" s="248" t="s">
        <v>2221</v>
      </c>
      <c r="AF17" s="248" t="s">
        <v>85</v>
      </c>
    </row>
    <row r="18" spans="2:35">
      <c r="B18" s="67" t="s">
        <v>88</v>
      </c>
      <c r="C18" s="67" t="s">
        <v>366</v>
      </c>
      <c r="D18" s="67" t="s">
        <v>367</v>
      </c>
      <c r="E18" s="67" t="s">
        <v>368</v>
      </c>
      <c r="F18" s="91" t="s">
        <v>89</v>
      </c>
      <c r="G18" s="74" t="s">
        <v>369</v>
      </c>
      <c r="H18" s="190">
        <f>'1.1 V2 CH2 T2.4'!$F$29</f>
        <v>94600</v>
      </c>
      <c r="I18" s="191">
        <f>'1.1 V2 CH2 T2.4'!$I$29</f>
        <v>10</v>
      </c>
      <c r="J18" s="191">
        <f>'1.1 V2 CH2 T2.4'!$L$29</f>
        <v>1.5</v>
      </c>
      <c r="K18" s="67"/>
      <c r="L18" s="67"/>
      <c r="M18" s="68">
        <f>'1.1 y 1.2CUADROA1 - BNE 2024'!D$26</f>
        <v>7000</v>
      </c>
      <c r="N18" s="67" t="s">
        <v>378</v>
      </c>
      <c r="O18" s="97">
        <f t="shared" si="0"/>
        <v>6650</v>
      </c>
      <c r="P18" s="104" t="str">
        <f t="shared" si="1"/>
        <v>kcal/kg</v>
      </c>
      <c r="Q18" s="104" t="s">
        <v>370</v>
      </c>
      <c r="R18" s="98">
        <f t="shared" si="2"/>
        <v>2.7842219999999997E-5</v>
      </c>
      <c r="S18" s="98" t="str">
        <f t="shared" si="3"/>
        <v>TJ/kg</v>
      </c>
      <c r="T18" s="98">
        <f t="shared" ref="T18:V32" si="12">H18*$R18</f>
        <v>2.6338740119999997</v>
      </c>
      <c r="U18" s="98">
        <f t="shared" si="4"/>
        <v>2.7842219999999997E-4</v>
      </c>
      <c r="V18" s="98">
        <f t="shared" si="4"/>
        <v>4.1763329999999996E-5</v>
      </c>
      <c r="W18" s="98" t="str">
        <f t="shared" si="5"/>
        <v>kg GEI/kg</v>
      </c>
      <c r="X18" s="98">
        <f t="shared" si="6"/>
        <v>2.6338740119999997</v>
      </c>
      <c r="Y18" s="99">
        <f t="shared" si="7"/>
        <v>7.795821599999999E-3</v>
      </c>
      <c r="Z18" s="98">
        <f t="shared" si="8"/>
        <v>1.1067282449999999E-2</v>
      </c>
      <c r="AA18" s="100" t="str">
        <f t="shared" si="9"/>
        <v>kg CO2e/kg</v>
      </c>
      <c r="AB18" s="98">
        <f t="shared" si="10"/>
        <v>2652.7371160499997</v>
      </c>
      <c r="AC18" s="250" t="str">
        <f t="shared" si="11"/>
        <v>kgCO2e/toneladas</v>
      </c>
      <c r="AD18" s="67" t="s">
        <v>365</v>
      </c>
      <c r="AE18" s="248" t="s">
        <v>2221</v>
      </c>
      <c r="AF18" s="248" t="s">
        <v>85</v>
      </c>
    </row>
    <row r="19" spans="2:35">
      <c r="B19" s="67" t="s">
        <v>88</v>
      </c>
      <c r="C19" s="67" t="s">
        <v>366</v>
      </c>
      <c r="D19" s="67" t="s">
        <v>367</v>
      </c>
      <c r="E19" s="67" t="s">
        <v>368</v>
      </c>
      <c r="F19" s="91" t="s">
        <v>90</v>
      </c>
      <c r="G19" s="74" t="s">
        <v>369</v>
      </c>
      <c r="H19" s="190">
        <f>'1.1 V2 CH2 T2.4'!$F$29</f>
        <v>94600</v>
      </c>
      <c r="I19" s="191">
        <f>'1.1 V2 CH2 T2.4'!$I$29</f>
        <v>10</v>
      </c>
      <c r="J19" s="191">
        <f>'1.1 V2 CH2 T2.4'!$L$29</f>
        <v>1.5</v>
      </c>
      <c r="K19" s="67"/>
      <c r="L19" s="67"/>
      <c r="M19" s="68">
        <f>'1.1 y 1.2CUADROA1 - BNE 2024'!D$26</f>
        <v>7000</v>
      </c>
      <c r="N19" s="67" t="s">
        <v>378</v>
      </c>
      <c r="O19" s="97">
        <f t="shared" si="0"/>
        <v>6650</v>
      </c>
      <c r="P19" s="104" t="str">
        <f t="shared" si="1"/>
        <v>kcal/kg</v>
      </c>
      <c r="Q19" s="104" t="s">
        <v>370</v>
      </c>
      <c r="R19" s="98">
        <f t="shared" si="2"/>
        <v>2.7842219999999997E-5</v>
      </c>
      <c r="S19" s="98" t="str">
        <f t="shared" si="3"/>
        <v>TJ/kg</v>
      </c>
      <c r="T19" s="98">
        <f t="shared" si="12"/>
        <v>2.6338740119999997</v>
      </c>
      <c r="U19" s="98">
        <f t="shared" si="4"/>
        <v>2.7842219999999997E-4</v>
      </c>
      <c r="V19" s="98">
        <f t="shared" si="4"/>
        <v>4.1763329999999996E-5</v>
      </c>
      <c r="W19" s="98" t="str">
        <f t="shared" si="5"/>
        <v>kg GEI/kg</v>
      </c>
      <c r="X19" s="98">
        <f t="shared" si="6"/>
        <v>2.6338740119999997</v>
      </c>
      <c r="Y19" s="99">
        <f t="shared" si="7"/>
        <v>7.795821599999999E-3</v>
      </c>
      <c r="Z19" s="98">
        <f t="shared" si="8"/>
        <v>1.1067282449999999E-2</v>
      </c>
      <c r="AA19" s="100" t="str">
        <f t="shared" si="9"/>
        <v>kg CO2e/kg</v>
      </c>
      <c r="AB19" s="98">
        <f t="shared" si="10"/>
        <v>2.6527371160499995</v>
      </c>
      <c r="AC19" s="250" t="str">
        <f t="shared" si="11"/>
        <v>kgCO2e/kilogramos</v>
      </c>
      <c r="AD19" s="67" t="s">
        <v>365</v>
      </c>
      <c r="AE19" s="248" t="s">
        <v>2221</v>
      </c>
      <c r="AF19" s="248" t="s">
        <v>85</v>
      </c>
    </row>
    <row r="20" spans="2:35">
      <c r="B20" s="67" t="s">
        <v>88</v>
      </c>
      <c r="C20" s="67" t="s">
        <v>366</v>
      </c>
      <c r="D20" s="67" t="s">
        <v>367</v>
      </c>
      <c r="E20" s="67" t="s">
        <v>368</v>
      </c>
      <c r="F20" s="91" t="s">
        <v>91</v>
      </c>
      <c r="G20" s="74" t="s">
        <v>369</v>
      </c>
      <c r="H20" s="190">
        <f>'1.1 V2 CH2 T2.4'!$F$29</f>
        <v>94600</v>
      </c>
      <c r="I20" s="191">
        <f>'1.1 V2 CH2 T2.4'!$I$29</f>
        <v>10</v>
      </c>
      <c r="J20" s="191">
        <f>'1.1 V2 CH2 T2.4'!$L$29</f>
        <v>1.5</v>
      </c>
      <c r="K20" s="67"/>
      <c r="L20" s="67"/>
      <c r="M20" s="68">
        <f>'1.1 y 1.2CUADROA1 - BNE 2024'!D$26</f>
        <v>7000</v>
      </c>
      <c r="N20" s="67" t="s">
        <v>378</v>
      </c>
      <c r="O20" s="97">
        <f t="shared" si="0"/>
        <v>6650</v>
      </c>
      <c r="P20" s="104" t="str">
        <f t="shared" si="1"/>
        <v>kcal/kg</v>
      </c>
      <c r="Q20" s="104" t="s">
        <v>370</v>
      </c>
      <c r="R20" s="98">
        <f t="shared" si="2"/>
        <v>2.7842219999999997E-5</v>
      </c>
      <c r="S20" s="98" t="str">
        <f t="shared" si="3"/>
        <v>TJ/kg</v>
      </c>
      <c r="T20" s="98">
        <f t="shared" si="12"/>
        <v>2.6338740119999997</v>
      </c>
      <c r="U20" s="98">
        <f t="shared" si="4"/>
        <v>2.7842219999999997E-4</v>
      </c>
      <c r="V20" s="98">
        <f t="shared" si="4"/>
        <v>4.1763329999999996E-5</v>
      </c>
      <c r="W20" s="98" t="str">
        <f t="shared" si="5"/>
        <v>kg GEI/kg</v>
      </c>
      <c r="X20" s="98">
        <f t="shared" si="6"/>
        <v>2.6338740119999997</v>
      </c>
      <c r="Y20" s="98">
        <f t="shared" si="7"/>
        <v>7.795821599999999E-3</v>
      </c>
      <c r="Z20" s="98">
        <f t="shared" si="8"/>
        <v>1.1067282449999999E-2</v>
      </c>
      <c r="AA20" s="100" t="str">
        <f t="shared" si="9"/>
        <v>kg CO2e/kg</v>
      </c>
      <c r="AB20" s="118">
        <f t="shared" si="10"/>
        <v>2.6527371160499995E-3</v>
      </c>
      <c r="AC20" s="250" t="str">
        <f t="shared" si="11"/>
        <v>kgCO2e/gramos</v>
      </c>
      <c r="AD20" s="67" t="s">
        <v>365</v>
      </c>
      <c r="AE20" s="248" t="s">
        <v>2221</v>
      </c>
      <c r="AF20" s="248" t="s">
        <v>85</v>
      </c>
    </row>
    <row r="21" spans="2:35">
      <c r="B21" s="67" t="s">
        <v>92</v>
      </c>
      <c r="C21" s="67" t="s">
        <v>366</v>
      </c>
      <c r="D21" s="67" t="s">
        <v>371</v>
      </c>
      <c r="E21" s="67" t="s">
        <v>372</v>
      </c>
      <c r="F21" s="91" t="s">
        <v>89</v>
      </c>
      <c r="G21" s="74" t="s">
        <v>369</v>
      </c>
      <c r="H21" s="190">
        <f>'1.1 V2 CH2 T2.4'!$F$30</f>
        <v>94600</v>
      </c>
      <c r="I21" s="191">
        <f>'1.1 V2 CH2 T2.4'!$I$30</f>
        <v>10</v>
      </c>
      <c r="J21" s="191">
        <f>'1.1 V2 CH2 T2.4'!$L$30</f>
        <v>1.5</v>
      </c>
      <c r="K21" s="67"/>
      <c r="L21" s="67"/>
      <c r="M21" s="68">
        <f>'1.1 y 1.2CUADROA1 - BNE 2024'!D$26</f>
        <v>7000</v>
      </c>
      <c r="N21" s="67" t="s">
        <v>378</v>
      </c>
      <c r="O21" s="97">
        <f t="shared" si="0"/>
        <v>6650</v>
      </c>
      <c r="P21" s="104" t="str">
        <f t="shared" si="1"/>
        <v>kcal/kg</v>
      </c>
      <c r="Q21" s="104" t="s">
        <v>370</v>
      </c>
      <c r="R21" s="98">
        <f t="shared" si="2"/>
        <v>2.7842219999999997E-5</v>
      </c>
      <c r="S21" s="98" t="str">
        <f t="shared" si="3"/>
        <v>TJ/kg</v>
      </c>
      <c r="T21" s="98">
        <f t="shared" si="12"/>
        <v>2.6338740119999997</v>
      </c>
      <c r="U21" s="98">
        <f t="shared" si="4"/>
        <v>2.7842219999999997E-4</v>
      </c>
      <c r="V21" s="98">
        <f t="shared" si="4"/>
        <v>4.1763329999999996E-5</v>
      </c>
      <c r="W21" s="98" t="str">
        <f t="shared" si="5"/>
        <v>kg GEI/kg</v>
      </c>
      <c r="X21" s="98">
        <f t="shared" si="6"/>
        <v>2.6338740119999997</v>
      </c>
      <c r="Y21" s="98">
        <f t="shared" si="7"/>
        <v>7.795821599999999E-3</v>
      </c>
      <c r="Z21" s="98">
        <f t="shared" si="8"/>
        <v>1.1067282449999999E-2</v>
      </c>
      <c r="AA21" s="100" t="str">
        <f t="shared" si="9"/>
        <v>kg CO2e/kg</v>
      </c>
      <c r="AB21" s="98">
        <f t="shared" si="10"/>
        <v>2652.7371160499997</v>
      </c>
      <c r="AC21" s="250" t="str">
        <f t="shared" si="11"/>
        <v>kgCO2e/toneladas</v>
      </c>
      <c r="AD21" s="67" t="s">
        <v>365</v>
      </c>
      <c r="AE21" s="248" t="s">
        <v>2221</v>
      </c>
      <c r="AF21" s="248" t="s">
        <v>85</v>
      </c>
    </row>
    <row r="22" spans="2:35">
      <c r="B22" s="67" t="s">
        <v>92</v>
      </c>
      <c r="C22" s="67" t="s">
        <v>366</v>
      </c>
      <c r="D22" s="67" t="s">
        <v>371</v>
      </c>
      <c r="E22" s="67" t="s">
        <v>372</v>
      </c>
      <c r="F22" s="91" t="s">
        <v>90</v>
      </c>
      <c r="G22" s="74" t="s">
        <v>369</v>
      </c>
      <c r="H22" s="190">
        <f>'1.1 V2 CH2 T2.4'!$F$30</f>
        <v>94600</v>
      </c>
      <c r="I22" s="191">
        <f>'1.1 V2 CH2 T2.4'!$I$30</f>
        <v>10</v>
      </c>
      <c r="J22" s="191">
        <f>'1.1 V2 CH2 T2.4'!$L$30</f>
        <v>1.5</v>
      </c>
      <c r="K22" s="67"/>
      <c r="L22" s="67"/>
      <c r="M22" s="68">
        <f>'1.1 y 1.2CUADROA1 - BNE 2024'!D$26</f>
        <v>7000</v>
      </c>
      <c r="N22" s="67" t="s">
        <v>378</v>
      </c>
      <c r="O22" s="97">
        <f t="shared" si="0"/>
        <v>6650</v>
      </c>
      <c r="P22" s="104" t="str">
        <f t="shared" si="1"/>
        <v>kcal/kg</v>
      </c>
      <c r="Q22" s="104" t="s">
        <v>370</v>
      </c>
      <c r="R22" s="98">
        <f t="shared" si="2"/>
        <v>2.7842219999999997E-5</v>
      </c>
      <c r="S22" s="98" t="str">
        <f t="shared" si="3"/>
        <v>TJ/kg</v>
      </c>
      <c r="T22" s="98">
        <f t="shared" si="12"/>
        <v>2.6338740119999997</v>
      </c>
      <c r="U22" s="98">
        <f t="shared" si="4"/>
        <v>2.7842219999999997E-4</v>
      </c>
      <c r="V22" s="98">
        <f t="shared" si="4"/>
        <v>4.1763329999999996E-5</v>
      </c>
      <c r="W22" s="98" t="str">
        <f t="shared" si="5"/>
        <v>kg GEI/kg</v>
      </c>
      <c r="X22" s="98">
        <f t="shared" si="6"/>
        <v>2.6338740119999997</v>
      </c>
      <c r="Y22" s="98">
        <f t="shared" si="7"/>
        <v>7.795821599999999E-3</v>
      </c>
      <c r="Z22" s="98">
        <f t="shared" si="8"/>
        <v>1.1067282449999999E-2</v>
      </c>
      <c r="AA22" s="100" t="str">
        <f t="shared" si="9"/>
        <v>kg CO2e/kg</v>
      </c>
      <c r="AB22" s="98">
        <f t="shared" si="10"/>
        <v>2.6527371160499995</v>
      </c>
      <c r="AC22" s="250" t="str">
        <f t="shared" si="11"/>
        <v>kgCO2e/kilogramos</v>
      </c>
      <c r="AD22" s="67" t="s">
        <v>365</v>
      </c>
      <c r="AE22" s="248" t="s">
        <v>2221</v>
      </c>
      <c r="AF22" s="248" t="s">
        <v>85</v>
      </c>
    </row>
    <row r="23" spans="2:35">
      <c r="B23" s="67" t="s">
        <v>92</v>
      </c>
      <c r="C23" s="67" t="s">
        <v>366</v>
      </c>
      <c r="D23" s="67" t="s">
        <v>371</v>
      </c>
      <c r="E23" s="67" t="s">
        <v>372</v>
      </c>
      <c r="F23" s="91" t="s">
        <v>91</v>
      </c>
      <c r="G23" s="74" t="s">
        <v>369</v>
      </c>
      <c r="H23" s="190">
        <f>'1.1 V2 CH2 T2.4'!$F$30</f>
        <v>94600</v>
      </c>
      <c r="I23" s="191">
        <f>'1.1 V2 CH2 T2.4'!$I$30</f>
        <v>10</v>
      </c>
      <c r="J23" s="191">
        <f>'1.1 V2 CH2 T2.4'!$L$30</f>
        <v>1.5</v>
      </c>
      <c r="K23" s="67"/>
      <c r="L23" s="67"/>
      <c r="M23" s="68">
        <f>'1.1 y 1.2CUADROA1 - BNE 2024'!D$26</f>
        <v>7000</v>
      </c>
      <c r="N23" s="67" t="s">
        <v>378</v>
      </c>
      <c r="O23" s="97">
        <f t="shared" si="0"/>
        <v>6650</v>
      </c>
      <c r="P23" s="104" t="str">
        <f t="shared" si="1"/>
        <v>kcal/kg</v>
      </c>
      <c r="Q23" s="104" t="s">
        <v>370</v>
      </c>
      <c r="R23" s="98">
        <f t="shared" si="2"/>
        <v>2.7842219999999997E-5</v>
      </c>
      <c r="S23" s="98" t="str">
        <f t="shared" si="3"/>
        <v>TJ/kg</v>
      </c>
      <c r="T23" s="98">
        <f t="shared" si="12"/>
        <v>2.6338740119999997</v>
      </c>
      <c r="U23" s="98">
        <f t="shared" si="4"/>
        <v>2.7842219999999997E-4</v>
      </c>
      <c r="V23" s="98">
        <f t="shared" si="4"/>
        <v>4.1763329999999996E-5</v>
      </c>
      <c r="W23" s="98" t="str">
        <f t="shared" si="5"/>
        <v>kg GEI/kg</v>
      </c>
      <c r="X23" s="98">
        <f t="shared" si="6"/>
        <v>2.6338740119999997</v>
      </c>
      <c r="Y23" s="98">
        <f t="shared" si="7"/>
        <v>7.795821599999999E-3</v>
      </c>
      <c r="Z23" s="98">
        <f t="shared" si="8"/>
        <v>1.1067282449999999E-2</v>
      </c>
      <c r="AA23" s="100" t="str">
        <f t="shared" si="9"/>
        <v>kg CO2e/kg</v>
      </c>
      <c r="AB23" s="118">
        <f t="shared" si="10"/>
        <v>2.6527371160499995E-3</v>
      </c>
      <c r="AC23" s="250" t="str">
        <f t="shared" si="11"/>
        <v>kgCO2e/gramos</v>
      </c>
      <c r="AD23" s="67" t="s">
        <v>365</v>
      </c>
      <c r="AE23" s="248" t="s">
        <v>2221</v>
      </c>
      <c r="AF23" s="248" t="s">
        <v>85</v>
      </c>
    </row>
    <row r="24" spans="2:35">
      <c r="B24" s="67" t="s">
        <v>93</v>
      </c>
      <c r="C24" s="67" t="s">
        <v>373</v>
      </c>
      <c r="D24" s="67" t="s">
        <v>374</v>
      </c>
      <c r="E24" s="67" t="s">
        <v>375</v>
      </c>
      <c r="F24" s="91" t="s">
        <v>86</v>
      </c>
      <c r="G24" s="74" t="s">
        <v>362</v>
      </c>
      <c r="H24" s="190">
        <f>'1.1 V2 CH2 T2.4'!$F$8</f>
        <v>69300</v>
      </c>
      <c r="I24" s="191">
        <f>'1.1 V2 CH2 T2.4'!$I$8</f>
        <v>10</v>
      </c>
      <c r="J24" s="191">
        <f>'1.1 V2 CH2 T2.4'!$L$8</f>
        <v>0.6</v>
      </c>
      <c r="K24" s="67">
        <f>'1.1 y 1.2CUADROA1 - BNE 2024'!$C$16</f>
        <v>0.73</v>
      </c>
      <c r="L24" s="67" t="s">
        <v>363</v>
      </c>
      <c r="M24" s="68">
        <f>'1.1 y 1.2CUADROA1 - BNE 2024'!D$16</f>
        <v>11200</v>
      </c>
      <c r="N24" s="67" t="s">
        <v>378</v>
      </c>
      <c r="O24" s="97">
        <f t="shared" si="0"/>
        <v>10640</v>
      </c>
      <c r="P24" s="104" t="str">
        <f t="shared" si="1"/>
        <v>kcal/kg</v>
      </c>
      <c r="Q24" s="104" t="s">
        <v>364</v>
      </c>
      <c r="R24" s="98">
        <f t="shared" si="2"/>
        <v>3.2519712959999995E-2</v>
      </c>
      <c r="S24" s="98" t="str">
        <f t="shared" si="3"/>
        <v>TJ/m3</v>
      </c>
      <c r="T24" s="98">
        <f t="shared" si="12"/>
        <v>2253.6161081279997</v>
      </c>
      <c r="U24" s="98">
        <f t="shared" si="4"/>
        <v>0.32519712959999997</v>
      </c>
      <c r="V24" s="98">
        <f t="shared" si="4"/>
        <v>1.9511827775999996E-2</v>
      </c>
      <c r="W24" s="98" t="str">
        <f t="shared" si="5"/>
        <v>kg GEI/m3</v>
      </c>
      <c r="X24" s="98">
        <f t="shared" si="6"/>
        <v>2253.6161081279997</v>
      </c>
      <c r="Y24" s="98">
        <f t="shared" si="7"/>
        <v>9.1055196287999998</v>
      </c>
      <c r="Z24" s="98">
        <f t="shared" si="8"/>
        <v>5.1706343606399985</v>
      </c>
      <c r="AA24" s="100" t="str">
        <f t="shared" si="9"/>
        <v>kg CO2e/m3</v>
      </c>
      <c r="AB24" s="98">
        <f t="shared" si="10"/>
        <v>2267.8922621174397</v>
      </c>
      <c r="AC24" s="250" t="str">
        <f t="shared" si="11"/>
        <v>kgCO2e/metros cúbicos</v>
      </c>
      <c r="AD24" s="67" t="s">
        <v>365</v>
      </c>
      <c r="AE24" s="248" t="s">
        <v>2221</v>
      </c>
      <c r="AF24" s="248" t="s">
        <v>85</v>
      </c>
    </row>
    <row r="25" spans="2:35">
      <c r="B25" s="67" t="s">
        <v>93</v>
      </c>
      <c r="C25" s="67" t="s">
        <v>373</v>
      </c>
      <c r="D25" s="67" t="s">
        <v>374</v>
      </c>
      <c r="E25" s="67" t="s">
        <v>375</v>
      </c>
      <c r="F25" s="91" t="s">
        <v>87</v>
      </c>
      <c r="G25" s="74" t="s">
        <v>362</v>
      </c>
      <c r="H25" s="190">
        <f>'1.1 V2 CH2 T2.4'!$F$8</f>
        <v>69300</v>
      </c>
      <c r="I25" s="191">
        <f>'1.1 V2 CH2 T2.4'!$I$8</f>
        <v>10</v>
      </c>
      <c r="J25" s="191">
        <f>'1.1 V2 CH2 T2.4'!$L$8</f>
        <v>0.6</v>
      </c>
      <c r="K25" s="67">
        <f>'1.1 y 1.2CUADROA1 - BNE 2024'!$C$16</f>
        <v>0.73</v>
      </c>
      <c r="L25" s="67" t="s">
        <v>363</v>
      </c>
      <c r="M25" s="68">
        <f>'1.1 y 1.2CUADROA1 - BNE 2024'!D$16</f>
        <v>11200</v>
      </c>
      <c r="N25" s="67" t="s">
        <v>378</v>
      </c>
      <c r="O25" s="97">
        <f t="shared" si="0"/>
        <v>10640</v>
      </c>
      <c r="P25" s="104" t="str">
        <f t="shared" si="1"/>
        <v>kcal/kg</v>
      </c>
      <c r="Q25" s="104" t="s">
        <v>364</v>
      </c>
      <c r="R25" s="98">
        <f t="shared" si="2"/>
        <v>3.2519712959999995E-2</v>
      </c>
      <c r="S25" s="98" t="str">
        <f t="shared" si="3"/>
        <v>TJ/m3</v>
      </c>
      <c r="T25" s="98">
        <f t="shared" si="12"/>
        <v>2253.6161081279997</v>
      </c>
      <c r="U25" s="98">
        <f t="shared" si="4"/>
        <v>0.32519712959999997</v>
      </c>
      <c r="V25" s="98">
        <f t="shared" si="4"/>
        <v>1.9511827775999996E-2</v>
      </c>
      <c r="W25" s="98" t="str">
        <f t="shared" si="5"/>
        <v>kg GEI/m3</v>
      </c>
      <c r="X25" s="98">
        <f t="shared" si="6"/>
        <v>2253.6161081279997</v>
      </c>
      <c r="Y25" s="98">
        <f t="shared" si="7"/>
        <v>9.1055196287999998</v>
      </c>
      <c r="Z25" s="98">
        <f t="shared" si="8"/>
        <v>5.1706343606399985</v>
      </c>
      <c r="AA25" s="100" t="str">
        <f t="shared" si="9"/>
        <v>kg CO2e/m3</v>
      </c>
      <c r="AB25" s="118">
        <f t="shared" si="10"/>
        <v>2.2678922621174396</v>
      </c>
      <c r="AC25" s="250" t="str">
        <f t="shared" si="11"/>
        <v>kgCO2e/litros</v>
      </c>
      <c r="AD25" s="67" t="s">
        <v>365</v>
      </c>
      <c r="AE25" s="248" t="s">
        <v>2221</v>
      </c>
      <c r="AF25" s="248" t="s">
        <v>85</v>
      </c>
    </row>
    <row r="26" spans="2:35">
      <c r="B26" s="67" t="s">
        <v>94</v>
      </c>
      <c r="C26" s="67" t="s">
        <v>85</v>
      </c>
      <c r="D26" s="67" t="s">
        <v>94</v>
      </c>
      <c r="E26" s="67" t="s">
        <v>376</v>
      </c>
      <c r="F26" s="91" t="s">
        <v>89</v>
      </c>
      <c r="G26" s="74" t="s">
        <v>377</v>
      </c>
      <c r="H26" s="190">
        <f>'1.1 V2 CH2 T2.4'!$F$41</f>
        <v>260000</v>
      </c>
      <c r="I26" s="191">
        <f>'1.1 V2 CH2 T2.4'!$I$41</f>
        <v>5</v>
      </c>
      <c r="J26" s="191">
        <f>'1.1 V2 CH2 T2.4'!$L$41</f>
        <v>0.1</v>
      </c>
      <c r="K26" s="67"/>
      <c r="L26" s="67"/>
      <c r="M26" s="103">
        <f>2.47*1000/C$6</f>
        <v>589.94936466991498</v>
      </c>
      <c r="N26" s="67" t="s">
        <v>378</v>
      </c>
      <c r="O26" s="97">
        <f t="shared" si="0"/>
        <v>530.95442820292351</v>
      </c>
      <c r="P26" s="104" t="str">
        <f t="shared" si="1"/>
        <v>kcal/kg</v>
      </c>
      <c r="Q26" s="104" t="s">
        <v>370</v>
      </c>
      <c r="R26" s="98">
        <f t="shared" si="2"/>
        <v>2.2230000000000001E-6</v>
      </c>
      <c r="S26" s="98" t="str">
        <f t="shared" si="3"/>
        <v>TJ/kg</v>
      </c>
      <c r="T26" s="98">
        <f t="shared" si="12"/>
        <v>0.57798000000000005</v>
      </c>
      <c r="U26" s="98">
        <f t="shared" si="4"/>
        <v>1.1115000000000001E-5</v>
      </c>
      <c r="V26" s="98">
        <f t="shared" si="4"/>
        <v>2.2230000000000003E-7</v>
      </c>
      <c r="W26" s="98" t="str">
        <f t="shared" si="5"/>
        <v>kg GEI/kg</v>
      </c>
      <c r="X26" s="98">
        <f t="shared" si="6"/>
        <v>0.57798000000000005</v>
      </c>
      <c r="Y26" s="176">
        <f t="shared" si="7"/>
        <v>3.1122000000000002E-4</v>
      </c>
      <c r="Z26" s="176">
        <f t="shared" si="8"/>
        <v>5.8909500000000009E-5</v>
      </c>
      <c r="AA26" s="100" t="str">
        <f t="shared" si="9"/>
        <v>kg CO2e/kg</v>
      </c>
      <c r="AB26" s="98">
        <f t="shared" si="10"/>
        <v>578.35012949999998</v>
      </c>
      <c r="AC26" s="250" t="str">
        <f t="shared" si="11"/>
        <v>kgCO2e/toneladas</v>
      </c>
      <c r="AD26" s="67" t="s">
        <v>365</v>
      </c>
      <c r="AE26" s="248" t="s">
        <v>2221</v>
      </c>
      <c r="AF26" s="67" t="s">
        <v>379</v>
      </c>
    </row>
    <row r="27" spans="2:35">
      <c r="B27" s="67" t="s">
        <v>94</v>
      </c>
      <c r="C27" s="67" t="s">
        <v>85</v>
      </c>
      <c r="D27" s="67" t="s">
        <v>94</v>
      </c>
      <c r="E27" s="67" t="s">
        <v>376</v>
      </c>
      <c r="F27" s="91" t="s">
        <v>90</v>
      </c>
      <c r="G27" s="74" t="s">
        <v>377</v>
      </c>
      <c r="H27" s="190">
        <f>'1.1 V2 CH2 T2.4'!$F$41</f>
        <v>260000</v>
      </c>
      <c r="I27" s="191">
        <f>'1.1 V2 CH2 T2.4'!$I$41</f>
        <v>5</v>
      </c>
      <c r="J27" s="191">
        <f>'1.1 V2 CH2 T2.4'!$L$41</f>
        <v>0.1</v>
      </c>
      <c r="K27" s="67"/>
      <c r="L27" s="67"/>
      <c r="M27" s="103">
        <f t="shared" ref="M27:M28" si="13">2.47*1000/C$6</f>
        <v>589.94936466991498</v>
      </c>
      <c r="N27" s="67" t="s">
        <v>378</v>
      </c>
      <c r="O27" s="97">
        <f t="shared" si="0"/>
        <v>530.95442820292351</v>
      </c>
      <c r="P27" s="104" t="str">
        <f t="shared" si="1"/>
        <v>kcal/kg</v>
      </c>
      <c r="Q27" s="104" t="s">
        <v>370</v>
      </c>
      <c r="R27" s="98">
        <f t="shared" si="2"/>
        <v>2.2230000000000001E-6</v>
      </c>
      <c r="S27" s="98" t="str">
        <f t="shared" si="3"/>
        <v>TJ/kg</v>
      </c>
      <c r="T27" s="98">
        <f t="shared" si="12"/>
        <v>0.57798000000000005</v>
      </c>
      <c r="U27" s="98">
        <f t="shared" si="4"/>
        <v>1.1115000000000001E-5</v>
      </c>
      <c r="V27" s="98">
        <f t="shared" si="4"/>
        <v>2.2230000000000003E-7</v>
      </c>
      <c r="W27" s="98" t="str">
        <f t="shared" si="5"/>
        <v>kg GEI/kg</v>
      </c>
      <c r="X27" s="98">
        <f t="shared" si="6"/>
        <v>0.57798000000000005</v>
      </c>
      <c r="Y27" s="176">
        <f t="shared" si="7"/>
        <v>3.1122000000000002E-4</v>
      </c>
      <c r="Z27" s="176">
        <f t="shared" si="8"/>
        <v>5.8909500000000009E-5</v>
      </c>
      <c r="AA27" s="100" t="str">
        <f t="shared" si="9"/>
        <v>kg CO2e/kg</v>
      </c>
      <c r="AB27" s="98">
        <f t="shared" si="10"/>
        <v>0.57835012949999998</v>
      </c>
      <c r="AC27" s="250" t="str">
        <f t="shared" si="11"/>
        <v>kgCO2e/kilogramos</v>
      </c>
      <c r="AD27" s="67" t="s">
        <v>365</v>
      </c>
      <c r="AE27" s="248" t="s">
        <v>2221</v>
      </c>
      <c r="AF27" s="67" t="s">
        <v>379</v>
      </c>
    </row>
    <row r="28" spans="2:35">
      <c r="B28" s="67" t="s">
        <v>94</v>
      </c>
      <c r="C28" s="67" t="s">
        <v>85</v>
      </c>
      <c r="D28" s="67" t="s">
        <v>94</v>
      </c>
      <c r="E28" s="67" t="s">
        <v>376</v>
      </c>
      <c r="F28" s="91" t="s">
        <v>91</v>
      </c>
      <c r="G28" s="74" t="s">
        <v>377</v>
      </c>
      <c r="H28" s="190">
        <f>'1.1 V2 CH2 T2.4'!$F$41</f>
        <v>260000</v>
      </c>
      <c r="I28" s="191">
        <f>'1.1 V2 CH2 T2.4'!$I$41</f>
        <v>5</v>
      </c>
      <c r="J28" s="191">
        <f>'1.1 V2 CH2 T2.4'!$L$41</f>
        <v>0.1</v>
      </c>
      <c r="K28" s="67"/>
      <c r="L28" s="67"/>
      <c r="M28" s="103">
        <f t="shared" si="13"/>
        <v>589.94936466991498</v>
      </c>
      <c r="N28" s="67" t="s">
        <v>378</v>
      </c>
      <c r="O28" s="97">
        <f t="shared" si="0"/>
        <v>530.95442820292351</v>
      </c>
      <c r="P28" s="104" t="str">
        <f t="shared" si="1"/>
        <v>kcal/kg</v>
      </c>
      <c r="Q28" s="104" t="s">
        <v>370</v>
      </c>
      <c r="R28" s="98">
        <f t="shared" si="2"/>
        <v>2.2230000000000001E-6</v>
      </c>
      <c r="S28" s="98" t="str">
        <f t="shared" si="3"/>
        <v>TJ/kg</v>
      </c>
      <c r="T28" s="98">
        <f t="shared" si="12"/>
        <v>0.57798000000000005</v>
      </c>
      <c r="U28" s="98">
        <f t="shared" si="4"/>
        <v>1.1115000000000001E-5</v>
      </c>
      <c r="V28" s="98">
        <f t="shared" si="4"/>
        <v>2.2230000000000003E-7</v>
      </c>
      <c r="W28" s="98" t="str">
        <f t="shared" si="5"/>
        <v>kg GEI/kg</v>
      </c>
      <c r="X28" s="98">
        <f t="shared" si="6"/>
        <v>0.57798000000000005</v>
      </c>
      <c r="Y28" s="98">
        <f t="shared" si="7"/>
        <v>3.1122000000000002E-4</v>
      </c>
      <c r="Z28" s="98">
        <f t="shared" si="8"/>
        <v>5.8909500000000009E-5</v>
      </c>
      <c r="AA28" s="100" t="str">
        <f t="shared" si="9"/>
        <v>kg CO2e/kg</v>
      </c>
      <c r="AB28" s="118">
        <f t="shared" si="10"/>
        <v>5.7835012949999996E-4</v>
      </c>
      <c r="AC28" s="250" t="str">
        <f t="shared" si="11"/>
        <v>kgCO2e/gramos</v>
      </c>
      <c r="AD28" s="67" t="s">
        <v>365</v>
      </c>
      <c r="AE28" s="248" t="s">
        <v>2221</v>
      </c>
      <c r="AF28" s="67" t="s">
        <v>379</v>
      </c>
    </row>
    <row r="29" spans="2:35">
      <c r="B29" s="67" t="s">
        <v>95</v>
      </c>
      <c r="C29" s="67" t="s">
        <v>380</v>
      </c>
      <c r="D29" s="67" t="s">
        <v>98</v>
      </c>
      <c r="E29" s="67" t="s">
        <v>381</v>
      </c>
      <c r="F29" s="91" t="s">
        <v>86</v>
      </c>
      <c r="G29" s="74" t="s">
        <v>377</v>
      </c>
      <c r="H29" s="190">
        <f>'1.1 V2 CH2 T2.4'!$F$43</f>
        <v>56100</v>
      </c>
      <c r="I29" s="191">
        <f>'1.1 V2 CH2 T2.4'!$I$43</f>
        <v>5</v>
      </c>
      <c r="J29" s="191">
        <f>'1.1 V2 CH2 T2.4'!$L$43</f>
        <v>0.1</v>
      </c>
      <c r="K29" s="67"/>
      <c r="L29" s="67"/>
      <c r="M29" s="68">
        <f>'1.1 y 1.2CUADROA1 - BNE 2024'!D$21</f>
        <v>9341</v>
      </c>
      <c r="N29" s="67" t="s">
        <v>456</v>
      </c>
      <c r="O29" s="97">
        <f>IF(G29="Gaseoso", M29*$C$9, M29*$C$8)</f>
        <v>8406.9</v>
      </c>
      <c r="P29" s="104" t="str">
        <f>N29</f>
        <v>kcal/m3</v>
      </c>
      <c r="Q29" s="104" t="s">
        <v>370</v>
      </c>
      <c r="R29" s="98">
        <f t="shared" si="2"/>
        <v>3.5198008920000004E-5</v>
      </c>
      <c r="S29" s="98" t="str">
        <f>IF(Q29="Sí","TJ/m3", IF(N29="kcal/m3", "TJ/m3","TJ/kg"))</f>
        <v>TJ/m3</v>
      </c>
      <c r="T29" s="98">
        <f t="shared" si="12"/>
        <v>1.9746083004120003</v>
      </c>
      <c r="U29" s="98">
        <f t="shared" si="12"/>
        <v>1.7599004460000002E-4</v>
      </c>
      <c r="V29" s="98">
        <f t="shared" si="12"/>
        <v>3.5198008920000004E-6</v>
      </c>
      <c r="W29" s="98" t="str">
        <f>IF(S29="TJ/m3", "kg GEI/m3", "kg GEI/kg")</f>
        <v>kg GEI/m3</v>
      </c>
      <c r="X29" s="98">
        <f>$C$3*T29</f>
        <v>1.9746083004120003</v>
      </c>
      <c r="Y29" s="99">
        <f>U29*$C$4</f>
        <v>4.9277212488000009E-3</v>
      </c>
      <c r="Z29" s="99">
        <f>V29*$C$5</f>
        <v>9.3274723638000015E-4</v>
      </c>
      <c r="AA29" s="100" t="str">
        <f>IF(S29="TJ/m3", "kg CO2e/m3", "kg CO2e/kg")</f>
        <v>kg CO2e/m3</v>
      </c>
      <c r="AB29" s="98">
        <f t="shared" si="10"/>
        <v>1.9804687688971803</v>
      </c>
      <c r="AC29" s="250" t="str">
        <f t="shared" si="11"/>
        <v>kgCO2e/metros cúbicos</v>
      </c>
      <c r="AD29" s="67" t="s">
        <v>365</v>
      </c>
      <c r="AE29" s="248" t="s">
        <v>2221</v>
      </c>
      <c r="AF29" s="248" t="s">
        <v>85</v>
      </c>
      <c r="AG29" s="545"/>
    </row>
    <row r="30" spans="2:35">
      <c r="B30" s="67" t="s">
        <v>95</v>
      </c>
      <c r="C30" s="67" t="s">
        <v>380</v>
      </c>
      <c r="D30" s="67" t="s">
        <v>98</v>
      </c>
      <c r="E30" s="67" t="s">
        <v>381</v>
      </c>
      <c r="F30" s="91" t="s">
        <v>89</v>
      </c>
      <c r="G30" s="74" t="s">
        <v>377</v>
      </c>
      <c r="H30" s="190">
        <f>'1.1 V2 CH2 T2.4'!$F$43</f>
        <v>56100</v>
      </c>
      <c r="I30" s="191">
        <f>'1.1 V2 CH2 T2.4'!$I$43</f>
        <v>5</v>
      </c>
      <c r="J30" s="191">
        <f>'1.1 V2 CH2 T2.4'!$L$43</f>
        <v>0.1</v>
      </c>
      <c r="K30" s="119">
        <f>0.802/1000</f>
        <v>8.0200000000000009E-4</v>
      </c>
      <c r="L30" s="103" t="s">
        <v>363</v>
      </c>
      <c r="M30" s="68">
        <f>'1.1 y 1.2CUADROA1 - BNE 2024'!D$21</f>
        <v>9341</v>
      </c>
      <c r="N30" s="67" t="s">
        <v>456</v>
      </c>
      <c r="O30" s="97">
        <f t="shared" ref="O30:O48" si="14">IF(G30="Gaseoso", M30*$C$9, M30*$C$8)</f>
        <v>8406.9</v>
      </c>
      <c r="P30" s="104" t="str">
        <f t="shared" ref="P30:P48" si="15">N30</f>
        <v>kcal/m3</v>
      </c>
      <c r="Q30" s="249" t="s">
        <v>370</v>
      </c>
      <c r="R30" s="98">
        <f t="shared" si="2"/>
        <v>3.5198008920000004E-5</v>
      </c>
      <c r="S30" s="98" t="str">
        <f>IF(Q30="Sí","TJ/m3", IF(N30="kcal/m3", "TJ/m3","TJ/kg"))</f>
        <v>TJ/m3</v>
      </c>
      <c r="T30" s="98">
        <f t="shared" si="12"/>
        <v>1.9746083004120003</v>
      </c>
      <c r="U30" s="98">
        <f t="shared" si="12"/>
        <v>1.7599004460000002E-4</v>
      </c>
      <c r="V30" s="98">
        <f t="shared" si="12"/>
        <v>3.5198008920000004E-6</v>
      </c>
      <c r="W30" s="98" t="str">
        <f t="shared" ref="W30:W48" si="16">IF(S30="TJ/m3", "kg GEI/m3", "kg GEI/kg")</f>
        <v>kg GEI/m3</v>
      </c>
      <c r="X30" s="98">
        <f t="shared" ref="X30:X48" si="17">$C$3*T30</f>
        <v>1.9746083004120003</v>
      </c>
      <c r="Y30" s="98">
        <f t="shared" ref="Y30:Y48" si="18">U30*$C$4</f>
        <v>4.9277212488000009E-3</v>
      </c>
      <c r="Z30" s="98">
        <f t="shared" ref="Z30:Z48" si="19">V30*$C$5</f>
        <v>9.3274723638000015E-4</v>
      </c>
      <c r="AA30" s="100" t="str">
        <f t="shared" ref="AA30:AA48" si="20">IF(S30="TJ/m3", "kg CO2e/m3", "kg CO2e/kg")</f>
        <v>kg CO2e/m3</v>
      </c>
      <c r="AB30" s="98">
        <f t="shared" si="10"/>
        <v>2469.4124300463591</v>
      </c>
      <c r="AC30" s="250" t="str">
        <f t="shared" si="11"/>
        <v>kgCO2e/toneladas</v>
      </c>
      <c r="AD30" s="67" t="s">
        <v>365</v>
      </c>
      <c r="AE30" s="248" t="s">
        <v>2221</v>
      </c>
      <c r="AF30" s="248" t="s">
        <v>2220</v>
      </c>
    </row>
    <row r="31" spans="2:35">
      <c r="B31" s="67" t="s">
        <v>95</v>
      </c>
      <c r="C31" s="67" t="s">
        <v>380</v>
      </c>
      <c r="D31" s="67" t="s">
        <v>98</v>
      </c>
      <c r="E31" s="67" t="s">
        <v>381</v>
      </c>
      <c r="F31" s="91" t="s">
        <v>90</v>
      </c>
      <c r="G31" s="74" t="s">
        <v>377</v>
      </c>
      <c r="H31" s="190">
        <f>'1.1 V2 CH2 T2.4'!$F$43</f>
        <v>56100</v>
      </c>
      <c r="I31" s="191">
        <f>'1.1 V2 CH2 T2.4'!$I$43</f>
        <v>5</v>
      </c>
      <c r="J31" s="191">
        <f>'1.1 V2 CH2 T2.4'!$L$43</f>
        <v>0.1</v>
      </c>
      <c r="K31" s="119">
        <f>0.802/1000</f>
        <v>8.0200000000000009E-4</v>
      </c>
      <c r="L31" s="103" t="s">
        <v>363</v>
      </c>
      <c r="M31" s="68">
        <f>'1.1 y 1.2CUADROA1 - BNE 2024'!D$21</f>
        <v>9341</v>
      </c>
      <c r="N31" s="67" t="s">
        <v>456</v>
      </c>
      <c r="O31" s="97">
        <f t="shared" si="14"/>
        <v>8406.9</v>
      </c>
      <c r="P31" s="104" t="str">
        <f t="shared" si="15"/>
        <v>kcal/m3</v>
      </c>
      <c r="Q31" s="249" t="s">
        <v>370</v>
      </c>
      <c r="R31" s="98">
        <f t="shared" si="2"/>
        <v>3.5198008920000004E-5</v>
      </c>
      <c r="S31" s="98" t="str">
        <f>IF(Q31="Sí","TJ/m3", IF(N31="kcal/m3", "TJ/m3","TJ/kg"))</f>
        <v>TJ/m3</v>
      </c>
      <c r="T31" s="98">
        <f t="shared" si="12"/>
        <v>1.9746083004120003</v>
      </c>
      <c r="U31" s="98">
        <f t="shared" si="12"/>
        <v>1.7599004460000002E-4</v>
      </c>
      <c r="V31" s="98">
        <f t="shared" si="12"/>
        <v>3.5198008920000004E-6</v>
      </c>
      <c r="W31" s="98" t="str">
        <f t="shared" si="16"/>
        <v>kg GEI/m3</v>
      </c>
      <c r="X31" s="98">
        <f t="shared" si="17"/>
        <v>1.9746083004120003</v>
      </c>
      <c r="Y31" s="98">
        <f t="shared" si="18"/>
        <v>4.9277212488000009E-3</v>
      </c>
      <c r="Z31" s="98">
        <f t="shared" si="19"/>
        <v>9.3274723638000015E-4</v>
      </c>
      <c r="AA31" s="100" t="str">
        <f t="shared" si="20"/>
        <v>kg CO2e/m3</v>
      </c>
      <c r="AB31" s="98">
        <f t="shared" si="10"/>
        <v>2.4694124300463591</v>
      </c>
      <c r="AC31" s="250" t="str">
        <f t="shared" si="11"/>
        <v>kgCO2e/kilogramos</v>
      </c>
      <c r="AD31" s="67" t="s">
        <v>365</v>
      </c>
      <c r="AE31" s="248" t="s">
        <v>2221</v>
      </c>
      <c r="AF31" s="248" t="s">
        <v>2220</v>
      </c>
      <c r="AG31" s="252"/>
      <c r="AH31" s="252"/>
      <c r="AI31" s="252"/>
    </row>
    <row r="32" spans="2:35">
      <c r="B32" s="67" t="s">
        <v>95</v>
      </c>
      <c r="C32" s="67" t="s">
        <v>380</v>
      </c>
      <c r="D32" s="67" t="s">
        <v>98</v>
      </c>
      <c r="E32" s="67" t="s">
        <v>381</v>
      </c>
      <c r="F32" s="91" t="s">
        <v>91</v>
      </c>
      <c r="G32" s="74" t="s">
        <v>377</v>
      </c>
      <c r="H32" s="190">
        <f>'1.1 V2 CH2 T2.4'!$F$43</f>
        <v>56100</v>
      </c>
      <c r="I32" s="191">
        <f>'1.1 V2 CH2 T2.4'!$I$43</f>
        <v>5</v>
      </c>
      <c r="J32" s="191">
        <f>'1.1 V2 CH2 T2.4'!$L$43</f>
        <v>0.1</v>
      </c>
      <c r="K32" s="119">
        <f>0.802/1000</f>
        <v>8.0200000000000009E-4</v>
      </c>
      <c r="L32" s="103" t="s">
        <v>363</v>
      </c>
      <c r="M32" s="68">
        <f>'1.1 y 1.2CUADROA1 - BNE 2024'!D$21</f>
        <v>9341</v>
      </c>
      <c r="N32" s="67" t="s">
        <v>456</v>
      </c>
      <c r="O32" s="97">
        <f t="shared" si="14"/>
        <v>8406.9</v>
      </c>
      <c r="P32" s="104" t="str">
        <f t="shared" si="15"/>
        <v>kcal/m3</v>
      </c>
      <c r="Q32" s="249" t="s">
        <v>370</v>
      </c>
      <c r="R32" s="98">
        <f t="shared" si="2"/>
        <v>3.5198008920000004E-5</v>
      </c>
      <c r="S32" s="98" t="str">
        <f t="shared" ref="S32:S48" si="21">IF(Q32="Sí","TJ/m3", IF(N32="kcal/m3", "TJ/m3","TJ/kg"))</f>
        <v>TJ/m3</v>
      </c>
      <c r="T32" s="98">
        <f t="shared" si="12"/>
        <v>1.9746083004120003</v>
      </c>
      <c r="U32" s="98">
        <f t="shared" si="12"/>
        <v>1.7599004460000002E-4</v>
      </c>
      <c r="V32" s="98">
        <f t="shared" si="12"/>
        <v>3.5198008920000004E-6</v>
      </c>
      <c r="W32" s="98" t="str">
        <f t="shared" si="16"/>
        <v>kg GEI/m3</v>
      </c>
      <c r="X32" s="98">
        <f t="shared" si="17"/>
        <v>1.9746083004120003</v>
      </c>
      <c r="Y32" s="98">
        <f t="shared" si="18"/>
        <v>4.9277212488000009E-3</v>
      </c>
      <c r="Z32" s="98">
        <f t="shared" si="19"/>
        <v>9.3274723638000015E-4</v>
      </c>
      <c r="AA32" s="100" t="str">
        <f t="shared" si="20"/>
        <v>kg CO2e/m3</v>
      </c>
      <c r="AB32" s="118">
        <f t="shared" si="10"/>
        <v>2.469412430046359E-3</v>
      </c>
      <c r="AC32" s="250" t="str">
        <f t="shared" si="11"/>
        <v>kgCO2e/gramos</v>
      </c>
      <c r="AD32" s="67" t="s">
        <v>365</v>
      </c>
      <c r="AE32" s="248" t="s">
        <v>2221</v>
      </c>
      <c r="AF32" s="248" t="s">
        <v>2220</v>
      </c>
    </row>
    <row r="33" spans="2:32">
      <c r="B33" s="67" t="s">
        <v>96</v>
      </c>
      <c r="C33" s="67" t="s">
        <v>382</v>
      </c>
      <c r="D33" s="67" t="s">
        <v>96</v>
      </c>
      <c r="E33" s="67" t="s">
        <v>383</v>
      </c>
      <c r="F33" s="91" t="s">
        <v>86</v>
      </c>
      <c r="G33" s="74" t="s">
        <v>362</v>
      </c>
      <c r="H33" s="192">
        <f>'1.1 V2 CH2 T2.4'!$F$23</f>
        <v>57600</v>
      </c>
      <c r="I33" s="193">
        <f>'1.1 V2 CH2 T2.4'!$I$23</f>
        <v>5</v>
      </c>
      <c r="J33" s="193">
        <f>'1.1 V2 CH2 T2.4'!$L$23</f>
        <v>0.1</v>
      </c>
      <c r="K33" s="67"/>
      <c r="L33" s="67"/>
      <c r="M33" s="68">
        <f>'1.1 y 1.2CUADROA1 - BNE 2024'!D$30</f>
        <v>4260</v>
      </c>
      <c r="N33" s="67" t="s">
        <v>456</v>
      </c>
      <c r="O33" s="97">
        <f t="shared" si="14"/>
        <v>4047</v>
      </c>
      <c r="P33" s="104" t="str">
        <f t="shared" si="15"/>
        <v>kcal/m3</v>
      </c>
      <c r="Q33" s="104" t="s">
        <v>370</v>
      </c>
      <c r="R33" s="98">
        <f t="shared" si="2"/>
        <v>1.6943979599999998E-5</v>
      </c>
      <c r="S33" s="98" t="str">
        <f t="shared" si="21"/>
        <v>TJ/m3</v>
      </c>
      <c r="T33" s="98">
        <f t="shared" ref="T33:V47" si="22">H33*$R33</f>
        <v>0.97597322495999983</v>
      </c>
      <c r="U33" s="98">
        <f t="shared" si="22"/>
        <v>8.4719897999999989E-5</v>
      </c>
      <c r="V33" s="98">
        <f t="shared" si="22"/>
        <v>1.6943979599999998E-6</v>
      </c>
      <c r="W33" s="98" t="str">
        <f t="shared" si="16"/>
        <v>kg GEI/m3</v>
      </c>
      <c r="X33" s="98">
        <f t="shared" si="17"/>
        <v>0.97597322495999983</v>
      </c>
      <c r="Y33" s="176">
        <f t="shared" si="18"/>
        <v>2.3721571439999996E-3</v>
      </c>
      <c r="Z33" s="176">
        <f t="shared" si="19"/>
        <v>4.4901545939999996E-4</v>
      </c>
      <c r="AA33" s="100" t="str">
        <f t="shared" si="20"/>
        <v>kg CO2e/m3</v>
      </c>
      <c r="AB33" s="98">
        <f t="shared" si="10"/>
        <v>0.97879439756339981</v>
      </c>
      <c r="AC33" s="250" t="str">
        <f t="shared" si="11"/>
        <v>kgCO2e/metros cúbicos</v>
      </c>
      <c r="AD33" s="67" t="s">
        <v>365</v>
      </c>
      <c r="AE33" s="248" t="s">
        <v>2221</v>
      </c>
      <c r="AF33" s="248" t="s">
        <v>85</v>
      </c>
    </row>
    <row r="34" spans="2:32">
      <c r="B34" s="67" t="s">
        <v>96</v>
      </c>
      <c r="C34" s="67" t="s">
        <v>382</v>
      </c>
      <c r="D34" s="67" t="s">
        <v>96</v>
      </c>
      <c r="E34" s="67" t="s">
        <v>383</v>
      </c>
      <c r="F34" s="91" t="s">
        <v>87</v>
      </c>
      <c r="G34" s="74" t="s">
        <v>362</v>
      </c>
      <c r="H34" s="192">
        <f>'1.1 V2 CH2 T2.4'!$F$23</f>
        <v>57600</v>
      </c>
      <c r="I34" s="193">
        <f>'1.1 V2 CH2 T2.4'!$I$23</f>
        <v>5</v>
      </c>
      <c r="J34" s="193">
        <f>'1.1 V2 CH2 T2.4'!$L$23</f>
        <v>0.1</v>
      </c>
      <c r="K34" s="67"/>
      <c r="L34" s="67"/>
      <c r="M34" s="68">
        <f>'1.1 y 1.2CUADROA1 - BNE 2024'!D$30</f>
        <v>4260</v>
      </c>
      <c r="N34" s="67" t="s">
        <v>456</v>
      </c>
      <c r="O34" s="97">
        <f t="shared" si="14"/>
        <v>4047</v>
      </c>
      <c r="P34" s="104" t="str">
        <f t="shared" si="15"/>
        <v>kcal/m3</v>
      </c>
      <c r="Q34" s="104" t="s">
        <v>370</v>
      </c>
      <c r="R34" s="98">
        <f t="shared" si="2"/>
        <v>1.6943979599999998E-5</v>
      </c>
      <c r="S34" s="98" t="str">
        <f t="shared" si="21"/>
        <v>TJ/m3</v>
      </c>
      <c r="T34" s="98">
        <f t="shared" si="22"/>
        <v>0.97597322495999983</v>
      </c>
      <c r="U34" s="98">
        <f t="shared" si="22"/>
        <v>8.4719897999999989E-5</v>
      </c>
      <c r="V34" s="98">
        <f t="shared" si="22"/>
        <v>1.6943979599999998E-6</v>
      </c>
      <c r="W34" s="98" t="str">
        <f t="shared" si="16"/>
        <v>kg GEI/m3</v>
      </c>
      <c r="X34" s="98">
        <f t="shared" si="17"/>
        <v>0.97597322495999983</v>
      </c>
      <c r="Y34" s="98">
        <f t="shared" si="18"/>
        <v>2.3721571439999996E-3</v>
      </c>
      <c r="Z34" s="98">
        <f t="shared" si="19"/>
        <v>4.4901545939999996E-4</v>
      </c>
      <c r="AA34" s="100" t="str">
        <f t="shared" si="20"/>
        <v>kg CO2e/m3</v>
      </c>
      <c r="AB34" s="118">
        <f t="shared" si="10"/>
        <v>9.787943975633998E-4</v>
      </c>
      <c r="AC34" s="250" t="str">
        <f t="shared" si="11"/>
        <v>kgCO2e/litros</v>
      </c>
      <c r="AD34" s="67" t="s">
        <v>365</v>
      </c>
      <c r="AE34" s="248" t="s">
        <v>2221</v>
      </c>
      <c r="AF34" s="248" t="s">
        <v>85</v>
      </c>
    </row>
    <row r="35" spans="2:32">
      <c r="B35" s="67" t="s">
        <v>97</v>
      </c>
      <c r="C35" s="67" t="s">
        <v>384</v>
      </c>
      <c r="D35" s="67" t="s">
        <v>385</v>
      </c>
      <c r="E35" s="67" t="s">
        <v>386</v>
      </c>
      <c r="F35" s="91" t="s">
        <v>86</v>
      </c>
      <c r="G35" s="254" t="s">
        <v>362</v>
      </c>
      <c r="H35" s="192">
        <f>'1.1 V2 CH2 T2.4'!$F$16</f>
        <v>63100</v>
      </c>
      <c r="I35" s="193">
        <f>'1.1 V2 CH2 T2.4'!$I$16</f>
        <v>5</v>
      </c>
      <c r="J35" s="193">
        <f>'1.1 V2 CH2 T2.4'!$L$16</f>
        <v>0.1</v>
      </c>
      <c r="K35" s="67">
        <f>'1.1 y 1.2CUADROA1 - BNE 2024'!$C$15</f>
        <v>0.55000000000000004</v>
      </c>
      <c r="L35" s="67" t="s">
        <v>363</v>
      </c>
      <c r="M35" s="68">
        <f>'1.1 y 1.2CUADROA1 - BNE 2024'!D$15</f>
        <v>12100</v>
      </c>
      <c r="N35" s="67" t="s">
        <v>378</v>
      </c>
      <c r="O35" s="97">
        <f t="shared" si="14"/>
        <v>11495</v>
      </c>
      <c r="P35" s="104" t="str">
        <f t="shared" si="15"/>
        <v>kcal/kg</v>
      </c>
      <c r="Q35" s="104" t="s">
        <v>364</v>
      </c>
      <c r="R35" s="98">
        <f t="shared" si="2"/>
        <v>2.6469996299999996E-2</v>
      </c>
      <c r="S35" s="98" t="str">
        <f t="shared" si="21"/>
        <v>TJ/m3</v>
      </c>
      <c r="T35" s="98">
        <f t="shared" si="22"/>
        <v>1670.2567665299998</v>
      </c>
      <c r="U35" s="98">
        <f t="shared" si="22"/>
        <v>0.13234998149999999</v>
      </c>
      <c r="V35" s="98">
        <f t="shared" si="22"/>
        <v>2.6469996299999998E-3</v>
      </c>
      <c r="W35" s="98" t="str">
        <f t="shared" si="16"/>
        <v>kg GEI/m3</v>
      </c>
      <c r="X35" s="98">
        <f t="shared" si="17"/>
        <v>1670.2567665299998</v>
      </c>
      <c r="Y35" s="98">
        <f t="shared" si="18"/>
        <v>3.7057994819999998</v>
      </c>
      <c r="Z35" s="98">
        <f t="shared" si="19"/>
        <v>0.70145490194999993</v>
      </c>
      <c r="AA35" s="100" t="str">
        <f t="shared" si="20"/>
        <v>kg CO2e/m3</v>
      </c>
      <c r="AB35" s="98">
        <f t="shared" si="10"/>
        <v>1674.6640209139498</v>
      </c>
      <c r="AC35" s="250" t="str">
        <f t="shared" si="11"/>
        <v>kgCO2e/metros cúbicos</v>
      </c>
      <c r="AD35" s="67" t="s">
        <v>365</v>
      </c>
      <c r="AE35" s="248" t="s">
        <v>2221</v>
      </c>
      <c r="AF35" s="248" t="s">
        <v>85</v>
      </c>
    </row>
    <row r="36" spans="2:32">
      <c r="B36" s="67" t="s">
        <v>97</v>
      </c>
      <c r="C36" s="67" t="s">
        <v>384</v>
      </c>
      <c r="D36" s="67" t="s">
        <v>385</v>
      </c>
      <c r="E36" s="67" t="s">
        <v>386</v>
      </c>
      <c r="F36" s="91" t="s">
        <v>87</v>
      </c>
      <c r="G36" s="254" t="s">
        <v>362</v>
      </c>
      <c r="H36" s="192">
        <f>'1.1 V2 CH2 T2.4'!$F$16</f>
        <v>63100</v>
      </c>
      <c r="I36" s="193">
        <f>'1.1 V2 CH2 T2.4'!$I$16</f>
        <v>5</v>
      </c>
      <c r="J36" s="193">
        <f>'1.1 V2 CH2 T2.4'!$L$16</f>
        <v>0.1</v>
      </c>
      <c r="K36" s="67">
        <f>'1.1 y 1.2CUADROA1 - BNE 2024'!$C$15</f>
        <v>0.55000000000000004</v>
      </c>
      <c r="L36" s="67" t="s">
        <v>363</v>
      </c>
      <c r="M36" s="68">
        <f>'1.1 y 1.2CUADROA1 - BNE 2024'!D$15</f>
        <v>12100</v>
      </c>
      <c r="N36" s="67" t="s">
        <v>378</v>
      </c>
      <c r="O36" s="97">
        <f t="shared" si="14"/>
        <v>11495</v>
      </c>
      <c r="P36" s="104" t="str">
        <f t="shared" si="15"/>
        <v>kcal/kg</v>
      </c>
      <c r="Q36" s="104" t="s">
        <v>364</v>
      </c>
      <c r="R36" s="98">
        <f t="shared" si="2"/>
        <v>2.6469996299999996E-2</v>
      </c>
      <c r="S36" s="98" t="str">
        <f t="shared" si="21"/>
        <v>TJ/m3</v>
      </c>
      <c r="T36" s="98">
        <f t="shared" si="22"/>
        <v>1670.2567665299998</v>
      </c>
      <c r="U36" s="98">
        <f t="shared" si="22"/>
        <v>0.13234998149999999</v>
      </c>
      <c r="V36" s="98">
        <f t="shared" si="22"/>
        <v>2.6469996299999998E-3</v>
      </c>
      <c r="W36" s="98" t="str">
        <f t="shared" si="16"/>
        <v>kg GEI/m3</v>
      </c>
      <c r="X36" s="98">
        <f t="shared" si="17"/>
        <v>1670.2567665299998</v>
      </c>
      <c r="Y36" s="98">
        <f t="shared" si="18"/>
        <v>3.7057994819999998</v>
      </c>
      <c r="Z36" s="98">
        <f t="shared" si="19"/>
        <v>0.70145490194999993</v>
      </c>
      <c r="AA36" s="100" t="str">
        <f t="shared" si="20"/>
        <v>kg CO2e/m3</v>
      </c>
      <c r="AB36" s="118">
        <f t="shared" si="10"/>
        <v>1.6746640209139498</v>
      </c>
      <c r="AC36" s="250" t="str">
        <f t="shared" si="11"/>
        <v>kgCO2e/litros</v>
      </c>
      <c r="AD36" s="67" t="s">
        <v>365</v>
      </c>
      <c r="AE36" s="248" t="s">
        <v>2221</v>
      </c>
      <c r="AF36" s="248" t="s">
        <v>85</v>
      </c>
    </row>
    <row r="37" spans="2:32">
      <c r="B37" s="67" t="s">
        <v>98</v>
      </c>
      <c r="C37" s="67" t="s">
        <v>380</v>
      </c>
      <c r="D37" s="67" t="s">
        <v>98</v>
      </c>
      <c r="E37" s="67" t="s">
        <v>381</v>
      </c>
      <c r="F37" s="91" t="s">
        <v>86</v>
      </c>
      <c r="G37" s="74" t="s">
        <v>377</v>
      </c>
      <c r="H37" s="196">
        <f>'1.1 V2 CH2 T2.4'!$F$43</f>
        <v>56100</v>
      </c>
      <c r="I37" s="197">
        <f>'1.1 V2 CH2 T2.4'!$I$43</f>
        <v>5</v>
      </c>
      <c r="J37" s="197">
        <f>'1.1 V2 CH2 T2.4'!$L$43</f>
        <v>0.1</v>
      </c>
      <c r="K37" s="119">
        <f>0.802/1000</f>
        <v>8.0200000000000009E-4</v>
      </c>
      <c r="L37" s="103" t="s">
        <v>363</v>
      </c>
      <c r="M37" s="68">
        <f>'1.1 y 1.2CUADROA1 - BNE 2024'!D$21</f>
        <v>9341</v>
      </c>
      <c r="N37" s="67" t="s">
        <v>456</v>
      </c>
      <c r="O37" s="97">
        <f t="shared" si="14"/>
        <v>8406.9</v>
      </c>
      <c r="P37" s="104" t="str">
        <f t="shared" si="15"/>
        <v>kcal/m3</v>
      </c>
      <c r="Q37" s="104" t="s">
        <v>370</v>
      </c>
      <c r="R37" s="98">
        <f t="shared" si="2"/>
        <v>3.5198008920000004E-5</v>
      </c>
      <c r="S37" s="98" t="str">
        <f t="shared" si="21"/>
        <v>TJ/m3</v>
      </c>
      <c r="T37" s="98">
        <f t="shared" si="22"/>
        <v>1.9746083004120003</v>
      </c>
      <c r="U37" s="98">
        <f t="shared" si="22"/>
        <v>1.7599004460000002E-4</v>
      </c>
      <c r="V37" s="98">
        <f t="shared" si="22"/>
        <v>3.5198008920000004E-6</v>
      </c>
      <c r="W37" s="98" t="str">
        <f t="shared" si="16"/>
        <v>kg GEI/m3</v>
      </c>
      <c r="X37" s="98">
        <f t="shared" si="17"/>
        <v>1.9746083004120003</v>
      </c>
      <c r="Y37" s="99">
        <f t="shared" si="18"/>
        <v>4.9277212488000009E-3</v>
      </c>
      <c r="Z37" s="99">
        <f t="shared" si="19"/>
        <v>9.3274723638000015E-4</v>
      </c>
      <c r="AA37" s="100" t="str">
        <f t="shared" si="20"/>
        <v>kg CO2e/m3</v>
      </c>
      <c r="AB37" s="98">
        <f t="shared" si="10"/>
        <v>1.9804687688971803</v>
      </c>
      <c r="AC37" s="250" t="str">
        <f t="shared" si="11"/>
        <v>kgCO2e/metros cúbicos</v>
      </c>
      <c r="AD37" s="67" t="s">
        <v>365</v>
      </c>
      <c r="AE37" s="248" t="s">
        <v>2221</v>
      </c>
      <c r="AF37" s="248" t="s">
        <v>2220</v>
      </c>
    </row>
    <row r="38" spans="2:32">
      <c r="B38" s="67" t="s">
        <v>99</v>
      </c>
      <c r="C38" s="67" t="s">
        <v>99</v>
      </c>
      <c r="D38" s="67" t="s">
        <v>387</v>
      </c>
      <c r="E38" s="67" t="s">
        <v>388</v>
      </c>
      <c r="F38" s="91" t="s">
        <v>86</v>
      </c>
      <c r="G38" s="74" t="s">
        <v>362</v>
      </c>
      <c r="H38" s="196">
        <f>'1.1 V2 CH2 T2.4'!$F$12</f>
        <v>71900</v>
      </c>
      <c r="I38" s="197">
        <f>'1.1 V2 CH2 T2.4'!$I$12</f>
        <v>10</v>
      </c>
      <c r="J38" s="197">
        <f>'1.1 V2 CH2 T2.4'!$L$12</f>
        <v>0.6</v>
      </c>
      <c r="K38" s="67">
        <f>'1.1 y 1.2CUADROA1 - BNE 2024'!$C$19</f>
        <v>0.81</v>
      </c>
      <c r="L38" s="67" t="s">
        <v>363</v>
      </c>
      <c r="M38" s="68">
        <f>'1.1 y 1.2CUADROA1 - BNE 2024'!D$19</f>
        <v>11100</v>
      </c>
      <c r="N38" s="67" t="s">
        <v>378</v>
      </c>
      <c r="O38" s="97">
        <f t="shared" si="14"/>
        <v>10545</v>
      </c>
      <c r="P38" s="104" t="str">
        <f t="shared" si="15"/>
        <v>kcal/kg</v>
      </c>
      <c r="Q38" s="104" t="s">
        <v>364</v>
      </c>
      <c r="R38" s="98">
        <f t="shared" si="2"/>
        <v>3.5761342859999996E-2</v>
      </c>
      <c r="S38" s="98" t="str">
        <f t="shared" si="21"/>
        <v>TJ/m3</v>
      </c>
      <c r="T38" s="98">
        <f t="shared" si="22"/>
        <v>2571.2405516339995</v>
      </c>
      <c r="U38" s="98">
        <f t="shared" si="22"/>
        <v>0.35761342859999995</v>
      </c>
      <c r="V38" s="98">
        <f t="shared" si="22"/>
        <v>2.1456805715999998E-2</v>
      </c>
      <c r="W38" s="98" t="str">
        <f t="shared" si="16"/>
        <v>kg GEI/m3</v>
      </c>
      <c r="X38" s="98">
        <f t="shared" si="17"/>
        <v>2571.2405516339995</v>
      </c>
      <c r="Y38" s="98">
        <f t="shared" si="18"/>
        <v>10.013176000799998</v>
      </c>
      <c r="Z38" s="98">
        <f t="shared" si="19"/>
        <v>5.6860535147399993</v>
      </c>
      <c r="AA38" s="100" t="str">
        <f t="shared" si="20"/>
        <v>kg CO2e/m3</v>
      </c>
      <c r="AB38" s="98">
        <f t="shared" si="10"/>
        <v>2586.9397811495392</v>
      </c>
      <c r="AC38" s="250" t="str">
        <f t="shared" si="11"/>
        <v>kgCO2e/metros cúbicos</v>
      </c>
      <c r="AD38" s="67" t="s">
        <v>365</v>
      </c>
      <c r="AE38" s="248" t="s">
        <v>2221</v>
      </c>
      <c r="AF38" s="248" t="s">
        <v>85</v>
      </c>
    </row>
    <row r="39" spans="2:32">
      <c r="B39" s="67" t="s">
        <v>99</v>
      </c>
      <c r="C39" s="67" t="s">
        <v>99</v>
      </c>
      <c r="D39" s="67" t="s">
        <v>387</v>
      </c>
      <c r="E39" s="67" t="s">
        <v>388</v>
      </c>
      <c r="F39" s="91" t="s">
        <v>87</v>
      </c>
      <c r="G39" s="74" t="s">
        <v>362</v>
      </c>
      <c r="H39" s="196">
        <f>'1.1 V2 CH2 T2.4'!$F$12</f>
        <v>71900</v>
      </c>
      <c r="I39" s="197">
        <f>'1.1 V2 CH2 T2.4'!$I$12</f>
        <v>10</v>
      </c>
      <c r="J39" s="197">
        <f>'1.1 V2 CH2 T2.4'!$L$12</f>
        <v>0.6</v>
      </c>
      <c r="K39" s="67">
        <f>'1.1 y 1.2CUADROA1 - BNE 2024'!$C$19</f>
        <v>0.81</v>
      </c>
      <c r="L39" s="67" t="s">
        <v>363</v>
      </c>
      <c r="M39" s="68">
        <f>'1.1 y 1.2CUADROA1 - BNE 2024'!D$19</f>
        <v>11100</v>
      </c>
      <c r="N39" s="67" t="s">
        <v>378</v>
      </c>
      <c r="O39" s="97">
        <f t="shared" si="14"/>
        <v>10545</v>
      </c>
      <c r="P39" s="104" t="str">
        <f t="shared" si="15"/>
        <v>kcal/kg</v>
      </c>
      <c r="Q39" s="249" t="s">
        <v>364</v>
      </c>
      <c r="R39" s="98">
        <f t="shared" si="2"/>
        <v>3.5761342859999996E-2</v>
      </c>
      <c r="S39" s="98" t="str">
        <f t="shared" si="21"/>
        <v>TJ/m3</v>
      </c>
      <c r="T39" s="98">
        <f t="shared" si="22"/>
        <v>2571.2405516339995</v>
      </c>
      <c r="U39" s="98">
        <f t="shared" si="22"/>
        <v>0.35761342859999995</v>
      </c>
      <c r="V39" s="98">
        <f t="shared" si="22"/>
        <v>2.1456805715999998E-2</v>
      </c>
      <c r="W39" s="98" t="str">
        <f t="shared" si="16"/>
        <v>kg GEI/m3</v>
      </c>
      <c r="X39" s="98">
        <f t="shared" si="17"/>
        <v>2571.2405516339995</v>
      </c>
      <c r="Y39" s="98">
        <f t="shared" si="18"/>
        <v>10.013176000799998</v>
      </c>
      <c r="Z39" s="98">
        <f t="shared" si="19"/>
        <v>5.6860535147399993</v>
      </c>
      <c r="AA39" s="100" t="str">
        <f t="shared" si="20"/>
        <v>kg CO2e/m3</v>
      </c>
      <c r="AB39" s="118">
        <f>SUM(X39:Z39)*IF(AND(F39="gramos",S39="TJ/m3")=TRUE(),1/(K39*1000000),IF(AND(F39="gramos",S39="TJ/kg")=TRUE(),1/(1000),IF(AND(F39="kilogramos",S39="TJ/m3")=TRUE(),1/(K39*1000),IF(AND(F39="toneladas",S39="TJ/m3")=TRUE(),1/K39,IF(AND(F39="toneladas",S39="TJ/kg")=TRUE(),1000,IF(AND(S39="TJ/m3",F39="litros")=TRUE(),1/1000,IF(AND(S39="TJ/kg",F39="litros")=TRUE(),K39/1000,1)))))))</f>
        <v>2.5869397811495394</v>
      </c>
      <c r="AC39" s="250" t="str">
        <f t="shared" si="11"/>
        <v>kgCO2e/litros</v>
      </c>
      <c r="AD39" s="67" t="s">
        <v>365</v>
      </c>
      <c r="AE39" s="248" t="s">
        <v>2221</v>
      </c>
      <c r="AF39" s="248" t="s">
        <v>85</v>
      </c>
    </row>
    <row r="40" spans="2:32">
      <c r="B40" s="67" t="s">
        <v>100</v>
      </c>
      <c r="C40" s="67" t="s">
        <v>389</v>
      </c>
      <c r="D40" s="67" t="s">
        <v>390</v>
      </c>
      <c r="E40" s="67" t="s">
        <v>391</v>
      </c>
      <c r="F40" s="91" t="s">
        <v>89</v>
      </c>
      <c r="G40" s="74" t="s">
        <v>369</v>
      </c>
      <c r="H40" s="196">
        <f>'1.1 V2 CH2 T2.4'!$F$21</f>
        <v>97500</v>
      </c>
      <c r="I40" s="197">
        <f>'1.1 V2 CH2 T2.4'!$I$21</f>
        <v>10</v>
      </c>
      <c r="J40" s="197">
        <f>'1.1 V2 CH2 T2.4'!$L$21</f>
        <v>0.6</v>
      </c>
      <c r="K40" s="67"/>
      <c r="L40" s="67"/>
      <c r="M40" s="68">
        <f>'1.1 y 1.2CUADROA1 - BNE 2024'!D$28</f>
        <v>8100</v>
      </c>
      <c r="N40" s="67" t="s">
        <v>378</v>
      </c>
      <c r="O40" s="97">
        <f t="shared" si="14"/>
        <v>7695</v>
      </c>
      <c r="P40" s="104" t="str">
        <f t="shared" si="15"/>
        <v>kcal/kg</v>
      </c>
      <c r="Q40" s="104" t="s">
        <v>370</v>
      </c>
      <c r="R40" s="98">
        <f t="shared" si="2"/>
        <v>3.2217425999999999E-5</v>
      </c>
      <c r="S40" s="98" t="str">
        <f t="shared" si="21"/>
        <v>TJ/kg</v>
      </c>
      <c r="T40" s="98">
        <f t="shared" si="22"/>
        <v>3.1411990350000001</v>
      </c>
      <c r="U40" s="98">
        <f t="shared" si="22"/>
        <v>3.2217425999999999E-4</v>
      </c>
      <c r="V40" s="98">
        <f t="shared" si="22"/>
        <v>1.9330455599999997E-5</v>
      </c>
      <c r="W40" s="98" t="str">
        <f t="shared" si="16"/>
        <v>kg GEI/kg</v>
      </c>
      <c r="X40" s="98">
        <f t="shared" si="17"/>
        <v>3.1411990350000001</v>
      </c>
      <c r="Y40" s="98">
        <f t="shared" si="18"/>
        <v>9.0208792799999996E-3</v>
      </c>
      <c r="Z40" s="98">
        <f t="shared" si="19"/>
        <v>5.1225707339999996E-3</v>
      </c>
      <c r="AA40" s="100" t="str">
        <f t="shared" si="20"/>
        <v>kg CO2e/kg</v>
      </c>
      <c r="AB40" s="98">
        <f t="shared" ref="AB40" si="23">SUM(X40:Z40)*IF(AND(F40="gramos",S40="TJ/m3")=TRUE(),1/(K40*1000000),IF(AND(F40="gramos",S40="TJ/kg")=TRUE(),1/(1000),IF(AND(F40="kilogramos",S40="TJ/m3")=TRUE(),1/(K40*1000),IF(AND(F40="toneladas",S40="TJ/m3")=TRUE(),1/K40,IF(AND(F40="toneladas",S40="TJ/kg")=TRUE(),1000,IF(AND(S40="TJ/m3",F40="litros")=TRUE(),1/1000,IF(AND(S40="TJ/kg",F40="litros")=TRUE(),K40/1000,1)))))))</f>
        <v>3155.342485014</v>
      </c>
      <c r="AC40" s="250" t="str">
        <f t="shared" si="11"/>
        <v>kgCO2e/toneladas</v>
      </c>
      <c r="AD40" s="67" t="s">
        <v>365</v>
      </c>
      <c r="AE40" s="248" t="s">
        <v>2221</v>
      </c>
      <c r="AF40" s="248" t="s">
        <v>85</v>
      </c>
    </row>
    <row r="41" spans="2:32">
      <c r="B41" s="67" t="s">
        <v>100</v>
      </c>
      <c r="C41" s="67" t="s">
        <v>389</v>
      </c>
      <c r="D41" s="67" t="s">
        <v>390</v>
      </c>
      <c r="E41" s="67" t="s">
        <v>391</v>
      </c>
      <c r="F41" s="91" t="s">
        <v>90</v>
      </c>
      <c r="G41" s="74" t="s">
        <v>369</v>
      </c>
      <c r="H41" s="196">
        <f>'1.1 V2 CH2 T2.4'!$F$21</f>
        <v>97500</v>
      </c>
      <c r="I41" s="197">
        <f>'1.1 V2 CH2 T2.4'!$I$21</f>
        <v>10</v>
      </c>
      <c r="J41" s="197">
        <f>'1.1 V2 CH2 T2.4'!$L$21</f>
        <v>0.6</v>
      </c>
      <c r="K41" s="67"/>
      <c r="L41" s="67"/>
      <c r="M41" s="68">
        <f>'1.1 y 1.2CUADROA1 - BNE 2024'!D$28</f>
        <v>8100</v>
      </c>
      <c r="N41" s="67" t="s">
        <v>378</v>
      </c>
      <c r="O41" s="97">
        <f t="shared" si="14"/>
        <v>7695</v>
      </c>
      <c r="P41" s="104" t="str">
        <f t="shared" si="15"/>
        <v>kcal/kg</v>
      </c>
      <c r="Q41" s="104" t="s">
        <v>370</v>
      </c>
      <c r="R41" s="98">
        <f t="shared" si="2"/>
        <v>3.2217425999999999E-5</v>
      </c>
      <c r="S41" s="98" t="str">
        <f t="shared" si="21"/>
        <v>TJ/kg</v>
      </c>
      <c r="T41" s="98">
        <f t="shared" si="22"/>
        <v>3.1411990350000001</v>
      </c>
      <c r="U41" s="98">
        <f t="shared" si="22"/>
        <v>3.2217425999999999E-4</v>
      </c>
      <c r="V41" s="98">
        <f t="shared" si="22"/>
        <v>1.9330455599999997E-5</v>
      </c>
      <c r="W41" s="98" t="str">
        <f t="shared" si="16"/>
        <v>kg GEI/kg</v>
      </c>
      <c r="X41" s="98">
        <f t="shared" si="17"/>
        <v>3.1411990350000001</v>
      </c>
      <c r="Y41" s="99">
        <f t="shared" si="18"/>
        <v>9.0208792799999996E-3</v>
      </c>
      <c r="Z41" s="99">
        <f t="shared" si="19"/>
        <v>5.1225707339999996E-3</v>
      </c>
      <c r="AA41" s="100" t="str">
        <f t="shared" si="20"/>
        <v>kg CO2e/kg</v>
      </c>
      <c r="AB41" s="98">
        <f t="shared" ref="AB41:AB42" si="24">SUM(X41:Z41)*IF(AND(F41="gramos",S41="TJ/m3")=TRUE(),1/(K41*1000000),IF(AND(F41="gramos",S41="TJ/kg")=TRUE(),1/(1000),IF(AND(F41="kilogramos",S41="TJ/m3")=TRUE(),1/(K41*1000),IF(AND(F41="toneladas",S41="TJ/m3")=TRUE(),1/K41,IF(AND(F41="toneladas",S41="TJ/kg")=TRUE(),1000,IF(AND(S41="TJ/m3",F41="litros")=TRUE(),1/1000,IF(AND(S41="TJ/kg",F41="litros")=TRUE(),K41/1000,1)))))))</f>
        <v>3.1553424850140002</v>
      </c>
      <c r="AC41" s="250" t="str">
        <f t="shared" si="11"/>
        <v>kgCO2e/kilogramos</v>
      </c>
      <c r="AD41" s="67" t="s">
        <v>365</v>
      </c>
      <c r="AE41" s="248" t="s">
        <v>2221</v>
      </c>
      <c r="AF41" s="248" t="s">
        <v>85</v>
      </c>
    </row>
    <row r="42" spans="2:32">
      <c r="B42" s="67" t="s">
        <v>100</v>
      </c>
      <c r="C42" s="67" t="s">
        <v>389</v>
      </c>
      <c r="D42" s="67" t="s">
        <v>390</v>
      </c>
      <c r="E42" s="67" t="s">
        <v>391</v>
      </c>
      <c r="F42" s="91" t="s">
        <v>91</v>
      </c>
      <c r="G42" s="74" t="s">
        <v>369</v>
      </c>
      <c r="H42" s="196">
        <f>'1.1 V2 CH2 T2.4'!$F$21</f>
        <v>97500</v>
      </c>
      <c r="I42" s="197">
        <f>'1.1 V2 CH2 T2.4'!$I$21</f>
        <v>10</v>
      </c>
      <c r="J42" s="197">
        <f>'1.1 V2 CH2 T2.4'!$L$21</f>
        <v>0.6</v>
      </c>
      <c r="K42" s="67"/>
      <c r="L42" s="67"/>
      <c r="M42" s="68">
        <f>'1.1 y 1.2CUADROA1 - BNE 2024'!D$28</f>
        <v>8100</v>
      </c>
      <c r="N42" s="67" t="s">
        <v>378</v>
      </c>
      <c r="O42" s="97">
        <f t="shared" si="14"/>
        <v>7695</v>
      </c>
      <c r="P42" s="104" t="str">
        <f t="shared" si="15"/>
        <v>kcal/kg</v>
      </c>
      <c r="Q42" s="104" t="s">
        <v>370</v>
      </c>
      <c r="R42" s="98">
        <f t="shared" si="2"/>
        <v>3.2217425999999999E-5</v>
      </c>
      <c r="S42" s="98" t="str">
        <f t="shared" si="21"/>
        <v>TJ/kg</v>
      </c>
      <c r="T42" s="98">
        <f t="shared" si="22"/>
        <v>3.1411990350000001</v>
      </c>
      <c r="U42" s="98">
        <f t="shared" si="22"/>
        <v>3.2217425999999999E-4</v>
      </c>
      <c r="V42" s="98">
        <f t="shared" si="22"/>
        <v>1.9330455599999997E-5</v>
      </c>
      <c r="W42" s="98" t="str">
        <f t="shared" si="16"/>
        <v>kg GEI/kg</v>
      </c>
      <c r="X42" s="98">
        <f t="shared" si="17"/>
        <v>3.1411990350000001</v>
      </c>
      <c r="Y42" s="98">
        <f t="shared" si="18"/>
        <v>9.0208792799999996E-3</v>
      </c>
      <c r="Z42" s="98">
        <f t="shared" si="19"/>
        <v>5.1225707339999996E-3</v>
      </c>
      <c r="AA42" s="100" t="str">
        <f t="shared" si="20"/>
        <v>kg CO2e/kg</v>
      </c>
      <c r="AB42" s="118">
        <f t="shared" si="24"/>
        <v>3.1553424850140001E-3</v>
      </c>
      <c r="AC42" s="250" t="str">
        <f t="shared" si="11"/>
        <v>kgCO2e/gramos</v>
      </c>
      <c r="AD42" s="67" t="s">
        <v>365</v>
      </c>
      <c r="AE42" s="248" t="s">
        <v>2221</v>
      </c>
      <c r="AF42" s="248" t="s">
        <v>85</v>
      </c>
    </row>
    <row r="43" spans="2:32">
      <c r="B43" s="67" t="s">
        <v>101</v>
      </c>
      <c r="C43" s="67" t="s">
        <v>392</v>
      </c>
      <c r="D43" s="67" t="s">
        <v>393</v>
      </c>
      <c r="E43" s="67" t="s">
        <v>393</v>
      </c>
      <c r="F43" s="91" t="s">
        <v>86</v>
      </c>
      <c r="G43" s="74" t="s">
        <v>362</v>
      </c>
      <c r="H43" s="196">
        <f>'1.1 V2 CH2 T2.4'!$F$14</f>
        <v>74100</v>
      </c>
      <c r="I43" s="197">
        <f>'1.1 V2 CH2 T2.4'!$I$14</f>
        <v>10</v>
      </c>
      <c r="J43" s="197">
        <f>'1.1 V2 CH2 T2.4'!$L$14</f>
        <v>0.6</v>
      </c>
      <c r="K43" s="67">
        <f>'1.1 y 1.2CUADROA1 - BNE 2024'!$C$20</f>
        <v>0.84</v>
      </c>
      <c r="L43" s="67" t="s">
        <v>363</v>
      </c>
      <c r="M43" s="68">
        <f>'1.1 y 1.2CUADROA1 - BNE 2024'!D$20</f>
        <v>10900</v>
      </c>
      <c r="N43" s="67" t="s">
        <v>378</v>
      </c>
      <c r="O43" s="97">
        <f t="shared" si="14"/>
        <v>10355</v>
      </c>
      <c r="P43" s="104" t="str">
        <f t="shared" si="15"/>
        <v>kcal/kg</v>
      </c>
      <c r="Q43" s="104" t="s">
        <v>364</v>
      </c>
      <c r="R43" s="98">
        <f t="shared" si="2"/>
        <v>3.6417623759999997E-2</v>
      </c>
      <c r="S43" s="98" t="str">
        <f t="shared" si="21"/>
        <v>TJ/m3</v>
      </c>
      <c r="T43" s="98">
        <f t="shared" si="22"/>
        <v>2698.5459206159999</v>
      </c>
      <c r="U43" s="98">
        <f t="shared" si="22"/>
        <v>0.36417623759999995</v>
      </c>
      <c r="V43" s="98">
        <f t="shared" si="22"/>
        <v>2.1850574255999997E-2</v>
      </c>
      <c r="W43" s="98" t="str">
        <f t="shared" si="16"/>
        <v>kg GEI/m3</v>
      </c>
      <c r="X43" s="98">
        <f t="shared" si="17"/>
        <v>2698.5459206159999</v>
      </c>
      <c r="Y43" s="98">
        <f t="shared" si="18"/>
        <v>10.1969346528</v>
      </c>
      <c r="Z43" s="98">
        <f t="shared" si="19"/>
        <v>5.790402177839999</v>
      </c>
      <c r="AA43" s="100" t="str">
        <f t="shared" si="20"/>
        <v>kg CO2e/m3</v>
      </c>
      <c r="AB43" s="98">
        <f>SUM(X43:Z43)*IF(AND(F43="gramos",S43="TJ/m3")=TRUE(),1/(K43*1000000),IF(AND(F43="gramos",S43="TJ/kg")=TRUE(),1/(1000),IF(AND(F43="kilogramos",S43="TJ/m3")=TRUE(),1/(K43*1000),IF(AND(F43="toneladas",S43="TJ/m3")=TRUE(),1/K43,IF(AND(F43="toneladas",S43="TJ/kg")=TRUE(),1000,IF(AND(S43="TJ/m3",F43="litros")=TRUE(),1/1000,IF(AND(S43="TJ/kg",F43="litros")=TRUE(),K43/1000,1)))))))</f>
        <v>2714.5332574466397</v>
      </c>
      <c r="AC43" s="250" t="str">
        <f t="shared" si="11"/>
        <v>kgCO2e/metros cúbicos</v>
      </c>
      <c r="AD43" s="67" t="s">
        <v>365</v>
      </c>
      <c r="AE43" s="248" t="s">
        <v>2221</v>
      </c>
      <c r="AF43" s="248" t="s">
        <v>85</v>
      </c>
    </row>
    <row r="44" spans="2:32">
      <c r="B44" s="67" t="s">
        <v>101</v>
      </c>
      <c r="C44" s="67" t="s">
        <v>392</v>
      </c>
      <c r="D44" s="67" t="s">
        <v>393</v>
      </c>
      <c r="E44" s="67" t="s">
        <v>393</v>
      </c>
      <c r="F44" s="91" t="s">
        <v>87</v>
      </c>
      <c r="G44" s="74" t="s">
        <v>362</v>
      </c>
      <c r="H44" s="196">
        <f>'1.1 V2 CH2 T2.4'!$F$14</f>
        <v>74100</v>
      </c>
      <c r="I44" s="197">
        <f>'1.1 V2 CH2 T2.4'!$I$14</f>
        <v>10</v>
      </c>
      <c r="J44" s="197">
        <f>'1.1 V2 CH2 T2.4'!$L$14</f>
        <v>0.6</v>
      </c>
      <c r="K44" s="67">
        <f>'1.1 y 1.2CUADROA1 - BNE 2024'!$C$20</f>
        <v>0.84</v>
      </c>
      <c r="L44" s="67" t="s">
        <v>363</v>
      </c>
      <c r="M44" s="68">
        <f>'1.1 y 1.2CUADROA1 - BNE 2024'!D$20</f>
        <v>10900</v>
      </c>
      <c r="N44" s="67" t="s">
        <v>378</v>
      </c>
      <c r="O44" s="97">
        <f t="shared" si="14"/>
        <v>10355</v>
      </c>
      <c r="P44" s="104" t="str">
        <f t="shared" si="15"/>
        <v>kcal/kg</v>
      </c>
      <c r="Q44" s="104" t="s">
        <v>364</v>
      </c>
      <c r="R44" s="98">
        <f t="shared" si="2"/>
        <v>3.6417623759999997E-2</v>
      </c>
      <c r="S44" s="98" t="str">
        <f t="shared" si="21"/>
        <v>TJ/m3</v>
      </c>
      <c r="T44" s="98">
        <f t="shared" si="22"/>
        <v>2698.5459206159999</v>
      </c>
      <c r="U44" s="98">
        <f t="shared" si="22"/>
        <v>0.36417623759999995</v>
      </c>
      <c r="V44" s="98">
        <f t="shared" si="22"/>
        <v>2.1850574255999997E-2</v>
      </c>
      <c r="W44" s="98" t="str">
        <f t="shared" si="16"/>
        <v>kg GEI/m3</v>
      </c>
      <c r="X44" s="98">
        <f t="shared" si="17"/>
        <v>2698.5459206159999</v>
      </c>
      <c r="Y44" s="98">
        <f t="shared" si="18"/>
        <v>10.1969346528</v>
      </c>
      <c r="Z44" s="98">
        <f t="shared" si="19"/>
        <v>5.790402177839999</v>
      </c>
      <c r="AA44" s="100" t="str">
        <f t="shared" si="20"/>
        <v>kg CO2e/m3</v>
      </c>
      <c r="AB44" s="118">
        <f t="shared" ref="AB44:AB48" si="25">SUM(X44:Z44)*IF(AND(F44="gramos",S44="TJ/m3")=TRUE(),1/(K44*1000000),IF(AND(F44="gramos",S44="TJ/kg")=TRUE(),1/(1000),IF(AND(F44="kilogramos",S44="TJ/m3")=TRUE(),1/(K44*1000),IF(AND(F44="toneladas",S44="TJ/m3")=TRUE(),1/K44,IF(AND(F44="toneladas",S44="TJ/kg")=TRUE(),1000,IF(AND(S44="TJ/m3",F44="litros")=TRUE(),1/1000,IF(AND(S44="TJ/kg",F44="litros")=TRUE(),K44/1000,1)))))))</f>
        <v>2.7145332574466399</v>
      </c>
      <c r="AC44" s="250" t="str">
        <f t="shared" si="11"/>
        <v>kgCO2e/litros</v>
      </c>
      <c r="AD44" s="67" t="s">
        <v>365</v>
      </c>
      <c r="AE44" s="248" t="s">
        <v>2221</v>
      </c>
      <c r="AF44" s="248" t="s">
        <v>85</v>
      </c>
    </row>
    <row r="45" spans="2:32">
      <c r="B45" s="67" t="s">
        <v>102</v>
      </c>
      <c r="C45" s="67" t="s">
        <v>394</v>
      </c>
      <c r="D45" s="67" t="s">
        <v>395</v>
      </c>
      <c r="E45" s="67" t="s">
        <v>396</v>
      </c>
      <c r="F45" s="91" t="s">
        <v>86</v>
      </c>
      <c r="G45" s="74" t="s">
        <v>362</v>
      </c>
      <c r="H45" s="196">
        <f>'1.1 V2 CH2 T2.4'!$F$15</f>
        <v>77400</v>
      </c>
      <c r="I45" s="197">
        <f>'1.1 V2 CH2 T2.4'!$I$15</f>
        <v>10</v>
      </c>
      <c r="J45" s="197">
        <f>'1.1 V2 CH2 T2.4'!$L$15</f>
        <v>0.6</v>
      </c>
      <c r="K45" s="67">
        <f>'1.1 y 1.2CUADROA1 - BNE 2024'!$C$11</f>
        <v>0.92700000000000005</v>
      </c>
      <c r="L45" s="67" t="s">
        <v>363</v>
      </c>
      <c r="M45" s="68">
        <f>'1.1 y 1.2CUADROA1 - BNE 2024'!D$11</f>
        <v>10500</v>
      </c>
      <c r="N45" s="67" t="s">
        <v>378</v>
      </c>
      <c r="O45" s="97">
        <f t="shared" si="14"/>
        <v>9975</v>
      </c>
      <c r="P45" s="104" t="str">
        <f t="shared" si="15"/>
        <v>kcal/kg</v>
      </c>
      <c r="Q45" s="104" t="s">
        <v>364</v>
      </c>
      <c r="R45" s="98">
        <f t="shared" si="2"/>
        <v>3.8714606910000005E-2</v>
      </c>
      <c r="S45" s="98" t="str">
        <f t="shared" si="21"/>
        <v>TJ/m3</v>
      </c>
      <c r="T45" s="98">
        <f t="shared" si="22"/>
        <v>2996.5105748340002</v>
      </c>
      <c r="U45" s="98">
        <f t="shared" si="22"/>
        <v>0.38714606910000005</v>
      </c>
      <c r="V45" s="98">
        <f t="shared" si="22"/>
        <v>2.3228764146000003E-2</v>
      </c>
      <c r="W45" s="98" t="str">
        <f t="shared" si="16"/>
        <v>kg GEI/m3</v>
      </c>
      <c r="X45" s="98">
        <f t="shared" si="17"/>
        <v>2996.5105748340002</v>
      </c>
      <c r="Y45" s="98">
        <f t="shared" si="18"/>
        <v>10.840089934800002</v>
      </c>
      <c r="Z45" s="98">
        <f t="shared" si="19"/>
        <v>6.1556224986900006</v>
      </c>
      <c r="AA45" s="100" t="str">
        <f t="shared" si="20"/>
        <v>kg CO2e/m3</v>
      </c>
      <c r="AB45" s="98">
        <f t="shared" si="25"/>
        <v>3013.5062872674898</v>
      </c>
      <c r="AC45" s="250" t="str">
        <f t="shared" si="11"/>
        <v>kgCO2e/metros cúbicos</v>
      </c>
      <c r="AD45" s="67" t="s">
        <v>365</v>
      </c>
      <c r="AE45" s="248" t="s">
        <v>2221</v>
      </c>
      <c r="AF45" s="248" t="s">
        <v>85</v>
      </c>
    </row>
    <row r="46" spans="2:32">
      <c r="B46" s="67" t="s">
        <v>102</v>
      </c>
      <c r="C46" s="67" t="s">
        <v>394</v>
      </c>
      <c r="D46" s="67" t="s">
        <v>395</v>
      </c>
      <c r="E46" s="67" t="s">
        <v>396</v>
      </c>
      <c r="F46" s="91" t="s">
        <v>87</v>
      </c>
      <c r="G46" s="74" t="s">
        <v>362</v>
      </c>
      <c r="H46" s="196">
        <f>'1.1 V2 CH2 T2.4'!$F$15</f>
        <v>77400</v>
      </c>
      <c r="I46" s="197">
        <f>'1.1 V2 CH2 T2.4'!$I$15</f>
        <v>10</v>
      </c>
      <c r="J46" s="197">
        <f>'1.1 V2 CH2 T2.4'!$L$15</f>
        <v>0.6</v>
      </c>
      <c r="K46" s="67">
        <f>'1.1 y 1.2CUADROA1 - BNE 2024'!$C$11</f>
        <v>0.92700000000000005</v>
      </c>
      <c r="L46" s="67" t="s">
        <v>363</v>
      </c>
      <c r="M46" s="68">
        <f>'1.1 y 1.2CUADROA1 - BNE 2024'!D$11</f>
        <v>10500</v>
      </c>
      <c r="N46" s="67" t="s">
        <v>378</v>
      </c>
      <c r="O46" s="97">
        <f t="shared" si="14"/>
        <v>9975</v>
      </c>
      <c r="P46" s="104" t="str">
        <f t="shared" si="15"/>
        <v>kcal/kg</v>
      </c>
      <c r="Q46" s="249" t="s">
        <v>364</v>
      </c>
      <c r="R46" s="98">
        <f t="shared" si="2"/>
        <v>3.8714606910000005E-2</v>
      </c>
      <c r="S46" s="98" t="str">
        <f t="shared" si="21"/>
        <v>TJ/m3</v>
      </c>
      <c r="T46" s="98">
        <f t="shared" si="22"/>
        <v>2996.5105748340002</v>
      </c>
      <c r="U46" s="98">
        <f t="shared" si="22"/>
        <v>0.38714606910000005</v>
      </c>
      <c r="V46" s="98">
        <f t="shared" si="22"/>
        <v>2.3228764146000003E-2</v>
      </c>
      <c r="W46" s="98" t="str">
        <f t="shared" si="16"/>
        <v>kg GEI/m3</v>
      </c>
      <c r="X46" s="98">
        <f t="shared" si="17"/>
        <v>2996.5105748340002</v>
      </c>
      <c r="Y46" s="98">
        <f t="shared" si="18"/>
        <v>10.840089934800002</v>
      </c>
      <c r="Z46" s="98">
        <f t="shared" si="19"/>
        <v>6.1556224986900006</v>
      </c>
      <c r="AA46" s="100" t="str">
        <f t="shared" si="20"/>
        <v>kg CO2e/m3</v>
      </c>
      <c r="AB46" s="118">
        <f t="shared" si="25"/>
        <v>3.0135062872674898</v>
      </c>
      <c r="AC46" s="250" t="str">
        <f t="shared" si="11"/>
        <v>kgCO2e/litros</v>
      </c>
      <c r="AD46" s="67" t="s">
        <v>365</v>
      </c>
      <c r="AE46" s="248" t="s">
        <v>2221</v>
      </c>
      <c r="AF46" s="248" t="s">
        <v>85</v>
      </c>
    </row>
    <row r="47" spans="2:32">
      <c r="B47" s="67" t="s">
        <v>103</v>
      </c>
      <c r="C47" s="67" t="s">
        <v>397</v>
      </c>
      <c r="D47" s="67" t="s">
        <v>395</v>
      </c>
      <c r="E47" s="67" t="s">
        <v>396</v>
      </c>
      <c r="F47" s="91" t="s">
        <v>86</v>
      </c>
      <c r="G47" s="74" t="s">
        <v>362</v>
      </c>
      <c r="H47" s="196">
        <f>'1.1 V2 CH2 T2.4'!$F$15</f>
        <v>77400</v>
      </c>
      <c r="I47" s="197">
        <f>'1.1 V2 CH2 T2.4'!$I$15</f>
        <v>10</v>
      </c>
      <c r="J47" s="197">
        <f>'1.1 V2 CH2 T2.4'!$L$15</f>
        <v>0.6</v>
      </c>
      <c r="K47" s="67">
        <f>'1.1 y 1.2CUADROA1 - BNE 2024'!$C$13</f>
        <v>0.94499999999999995</v>
      </c>
      <c r="L47" s="67" t="s">
        <v>363</v>
      </c>
      <c r="M47" s="68">
        <f>'1.1 y 1.2CUADROA1 - BNE 2024'!D$13</f>
        <v>10500</v>
      </c>
      <c r="N47" s="67" t="s">
        <v>378</v>
      </c>
      <c r="O47" s="97">
        <f t="shared" si="14"/>
        <v>9975</v>
      </c>
      <c r="P47" s="104" t="str">
        <f t="shared" si="15"/>
        <v>kcal/kg</v>
      </c>
      <c r="Q47" s="104" t="s">
        <v>364</v>
      </c>
      <c r="R47" s="98">
        <f t="shared" si="2"/>
        <v>3.946634685E-2</v>
      </c>
      <c r="S47" s="98" t="str">
        <f t="shared" si="21"/>
        <v>TJ/m3</v>
      </c>
      <c r="T47" s="98">
        <f t="shared" si="22"/>
        <v>3054.69524619</v>
      </c>
      <c r="U47" s="98">
        <f t="shared" si="22"/>
        <v>0.3946634685</v>
      </c>
      <c r="V47" s="98">
        <f t="shared" si="22"/>
        <v>2.3679808109999999E-2</v>
      </c>
      <c r="W47" s="98" t="str">
        <f t="shared" si="16"/>
        <v>kg GEI/m3</v>
      </c>
      <c r="X47" s="98">
        <f t="shared" si="17"/>
        <v>3054.69524619</v>
      </c>
      <c r="Y47" s="98">
        <f t="shared" si="18"/>
        <v>11.050577118</v>
      </c>
      <c r="Z47" s="98">
        <f t="shared" si="19"/>
        <v>6.2751491491499998</v>
      </c>
      <c r="AA47" s="100" t="str">
        <f t="shared" si="20"/>
        <v>kg CO2e/m3</v>
      </c>
      <c r="AB47" s="98">
        <f t="shared" si="25"/>
        <v>3072.02097245715</v>
      </c>
      <c r="AC47" s="250" t="str">
        <f t="shared" si="11"/>
        <v>kgCO2e/metros cúbicos</v>
      </c>
      <c r="AD47" s="67" t="s">
        <v>365</v>
      </c>
      <c r="AE47" s="248" t="s">
        <v>2221</v>
      </c>
      <c r="AF47" s="248" t="s">
        <v>85</v>
      </c>
    </row>
    <row r="48" spans="2:32">
      <c r="B48" s="67" t="s">
        <v>103</v>
      </c>
      <c r="C48" s="67" t="s">
        <v>397</v>
      </c>
      <c r="D48" s="67" t="s">
        <v>395</v>
      </c>
      <c r="E48" s="67" t="s">
        <v>396</v>
      </c>
      <c r="F48" s="91" t="s">
        <v>87</v>
      </c>
      <c r="G48" s="74" t="s">
        <v>362</v>
      </c>
      <c r="H48" s="196">
        <f>'1.1 V2 CH2 T2.4'!$F$15</f>
        <v>77400</v>
      </c>
      <c r="I48" s="197">
        <f>'1.1 V2 CH2 T2.4'!$I$15</f>
        <v>10</v>
      </c>
      <c r="J48" s="197">
        <f>'1.1 V2 CH2 T2.4'!$L$15</f>
        <v>0.6</v>
      </c>
      <c r="K48" s="67">
        <f>'1.1 y 1.2CUADROA1 - BNE 2024'!$C$13</f>
        <v>0.94499999999999995</v>
      </c>
      <c r="L48" s="67" t="s">
        <v>363</v>
      </c>
      <c r="M48" s="68">
        <f>'1.1 y 1.2CUADROA1 - BNE 2024'!D$13</f>
        <v>10500</v>
      </c>
      <c r="N48" s="67" t="s">
        <v>378</v>
      </c>
      <c r="O48" s="97">
        <f t="shared" si="14"/>
        <v>9975</v>
      </c>
      <c r="P48" s="104" t="str">
        <f t="shared" si="15"/>
        <v>kcal/kg</v>
      </c>
      <c r="Q48" s="104" t="s">
        <v>364</v>
      </c>
      <c r="R48" s="98">
        <f t="shared" si="2"/>
        <v>3.946634685E-2</v>
      </c>
      <c r="S48" s="98" t="str">
        <f t="shared" si="21"/>
        <v>TJ/m3</v>
      </c>
      <c r="T48" s="98">
        <f t="shared" ref="T48:V48" si="26">H48*$R48</f>
        <v>3054.69524619</v>
      </c>
      <c r="U48" s="98">
        <f t="shared" si="26"/>
        <v>0.3946634685</v>
      </c>
      <c r="V48" s="98">
        <f t="shared" si="26"/>
        <v>2.3679808109999999E-2</v>
      </c>
      <c r="W48" s="98" t="str">
        <f t="shared" si="16"/>
        <v>kg GEI/m3</v>
      </c>
      <c r="X48" s="98">
        <f t="shared" si="17"/>
        <v>3054.69524619</v>
      </c>
      <c r="Y48" s="98">
        <f t="shared" si="18"/>
        <v>11.050577118</v>
      </c>
      <c r="Z48" s="98">
        <f t="shared" si="19"/>
        <v>6.2751491491499998</v>
      </c>
      <c r="AA48" s="100" t="str">
        <f t="shared" si="20"/>
        <v>kg CO2e/m3</v>
      </c>
      <c r="AB48" s="118">
        <f t="shared" si="25"/>
        <v>3.0720209724571501</v>
      </c>
      <c r="AC48" s="250" t="str">
        <f t="shared" si="11"/>
        <v>kgCO2e/litros</v>
      </c>
      <c r="AD48" s="67" t="s">
        <v>365</v>
      </c>
      <c r="AE48" s="248" t="s">
        <v>2221</v>
      </c>
      <c r="AF48" s="248" t="s">
        <v>85</v>
      </c>
    </row>
    <row r="49" spans="2:9">
      <c r="B49" s="260"/>
      <c r="C49" s="260"/>
    </row>
    <row r="50" spans="2:9">
      <c r="B50" s="260"/>
      <c r="C50" s="260"/>
    </row>
    <row r="51" spans="2:9">
      <c r="B51" s="260"/>
      <c r="C51" s="260"/>
    </row>
    <row r="52" spans="2:9">
      <c r="B52" s="260"/>
      <c r="C52" s="260"/>
    </row>
    <row r="53" spans="2:9">
      <c r="B53" s="1" t="s">
        <v>337</v>
      </c>
      <c r="C53" s="260"/>
    </row>
    <row r="54" spans="2:9">
      <c r="B54" s="1" t="s">
        <v>193</v>
      </c>
      <c r="C54" s="260"/>
    </row>
    <row r="55" spans="2:9">
      <c r="B55" s="1" t="s">
        <v>2117</v>
      </c>
      <c r="C55" s="260"/>
    </row>
    <row r="56" spans="2:9">
      <c r="C56" s="260"/>
    </row>
    <row r="57" spans="2:9">
      <c r="C57" s="260"/>
    </row>
    <row r="58" spans="2:9" ht="28.8">
      <c r="B58" s="109" t="s">
        <v>684</v>
      </c>
      <c r="C58" s="109" t="s">
        <v>341</v>
      </c>
      <c r="D58" s="109" t="s">
        <v>685</v>
      </c>
      <c r="E58" s="109" t="s">
        <v>686</v>
      </c>
      <c r="F58" s="167" t="s">
        <v>687</v>
      </c>
      <c r="G58" s="69" t="s">
        <v>688</v>
      </c>
      <c r="H58" s="69" t="s">
        <v>689</v>
      </c>
      <c r="I58" s="69" t="s">
        <v>79</v>
      </c>
    </row>
    <row r="59" spans="2:9">
      <c r="B59" s="254" t="s">
        <v>126</v>
      </c>
      <c r="C59" s="260" t="s">
        <v>126</v>
      </c>
      <c r="D59" s="74" t="s">
        <v>690</v>
      </c>
      <c r="E59" s="254" t="s">
        <v>126</v>
      </c>
      <c r="F59" s="254" t="s">
        <v>90</v>
      </c>
      <c r="G59" s="209">
        <f>_xlfn.XLOOKUP(B59,'1.4 AR5 CH8  T8.A.1'!$A$4:$A$217,'1.4 AR5 CH8  T8.A.1'!$H$4:$H$217,_xlfn.XLOOKUP(B59,'1.4 V3 CH7 T7.8'!$B$4:$B$54,'1.4 V3 CH7 T7.8'!$O$4:$O$54,"No se encuentra"))</f>
        <v>858</v>
      </c>
      <c r="H59" s="332" t="str">
        <f>"kgCO2e/"&amp;F59</f>
        <v>kgCO2e/kilogramos</v>
      </c>
      <c r="I59" s="67" t="s">
        <v>691</v>
      </c>
    </row>
    <row r="60" spans="2:9">
      <c r="B60" s="74" t="s">
        <v>153</v>
      </c>
      <c r="C60" s="74" t="s">
        <v>153</v>
      </c>
      <c r="D60" s="74" t="s">
        <v>690</v>
      </c>
      <c r="E60" s="74" t="s">
        <v>153</v>
      </c>
      <c r="F60" s="254" t="s">
        <v>90</v>
      </c>
      <c r="G60" s="209">
        <f>_xlfn.XLOOKUP(B60,'1.4 AR5 CH8  T8.A.1'!$A$4:$A$217,'1.4 AR5 CH8  T8.A.1'!$H$4:$H$217,_xlfn.XLOOKUP(B60,'1.4 V3 CH7 T7.8'!$B$4:$B$54,'1.4 V3 CH7 T7.8'!$O$4:$O$54,"No se encuentra"))</f>
        <v>328</v>
      </c>
      <c r="H60" s="332" t="str">
        <f t="shared" ref="H60:H90" si="27">"kgCO2e/"&amp;F60</f>
        <v>kgCO2e/kilogramos</v>
      </c>
      <c r="I60" s="182" t="s">
        <v>691</v>
      </c>
    </row>
    <row r="61" spans="2:9">
      <c r="B61" s="74" t="s">
        <v>154</v>
      </c>
      <c r="C61" s="74" t="s">
        <v>154</v>
      </c>
      <c r="D61" s="74" t="s">
        <v>690</v>
      </c>
      <c r="E61" s="74" t="s">
        <v>154</v>
      </c>
      <c r="F61" s="254" t="s">
        <v>90</v>
      </c>
      <c r="G61" s="209">
        <f>_xlfn.XLOOKUP(B61,'1.4 AR5 CH8  T8.A.1'!$A$4:$A$217,'1.4 AR5 CH8  T8.A.1'!$H$4:$H$217,_xlfn.XLOOKUP(B61,'1.4 V3 CH7 T7.8'!$B$4:$B$54,'1.4 V3 CH7 T7.8'!$O$4:$O$54,"No se encuentra"))</f>
        <v>4800</v>
      </c>
      <c r="H61" s="332" t="str">
        <f t="shared" si="27"/>
        <v>kgCO2e/kilogramos</v>
      </c>
      <c r="I61" s="74" t="s">
        <v>691</v>
      </c>
    </row>
    <row r="62" spans="2:9">
      <c r="B62" s="74" t="s">
        <v>155</v>
      </c>
      <c r="C62" s="74" t="s">
        <v>155</v>
      </c>
      <c r="D62" s="74" t="s">
        <v>690</v>
      </c>
      <c r="E62" s="74" t="s">
        <v>155</v>
      </c>
      <c r="F62" s="254" t="s">
        <v>90</v>
      </c>
      <c r="G62" s="209">
        <f>_xlfn.XLOOKUP(B62,'1.4 AR5 CH8  T8.A.1'!$A$4:$A$217,'1.4 AR5 CH8  T8.A.1'!$H$4:$H$217,_xlfn.XLOOKUP(B62,'1.4 V3 CH7 T7.8'!$B$4:$B$54,'1.4 V3 CH7 T7.8'!$O$4:$O$54,"No se encuentra"))</f>
        <v>138</v>
      </c>
      <c r="H62" s="332" t="str">
        <f t="shared" si="27"/>
        <v>kgCO2e/kilogramos</v>
      </c>
      <c r="I62" s="74" t="s">
        <v>691</v>
      </c>
    </row>
    <row r="63" spans="2:9">
      <c r="B63" s="74" t="s">
        <v>156</v>
      </c>
      <c r="C63" s="74" t="s">
        <v>156</v>
      </c>
      <c r="D63" s="74" t="s">
        <v>690</v>
      </c>
      <c r="E63" s="74" t="s">
        <v>156</v>
      </c>
      <c r="F63" s="254" t="s">
        <v>90</v>
      </c>
      <c r="G63" s="209">
        <f>_xlfn.XLOOKUP(B63,'1.4 AR5 CH8  T8.A.1'!$A$4:$A$217,'1.4 AR5 CH8  T8.A.1'!$H$4:$H$217,_xlfn.XLOOKUP(B63,'1.4 V3 CH7 T7.8'!$B$4:$B$54,'1.4 V3 CH7 T7.8'!$O$4:$O$54,"No se encuentra"))</f>
        <v>3350</v>
      </c>
      <c r="H63" s="332" t="str">
        <f t="shared" si="27"/>
        <v>kgCO2e/kilogramos</v>
      </c>
      <c r="I63" s="74" t="s">
        <v>691</v>
      </c>
    </row>
    <row r="64" spans="2:9">
      <c r="B64" s="74" t="s">
        <v>157</v>
      </c>
      <c r="C64" s="74" t="s">
        <v>157</v>
      </c>
      <c r="D64" s="74" t="s">
        <v>690</v>
      </c>
      <c r="E64" s="74" t="s">
        <v>157</v>
      </c>
      <c r="F64" s="254" t="s">
        <v>90</v>
      </c>
      <c r="G64" s="209">
        <f>_xlfn.XLOOKUP(B64,'1.4 AR5 CH8  T8.A.1'!$A$4:$A$217,'1.4 AR5 CH8  T8.A.1'!$H$4:$H$217,_xlfn.XLOOKUP(B64,'1.4 V3 CH7 T7.8'!$B$4:$B$54,'1.4 V3 CH7 T7.8'!$O$4:$O$54,"No se encuentra"))</f>
        <v>12400</v>
      </c>
      <c r="H64" s="332" t="str">
        <f t="shared" si="27"/>
        <v>kgCO2e/kilogramos</v>
      </c>
      <c r="I64" s="74" t="s">
        <v>691</v>
      </c>
    </row>
    <row r="65" spans="2:9">
      <c r="B65" s="74" t="s">
        <v>158</v>
      </c>
      <c r="C65" s="74" t="s">
        <v>158</v>
      </c>
      <c r="D65" s="74" t="s">
        <v>690</v>
      </c>
      <c r="E65" s="74" t="s">
        <v>158</v>
      </c>
      <c r="F65" s="254" t="s">
        <v>90</v>
      </c>
      <c r="G65" s="209">
        <f>_xlfn.XLOOKUP(B65,'1.4 AR5 CH8  T8.A.1'!$A$4:$A$217,'1.4 AR5 CH8  T8.A.1'!$H$4:$H$217,_xlfn.XLOOKUP(B65,'1.4 V3 CH7 T7.8'!$B$4:$B$54,'1.4 V3 CH7 T7.8'!$O$4:$O$54,"No se encuentra"))</f>
        <v>8060</v>
      </c>
      <c r="H65" s="332" t="str">
        <f t="shared" si="27"/>
        <v>kgCO2e/kilogramos</v>
      </c>
      <c r="I65" s="74" t="s">
        <v>691</v>
      </c>
    </row>
    <row r="66" spans="2:9">
      <c r="B66" s="254" t="s">
        <v>127</v>
      </c>
      <c r="C66" s="254" t="s">
        <v>127</v>
      </c>
      <c r="D66" s="74" t="s">
        <v>690</v>
      </c>
      <c r="E66" s="254" t="s">
        <v>127</v>
      </c>
      <c r="F66" s="254" t="s">
        <v>90</v>
      </c>
      <c r="G66" s="209">
        <f>_xlfn.XLOOKUP(B66,'1.4 AR5 CH8  T8.A.1'!$A$4:$A$217,'1.4 AR5 CH8  T8.A.1'!$H$4:$H$217,_xlfn.XLOOKUP(B66,'1.4 V3 CH7 T7.8'!$B$4:$B$54,'1.4 V3 CH7 T7.8'!$O$4:$O$54,"No se encuentra"))</f>
        <v>677</v>
      </c>
      <c r="H66" s="332" t="str">
        <f t="shared" si="27"/>
        <v>kgCO2e/kilogramos</v>
      </c>
      <c r="I66" s="74" t="s">
        <v>691</v>
      </c>
    </row>
    <row r="67" spans="2:9">
      <c r="B67" s="254" t="s">
        <v>128</v>
      </c>
      <c r="C67" s="254" t="s">
        <v>128</v>
      </c>
      <c r="D67" s="74" t="s">
        <v>690</v>
      </c>
      <c r="E67" s="254" t="s">
        <v>128</v>
      </c>
      <c r="F67" s="254" t="s">
        <v>90</v>
      </c>
      <c r="G67" s="209">
        <f>_xlfn.XLOOKUP(B67,'1.4 AR5 CH8  T8.A.1'!$A$4:$A$217,'1.4 AR5 CH8  T8.A.1'!$H$4:$H$217,_xlfn.XLOOKUP(B67,'1.4 V3 CH7 T7.8'!$B$4:$B$54,'1.4 V3 CH7 T7.8'!$O$4:$O$54,"No se encuentra"))</f>
        <v>116</v>
      </c>
      <c r="H67" s="332" t="str">
        <f t="shared" si="27"/>
        <v>kgCO2e/kilogramos</v>
      </c>
      <c r="I67" s="74" t="s">
        <v>691</v>
      </c>
    </row>
    <row r="68" spans="2:9">
      <c r="B68" s="254" t="s">
        <v>692</v>
      </c>
      <c r="C68" s="149" t="s">
        <v>129</v>
      </c>
      <c r="D68" s="74" t="s">
        <v>690</v>
      </c>
      <c r="E68" s="254" t="s">
        <v>692</v>
      </c>
      <c r="F68" s="254" t="s">
        <v>90</v>
      </c>
      <c r="G68" s="209">
        <f>_xlfn.XLOOKUP(B68,'1.4 AR5 CH8  T8.A.1'!$A$4:$A$217,'1.4 AR5 CH8  T8.A.1'!$H$4:$H$217,_xlfn.XLOOKUP(B68,'1.4 V3 CH7 T7.8'!$B$4:$B$54,'1.4 V3 CH7 T7.8'!$O$4:$O$54,"No se encuentra"))</f>
        <v>1650</v>
      </c>
      <c r="H68" s="332" t="str">
        <f t="shared" si="27"/>
        <v>kgCO2e/kilogramos</v>
      </c>
      <c r="I68" s="74" t="s">
        <v>691</v>
      </c>
    </row>
    <row r="69" spans="2:9">
      <c r="B69" s="254" t="s">
        <v>693</v>
      </c>
      <c r="C69" s="254" t="s">
        <v>130</v>
      </c>
      <c r="D69" s="74" t="s">
        <v>690</v>
      </c>
      <c r="E69" s="74" t="s">
        <v>693</v>
      </c>
      <c r="F69" s="254" t="s">
        <v>90</v>
      </c>
      <c r="G69" s="209">
        <f>_xlfn.XLOOKUP(B69,'1.4 AR5 CH8  T8.A.1'!$A$4:$A$217,'1.4 AR5 CH8  T8.A.1'!$H$4:$H$217,_xlfn.XLOOKUP(B69,'1.4 V3 CH7 T7.8'!$B$4:$B$54,'1.4 V3 CH7 T7.8'!$O$4:$O$54,"No se encuentra"))</f>
        <v>9200</v>
      </c>
      <c r="H69" s="332" t="str">
        <f t="shared" si="27"/>
        <v>kgCO2e/kilogramos</v>
      </c>
      <c r="I69" s="74" t="s">
        <v>691</v>
      </c>
    </row>
    <row r="70" spans="2:9">
      <c r="B70" s="254" t="s">
        <v>694</v>
      </c>
      <c r="C70" s="74" t="s">
        <v>131</v>
      </c>
      <c r="D70" s="74" t="s">
        <v>690</v>
      </c>
      <c r="E70" s="254" t="s">
        <v>694</v>
      </c>
      <c r="F70" s="254" t="s">
        <v>90</v>
      </c>
      <c r="G70" s="209">
        <f>_xlfn.XLOOKUP(B70,'1.4 AR5 CH8  T8.A.1'!$A$4:$A$217,'1.4 AR5 CH8  T8.A.1'!$H$4:$H$217,_xlfn.XLOOKUP(B70,'1.4 V3 CH7 T7.8'!$B$4:$B$54,'1.4 V3 CH7 T7.8'!$O$4:$O$54,"No se encuentra"))</f>
        <v>9540</v>
      </c>
      <c r="H70" s="332" t="str">
        <f t="shared" si="27"/>
        <v>kgCO2e/kilogramos</v>
      </c>
      <c r="I70" s="74" t="s">
        <v>691</v>
      </c>
    </row>
    <row r="71" spans="2:9">
      <c r="B71" s="74" t="s">
        <v>695</v>
      </c>
      <c r="C71" s="74" t="s">
        <v>132</v>
      </c>
      <c r="D71" s="74" t="s">
        <v>690</v>
      </c>
      <c r="E71" s="74" t="s">
        <v>695</v>
      </c>
      <c r="F71" s="254" t="s">
        <v>90</v>
      </c>
      <c r="G71" s="209">
        <f>_xlfn.XLOOKUP(B71,'1.4 AR5 CH8  T8.A.1'!$A$4:$A$217,'1.4 AR5 CH8  T8.A.1'!$H$4:$H$217,_xlfn.XLOOKUP(B71,'1.4 V3 CH7 T7.8'!$B$4:$B$54,'1.4 V3 CH7 T7.8'!$O$4:$O$54,"No se encuentra"))</f>
        <v>11100</v>
      </c>
      <c r="H71" s="332" t="str">
        <f t="shared" si="27"/>
        <v>kgCO2e/kilogramos</v>
      </c>
      <c r="I71" s="74" t="s">
        <v>691</v>
      </c>
    </row>
    <row r="72" spans="2:9">
      <c r="B72" s="254" t="s">
        <v>696</v>
      </c>
      <c r="C72" s="254" t="s">
        <v>133</v>
      </c>
      <c r="D72" s="74" t="s">
        <v>690</v>
      </c>
      <c r="E72" s="74" t="s">
        <v>696</v>
      </c>
      <c r="F72" s="254" t="s">
        <v>90</v>
      </c>
      <c r="G72" s="209">
        <f>_xlfn.XLOOKUP(B72,'1.4 AR5 CH8  T8.A.1'!$A$4:$A$217,'1.4 AR5 CH8  T8.A.1'!$H$4:$H$217,_xlfn.XLOOKUP(B72,'1.4 V3 CH7 T7.8'!$B$4:$B$54,'1.4 V3 CH7 T7.8'!$O$4:$O$54,"No se encuentra"))</f>
        <v>7910</v>
      </c>
      <c r="H72" s="332" t="str">
        <f t="shared" si="27"/>
        <v>kgCO2e/kilogramos</v>
      </c>
      <c r="I72" s="74" t="s">
        <v>691</v>
      </c>
    </row>
    <row r="73" spans="2:9">
      <c r="B73" s="74" t="s">
        <v>697</v>
      </c>
      <c r="C73" s="74" t="s">
        <v>134</v>
      </c>
      <c r="D73" s="74" t="s">
        <v>690</v>
      </c>
      <c r="E73" s="74" t="s">
        <v>697</v>
      </c>
      <c r="F73" s="254" t="s">
        <v>90</v>
      </c>
      <c r="G73" s="209">
        <f>_xlfn.XLOOKUP(B73,'1.4 AR5 CH8  T8.A.1'!$A$4:$A$217,'1.4 AR5 CH8  T8.A.1'!$H$4:$H$217,_xlfn.XLOOKUP(B73,'1.4 V3 CH7 T7.8'!$B$4:$B$54,'1.4 V3 CH7 T7.8'!$O$4:$O$54,"No se encuentra"))</f>
        <v>6630</v>
      </c>
      <c r="H73" s="332" t="str">
        <f t="shared" si="27"/>
        <v>kgCO2e/kilogramos</v>
      </c>
      <c r="I73" s="74" t="s">
        <v>691</v>
      </c>
    </row>
    <row r="74" spans="2:9">
      <c r="B74" s="74" t="s">
        <v>698</v>
      </c>
      <c r="C74" s="254" t="s">
        <v>135</v>
      </c>
      <c r="D74" s="74" t="s">
        <v>690</v>
      </c>
      <c r="E74" s="74" t="s">
        <v>698</v>
      </c>
      <c r="F74" s="254" t="s">
        <v>90</v>
      </c>
      <c r="G74" s="209">
        <f>_xlfn.XLOOKUP(B74,'1.4 AR5 CH8  T8.A.1'!$A$4:$A$217,'1.4 AR5 CH8  T8.A.1'!$H$4:$H$217,_xlfn.XLOOKUP(B74,'1.4 V3 CH7 T7.8'!$B$4:$B$54,'1.4 V3 CH7 T7.8'!$O$4:$O$54,"No se encuentra"))</f>
        <v>8550</v>
      </c>
      <c r="H74" s="332" t="str">
        <f t="shared" si="27"/>
        <v>kgCO2e/kilogramos</v>
      </c>
      <c r="I74" s="74" t="s">
        <v>691</v>
      </c>
    </row>
    <row r="75" spans="2:9">
      <c r="B75" s="74" t="s">
        <v>136</v>
      </c>
      <c r="C75" s="74" t="s">
        <v>136</v>
      </c>
      <c r="D75" s="74" t="s">
        <v>690</v>
      </c>
      <c r="E75" s="74" t="s">
        <v>136</v>
      </c>
      <c r="F75" s="254" t="s">
        <v>90</v>
      </c>
      <c r="G75" s="209">
        <f>_xlfn.XLOOKUP(B75,'1.4 AR5 CH8  T8.A.1'!$A$4:$A$217,'1.4 AR5 CH8  T8.A.1'!$H$4:$H$217,_xlfn.XLOOKUP(B75,'1.4 V3 CH7 T7.8'!$B$4:$B$54,'1.4 V3 CH7 T7.8'!$O$4:$O$54,"No se encuentra"))</f>
        <v>3170</v>
      </c>
      <c r="H75" s="332" t="str">
        <f t="shared" si="27"/>
        <v>kgCO2e/kilogramos</v>
      </c>
      <c r="I75" s="74" t="s">
        <v>691</v>
      </c>
    </row>
    <row r="76" spans="2:9">
      <c r="B76" s="74" t="s">
        <v>699</v>
      </c>
      <c r="C76" s="254" t="s">
        <v>137</v>
      </c>
      <c r="D76" s="74" t="s">
        <v>690</v>
      </c>
      <c r="E76" s="74" t="s">
        <v>699</v>
      </c>
      <c r="F76" s="254" t="s">
        <v>90</v>
      </c>
      <c r="G76" s="209">
        <f>_xlfn.XLOOKUP(B76,'1.4 AR5 CH8  T8.A.1'!$A$4:$A$217,'1.4 AR5 CH8  T8.A.1'!$H$4:$H$217,_xlfn.XLOOKUP(B76,'1.4 V3 CH7 T7.8'!$B$4:$B$54,'1.4 V3 CH7 T7.8'!$O$4:$O$54,"No se encuentra"))</f>
        <v>8900</v>
      </c>
      <c r="H76" s="332" t="str">
        <f t="shared" si="27"/>
        <v>kgCO2e/kilogramos</v>
      </c>
      <c r="I76" s="74" t="s">
        <v>691</v>
      </c>
    </row>
    <row r="77" spans="2:9">
      <c r="B77" s="254" t="s">
        <v>700</v>
      </c>
      <c r="C77" s="254" t="s">
        <v>138</v>
      </c>
      <c r="D77" s="74" t="s">
        <v>690</v>
      </c>
      <c r="E77" s="254" t="s">
        <v>700</v>
      </c>
      <c r="F77" s="254" t="s">
        <v>90</v>
      </c>
      <c r="G77" s="209">
        <f>_xlfn.XLOOKUP(B77,'1.4 AR5 CH8  T8.A.1'!$A$4:$A$217,'1.4 AR5 CH8  T8.A.1'!$H$4:$H$217,_xlfn.XLOOKUP(B77,'1.4 V3 CH7 T7.8'!$B$4:$B$54,'1.4 V3 CH7 T7.8'!$O$4:$O$54,"No se encuentra"))</f>
        <v>23500</v>
      </c>
      <c r="H77" s="332" t="str">
        <f t="shared" si="27"/>
        <v>kgCO2e/kilogramos</v>
      </c>
      <c r="I77" s="74" t="s">
        <v>691</v>
      </c>
    </row>
    <row r="78" spans="2:9">
      <c r="B78" s="254" t="s">
        <v>701</v>
      </c>
      <c r="C78" s="74" t="s">
        <v>139</v>
      </c>
      <c r="D78" s="74" t="s">
        <v>690</v>
      </c>
      <c r="E78" s="254" t="s">
        <v>701</v>
      </c>
      <c r="F78" s="254" t="s">
        <v>90</v>
      </c>
      <c r="G78" s="209">
        <f>_xlfn.XLOOKUP(B78,'1.4 AR5 CH8  T8.A.1'!$A$4:$A$217,'1.4 AR5 CH8  T8.A.1'!$H$4:$H$217,_xlfn.XLOOKUP(B78,'1.4 V3 CH7 T7.8'!$B$4:$B$54,'1.4 V3 CH7 T7.8'!$O$4:$O$54,"No se encuentra"))</f>
        <v>28</v>
      </c>
      <c r="H78" s="332" t="str">
        <f t="shared" si="27"/>
        <v>kgCO2e/kilogramos</v>
      </c>
      <c r="I78" s="74" t="s">
        <v>691</v>
      </c>
    </row>
    <row r="79" spans="2:9">
      <c r="B79" s="254" t="s">
        <v>702</v>
      </c>
      <c r="C79" s="254" t="s">
        <v>140</v>
      </c>
      <c r="D79" s="74" t="s">
        <v>690</v>
      </c>
      <c r="E79" s="254" t="s">
        <v>702</v>
      </c>
      <c r="F79" s="254" t="s">
        <v>90</v>
      </c>
      <c r="G79" s="209">
        <f>_xlfn.XLOOKUP(B79,'1.4 AR5 CH8  T8.A.1'!$A$4:$A$217,'1.4 AR5 CH8  T8.A.1'!$H$4:$H$217,_xlfn.XLOOKUP(B79,'1.4 V3 CH7 T7.8'!$B$4:$B$54,'1.4 V3 CH7 T7.8'!$O$4:$O$54,"No se encuentra"))</f>
        <v>16100</v>
      </c>
      <c r="H79" s="332" t="str">
        <f t="shared" si="27"/>
        <v>kgCO2e/kilogramos</v>
      </c>
      <c r="I79" s="74" t="s">
        <v>691</v>
      </c>
    </row>
    <row r="80" spans="2:9">
      <c r="B80" s="74" t="s">
        <v>141</v>
      </c>
      <c r="C80" s="74" t="s">
        <v>141</v>
      </c>
      <c r="D80" s="74" t="s">
        <v>690</v>
      </c>
      <c r="E80" s="74" t="s">
        <v>141</v>
      </c>
      <c r="F80" s="254" t="s">
        <v>90</v>
      </c>
      <c r="G80" s="209">
        <f>_xlfn.XLOOKUP(B80,'1.4 AR5 CH8  T8.A.1'!$A$4:$A$217,'1.4 AR5 CH8  T8.A.1'!$H$4:$H$217,_xlfn.XLOOKUP(B80,'1.4 V3 CH7 T7.8'!$B$4:$B$54,'1.4 V3 CH7 T7.8'!$O$4:$O$54,"No se encuentra"))</f>
        <v>3942.8</v>
      </c>
      <c r="H80" s="332" t="str">
        <f t="shared" si="27"/>
        <v>kgCO2e/kilogramos</v>
      </c>
      <c r="I80" s="74" t="s">
        <v>691</v>
      </c>
    </row>
    <row r="81" spans="2:9">
      <c r="B81" s="74" t="s">
        <v>142</v>
      </c>
      <c r="C81" s="74" t="s">
        <v>142</v>
      </c>
      <c r="D81" s="74" t="s">
        <v>690</v>
      </c>
      <c r="E81" s="74" t="s">
        <v>142</v>
      </c>
      <c r="F81" s="254" t="s">
        <v>90</v>
      </c>
      <c r="G81" s="209">
        <f>_xlfn.XLOOKUP(B81,'1.4 AR5 CH8  T8.A.1'!$A$4:$A$217,'1.4 AR5 CH8  T8.A.1'!$H$4:$H$217,_xlfn.XLOOKUP(B81,'1.4 V3 CH7 T7.8'!$B$4:$B$54,'1.4 V3 CH7 T7.8'!$O$4:$O$54,"No se encuentra"))</f>
        <v>1923.4</v>
      </c>
      <c r="H81" s="332" t="str">
        <f t="shared" si="27"/>
        <v>kgCO2e/kilogramos</v>
      </c>
      <c r="I81" s="74" t="s">
        <v>691</v>
      </c>
    </row>
    <row r="82" spans="2:9">
      <c r="B82" s="74" t="s">
        <v>143</v>
      </c>
      <c r="C82" s="74" t="s">
        <v>143</v>
      </c>
      <c r="D82" s="74" t="s">
        <v>690</v>
      </c>
      <c r="E82" s="74" t="s">
        <v>143</v>
      </c>
      <c r="F82" s="254" t="s">
        <v>90</v>
      </c>
      <c r="G82" s="209">
        <f>_xlfn.XLOOKUP(B82,'1.4 AR5 CH8  T8.A.1'!$A$4:$A$217,'1.4 AR5 CH8  T8.A.1'!$H$4:$H$217,_xlfn.XLOOKUP(B82,'1.4 V3 CH7 T7.8'!$B$4:$B$54,'1.4 V3 CH7 T7.8'!$O$4:$O$54,"No se encuentra"))</f>
        <v>2546.6999999999998</v>
      </c>
      <c r="H82" s="332" t="str">
        <f t="shared" si="27"/>
        <v>kgCO2e/kilogramos</v>
      </c>
      <c r="I82" s="74" t="s">
        <v>691</v>
      </c>
    </row>
    <row r="83" spans="2:9">
      <c r="B83" s="74" t="s">
        <v>144</v>
      </c>
      <c r="C83" s="74" t="s">
        <v>144</v>
      </c>
      <c r="D83" s="74" t="s">
        <v>690</v>
      </c>
      <c r="E83" s="74" t="s">
        <v>144</v>
      </c>
      <c r="F83" s="254" t="s">
        <v>90</v>
      </c>
      <c r="G83" s="209">
        <f>_xlfn.XLOOKUP(B83,'1.4 AR5 CH8  T8.A.1'!$A$4:$A$217,'1.4 AR5 CH8  T8.A.1'!$H$4:$H$217,_xlfn.XLOOKUP(B83,'1.4 V3 CH7 T7.8'!$B$4:$B$54,'1.4 V3 CH7 T7.8'!$O$4:$O$54,"No se encuentra"))</f>
        <v>1624.21</v>
      </c>
      <c r="H83" s="332" t="str">
        <f t="shared" si="27"/>
        <v>kgCO2e/kilogramos</v>
      </c>
      <c r="I83" s="74" t="s">
        <v>691</v>
      </c>
    </row>
    <row r="84" spans="2:9">
      <c r="B84" s="74" t="s">
        <v>145</v>
      </c>
      <c r="C84" s="74" t="s">
        <v>145</v>
      </c>
      <c r="D84" s="74" t="s">
        <v>690</v>
      </c>
      <c r="E84" s="74" t="s">
        <v>145</v>
      </c>
      <c r="F84" s="254" t="s">
        <v>90</v>
      </c>
      <c r="G84" s="209">
        <f>_xlfn.XLOOKUP(B84,'1.4 AR5 CH8  T8.A.1'!$A$4:$A$217,'1.4 AR5 CH8  T8.A.1'!$H$4:$H$217,_xlfn.XLOOKUP(B84,'1.4 V3 CH7 T7.8'!$B$4:$B$54,'1.4 V3 CH7 T7.8'!$O$4:$O$54,"No se encuentra"))</f>
        <v>1923.5</v>
      </c>
      <c r="H84" s="332" t="str">
        <f t="shared" si="27"/>
        <v>kgCO2e/kilogramos</v>
      </c>
      <c r="I84" s="74" t="s">
        <v>691</v>
      </c>
    </row>
    <row r="85" spans="2:9">
      <c r="B85" s="74" t="s">
        <v>146</v>
      </c>
      <c r="C85" s="74" t="s">
        <v>146</v>
      </c>
      <c r="D85" s="74" t="s">
        <v>690</v>
      </c>
      <c r="E85" s="74" t="s">
        <v>146</v>
      </c>
      <c r="F85" s="254" t="s">
        <v>90</v>
      </c>
      <c r="G85" s="209">
        <f>_xlfn.XLOOKUP(B85,'1.4 AR5 CH8  T8.A.1'!$A$4:$A$217,'1.4 AR5 CH8  T8.A.1'!$H$4:$H$217,_xlfn.XLOOKUP(B85,'1.4 V3 CH7 T7.8'!$B$4:$B$54,'1.4 V3 CH7 T7.8'!$O$4:$O$54,"No se encuentra"))</f>
        <v>2048.15</v>
      </c>
      <c r="H85" s="332" t="str">
        <f t="shared" si="27"/>
        <v>kgCO2e/kilogramos</v>
      </c>
      <c r="I85" s="74" t="s">
        <v>691</v>
      </c>
    </row>
    <row r="86" spans="2:9">
      <c r="B86" s="74" t="s">
        <v>147</v>
      </c>
      <c r="C86" s="74" t="s">
        <v>147</v>
      </c>
      <c r="D86" s="74" t="s">
        <v>690</v>
      </c>
      <c r="E86" s="74" t="s">
        <v>147</v>
      </c>
      <c r="F86" s="254" t="s">
        <v>90</v>
      </c>
      <c r="G86" s="209">
        <f>_xlfn.XLOOKUP(B86,'1.4 AR5 CH8  T8.A.1'!$A$4:$A$217,'1.4 AR5 CH8  T8.A.1'!$H$4:$H$217,_xlfn.XLOOKUP(B86,'1.4 V3 CH7 T7.8'!$B$4:$B$54,'1.4 V3 CH7 T7.8'!$O$4:$O$54,"No se encuentra"))</f>
        <v>1120</v>
      </c>
      <c r="H86" s="332" t="str">
        <f t="shared" si="27"/>
        <v>kgCO2e/kilogramos</v>
      </c>
      <c r="I86" s="74" t="s">
        <v>691</v>
      </c>
    </row>
    <row r="87" spans="2:9">
      <c r="B87" s="74" t="s">
        <v>703</v>
      </c>
      <c r="C87" s="74" t="s">
        <v>148</v>
      </c>
      <c r="D87" s="74" t="s">
        <v>690</v>
      </c>
      <c r="E87" s="74" t="s">
        <v>703</v>
      </c>
      <c r="F87" s="254" t="s">
        <v>90</v>
      </c>
      <c r="G87" s="209">
        <f>_xlfn.XLOOKUP(B87,'1.4 AR5 CH8  T8.A.1'!$A$4:$A$217,'1.4 AR5 CH8  T8.A.1'!$H$4:$H$217,_xlfn.XLOOKUP(B87,'1.4 V3 CH7 T7.8'!$B$4:$B$54,'1.4 V3 CH7 T7.8'!$O$4:$O$54,"No se encuentra"))</f>
        <v>3985</v>
      </c>
      <c r="H87" s="332" t="str">
        <f t="shared" si="27"/>
        <v>kgCO2e/kilogramos</v>
      </c>
      <c r="I87" s="74" t="s">
        <v>691</v>
      </c>
    </row>
    <row r="88" spans="2:9">
      <c r="B88" s="74" t="s">
        <v>149</v>
      </c>
      <c r="C88" s="74" t="s">
        <v>149</v>
      </c>
      <c r="D88" s="74" t="s">
        <v>690</v>
      </c>
      <c r="E88" s="74" t="s">
        <v>149</v>
      </c>
      <c r="F88" s="254" t="s">
        <v>90</v>
      </c>
      <c r="G88" s="209">
        <f>_xlfn.XLOOKUP(B88,'1.4 AR5 CH8  T8.A.1'!$A$4:$A$217,'1.4 AR5 CH8  T8.A.1'!$H$4:$H$217,_xlfn.XLOOKUP(B88,'1.4 V3 CH7 T7.8'!$B$4:$B$54,'1.4 V3 CH7 T7.8'!$O$4:$O$54,"No se encuentra"))</f>
        <v>11607</v>
      </c>
      <c r="H88" s="332" t="str">
        <f t="shared" si="27"/>
        <v>kgCO2e/kilogramos</v>
      </c>
      <c r="I88" s="74" t="s">
        <v>691</v>
      </c>
    </row>
    <row r="89" spans="2:9">
      <c r="B89" s="74" t="s">
        <v>150</v>
      </c>
      <c r="C89" s="74" t="s">
        <v>150</v>
      </c>
      <c r="D89" s="74" t="s">
        <v>690</v>
      </c>
      <c r="E89" s="74" t="s">
        <v>150</v>
      </c>
      <c r="F89" s="254" t="s">
        <v>90</v>
      </c>
      <c r="G89" s="209">
        <f>_xlfn.XLOOKUP(B89,'1.4 AR5 CH8  T8.A.1'!$A$4:$A$217,'1.4 AR5 CH8  T8.A.1'!$H$4:$H$217,_xlfn.XLOOKUP(B89,'1.4 V3 CH7 T7.8'!$B$4:$B$54,'1.4 V3 CH7 T7.8'!$O$4:$O$54,"No se encuentra"))</f>
        <v>11698</v>
      </c>
      <c r="H89" s="332" t="str">
        <f t="shared" si="27"/>
        <v>kgCO2e/kilogramos</v>
      </c>
      <c r="I89" s="74" t="s">
        <v>691</v>
      </c>
    </row>
    <row r="90" spans="2:9">
      <c r="B90" s="74" t="s">
        <v>152</v>
      </c>
      <c r="C90" s="74" t="s">
        <v>152</v>
      </c>
      <c r="D90" s="74" t="s">
        <v>690</v>
      </c>
      <c r="E90" s="74" t="s">
        <v>152</v>
      </c>
      <c r="F90" s="254" t="s">
        <v>90</v>
      </c>
      <c r="G90" s="209">
        <f>_xlfn.XLOOKUP(B90,'1.4 AR5 CH8  T8.A.1'!$A$4:$A$217,'1.4 AR5 CH8  T8.A.1'!$H$4:$H$217,_xlfn.XLOOKUP(B90,'1.4 V3 CH7 T7.8'!$B$4:$B$54,'1.4 V3 CH7 T7.8'!$O$4:$O$54,"No se encuentra"))</f>
        <v>1300</v>
      </c>
      <c r="H90" s="332" t="str">
        <f t="shared" si="27"/>
        <v>kgCO2e/kilogramos</v>
      </c>
      <c r="I90" s="74" t="s">
        <v>691</v>
      </c>
    </row>
  </sheetData>
  <sheetProtection autoFilter="0"/>
  <autoFilter ref="B15:AF48" xr:uid="{00000000-0001-0000-2A00-000000000000}"/>
  <mergeCells count="2">
    <mergeCell ref="T14:W14"/>
    <mergeCell ref="X14:AC14"/>
  </mergeCells>
  <hyperlinks>
    <hyperlink ref="A1" location="INICIO!A1" display="Volver al inicio" xr:uid="{CFCB8CE4-666C-41AA-9A38-4516B9C138F8}"/>
    <hyperlink ref="A2" location="RESUMEN!A1" display="RESUMEN" xr:uid="{568834FB-7055-491D-88CF-1CA56B150206}"/>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6"/>
  </sheetPr>
  <dimension ref="A1:H97"/>
  <sheetViews>
    <sheetView showGridLines="0" workbookViewId="0"/>
  </sheetViews>
  <sheetFormatPr baseColWidth="10" defaultColWidth="11.44140625" defaultRowHeight="14.4"/>
  <cols>
    <col min="1" max="1" width="28.109375" customWidth="1"/>
    <col min="2" max="2" width="22.33203125" customWidth="1"/>
    <col min="3" max="3" width="43.88671875" bestFit="1" customWidth="1"/>
    <col min="4" max="4" width="60.109375" bestFit="1" customWidth="1"/>
    <col min="5" max="5" width="19.6640625" customWidth="1"/>
    <col min="6" max="6" width="12" bestFit="1" customWidth="1"/>
    <col min="7" max="7" width="17.88671875" bestFit="1" customWidth="1"/>
    <col min="8" max="8" width="25" bestFit="1" customWidth="1"/>
  </cols>
  <sheetData>
    <row r="1" spans="1:8">
      <c r="A1" s="543" t="s">
        <v>2226</v>
      </c>
    </row>
    <row r="2" spans="1:8">
      <c r="A2" s="543" t="s">
        <v>2227</v>
      </c>
      <c r="B2" s="1" t="s">
        <v>337</v>
      </c>
    </row>
    <row r="3" spans="1:8">
      <c r="B3" s="1" t="s">
        <v>193</v>
      </c>
    </row>
    <row r="4" spans="1:8">
      <c r="B4" s="1" t="s">
        <v>2118</v>
      </c>
    </row>
    <row r="6" spans="1:8" ht="43.2">
      <c r="B6" s="66" t="s">
        <v>2119</v>
      </c>
      <c r="C6" s="66" t="s">
        <v>2113</v>
      </c>
      <c r="D6" s="66" t="s">
        <v>1508</v>
      </c>
      <c r="E6" s="66" t="s">
        <v>76</v>
      </c>
      <c r="F6" s="66" t="s">
        <v>1823</v>
      </c>
      <c r="G6" s="66" t="s">
        <v>1512</v>
      </c>
      <c r="H6" s="66" t="s">
        <v>325</v>
      </c>
    </row>
    <row r="7" spans="1:8">
      <c r="B7" s="248" t="s">
        <v>298</v>
      </c>
      <c r="C7" s="248" t="s">
        <v>299</v>
      </c>
      <c r="D7" s="67" t="s">
        <v>2120</v>
      </c>
      <c r="E7" s="67" t="s">
        <v>89</v>
      </c>
      <c r="F7" s="187">
        <f>'3.6 Waste disposal'!E24</f>
        <v>1.0083500000000001</v>
      </c>
      <c r="G7" s="104" t="str">
        <f>"kgCO2e/"&amp;E7</f>
        <v>kgCO2e/toneladas</v>
      </c>
      <c r="H7" s="248" t="s">
        <v>2219</v>
      </c>
    </row>
    <row r="8" spans="1:8">
      <c r="B8" s="248" t="s">
        <v>298</v>
      </c>
      <c r="C8" s="248" t="s">
        <v>299</v>
      </c>
      <c r="D8" s="67" t="s">
        <v>2120</v>
      </c>
      <c r="E8" s="67" t="s">
        <v>90</v>
      </c>
      <c r="F8" s="536">
        <f>F7/1000</f>
        <v>1.0083500000000001E-3</v>
      </c>
      <c r="G8" s="104" t="str">
        <f t="shared" ref="G8:G78" si="0">"kgCO2e/"&amp;E8</f>
        <v>kgCO2e/kilogramos</v>
      </c>
      <c r="H8" s="248" t="s">
        <v>2219</v>
      </c>
    </row>
    <row r="9" spans="1:8">
      <c r="B9" s="248" t="s">
        <v>298</v>
      </c>
      <c r="C9" s="248" t="s">
        <v>299</v>
      </c>
      <c r="D9" s="67" t="s">
        <v>2120</v>
      </c>
      <c r="E9" s="67" t="s">
        <v>91</v>
      </c>
      <c r="F9" s="104">
        <f>F7/1000000</f>
        <v>1.0083500000000001E-6</v>
      </c>
      <c r="G9" s="104" t="str">
        <f t="shared" si="0"/>
        <v>kgCO2e/gramos</v>
      </c>
      <c r="H9" s="248" t="s">
        <v>2219</v>
      </c>
    </row>
    <row r="10" spans="1:8">
      <c r="B10" s="248" t="s">
        <v>298</v>
      </c>
      <c r="C10" s="248" t="s">
        <v>300</v>
      </c>
      <c r="D10" s="67" t="s">
        <v>2121</v>
      </c>
      <c r="E10" s="67" t="s">
        <v>89</v>
      </c>
      <c r="F10" s="187">
        <f>'3.6 Waste disposal'!E74</f>
        <v>4.6856799999999996</v>
      </c>
      <c r="G10" s="104" t="str">
        <f t="shared" si="0"/>
        <v>kgCO2e/toneladas</v>
      </c>
      <c r="H10" s="248" t="s">
        <v>2219</v>
      </c>
    </row>
    <row r="11" spans="1:8">
      <c r="B11" s="248" t="s">
        <v>298</v>
      </c>
      <c r="C11" s="248" t="s">
        <v>300</v>
      </c>
      <c r="D11" s="67" t="s">
        <v>2121</v>
      </c>
      <c r="E11" s="67" t="s">
        <v>90</v>
      </c>
      <c r="F11" s="104">
        <f>F10/1000</f>
        <v>4.6856799999999994E-3</v>
      </c>
      <c r="G11" s="104" t="str">
        <f t="shared" si="0"/>
        <v>kgCO2e/kilogramos</v>
      </c>
      <c r="H11" s="248" t="s">
        <v>2219</v>
      </c>
    </row>
    <row r="12" spans="1:8">
      <c r="B12" s="248" t="s">
        <v>298</v>
      </c>
      <c r="C12" s="248" t="s">
        <v>300</v>
      </c>
      <c r="D12" s="67" t="s">
        <v>2121</v>
      </c>
      <c r="E12" s="67" t="s">
        <v>91</v>
      </c>
      <c r="F12" s="104">
        <f>F10/1000000</f>
        <v>4.6856799999999993E-6</v>
      </c>
      <c r="G12" s="104" t="str">
        <f t="shared" si="0"/>
        <v>kgCO2e/gramos</v>
      </c>
      <c r="H12" s="248" t="s">
        <v>2219</v>
      </c>
    </row>
    <row r="13" spans="1:8">
      <c r="B13" s="248" t="s">
        <v>298</v>
      </c>
      <c r="C13" s="248" t="s">
        <v>301</v>
      </c>
      <c r="D13" s="67" t="s">
        <v>2122</v>
      </c>
      <c r="E13" s="67" t="s">
        <v>89</v>
      </c>
      <c r="F13" s="187">
        <f>'3.6 Waste disposal'!E77</f>
        <v>4.6856799999999996</v>
      </c>
      <c r="G13" s="104" t="str">
        <f t="shared" si="0"/>
        <v>kgCO2e/toneladas</v>
      </c>
      <c r="H13" s="248" t="s">
        <v>2219</v>
      </c>
    </row>
    <row r="14" spans="1:8">
      <c r="B14" s="248" t="s">
        <v>298</v>
      </c>
      <c r="C14" s="248" t="s">
        <v>301</v>
      </c>
      <c r="D14" s="67" t="s">
        <v>2122</v>
      </c>
      <c r="E14" s="67" t="s">
        <v>90</v>
      </c>
      <c r="F14" s="104">
        <f>F13/1000</f>
        <v>4.6856799999999994E-3</v>
      </c>
      <c r="G14" s="104" t="str">
        <f t="shared" si="0"/>
        <v>kgCO2e/kilogramos</v>
      </c>
      <c r="H14" s="248" t="s">
        <v>2219</v>
      </c>
    </row>
    <row r="15" spans="1:8">
      <c r="B15" s="248" t="s">
        <v>298</v>
      </c>
      <c r="C15" s="248" t="s">
        <v>301</v>
      </c>
      <c r="D15" s="67" t="s">
        <v>2122</v>
      </c>
      <c r="E15" s="67" t="s">
        <v>91</v>
      </c>
      <c r="F15" s="104">
        <f>F13/1000000</f>
        <v>4.6856799999999993E-6</v>
      </c>
      <c r="G15" s="104" t="str">
        <f t="shared" si="0"/>
        <v>kgCO2e/gramos</v>
      </c>
      <c r="H15" s="248" t="s">
        <v>2219</v>
      </c>
    </row>
    <row r="16" spans="1:8">
      <c r="B16" s="248" t="s">
        <v>298</v>
      </c>
      <c r="C16" s="248" t="s">
        <v>302</v>
      </c>
      <c r="D16" s="67" t="s">
        <v>2123</v>
      </c>
      <c r="E16" s="67" t="s">
        <v>89</v>
      </c>
      <c r="F16" s="187">
        <f>'3.6 Waste disposal'!E78</f>
        <v>4.6856799999999996</v>
      </c>
      <c r="G16" s="104" t="str">
        <f t="shared" si="0"/>
        <v>kgCO2e/toneladas</v>
      </c>
      <c r="H16" s="248" t="s">
        <v>2219</v>
      </c>
    </row>
    <row r="17" spans="2:8">
      <c r="B17" s="248" t="s">
        <v>298</v>
      </c>
      <c r="C17" s="248" t="s">
        <v>302</v>
      </c>
      <c r="D17" s="67" t="s">
        <v>2123</v>
      </c>
      <c r="E17" s="67" t="s">
        <v>90</v>
      </c>
      <c r="F17" s="104">
        <f>F16/1000</f>
        <v>4.6856799999999994E-3</v>
      </c>
      <c r="G17" s="104" t="str">
        <f>"kgCO2e/"&amp;E17</f>
        <v>kgCO2e/kilogramos</v>
      </c>
      <c r="H17" s="248" t="s">
        <v>2219</v>
      </c>
    </row>
    <row r="18" spans="2:8">
      <c r="B18" s="248" t="s">
        <v>298</v>
      </c>
      <c r="C18" s="248" t="s">
        <v>302</v>
      </c>
      <c r="D18" s="67" t="s">
        <v>2123</v>
      </c>
      <c r="E18" s="67" t="s">
        <v>91</v>
      </c>
      <c r="F18" s="104">
        <f>F16/1000000</f>
        <v>4.6856799999999993E-6</v>
      </c>
      <c r="G18" s="104" t="str">
        <f t="shared" si="0"/>
        <v>kgCO2e/gramos</v>
      </c>
      <c r="H18" s="248" t="s">
        <v>2219</v>
      </c>
    </row>
    <row r="19" spans="2:8">
      <c r="B19" s="248" t="s">
        <v>298</v>
      </c>
      <c r="C19" s="248" t="s">
        <v>303</v>
      </c>
      <c r="D19" s="67" t="s">
        <v>2124</v>
      </c>
      <c r="E19" s="67" t="s">
        <v>89</v>
      </c>
      <c r="F19" s="187">
        <f>'3.6 Waste disposal'!E79</f>
        <v>4.6856799999999996</v>
      </c>
      <c r="G19" s="104" t="str">
        <f t="shared" si="0"/>
        <v>kgCO2e/toneladas</v>
      </c>
      <c r="H19" s="248" t="s">
        <v>2219</v>
      </c>
    </row>
    <row r="20" spans="2:8">
      <c r="B20" s="248" t="s">
        <v>298</v>
      </c>
      <c r="C20" s="248" t="s">
        <v>303</v>
      </c>
      <c r="D20" s="67" t="s">
        <v>2124</v>
      </c>
      <c r="E20" s="67" t="s">
        <v>90</v>
      </c>
      <c r="F20" s="104">
        <f>F19/1000</f>
        <v>4.6856799999999994E-3</v>
      </c>
      <c r="G20" s="104" t="str">
        <f t="shared" si="0"/>
        <v>kgCO2e/kilogramos</v>
      </c>
      <c r="H20" s="248" t="s">
        <v>2219</v>
      </c>
    </row>
    <row r="21" spans="2:8">
      <c r="B21" s="248" t="s">
        <v>298</v>
      </c>
      <c r="C21" s="248" t="s">
        <v>303</v>
      </c>
      <c r="D21" s="67" t="s">
        <v>2124</v>
      </c>
      <c r="E21" s="67" t="s">
        <v>91</v>
      </c>
      <c r="F21" s="104">
        <f>F19/1000000</f>
        <v>4.6856799999999993E-6</v>
      </c>
      <c r="G21" s="104" t="str">
        <f t="shared" si="0"/>
        <v>kgCO2e/gramos</v>
      </c>
      <c r="H21" s="248" t="s">
        <v>2219</v>
      </c>
    </row>
    <row r="22" spans="2:8">
      <c r="B22" s="248" t="s">
        <v>298</v>
      </c>
      <c r="C22" s="248" t="s">
        <v>304</v>
      </c>
      <c r="D22" s="67" t="s">
        <v>2125</v>
      </c>
      <c r="E22" s="67" t="s">
        <v>89</v>
      </c>
      <c r="F22" s="187">
        <f>'3.6 Waste disposal'!E80</f>
        <v>4.6856799999999996</v>
      </c>
      <c r="G22" s="104" t="str">
        <f t="shared" si="0"/>
        <v>kgCO2e/toneladas</v>
      </c>
      <c r="H22" s="248" t="s">
        <v>2219</v>
      </c>
    </row>
    <row r="23" spans="2:8">
      <c r="B23" s="248" t="s">
        <v>298</v>
      </c>
      <c r="C23" s="248" t="s">
        <v>304</v>
      </c>
      <c r="D23" s="67" t="s">
        <v>2125</v>
      </c>
      <c r="E23" s="67" t="s">
        <v>90</v>
      </c>
      <c r="F23" s="104">
        <f>F22/1000</f>
        <v>4.6856799999999994E-3</v>
      </c>
      <c r="G23" s="104" t="str">
        <f t="shared" si="0"/>
        <v>kgCO2e/kilogramos</v>
      </c>
      <c r="H23" s="248" t="s">
        <v>2219</v>
      </c>
    </row>
    <row r="24" spans="2:8">
      <c r="B24" s="248" t="s">
        <v>298</v>
      </c>
      <c r="C24" s="248" t="s">
        <v>304</v>
      </c>
      <c r="D24" s="67" t="s">
        <v>2125</v>
      </c>
      <c r="E24" s="67" t="s">
        <v>91</v>
      </c>
      <c r="F24" s="104">
        <f>F22/1000000</f>
        <v>4.6856799999999993E-6</v>
      </c>
      <c r="G24" s="104" t="str">
        <f t="shared" si="0"/>
        <v>kgCO2e/gramos</v>
      </c>
      <c r="H24" s="248" t="s">
        <v>2219</v>
      </c>
    </row>
    <row r="25" spans="2:8">
      <c r="B25" s="248" t="s">
        <v>298</v>
      </c>
      <c r="C25" s="248" t="s">
        <v>305</v>
      </c>
      <c r="D25" s="67" t="s">
        <v>2126</v>
      </c>
      <c r="E25" s="67" t="s">
        <v>89</v>
      </c>
      <c r="F25" s="187">
        <f>'3.6 Waste disposal'!E81</f>
        <v>4.6856799999999996</v>
      </c>
      <c r="G25" s="104" t="str">
        <f t="shared" si="0"/>
        <v>kgCO2e/toneladas</v>
      </c>
      <c r="H25" s="248" t="s">
        <v>2219</v>
      </c>
    </row>
    <row r="26" spans="2:8">
      <c r="B26" s="248" t="s">
        <v>298</v>
      </c>
      <c r="C26" s="248" t="s">
        <v>305</v>
      </c>
      <c r="D26" s="67" t="s">
        <v>2126</v>
      </c>
      <c r="E26" s="67" t="s">
        <v>90</v>
      </c>
      <c r="F26" s="104">
        <f>F25/1000</f>
        <v>4.6856799999999994E-3</v>
      </c>
      <c r="G26" s="104" t="str">
        <f t="shared" si="0"/>
        <v>kgCO2e/kilogramos</v>
      </c>
      <c r="H26" s="248" t="s">
        <v>2219</v>
      </c>
    </row>
    <row r="27" spans="2:8">
      <c r="B27" s="248" t="s">
        <v>298</v>
      </c>
      <c r="C27" s="248" t="s">
        <v>305</v>
      </c>
      <c r="D27" s="67" t="s">
        <v>2126</v>
      </c>
      <c r="E27" s="67" t="s">
        <v>91</v>
      </c>
      <c r="F27" s="104">
        <f>F25/1000000</f>
        <v>4.6856799999999993E-6</v>
      </c>
      <c r="G27" s="104" t="str">
        <f t="shared" si="0"/>
        <v>kgCO2e/gramos</v>
      </c>
      <c r="H27" s="248" t="s">
        <v>2219</v>
      </c>
    </row>
    <row r="28" spans="2:8">
      <c r="B28" s="248" t="s">
        <v>298</v>
      </c>
      <c r="C28" s="248" t="s">
        <v>306</v>
      </c>
      <c r="D28" s="67" t="s">
        <v>2127</v>
      </c>
      <c r="E28" s="67" t="s">
        <v>89</v>
      </c>
      <c r="F28" s="187">
        <f>'3.6 Waste disposal'!E82</f>
        <v>4.6856799999999996</v>
      </c>
      <c r="G28" s="104" t="str">
        <f t="shared" si="0"/>
        <v>kgCO2e/toneladas</v>
      </c>
      <c r="H28" s="248" t="s">
        <v>2219</v>
      </c>
    </row>
    <row r="29" spans="2:8">
      <c r="B29" s="248" t="s">
        <v>298</v>
      </c>
      <c r="C29" s="248" t="s">
        <v>306</v>
      </c>
      <c r="D29" s="67" t="s">
        <v>2127</v>
      </c>
      <c r="E29" s="67" t="s">
        <v>90</v>
      </c>
      <c r="F29" s="104">
        <f>F28/1000</f>
        <v>4.6856799999999994E-3</v>
      </c>
      <c r="G29" s="104" t="str">
        <f t="shared" si="0"/>
        <v>kgCO2e/kilogramos</v>
      </c>
      <c r="H29" s="248" t="s">
        <v>2219</v>
      </c>
    </row>
    <row r="30" spans="2:8">
      <c r="B30" s="248" t="s">
        <v>298</v>
      </c>
      <c r="C30" s="248" t="s">
        <v>306</v>
      </c>
      <c r="D30" s="67" t="s">
        <v>2127</v>
      </c>
      <c r="E30" s="67" t="s">
        <v>91</v>
      </c>
      <c r="F30" s="104">
        <f>F28/1000000</f>
        <v>4.6856799999999993E-6</v>
      </c>
      <c r="G30" s="104" t="str">
        <f t="shared" si="0"/>
        <v>kgCO2e/gramos</v>
      </c>
      <c r="H30" s="248" t="s">
        <v>2219</v>
      </c>
    </row>
    <row r="31" spans="2:8">
      <c r="B31" s="248" t="s">
        <v>298</v>
      </c>
      <c r="C31" s="248" t="s">
        <v>219</v>
      </c>
      <c r="D31" s="67" t="s">
        <v>2128</v>
      </c>
      <c r="E31" s="67" t="s">
        <v>89</v>
      </c>
      <c r="F31" s="187">
        <f>'3.6 Waste disposal'!E43</f>
        <v>4.6856799999999996</v>
      </c>
      <c r="G31" s="104" t="str">
        <f t="shared" si="0"/>
        <v>kgCO2e/toneladas</v>
      </c>
      <c r="H31" s="248" t="s">
        <v>2219</v>
      </c>
    </row>
    <row r="32" spans="2:8">
      <c r="B32" s="248" t="s">
        <v>298</v>
      </c>
      <c r="C32" s="248" t="s">
        <v>219</v>
      </c>
      <c r="D32" s="67" t="s">
        <v>2128</v>
      </c>
      <c r="E32" s="67" t="s">
        <v>90</v>
      </c>
      <c r="F32" s="104">
        <f>F31/1000</f>
        <v>4.6856799999999994E-3</v>
      </c>
      <c r="G32" s="104" t="str">
        <f t="shared" si="0"/>
        <v>kgCO2e/kilogramos</v>
      </c>
      <c r="H32" s="248" t="s">
        <v>2219</v>
      </c>
    </row>
    <row r="33" spans="2:8">
      <c r="B33" s="248" t="s">
        <v>298</v>
      </c>
      <c r="C33" s="248" t="s">
        <v>219</v>
      </c>
      <c r="D33" s="67" t="s">
        <v>2128</v>
      </c>
      <c r="E33" s="67" t="s">
        <v>91</v>
      </c>
      <c r="F33" s="104">
        <f>F31/1000000</f>
        <v>4.6856799999999993E-6</v>
      </c>
      <c r="G33" s="104" t="str">
        <f t="shared" si="0"/>
        <v>kgCO2e/gramos</v>
      </c>
      <c r="H33" s="248" t="s">
        <v>2219</v>
      </c>
    </row>
    <row r="34" spans="2:8">
      <c r="B34" s="248" t="s">
        <v>298</v>
      </c>
      <c r="C34" s="248" t="s">
        <v>223</v>
      </c>
      <c r="D34" s="67" t="s">
        <v>2129</v>
      </c>
      <c r="E34" s="67" t="s">
        <v>89</v>
      </c>
      <c r="F34" s="187">
        <f>'3.6 Waste disposal'!E35</f>
        <v>4.6856799999999996</v>
      </c>
      <c r="G34" s="104" t="str">
        <f t="shared" si="0"/>
        <v>kgCO2e/toneladas</v>
      </c>
      <c r="H34" s="248" t="s">
        <v>2219</v>
      </c>
    </row>
    <row r="35" spans="2:8">
      <c r="B35" s="248" t="s">
        <v>298</v>
      </c>
      <c r="C35" s="248" t="s">
        <v>223</v>
      </c>
      <c r="D35" s="67" t="s">
        <v>2129</v>
      </c>
      <c r="E35" s="67" t="s">
        <v>90</v>
      </c>
      <c r="F35" s="104">
        <f>F34/1000</f>
        <v>4.6856799999999994E-3</v>
      </c>
      <c r="G35" s="104" t="str">
        <f t="shared" si="0"/>
        <v>kgCO2e/kilogramos</v>
      </c>
      <c r="H35" s="248" t="s">
        <v>2219</v>
      </c>
    </row>
    <row r="36" spans="2:8">
      <c r="B36" s="248" t="s">
        <v>298</v>
      </c>
      <c r="C36" s="248" t="s">
        <v>223</v>
      </c>
      <c r="D36" s="67" t="s">
        <v>2129</v>
      </c>
      <c r="E36" s="67" t="s">
        <v>91</v>
      </c>
      <c r="F36" s="104">
        <f>F34/1000000</f>
        <v>4.6856799999999993E-6</v>
      </c>
      <c r="G36" s="104" t="str">
        <f t="shared" si="0"/>
        <v>kgCO2e/gramos</v>
      </c>
      <c r="H36" s="248" t="s">
        <v>2219</v>
      </c>
    </row>
    <row r="37" spans="2:8">
      <c r="B37" s="248" t="s">
        <v>298</v>
      </c>
      <c r="C37" s="248" t="s">
        <v>307</v>
      </c>
      <c r="D37" s="67" t="s">
        <v>2130</v>
      </c>
      <c r="E37" s="67" t="s">
        <v>89</v>
      </c>
      <c r="F37" s="187">
        <f>'3.6 Waste disposal'!D59</f>
        <v>4.6856799999999996</v>
      </c>
      <c r="G37" s="104" t="str">
        <f t="shared" si="0"/>
        <v>kgCO2e/toneladas</v>
      </c>
      <c r="H37" s="248" t="s">
        <v>2219</v>
      </c>
    </row>
    <row r="38" spans="2:8">
      <c r="B38" s="248" t="s">
        <v>298</v>
      </c>
      <c r="C38" s="248" t="s">
        <v>307</v>
      </c>
      <c r="D38" s="67" t="s">
        <v>2130</v>
      </c>
      <c r="E38" s="67" t="s">
        <v>90</v>
      </c>
      <c r="F38" s="104">
        <f>F37/1000</f>
        <v>4.6856799999999994E-3</v>
      </c>
      <c r="G38" s="104" t="str">
        <f t="shared" si="0"/>
        <v>kgCO2e/kilogramos</v>
      </c>
      <c r="H38" s="248" t="s">
        <v>2219</v>
      </c>
    </row>
    <row r="39" spans="2:8">
      <c r="B39" s="248" t="s">
        <v>298</v>
      </c>
      <c r="C39" s="248" t="s">
        <v>307</v>
      </c>
      <c r="D39" s="67" t="s">
        <v>2130</v>
      </c>
      <c r="E39" s="67" t="s">
        <v>91</v>
      </c>
      <c r="F39" s="104">
        <f>F37/1000000</f>
        <v>4.6856799999999993E-6</v>
      </c>
      <c r="G39" s="104" t="str">
        <f t="shared" si="0"/>
        <v>kgCO2e/gramos</v>
      </c>
      <c r="H39" s="248" t="s">
        <v>2219</v>
      </c>
    </row>
    <row r="40" spans="2:8">
      <c r="B40" s="248" t="s">
        <v>298</v>
      </c>
      <c r="C40" s="248" t="s">
        <v>308</v>
      </c>
      <c r="D40" s="67" t="s">
        <v>2131</v>
      </c>
      <c r="E40" s="67" t="s">
        <v>89</v>
      </c>
      <c r="F40" s="187">
        <f>'3.6 Waste disposal'!E36</f>
        <v>4.6856799999999996</v>
      </c>
      <c r="G40" s="104" t="str">
        <f t="shared" si="0"/>
        <v>kgCO2e/toneladas</v>
      </c>
      <c r="H40" s="248" t="s">
        <v>2219</v>
      </c>
    </row>
    <row r="41" spans="2:8">
      <c r="B41" s="248" t="s">
        <v>298</v>
      </c>
      <c r="C41" s="248" t="s">
        <v>308</v>
      </c>
      <c r="D41" s="67" t="s">
        <v>2131</v>
      </c>
      <c r="E41" s="67" t="s">
        <v>90</v>
      </c>
      <c r="F41" s="104">
        <f>F40/1000</f>
        <v>4.6856799999999994E-3</v>
      </c>
      <c r="G41" s="104" t="str">
        <f t="shared" si="0"/>
        <v>kgCO2e/kilogramos</v>
      </c>
      <c r="H41" s="248" t="s">
        <v>2219</v>
      </c>
    </row>
    <row r="42" spans="2:8">
      <c r="B42" s="248" t="s">
        <v>298</v>
      </c>
      <c r="C42" s="248" t="s">
        <v>308</v>
      </c>
      <c r="D42" s="67" t="s">
        <v>2131</v>
      </c>
      <c r="E42" s="67" t="s">
        <v>91</v>
      </c>
      <c r="F42" s="104">
        <f>F40/1000000</f>
        <v>4.6856799999999993E-6</v>
      </c>
      <c r="G42" s="104" t="str">
        <f t="shared" si="0"/>
        <v>kgCO2e/gramos</v>
      </c>
      <c r="H42" s="248" t="s">
        <v>2219</v>
      </c>
    </row>
    <row r="43" spans="2:8">
      <c r="B43" s="248" t="s">
        <v>298</v>
      </c>
      <c r="C43" s="248" t="s">
        <v>309</v>
      </c>
      <c r="D43" s="67" t="s">
        <v>2132</v>
      </c>
      <c r="E43" s="67" t="s">
        <v>89</v>
      </c>
      <c r="F43" s="187">
        <f>'3.6 Waste disposal'!D61</f>
        <v>4.6856799999999996</v>
      </c>
      <c r="G43" s="104" t="str">
        <f t="shared" si="0"/>
        <v>kgCO2e/toneladas</v>
      </c>
      <c r="H43" s="248" t="s">
        <v>2219</v>
      </c>
    </row>
    <row r="44" spans="2:8">
      <c r="B44" s="248" t="s">
        <v>298</v>
      </c>
      <c r="C44" s="248" t="s">
        <v>309</v>
      </c>
      <c r="D44" s="67" t="s">
        <v>2132</v>
      </c>
      <c r="E44" s="67" t="s">
        <v>90</v>
      </c>
      <c r="F44" s="104">
        <f>F43/1000</f>
        <v>4.6856799999999994E-3</v>
      </c>
      <c r="G44" s="104" t="str">
        <f t="shared" si="0"/>
        <v>kgCO2e/kilogramos</v>
      </c>
      <c r="H44" s="248" t="s">
        <v>2219</v>
      </c>
    </row>
    <row r="45" spans="2:8">
      <c r="B45" s="248" t="s">
        <v>298</v>
      </c>
      <c r="C45" s="248" t="s">
        <v>309</v>
      </c>
      <c r="D45" s="67" t="s">
        <v>2132</v>
      </c>
      <c r="E45" s="67" t="s">
        <v>91</v>
      </c>
      <c r="F45" s="104">
        <f>F43/1000000</f>
        <v>4.6856799999999993E-6</v>
      </c>
      <c r="G45" s="104" t="str">
        <f t="shared" si="0"/>
        <v>kgCO2e/gramos</v>
      </c>
      <c r="H45" s="248" t="s">
        <v>2219</v>
      </c>
    </row>
    <row r="46" spans="2:8">
      <c r="B46" s="248" t="s">
        <v>298</v>
      </c>
      <c r="C46" s="248" t="s">
        <v>310</v>
      </c>
      <c r="D46" s="67" t="s">
        <v>2133</v>
      </c>
      <c r="E46" s="67" t="s">
        <v>89</v>
      </c>
      <c r="F46" s="187">
        <f>'3.6 Waste disposal'!E25</f>
        <v>1.0083500000000001</v>
      </c>
      <c r="G46" s="104" t="str">
        <f t="shared" si="0"/>
        <v>kgCO2e/toneladas</v>
      </c>
      <c r="H46" s="248" t="s">
        <v>2219</v>
      </c>
    </row>
    <row r="47" spans="2:8">
      <c r="B47" s="248" t="s">
        <v>298</v>
      </c>
      <c r="C47" s="248" t="s">
        <v>310</v>
      </c>
      <c r="D47" s="67" t="s">
        <v>2133</v>
      </c>
      <c r="E47" s="67" t="s">
        <v>90</v>
      </c>
      <c r="F47" s="104">
        <f>F46/1000</f>
        <v>1.0083500000000001E-3</v>
      </c>
      <c r="G47" s="104" t="str">
        <f t="shared" si="0"/>
        <v>kgCO2e/kilogramos</v>
      </c>
      <c r="H47" s="248" t="s">
        <v>2219</v>
      </c>
    </row>
    <row r="48" spans="2:8">
      <c r="B48" s="248" t="s">
        <v>298</v>
      </c>
      <c r="C48" s="248" t="s">
        <v>310</v>
      </c>
      <c r="D48" s="67" t="s">
        <v>2133</v>
      </c>
      <c r="E48" s="67" t="s">
        <v>91</v>
      </c>
      <c r="F48" s="104">
        <f>F46/1000000</f>
        <v>1.0083500000000001E-6</v>
      </c>
      <c r="G48" s="104" t="str">
        <f t="shared" si="0"/>
        <v>kgCO2e/gramos</v>
      </c>
      <c r="H48" s="248" t="s">
        <v>2219</v>
      </c>
    </row>
    <row r="49" spans="2:8">
      <c r="B49" s="248" t="s">
        <v>298</v>
      </c>
      <c r="C49" s="248" t="s">
        <v>311</v>
      </c>
      <c r="D49" s="67" t="s">
        <v>2134</v>
      </c>
      <c r="E49" s="67" t="s">
        <v>89</v>
      </c>
      <c r="F49" s="187">
        <f>'3.6 Waste disposal'!E42</f>
        <v>4.6856799999999996</v>
      </c>
      <c r="G49" s="104" t="str">
        <f t="shared" si="0"/>
        <v>kgCO2e/toneladas</v>
      </c>
      <c r="H49" s="248" t="s">
        <v>2219</v>
      </c>
    </row>
    <row r="50" spans="2:8">
      <c r="B50" s="248" t="s">
        <v>298</v>
      </c>
      <c r="C50" s="248" t="s">
        <v>311</v>
      </c>
      <c r="D50" s="67" t="s">
        <v>2134</v>
      </c>
      <c r="E50" s="67" t="s">
        <v>90</v>
      </c>
      <c r="F50" s="104">
        <f>F49/1000</f>
        <v>4.6856799999999994E-3</v>
      </c>
      <c r="G50" s="104" t="str">
        <f t="shared" si="0"/>
        <v>kgCO2e/kilogramos</v>
      </c>
      <c r="H50" s="248" t="s">
        <v>2219</v>
      </c>
    </row>
    <row r="51" spans="2:8">
      <c r="B51" s="248" t="s">
        <v>298</v>
      </c>
      <c r="C51" s="248" t="s">
        <v>311</v>
      </c>
      <c r="D51" s="67" t="s">
        <v>2134</v>
      </c>
      <c r="E51" s="67" t="s">
        <v>91</v>
      </c>
      <c r="F51" s="104">
        <f>F49/1000000</f>
        <v>4.6856799999999993E-6</v>
      </c>
      <c r="G51" s="104" t="str">
        <f t="shared" si="0"/>
        <v>kgCO2e/gramos</v>
      </c>
      <c r="H51" s="248" t="s">
        <v>2219</v>
      </c>
    </row>
    <row r="52" spans="2:8">
      <c r="B52" s="248" t="s">
        <v>298</v>
      </c>
      <c r="C52" s="248" t="s">
        <v>312</v>
      </c>
      <c r="D52" s="67" t="s">
        <v>2135</v>
      </c>
      <c r="E52" s="67" t="s">
        <v>89</v>
      </c>
      <c r="F52" s="187">
        <f>'3.6 Waste disposal'!E66</f>
        <v>4.6856799999999996</v>
      </c>
      <c r="G52" s="104" t="str">
        <f t="shared" si="0"/>
        <v>kgCO2e/toneladas</v>
      </c>
      <c r="H52" s="248" t="s">
        <v>2219</v>
      </c>
    </row>
    <row r="53" spans="2:8">
      <c r="B53" s="248" t="s">
        <v>298</v>
      </c>
      <c r="C53" s="248" t="s">
        <v>312</v>
      </c>
      <c r="D53" s="67" t="s">
        <v>2135</v>
      </c>
      <c r="E53" s="67" t="s">
        <v>90</v>
      </c>
      <c r="F53" s="104">
        <f>F52/1000</f>
        <v>4.6856799999999994E-3</v>
      </c>
      <c r="G53" s="104" t="str">
        <f t="shared" si="0"/>
        <v>kgCO2e/kilogramos</v>
      </c>
      <c r="H53" s="248" t="s">
        <v>2219</v>
      </c>
    </row>
    <row r="54" spans="2:8">
      <c r="B54" s="248" t="s">
        <v>298</v>
      </c>
      <c r="C54" s="248" t="s">
        <v>312</v>
      </c>
      <c r="D54" s="67" t="s">
        <v>2135</v>
      </c>
      <c r="E54" s="67" t="s">
        <v>91</v>
      </c>
      <c r="F54" s="104">
        <f>F52/1000000</f>
        <v>4.6856799999999993E-6</v>
      </c>
      <c r="G54" s="104" t="str">
        <f t="shared" si="0"/>
        <v>kgCO2e/gramos</v>
      </c>
      <c r="H54" s="248" t="s">
        <v>2219</v>
      </c>
    </row>
    <row r="55" spans="2:8">
      <c r="B55" s="248" t="s">
        <v>298</v>
      </c>
      <c r="C55" s="248" t="s">
        <v>313</v>
      </c>
      <c r="D55" s="67" t="s">
        <v>2136</v>
      </c>
      <c r="E55" s="67" t="s">
        <v>89</v>
      </c>
      <c r="F55" s="187">
        <f>'3.6 Waste disposal'!E68</f>
        <v>4.6856799999999996</v>
      </c>
      <c r="G55" s="104" t="str">
        <f t="shared" si="0"/>
        <v>kgCO2e/toneladas</v>
      </c>
      <c r="H55" s="248" t="s">
        <v>2219</v>
      </c>
    </row>
    <row r="56" spans="2:8">
      <c r="B56" s="248" t="s">
        <v>298</v>
      </c>
      <c r="C56" s="248" t="s">
        <v>313</v>
      </c>
      <c r="D56" s="67" t="s">
        <v>2136</v>
      </c>
      <c r="E56" s="67" t="s">
        <v>90</v>
      </c>
      <c r="F56" s="104">
        <f>F55/1000</f>
        <v>4.6856799999999994E-3</v>
      </c>
      <c r="G56" s="104" t="str">
        <f t="shared" si="0"/>
        <v>kgCO2e/kilogramos</v>
      </c>
      <c r="H56" s="248" t="s">
        <v>2219</v>
      </c>
    </row>
    <row r="57" spans="2:8">
      <c r="B57" s="248" t="s">
        <v>298</v>
      </c>
      <c r="C57" s="248" t="s">
        <v>313</v>
      </c>
      <c r="D57" s="67" t="s">
        <v>2136</v>
      </c>
      <c r="E57" s="67" t="s">
        <v>91</v>
      </c>
      <c r="F57" s="104">
        <f>F55/1000000</f>
        <v>4.6856799999999993E-6</v>
      </c>
      <c r="G57" s="104" t="str">
        <f t="shared" si="0"/>
        <v>kgCO2e/gramos</v>
      </c>
      <c r="H57" s="248" t="s">
        <v>2219</v>
      </c>
    </row>
    <row r="58" spans="2:8">
      <c r="B58" s="248" t="s">
        <v>298</v>
      </c>
      <c r="C58" s="248" t="s">
        <v>314</v>
      </c>
      <c r="D58" s="67" t="s">
        <v>2137</v>
      </c>
      <c r="E58" s="67" t="s">
        <v>89</v>
      </c>
      <c r="F58" s="187">
        <f>'3.6 Waste disposal'!E33</f>
        <v>4.6856799999999996</v>
      </c>
      <c r="G58" s="104" t="str">
        <f t="shared" si="0"/>
        <v>kgCO2e/toneladas</v>
      </c>
      <c r="H58" s="248" t="s">
        <v>2219</v>
      </c>
    </row>
    <row r="59" spans="2:8">
      <c r="B59" s="248" t="s">
        <v>298</v>
      </c>
      <c r="C59" s="248" t="s">
        <v>314</v>
      </c>
      <c r="D59" s="67" t="s">
        <v>2137</v>
      </c>
      <c r="E59" s="67" t="s">
        <v>90</v>
      </c>
      <c r="F59" s="104">
        <f>F58/1000</f>
        <v>4.6856799999999994E-3</v>
      </c>
      <c r="G59" s="104" t="str">
        <f t="shared" si="0"/>
        <v>kgCO2e/kilogramos</v>
      </c>
      <c r="H59" s="248" t="s">
        <v>2219</v>
      </c>
    </row>
    <row r="60" spans="2:8">
      <c r="B60" s="248" t="s">
        <v>298</v>
      </c>
      <c r="C60" s="248" t="s">
        <v>314</v>
      </c>
      <c r="D60" s="67" t="s">
        <v>2137</v>
      </c>
      <c r="E60" s="67" t="s">
        <v>91</v>
      </c>
      <c r="F60" s="104">
        <f>F58/1000000</f>
        <v>4.6856799999999993E-6</v>
      </c>
      <c r="G60" s="104" t="str">
        <f t="shared" si="0"/>
        <v>kgCO2e/gramos</v>
      </c>
      <c r="H60" s="248" t="s">
        <v>2219</v>
      </c>
    </row>
    <row r="61" spans="2:8">
      <c r="B61" s="248" t="s">
        <v>298</v>
      </c>
      <c r="C61" s="248" t="s">
        <v>315</v>
      </c>
      <c r="D61" s="67" t="s">
        <v>2138</v>
      </c>
      <c r="E61" s="67" t="s">
        <v>89</v>
      </c>
      <c r="F61" s="187">
        <f>'3.6 Waste disposal'!E88</f>
        <v>4.6856799999999996</v>
      </c>
      <c r="G61" s="104" t="str">
        <f t="shared" si="0"/>
        <v>kgCO2e/toneladas</v>
      </c>
      <c r="H61" s="248" t="s">
        <v>2219</v>
      </c>
    </row>
    <row r="62" spans="2:8">
      <c r="B62" s="248" t="s">
        <v>298</v>
      </c>
      <c r="C62" s="248" t="s">
        <v>315</v>
      </c>
      <c r="D62" s="67" t="s">
        <v>2138</v>
      </c>
      <c r="E62" s="67" t="s">
        <v>90</v>
      </c>
      <c r="F62" s="104">
        <f>F61/1000</f>
        <v>4.6856799999999994E-3</v>
      </c>
      <c r="G62" s="104" t="str">
        <f t="shared" si="0"/>
        <v>kgCO2e/kilogramos</v>
      </c>
      <c r="H62" s="248" t="s">
        <v>2219</v>
      </c>
    </row>
    <row r="63" spans="2:8">
      <c r="B63" s="248" t="s">
        <v>298</v>
      </c>
      <c r="C63" s="248" t="s">
        <v>315</v>
      </c>
      <c r="D63" s="67" t="s">
        <v>2138</v>
      </c>
      <c r="E63" s="67" t="s">
        <v>91</v>
      </c>
      <c r="F63" s="104">
        <f>F61/1000000</f>
        <v>4.6856799999999993E-6</v>
      </c>
      <c r="G63" s="104" t="str">
        <f t="shared" si="0"/>
        <v>kgCO2e/gramos</v>
      </c>
      <c r="H63" s="248" t="s">
        <v>2219</v>
      </c>
    </row>
    <row r="64" spans="2:8">
      <c r="B64" s="248" t="s">
        <v>316</v>
      </c>
      <c r="C64" s="248" t="s">
        <v>317</v>
      </c>
      <c r="D64" s="67" t="s">
        <v>2139</v>
      </c>
      <c r="E64" s="67" t="s">
        <v>89</v>
      </c>
      <c r="F64" s="187">
        <f>'3.6 Waste disposal'!G49</f>
        <v>8.9831099999999999</v>
      </c>
      <c r="G64" s="104" t="str">
        <f t="shared" si="0"/>
        <v>kgCO2e/toneladas</v>
      </c>
      <c r="H64" s="248" t="s">
        <v>2219</v>
      </c>
    </row>
    <row r="65" spans="2:8">
      <c r="B65" s="248" t="s">
        <v>316</v>
      </c>
      <c r="C65" s="248" t="s">
        <v>317</v>
      </c>
      <c r="D65" s="67" t="s">
        <v>2139</v>
      </c>
      <c r="E65" s="67" t="s">
        <v>90</v>
      </c>
      <c r="F65" s="104">
        <f>F64/1000</f>
        <v>8.9831100000000007E-3</v>
      </c>
      <c r="G65" s="104" t="str">
        <f t="shared" si="0"/>
        <v>kgCO2e/kilogramos</v>
      </c>
      <c r="H65" s="248" t="s">
        <v>2219</v>
      </c>
    </row>
    <row r="66" spans="2:8">
      <c r="B66" s="248" t="s">
        <v>316</v>
      </c>
      <c r="C66" s="248" t="s">
        <v>317</v>
      </c>
      <c r="D66" s="67" t="s">
        <v>2139</v>
      </c>
      <c r="E66" s="67" t="s">
        <v>91</v>
      </c>
      <c r="F66" s="104">
        <f>F64/1000000</f>
        <v>8.9831099999999994E-6</v>
      </c>
      <c r="G66" s="104" t="str">
        <f>"kgCO2e/"&amp;E66</f>
        <v>kgCO2e/gramos</v>
      </c>
      <c r="H66" s="248" t="s">
        <v>2219</v>
      </c>
    </row>
    <row r="67" spans="2:8">
      <c r="B67" s="248" t="s">
        <v>318</v>
      </c>
      <c r="C67" s="248" t="s">
        <v>319</v>
      </c>
      <c r="D67" s="67" t="s">
        <v>2140</v>
      </c>
      <c r="E67" s="67" t="s">
        <v>89</v>
      </c>
      <c r="F67" s="187">
        <f>'3.6 Waste disposal'!H52</f>
        <v>520.53269999999998</v>
      </c>
      <c r="G67" s="104" t="str">
        <f t="shared" si="0"/>
        <v>kgCO2e/toneladas</v>
      </c>
      <c r="H67" s="248" t="s">
        <v>2219</v>
      </c>
    </row>
    <row r="68" spans="2:8">
      <c r="B68" s="248" t="s">
        <v>318</v>
      </c>
      <c r="C68" s="248" t="s">
        <v>319</v>
      </c>
      <c r="D68" s="67" t="s">
        <v>2140</v>
      </c>
      <c r="E68" s="67" t="s">
        <v>90</v>
      </c>
      <c r="F68" s="187">
        <f>F67/1000</f>
        <v>0.52053269999999996</v>
      </c>
      <c r="G68" s="104" t="str">
        <f t="shared" si="0"/>
        <v>kgCO2e/kilogramos</v>
      </c>
      <c r="H68" s="248" t="s">
        <v>2219</v>
      </c>
    </row>
    <row r="69" spans="2:8">
      <c r="B69" s="248" t="s">
        <v>318</v>
      </c>
      <c r="C69" s="248" t="s">
        <v>319</v>
      </c>
      <c r="D69" s="67" t="s">
        <v>2140</v>
      </c>
      <c r="E69" s="67" t="s">
        <v>91</v>
      </c>
      <c r="F69" s="370">
        <f>F67/1000000</f>
        <v>5.205327E-4</v>
      </c>
      <c r="G69" s="104" t="str">
        <f t="shared" si="0"/>
        <v>kgCO2e/gramos</v>
      </c>
      <c r="H69" s="248" t="s">
        <v>2219</v>
      </c>
    </row>
    <row r="70" spans="2:8">
      <c r="B70" s="248" t="s">
        <v>318</v>
      </c>
      <c r="C70" s="248" t="s">
        <v>320</v>
      </c>
      <c r="D70" s="67" t="s">
        <v>2141</v>
      </c>
      <c r="E70" s="67" t="s">
        <v>89</v>
      </c>
      <c r="F70" s="187">
        <f>'3.6 Waste disposal'!H48</f>
        <v>497.24243999999999</v>
      </c>
      <c r="G70" s="104" t="str">
        <f t="shared" si="0"/>
        <v>kgCO2e/toneladas</v>
      </c>
      <c r="H70" s="248" t="s">
        <v>2219</v>
      </c>
    </row>
    <row r="71" spans="2:8">
      <c r="B71" s="248" t="s">
        <v>318</v>
      </c>
      <c r="C71" s="248" t="s">
        <v>320</v>
      </c>
      <c r="D71" s="67" t="s">
        <v>2141</v>
      </c>
      <c r="E71" s="67" t="s">
        <v>90</v>
      </c>
      <c r="F71" s="104">
        <f>F70/1000</f>
        <v>0.49724244000000001</v>
      </c>
      <c r="G71" s="104" t="str">
        <f t="shared" si="0"/>
        <v>kgCO2e/kilogramos</v>
      </c>
      <c r="H71" s="248" t="s">
        <v>2219</v>
      </c>
    </row>
    <row r="72" spans="2:8">
      <c r="B72" s="248" t="s">
        <v>318</v>
      </c>
      <c r="C72" s="248" t="s">
        <v>320</v>
      </c>
      <c r="D72" s="67" t="s">
        <v>2141</v>
      </c>
      <c r="E72" s="67" t="s">
        <v>91</v>
      </c>
      <c r="F72" s="104">
        <f>F70/1000000</f>
        <v>4.9724244000000004E-4</v>
      </c>
      <c r="G72" s="104" t="str">
        <f t="shared" si="0"/>
        <v>kgCO2e/gramos</v>
      </c>
      <c r="H72" s="248" t="s">
        <v>2219</v>
      </c>
    </row>
    <row r="73" spans="2:8">
      <c r="B73" s="248" t="s">
        <v>321</v>
      </c>
      <c r="C73" s="248" t="s">
        <v>319</v>
      </c>
      <c r="D73" s="67" t="s">
        <v>2140</v>
      </c>
      <c r="E73" s="67" t="s">
        <v>89</v>
      </c>
      <c r="F73" s="187">
        <f>'3.6 Waste disposal'!H52</f>
        <v>520.53269999999998</v>
      </c>
      <c r="G73" s="104" t="str">
        <f t="shared" si="0"/>
        <v>kgCO2e/toneladas</v>
      </c>
      <c r="H73" s="248" t="s">
        <v>2219</v>
      </c>
    </row>
    <row r="74" spans="2:8">
      <c r="B74" s="248" t="s">
        <v>321</v>
      </c>
      <c r="C74" s="248" t="s">
        <v>319</v>
      </c>
      <c r="D74" s="67" t="s">
        <v>2140</v>
      </c>
      <c r="E74" s="67" t="s">
        <v>90</v>
      </c>
      <c r="F74" s="187">
        <f>F73/1000</f>
        <v>0.52053269999999996</v>
      </c>
      <c r="G74" s="104" t="str">
        <f t="shared" si="0"/>
        <v>kgCO2e/kilogramos</v>
      </c>
      <c r="H74" s="248" t="s">
        <v>2219</v>
      </c>
    </row>
    <row r="75" spans="2:8">
      <c r="B75" s="248" t="s">
        <v>321</v>
      </c>
      <c r="C75" s="248" t="s">
        <v>319</v>
      </c>
      <c r="D75" s="67" t="s">
        <v>2140</v>
      </c>
      <c r="E75" s="67" t="s">
        <v>91</v>
      </c>
      <c r="F75" s="370">
        <f>F73/1000000</f>
        <v>5.205327E-4</v>
      </c>
      <c r="G75" s="104" t="str">
        <f t="shared" si="0"/>
        <v>kgCO2e/gramos</v>
      </c>
      <c r="H75" s="248" t="s">
        <v>2219</v>
      </c>
    </row>
    <row r="76" spans="2:8">
      <c r="B76" s="248" t="s">
        <v>321</v>
      </c>
      <c r="C76" s="248" t="s">
        <v>320</v>
      </c>
      <c r="D76" s="67" t="s">
        <v>2141</v>
      </c>
      <c r="E76" s="67" t="s">
        <v>89</v>
      </c>
      <c r="F76" s="187">
        <f>'3.6 Waste disposal'!H48</f>
        <v>497.24243999999999</v>
      </c>
      <c r="G76" s="104" t="str">
        <f t="shared" si="0"/>
        <v>kgCO2e/toneladas</v>
      </c>
      <c r="H76" s="248" t="s">
        <v>2219</v>
      </c>
    </row>
    <row r="77" spans="2:8">
      <c r="B77" s="248" t="s">
        <v>321</v>
      </c>
      <c r="C77" s="248" t="s">
        <v>320</v>
      </c>
      <c r="D77" s="67" t="s">
        <v>2141</v>
      </c>
      <c r="E77" s="67" t="s">
        <v>90</v>
      </c>
      <c r="F77" s="104">
        <f>F76/1000</f>
        <v>0.49724244000000001</v>
      </c>
      <c r="G77" s="104" t="str">
        <f t="shared" si="0"/>
        <v>kgCO2e/kilogramos</v>
      </c>
      <c r="H77" s="248" t="s">
        <v>2219</v>
      </c>
    </row>
    <row r="78" spans="2:8">
      <c r="B78" s="248" t="s">
        <v>321</v>
      </c>
      <c r="C78" s="248" t="s">
        <v>320</v>
      </c>
      <c r="D78" s="67" t="s">
        <v>2141</v>
      </c>
      <c r="E78" s="67" t="s">
        <v>91</v>
      </c>
      <c r="F78" s="104">
        <f>F76/1000000</f>
        <v>4.9724244000000004E-4</v>
      </c>
      <c r="G78" s="104" t="str">
        <f t="shared" si="0"/>
        <v>kgCO2e/gramos</v>
      </c>
      <c r="H78" s="248" t="s">
        <v>2219</v>
      </c>
    </row>
    <row r="79" spans="2:8">
      <c r="B79" s="260"/>
      <c r="C79" s="260"/>
    </row>
    <row r="80" spans="2:8">
      <c r="B80" s="260"/>
      <c r="C80" s="260"/>
    </row>
    <row r="81" spans="2:3">
      <c r="B81" s="260"/>
      <c r="C81" s="260"/>
    </row>
    <row r="82" spans="2:3">
      <c r="B82" s="260"/>
      <c r="C82" s="260"/>
    </row>
    <row r="83" spans="2:3">
      <c r="B83" s="260"/>
      <c r="C83" s="260"/>
    </row>
    <row r="84" spans="2:3">
      <c r="B84" s="260"/>
      <c r="C84" s="260"/>
    </row>
    <row r="85" spans="2:3">
      <c r="B85" s="260"/>
      <c r="C85" s="260"/>
    </row>
    <row r="86" spans="2:3">
      <c r="B86" s="260"/>
      <c r="C86" s="260"/>
    </row>
    <row r="87" spans="2:3">
      <c r="B87" s="260"/>
      <c r="C87" s="260"/>
    </row>
    <row r="88" spans="2:3">
      <c r="B88" s="260"/>
      <c r="C88" s="260"/>
    </row>
    <row r="89" spans="2:3">
      <c r="B89" s="260"/>
      <c r="C89" s="260"/>
    </row>
    <row r="90" spans="2:3">
      <c r="B90" s="260"/>
      <c r="C90" s="260"/>
    </row>
    <row r="91" spans="2:3">
      <c r="B91" s="260"/>
      <c r="C91" s="260"/>
    </row>
    <row r="92" spans="2:3">
      <c r="B92" s="260"/>
      <c r="C92" s="260"/>
    </row>
    <row r="93" spans="2:3">
      <c r="B93" s="260"/>
      <c r="C93" s="260"/>
    </row>
    <row r="94" spans="2:3">
      <c r="B94" s="260"/>
      <c r="C94" s="260"/>
    </row>
    <row r="95" spans="2:3">
      <c r="B95" s="260"/>
      <c r="C95" s="260"/>
    </row>
    <row r="96" spans="2:3">
      <c r="B96" s="260"/>
      <c r="C96" s="260"/>
    </row>
    <row r="97" spans="2:3">
      <c r="B97" s="260"/>
      <c r="C97" s="260"/>
    </row>
  </sheetData>
  <sheetProtection autoFilter="0"/>
  <autoFilter ref="B6:H78" xr:uid="{00000000-0001-0000-2B00-000000000000}"/>
  <hyperlinks>
    <hyperlink ref="A1" location="INICIO!A1" display="Volver al inicio" xr:uid="{1D40CAE5-BE4F-4457-AF8E-E7F3E3DDC1B7}"/>
    <hyperlink ref="A2" location="RESUMEN!A1" display="RESUMEN" xr:uid="{D8F6C101-1117-48D2-AD99-9E0C7D5D151E}"/>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6" tint="0.79998168889431442"/>
    <pageSetUpPr fitToPage="1"/>
  </sheetPr>
  <dimension ref="A1:R155"/>
  <sheetViews>
    <sheetView showGridLines="0" workbookViewId="0"/>
  </sheetViews>
  <sheetFormatPr baseColWidth="10" defaultColWidth="11.33203125" defaultRowHeight="14.4"/>
  <cols>
    <col min="1" max="1" width="16.5546875" style="382" customWidth="1"/>
    <col min="2" max="2" width="43.5546875" style="382" customWidth="1"/>
    <col min="3" max="3" width="14.6640625" style="382" customWidth="1"/>
    <col min="4" max="5" width="20.44140625" style="535" customWidth="1"/>
    <col min="6" max="6" width="30.109375" style="535" bestFit="1" customWidth="1"/>
    <col min="7" max="9" width="20.44140625" style="535" customWidth="1"/>
    <col min="10" max="10" width="1.44140625" style="382" customWidth="1"/>
    <col min="11" max="11" width="11.33203125" style="382"/>
    <col min="12" max="12" width="13.44140625" style="381" customWidth="1"/>
    <col min="13" max="14" width="11.33203125" style="381"/>
    <col min="15" max="16384" width="11.33203125" style="382"/>
  </cols>
  <sheetData>
    <row r="1" spans="1:18" s="378" customFormat="1" ht="10.199999999999999">
      <c r="A1" s="378" t="s">
        <v>1564</v>
      </c>
    </row>
    <row r="2" spans="1:18" ht="21">
      <c r="A2" s="379" t="s">
        <v>2142</v>
      </c>
      <c r="B2" s="379"/>
      <c r="C2" s="379"/>
      <c r="D2" s="379"/>
      <c r="E2" s="379"/>
      <c r="F2" s="379"/>
      <c r="G2" s="524"/>
      <c r="H2" s="524"/>
      <c r="I2" s="524"/>
      <c r="J2" s="381"/>
      <c r="K2" s="381"/>
      <c r="O2" s="381"/>
      <c r="P2" s="381"/>
      <c r="Q2" s="381"/>
      <c r="R2" s="381"/>
    </row>
    <row r="3" spans="1:18" s="386" customFormat="1" ht="13.8">
      <c r="A3" s="159" t="s">
        <v>1566</v>
      </c>
      <c r="B3" s="383"/>
      <c r="C3" s="384"/>
      <c r="D3" s="383"/>
      <c r="E3" s="525"/>
      <c r="F3" s="525"/>
      <c r="G3" s="525"/>
      <c r="H3" s="525"/>
      <c r="I3" s="525"/>
      <c r="J3" s="383"/>
      <c r="K3" s="383"/>
      <c r="L3" s="383"/>
      <c r="M3" s="383"/>
      <c r="N3" s="383"/>
      <c r="O3" s="383"/>
      <c r="P3" s="383"/>
      <c r="Q3" s="383"/>
      <c r="R3" s="383"/>
    </row>
    <row r="4" spans="1:18" s="387" customFormat="1" ht="7.2" thickBot="1">
      <c r="D4" s="526"/>
      <c r="E4" s="526"/>
      <c r="F4" s="526"/>
      <c r="G4" s="526"/>
      <c r="H4" s="526"/>
      <c r="I4" s="526"/>
    </row>
    <row r="5" spans="1:18" ht="28.2" thickTop="1">
      <c r="A5" s="390" t="s">
        <v>1567</v>
      </c>
      <c r="B5" s="391" t="s">
        <v>2142</v>
      </c>
      <c r="C5" s="390" t="s">
        <v>1568</v>
      </c>
      <c r="D5" s="392" t="s">
        <v>2198</v>
      </c>
      <c r="E5" s="527" t="s">
        <v>1569</v>
      </c>
      <c r="F5" s="528" t="s">
        <v>1570</v>
      </c>
      <c r="G5" s="524"/>
      <c r="H5" s="524"/>
      <c r="I5" s="524"/>
      <c r="J5" s="381"/>
      <c r="K5" s="381"/>
      <c r="O5" s="381"/>
      <c r="P5" s="381"/>
      <c r="Q5" s="381"/>
      <c r="R5" s="381"/>
    </row>
    <row r="6" spans="1:18" ht="15" thickBot="1">
      <c r="A6" s="395" t="s">
        <v>1571</v>
      </c>
      <c r="B6" s="396" t="s">
        <v>1572</v>
      </c>
      <c r="C6" s="397" t="s">
        <v>1573</v>
      </c>
      <c r="D6" s="398">
        <v>1</v>
      </c>
      <c r="E6" s="529" t="s">
        <v>1574</v>
      </c>
      <c r="F6" s="426">
        <v>2025</v>
      </c>
      <c r="G6" s="524"/>
      <c r="H6" s="524"/>
      <c r="I6" s="524"/>
      <c r="J6" s="381"/>
      <c r="K6" s="381"/>
      <c r="O6" s="381"/>
      <c r="P6" s="381"/>
      <c r="Q6" s="381"/>
      <c r="R6" s="381"/>
    </row>
    <row r="7" spans="1:18" ht="15.6" thickTop="1" thickBot="1">
      <c r="A7" s="381"/>
      <c r="B7" s="381"/>
      <c r="C7" s="381"/>
      <c r="D7" s="524"/>
      <c r="E7" s="524"/>
      <c r="F7" s="524"/>
      <c r="G7" s="524"/>
      <c r="H7" s="524"/>
      <c r="I7" s="524"/>
      <c r="J7" s="381"/>
      <c r="K7" s="381"/>
      <c r="O7" s="381"/>
      <c r="P7" s="381"/>
      <c r="Q7" s="381"/>
      <c r="R7" s="381"/>
    </row>
    <row r="8" spans="1:18" s="381" customFormat="1" ht="21" customHeight="1" thickTop="1" thickBot="1">
      <c r="A8" s="693" t="s">
        <v>2143</v>
      </c>
      <c r="B8" s="694"/>
      <c r="C8" s="694"/>
      <c r="D8" s="694"/>
      <c r="E8" s="694"/>
      <c r="F8" s="694"/>
      <c r="G8" s="694"/>
      <c r="H8" s="694"/>
      <c r="I8" s="694"/>
      <c r="J8" s="695"/>
      <c r="K8" s="405"/>
    </row>
    <row r="9" spans="1:18" s="381" customFormat="1" ht="15" customHeight="1" thickTop="1">
      <c r="A9" s="697" t="s">
        <v>1576</v>
      </c>
      <c r="B9" s="697"/>
      <c r="C9" s="697"/>
      <c r="D9" s="697"/>
      <c r="E9" s="697"/>
      <c r="F9" s="697"/>
      <c r="G9" s="697"/>
      <c r="H9" s="697"/>
      <c r="I9" s="697"/>
      <c r="J9" s="697"/>
      <c r="K9" s="405"/>
    </row>
    <row r="10" spans="1:18" s="381" customFormat="1" ht="22.35" customHeight="1">
      <c r="A10" s="696" t="s">
        <v>2144</v>
      </c>
      <c r="B10" s="696"/>
      <c r="C10" s="696"/>
      <c r="D10" s="696"/>
      <c r="E10" s="696"/>
      <c r="F10" s="696"/>
      <c r="G10" s="696"/>
      <c r="H10" s="696"/>
      <c r="I10" s="696"/>
      <c r="J10" s="696"/>
      <c r="K10" s="405"/>
    </row>
    <row r="11" spans="1:18" s="381" customFormat="1" ht="33.75" customHeight="1">
      <c r="A11" s="777" t="s">
        <v>2202</v>
      </c>
      <c r="B11" s="777"/>
      <c r="C11" s="777"/>
      <c r="D11" s="777"/>
      <c r="E11" s="777"/>
      <c r="F11" s="777"/>
      <c r="G11" s="777"/>
      <c r="H11" s="777"/>
      <c r="I11" s="777"/>
      <c r="J11" s="777"/>
      <c r="K11" s="405"/>
    </row>
    <row r="12" spans="1:18" s="381" customFormat="1" ht="36" customHeight="1">
      <c r="A12" s="777" t="s">
        <v>2203</v>
      </c>
      <c r="B12" s="777"/>
      <c r="C12" s="777"/>
      <c r="D12" s="777"/>
      <c r="E12" s="777"/>
      <c r="F12" s="777"/>
      <c r="G12" s="777"/>
      <c r="H12" s="777"/>
      <c r="I12" s="777"/>
      <c r="J12" s="777"/>
      <c r="K12" s="405"/>
    </row>
    <row r="13" spans="1:18" s="381" customFormat="1" ht="34.5" customHeight="1">
      <c r="A13" s="696" t="s">
        <v>2145</v>
      </c>
      <c r="B13" s="696"/>
      <c r="C13" s="696"/>
      <c r="D13" s="696"/>
      <c r="E13" s="696"/>
      <c r="F13" s="696"/>
      <c r="G13" s="696"/>
      <c r="H13" s="696"/>
      <c r="I13" s="696"/>
      <c r="J13" s="696"/>
      <c r="K13" s="405"/>
    </row>
    <row r="14" spans="1:18" s="381" customFormat="1" ht="21.75" customHeight="1">
      <c r="A14" s="169" t="s">
        <v>2146</v>
      </c>
      <c r="K14" s="405"/>
    </row>
    <row r="15" spans="1:18" s="381" customFormat="1" ht="16.5" customHeight="1">
      <c r="A15" s="403"/>
      <c r="B15" s="403"/>
      <c r="C15" s="403"/>
      <c r="D15" s="403"/>
      <c r="E15" s="403"/>
      <c r="F15" s="403"/>
      <c r="G15" s="403"/>
      <c r="H15" s="403"/>
      <c r="I15" s="403"/>
      <c r="J15" s="403"/>
      <c r="K15" s="405"/>
    </row>
    <row r="16" spans="1:18" s="381" customFormat="1" ht="22.5" customHeight="1">
      <c r="A16" s="697" t="s">
        <v>2147</v>
      </c>
      <c r="B16" s="697"/>
      <c r="C16" s="697"/>
      <c r="D16" s="697"/>
      <c r="E16" s="697"/>
      <c r="F16" s="697"/>
      <c r="G16" s="697"/>
      <c r="H16" s="697"/>
      <c r="I16" s="697"/>
      <c r="J16" s="697"/>
      <c r="K16" s="405"/>
    </row>
    <row r="17" spans="1:13" s="381" customFormat="1" ht="19.5" customHeight="1">
      <c r="A17" s="696" t="s">
        <v>2148</v>
      </c>
      <c r="B17" s="696"/>
      <c r="C17" s="696"/>
      <c r="D17" s="696"/>
      <c r="E17" s="696"/>
      <c r="F17" s="696"/>
      <c r="G17" s="696"/>
      <c r="H17" s="696"/>
      <c r="I17" s="696"/>
      <c r="J17" s="696"/>
      <c r="K17" s="408"/>
      <c r="L17" s="408"/>
      <c r="M17" s="408"/>
    </row>
    <row r="18" spans="1:13" s="381" customFormat="1" ht="53.7" customHeight="1">
      <c r="A18" s="731" t="s">
        <v>2204</v>
      </c>
      <c r="B18" s="696"/>
      <c r="C18" s="696"/>
      <c r="D18" s="696"/>
      <c r="E18" s="696"/>
      <c r="F18" s="696"/>
      <c r="G18" s="696"/>
      <c r="H18" s="696"/>
      <c r="I18" s="696"/>
      <c r="J18" s="696"/>
      <c r="K18" s="408"/>
      <c r="L18" s="408"/>
      <c r="M18" s="408"/>
    </row>
    <row r="19" spans="1:13" s="381" customFormat="1" ht="19.5" customHeight="1">
      <c r="A19" s="696" t="s">
        <v>2149</v>
      </c>
      <c r="B19" s="696"/>
      <c r="C19" s="696"/>
      <c r="D19" s="696"/>
      <c r="E19" s="696"/>
      <c r="F19" s="696"/>
      <c r="G19" s="696"/>
      <c r="H19" s="696"/>
      <c r="I19" s="696"/>
      <c r="J19" s="696"/>
      <c r="K19" s="408"/>
      <c r="L19" s="408"/>
      <c r="M19" s="408"/>
    </row>
    <row r="20" spans="1:13" s="381" customFormat="1" ht="19.5" customHeight="1">
      <c r="A20" s="408"/>
      <c r="B20" s="408"/>
      <c r="C20" s="408"/>
      <c r="D20" s="530"/>
      <c r="E20" s="530"/>
      <c r="F20" s="530"/>
      <c r="G20" s="530"/>
      <c r="H20" s="530"/>
      <c r="I20" s="530"/>
      <c r="J20" s="408"/>
      <c r="K20" s="408"/>
      <c r="L20" s="408"/>
      <c r="M20" s="408"/>
    </row>
    <row r="21" spans="1:13" s="408" customFormat="1" ht="20.25" customHeight="1">
      <c r="A21" s="406"/>
      <c r="B21" s="696"/>
      <c r="C21" s="696"/>
      <c r="D21" s="696"/>
      <c r="E21" s="696"/>
      <c r="F21" s="696"/>
      <c r="G21" s="696"/>
      <c r="H21" s="696"/>
      <c r="I21" s="696"/>
      <c r="J21" s="696"/>
      <c r="K21" s="696"/>
    </row>
    <row r="22" spans="1:13" s="408" customFormat="1" ht="20.25" customHeight="1">
      <c r="D22" s="531" t="s">
        <v>2150</v>
      </c>
      <c r="E22" s="531" t="s">
        <v>2151</v>
      </c>
      <c r="F22" s="531" t="s">
        <v>2205</v>
      </c>
      <c r="G22" s="531" t="s">
        <v>2152</v>
      </c>
      <c r="H22" s="532" t="s">
        <v>2153</v>
      </c>
      <c r="I22" s="532" t="s">
        <v>2154</v>
      </c>
    </row>
    <row r="23" spans="1:13" s="408" customFormat="1" ht="15.6">
      <c r="A23" s="410" t="s">
        <v>1587</v>
      </c>
      <c r="B23" s="410" t="s">
        <v>2155</v>
      </c>
      <c r="C23" s="410" t="s">
        <v>1589</v>
      </c>
      <c r="D23" s="170" t="s">
        <v>1590</v>
      </c>
      <c r="E23" s="170" t="s">
        <v>1590</v>
      </c>
      <c r="F23" s="170" t="s">
        <v>1590</v>
      </c>
      <c r="G23" s="170" t="s">
        <v>1590</v>
      </c>
      <c r="H23" s="170" t="s">
        <v>1590</v>
      </c>
      <c r="I23" s="170" t="s">
        <v>1590</v>
      </c>
      <c r="K23" s="408" t="s">
        <v>1803</v>
      </c>
    </row>
    <row r="24" spans="1:13" s="408" customFormat="1">
      <c r="A24" s="692" t="s">
        <v>1591</v>
      </c>
      <c r="B24" s="413" t="s">
        <v>1592</v>
      </c>
      <c r="C24" s="413" t="s">
        <v>1593</v>
      </c>
      <c r="D24" s="440">
        <v>1.0083500000000001</v>
      </c>
      <c r="E24" s="440">
        <v>1.0083500000000001</v>
      </c>
      <c r="F24" s="440"/>
      <c r="G24" s="440"/>
      <c r="H24" s="442">
        <v>1.2633799999999999</v>
      </c>
      <c r="I24" s="440"/>
    </row>
    <row r="25" spans="1:13" s="408" customFormat="1">
      <c r="A25" s="692"/>
      <c r="B25" s="413" t="s">
        <v>1594</v>
      </c>
      <c r="C25" s="413" t="s">
        <v>1593</v>
      </c>
      <c r="D25" s="440">
        <v>1.0083500000000001</v>
      </c>
      <c r="E25" s="440">
        <v>1.0083500000000001</v>
      </c>
      <c r="F25" s="440">
        <v>4.6856799999999996</v>
      </c>
      <c r="G25" s="440"/>
      <c r="H25" s="442"/>
      <c r="I25" s="440"/>
    </row>
    <row r="26" spans="1:13" s="408" customFormat="1">
      <c r="A26" s="692"/>
      <c r="B26" s="413" t="s">
        <v>1595</v>
      </c>
      <c r="C26" s="413" t="s">
        <v>1593</v>
      </c>
      <c r="D26" s="440"/>
      <c r="E26" s="440"/>
      <c r="F26" s="440"/>
      <c r="G26" s="440"/>
      <c r="H26" s="442">
        <v>5.9416000000000002</v>
      </c>
      <c r="I26" s="440"/>
    </row>
    <row r="27" spans="1:13" s="408" customFormat="1">
      <c r="A27" s="692"/>
      <c r="B27" s="413" t="s">
        <v>1596</v>
      </c>
      <c r="C27" s="413" t="s">
        <v>1593</v>
      </c>
      <c r="D27" s="440">
        <v>1.0083500000000001</v>
      </c>
      <c r="E27" s="440">
        <v>1.0083500000000001</v>
      </c>
      <c r="F27" s="440"/>
      <c r="G27" s="440"/>
      <c r="H27" s="442">
        <v>1.2633799999999999</v>
      </c>
      <c r="I27" s="440"/>
    </row>
    <row r="28" spans="1:13" s="408" customFormat="1">
      <c r="A28" s="692"/>
      <c r="B28" s="413" t="s">
        <v>1597</v>
      </c>
      <c r="C28" s="413" t="s">
        <v>1593</v>
      </c>
      <c r="D28" s="440">
        <v>1.0083500000000001</v>
      </c>
      <c r="E28" s="440"/>
      <c r="F28" s="440"/>
      <c r="G28" s="440"/>
      <c r="H28" s="442">
        <v>1.2633799999999999</v>
      </c>
      <c r="I28" s="440"/>
    </row>
    <row r="29" spans="1:13" s="408" customFormat="1">
      <c r="A29" s="692"/>
      <c r="B29" s="413" t="s">
        <v>1598</v>
      </c>
      <c r="C29" s="413" t="s">
        <v>1593</v>
      </c>
      <c r="D29" s="440">
        <v>1.0083500000000001</v>
      </c>
      <c r="E29" s="440">
        <v>1.0083500000000001</v>
      </c>
      <c r="F29" s="440"/>
      <c r="G29" s="440"/>
      <c r="H29" s="442">
        <v>1.2633799999999999</v>
      </c>
      <c r="I29" s="440"/>
    </row>
    <row r="30" spans="1:13" s="408" customFormat="1">
      <c r="A30" s="692"/>
      <c r="B30" s="413" t="s">
        <v>1599</v>
      </c>
      <c r="C30" s="413" t="s">
        <v>1593</v>
      </c>
      <c r="D30" s="440"/>
      <c r="E30" s="440">
        <v>1.0083500000000001</v>
      </c>
      <c r="F30" s="440"/>
      <c r="G30" s="440"/>
      <c r="H30" s="442">
        <v>1.2633799999999999</v>
      </c>
      <c r="I30" s="440"/>
    </row>
    <row r="31" spans="1:13" s="408" customFormat="1">
      <c r="A31" s="692"/>
      <c r="B31" s="413" t="s">
        <v>1600</v>
      </c>
      <c r="C31" s="413" t="s">
        <v>1593</v>
      </c>
      <c r="D31" s="440"/>
      <c r="E31" s="440">
        <v>1.0083500000000001</v>
      </c>
      <c r="F31" s="440"/>
      <c r="G31" s="440"/>
      <c r="H31" s="442">
        <v>1.2643500000000001</v>
      </c>
      <c r="I31" s="440"/>
    </row>
    <row r="32" spans="1:13" s="408" customFormat="1">
      <c r="A32" s="692"/>
      <c r="B32" s="413" t="s">
        <v>1601</v>
      </c>
      <c r="C32" s="413" t="s">
        <v>1593</v>
      </c>
      <c r="D32" s="440"/>
      <c r="E32" s="440">
        <v>1.0083500000000001</v>
      </c>
      <c r="F32" s="440"/>
      <c r="G32" s="440"/>
      <c r="H32" s="442">
        <v>19.546710000000001</v>
      </c>
      <c r="I32" s="440"/>
    </row>
    <row r="33" spans="1:9" s="408" customFormat="1">
      <c r="A33" s="692"/>
      <c r="B33" s="413" t="s">
        <v>1602</v>
      </c>
      <c r="C33" s="413" t="s">
        <v>1593</v>
      </c>
      <c r="D33" s="440"/>
      <c r="E33" s="440">
        <v>4.6856799999999996</v>
      </c>
      <c r="F33" s="440">
        <v>4.6856799999999996</v>
      </c>
      <c r="G33" s="440"/>
      <c r="H33" s="442"/>
      <c r="I33" s="440"/>
    </row>
    <row r="34" spans="1:9" s="408" customFormat="1">
      <c r="A34" s="692"/>
      <c r="B34" s="413" t="s">
        <v>1603</v>
      </c>
      <c r="C34" s="413" t="s">
        <v>1593</v>
      </c>
      <c r="D34" s="440"/>
      <c r="E34" s="440">
        <v>4.6856799999999996</v>
      </c>
      <c r="F34" s="440"/>
      <c r="G34" s="440"/>
      <c r="H34" s="442">
        <v>71.95</v>
      </c>
      <c r="I34" s="440"/>
    </row>
    <row r="35" spans="1:9" s="408" customFormat="1">
      <c r="A35" s="692"/>
      <c r="B35" s="413" t="s">
        <v>1604</v>
      </c>
      <c r="C35" s="413" t="s">
        <v>1593</v>
      </c>
      <c r="D35" s="440"/>
      <c r="E35" s="440">
        <v>4.6856799999999996</v>
      </c>
      <c r="F35" s="440"/>
      <c r="G35" s="440"/>
      <c r="H35" s="442"/>
      <c r="I35" s="440"/>
    </row>
    <row r="36" spans="1:9" s="408" customFormat="1">
      <c r="A36" s="692"/>
      <c r="B36" s="413" t="s">
        <v>1605</v>
      </c>
      <c r="C36" s="413" t="s">
        <v>1593</v>
      </c>
      <c r="D36" s="440"/>
      <c r="E36" s="440">
        <v>4.6856799999999996</v>
      </c>
      <c r="F36" s="440">
        <v>4.6856799999999996</v>
      </c>
      <c r="G36" s="440">
        <v>8.9831099999999999</v>
      </c>
      <c r="H36" s="442">
        <v>925.34348</v>
      </c>
      <c r="I36" s="440"/>
    </row>
    <row r="37" spans="1:9" s="408" customFormat="1">
      <c r="D37" s="171"/>
      <c r="E37" s="171"/>
      <c r="F37" s="171"/>
      <c r="G37" s="171"/>
      <c r="H37" s="171"/>
      <c r="I37" s="530"/>
    </row>
    <row r="38" spans="1:9" s="408" customFormat="1">
      <c r="D38" s="171"/>
      <c r="E38" s="171"/>
      <c r="F38" s="171"/>
      <c r="G38" s="171"/>
      <c r="H38" s="171"/>
      <c r="I38" s="530"/>
    </row>
    <row r="39" spans="1:9" s="408" customFormat="1">
      <c r="D39" s="531" t="s">
        <v>2150</v>
      </c>
      <c r="E39" s="531" t="s">
        <v>2151</v>
      </c>
      <c r="F39" s="172" t="s">
        <v>2205</v>
      </c>
      <c r="G39" s="172" t="s">
        <v>2152</v>
      </c>
      <c r="H39" s="172" t="s">
        <v>2153</v>
      </c>
      <c r="I39" s="532" t="s">
        <v>2154</v>
      </c>
    </row>
    <row r="40" spans="1:9" s="408" customFormat="1" ht="15.6">
      <c r="A40" s="410" t="s">
        <v>1587</v>
      </c>
      <c r="B40" s="410" t="s">
        <v>2155</v>
      </c>
      <c r="C40" s="410" t="s">
        <v>1589</v>
      </c>
      <c r="D40" s="170" t="s">
        <v>1590</v>
      </c>
      <c r="E40" s="170" t="s">
        <v>1590</v>
      </c>
      <c r="F40" s="170" t="s">
        <v>1590</v>
      </c>
      <c r="G40" s="170" t="s">
        <v>1590</v>
      </c>
      <c r="H40" s="170" t="s">
        <v>1590</v>
      </c>
      <c r="I40" s="170" t="s">
        <v>1590</v>
      </c>
    </row>
    <row r="41" spans="1:9" s="408" customFormat="1">
      <c r="A41" s="692" t="s">
        <v>1606</v>
      </c>
      <c r="B41" s="413" t="s">
        <v>1607</v>
      </c>
      <c r="C41" s="413" t="s">
        <v>1593</v>
      </c>
      <c r="D41" s="442"/>
      <c r="E41" s="442">
        <v>4.6856799999999996</v>
      </c>
      <c r="F41" s="442">
        <v>4.6856799999999996</v>
      </c>
      <c r="G41" s="442">
        <v>8.9831099999999999</v>
      </c>
      <c r="H41" s="442">
        <v>1164.4893999999999</v>
      </c>
      <c r="I41" s="440"/>
    </row>
    <row r="42" spans="1:9" s="408" customFormat="1">
      <c r="A42" s="692"/>
      <c r="B42" s="413" t="s">
        <v>1608</v>
      </c>
      <c r="C42" s="413" t="s">
        <v>1593</v>
      </c>
      <c r="D42" s="442">
        <v>4.6856799999999996</v>
      </c>
      <c r="E42" s="442">
        <v>4.6856799999999996</v>
      </c>
      <c r="F42" s="442">
        <v>4.6856799999999996</v>
      </c>
      <c r="G42" s="442"/>
      <c r="H42" s="442">
        <v>8.9831099999999999</v>
      </c>
      <c r="I42" s="440"/>
    </row>
    <row r="43" spans="1:9" s="408" customFormat="1">
      <c r="A43" s="692"/>
      <c r="B43" s="413" t="s">
        <v>1609</v>
      </c>
      <c r="C43" s="413" t="s">
        <v>1593</v>
      </c>
      <c r="D43" s="442"/>
      <c r="E43" s="442">
        <v>4.6856799999999996</v>
      </c>
      <c r="F43" s="442">
        <v>4.6856799999999996</v>
      </c>
      <c r="G43" s="442"/>
      <c r="H43" s="442">
        <v>496.78228000000001</v>
      </c>
      <c r="I43" s="440"/>
    </row>
    <row r="44" spans="1:9" s="408" customFormat="1">
      <c r="D44" s="173"/>
      <c r="E44" s="173"/>
      <c r="F44" s="173"/>
      <c r="G44" s="173"/>
      <c r="H44" s="173"/>
      <c r="I44" s="530"/>
    </row>
    <row r="45" spans="1:9" s="408" customFormat="1">
      <c r="D45" s="173"/>
      <c r="E45" s="173"/>
      <c r="F45" s="173"/>
      <c r="G45" s="173"/>
      <c r="H45" s="173"/>
      <c r="I45" s="530"/>
    </row>
    <row r="46" spans="1:9" s="408" customFormat="1">
      <c r="D46" s="531" t="s">
        <v>2150</v>
      </c>
      <c r="E46" s="531" t="s">
        <v>2151</v>
      </c>
      <c r="F46" s="172" t="s">
        <v>2205</v>
      </c>
      <c r="G46" s="172" t="s">
        <v>2152</v>
      </c>
      <c r="H46" s="172" t="s">
        <v>2153</v>
      </c>
      <c r="I46" s="531" t="s">
        <v>2154</v>
      </c>
    </row>
    <row r="47" spans="1:9" s="408" customFormat="1" ht="15.6">
      <c r="A47" s="410" t="s">
        <v>1587</v>
      </c>
      <c r="B47" s="410" t="s">
        <v>2155</v>
      </c>
      <c r="C47" s="410" t="s">
        <v>1589</v>
      </c>
      <c r="D47" s="170" t="s">
        <v>1590</v>
      </c>
      <c r="E47" s="170" t="s">
        <v>1590</v>
      </c>
      <c r="F47" s="170" t="s">
        <v>1590</v>
      </c>
      <c r="G47" s="170" t="s">
        <v>1590</v>
      </c>
      <c r="H47" s="170" t="s">
        <v>1590</v>
      </c>
      <c r="I47" s="170" t="s">
        <v>1590</v>
      </c>
    </row>
    <row r="48" spans="1:9" s="408" customFormat="1">
      <c r="A48" s="692" t="s">
        <v>2156</v>
      </c>
      <c r="B48" s="413" t="s">
        <v>2157</v>
      </c>
      <c r="C48" s="413" t="s">
        <v>1593</v>
      </c>
      <c r="D48" s="442"/>
      <c r="E48" s="442"/>
      <c r="F48" s="440">
        <v>4.6856799999999996</v>
      </c>
      <c r="G48" s="442"/>
      <c r="H48" s="442">
        <v>497.24243999999999</v>
      </c>
      <c r="I48" s="442"/>
    </row>
    <row r="49" spans="1:9" s="408" customFormat="1">
      <c r="A49" s="692"/>
      <c r="B49" s="413" t="s">
        <v>2158</v>
      </c>
      <c r="C49" s="413" t="s">
        <v>1593</v>
      </c>
      <c r="D49" s="442"/>
      <c r="E49" s="442"/>
      <c r="F49" s="440">
        <v>4.6856799999999996</v>
      </c>
      <c r="G49" s="440">
        <v>8.9831099999999999</v>
      </c>
      <c r="H49" s="442">
        <v>700.30885999999998</v>
      </c>
      <c r="I49" s="442">
        <v>8.9831099999999999</v>
      </c>
    </row>
    <row r="50" spans="1:9" s="408" customFormat="1">
      <c r="A50" s="692"/>
      <c r="B50" s="413" t="s">
        <v>2159</v>
      </c>
      <c r="C50" s="413" t="s">
        <v>1593</v>
      </c>
      <c r="D50" s="442"/>
      <c r="E50" s="442"/>
      <c r="F50" s="440">
        <v>4.6856799999999996</v>
      </c>
      <c r="G50" s="440">
        <v>8.9831099999999999</v>
      </c>
      <c r="H50" s="442">
        <v>646.70556999999997</v>
      </c>
      <c r="I50" s="442">
        <v>8.9831099999999999</v>
      </c>
    </row>
    <row r="51" spans="1:9" s="408" customFormat="1">
      <c r="A51" s="692"/>
      <c r="B51" s="413" t="s">
        <v>2160</v>
      </c>
      <c r="C51" s="413" t="s">
        <v>1593</v>
      </c>
      <c r="D51" s="442"/>
      <c r="E51" s="442"/>
      <c r="F51" s="440">
        <v>4.6856799999999996</v>
      </c>
      <c r="G51" s="440">
        <v>8.9831099999999999</v>
      </c>
      <c r="H51" s="442">
        <v>656.08614</v>
      </c>
      <c r="I51" s="442">
        <v>8.9831099999999999</v>
      </c>
    </row>
    <row r="52" spans="1:9" s="408" customFormat="1">
      <c r="A52" s="692"/>
      <c r="B52" s="413" t="s">
        <v>2161</v>
      </c>
      <c r="C52" s="413" t="s">
        <v>1593</v>
      </c>
      <c r="D52" s="442"/>
      <c r="E52" s="442"/>
      <c r="F52" s="440">
        <v>4.6856799999999996</v>
      </c>
      <c r="G52" s="442"/>
      <c r="H52" s="442">
        <v>520.53269999999998</v>
      </c>
      <c r="I52" s="442"/>
    </row>
    <row r="53" spans="1:9" s="408" customFormat="1">
      <c r="D53" s="173"/>
      <c r="E53" s="173"/>
      <c r="F53" s="173"/>
      <c r="G53" s="173"/>
      <c r="H53" s="173"/>
      <c r="I53" s="530"/>
    </row>
    <row r="54" spans="1:9" s="408" customFormat="1">
      <c r="D54" s="173"/>
      <c r="E54" s="173"/>
      <c r="F54" s="173"/>
      <c r="G54" s="173"/>
      <c r="H54" s="173"/>
      <c r="I54" s="530"/>
    </row>
    <row r="55" spans="1:9" s="408" customFormat="1">
      <c r="D55" s="531" t="s">
        <v>2150</v>
      </c>
      <c r="E55" s="531" t="s">
        <v>2151</v>
      </c>
      <c r="F55" s="172" t="s">
        <v>2205</v>
      </c>
      <c r="G55" s="172" t="s">
        <v>2152</v>
      </c>
      <c r="H55" s="172" t="s">
        <v>2153</v>
      </c>
      <c r="I55" s="531" t="s">
        <v>2154</v>
      </c>
    </row>
    <row r="56" spans="1:9" s="408" customFormat="1" ht="15.6">
      <c r="A56" s="410" t="s">
        <v>1587</v>
      </c>
      <c r="B56" s="410" t="s">
        <v>2155</v>
      </c>
      <c r="C56" s="410" t="s">
        <v>1589</v>
      </c>
      <c r="D56" s="170" t="s">
        <v>1590</v>
      </c>
      <c r="E56" s="170" t="s">
        <v>1590</v>
      </c>
      <c r="F56" s="170" t="s">
        <v>1590</v>
      </c>
      <c r="G56" s="170" t="s">
        <v>1590</v>
      </c>
      <c r="H56" s="170" t="s">
        <v>1590</v>
      </c>
      <c r="I56" s="170" t="s">
        <v>1590</v>
      </c>
    </row>
    <row r="57" spans="1:9" s="408" customFormat="1">
      <c r="A57" s="692" t="s">
        <v>1614</v>
      </c>
      <c r="B57" s="413" t="s">
        <v>2162</v>
      </c>
      <c r="C57" s="413" t="s">
        <v>1593</v>
      </c>
      <c r="D57" s="440">
        <v>4.6856799999999996</v>
      </c>
      <c r="E57" s="533"/>
      <c r="F57" s="440"/>
      <c r="G57" s="533"/>
      <c r="H57" s="440">
        <v>8.9831099999999999</v>
      </c>
      <c r="I57" s="533"/>
    </row>
    <row r="58" spans="1:9" s="408" customFormat="1">
      <c r="A58" s="692"/>
      <c r="B58" s="413" t="s">
        <v>2163</v>
      </c>
      <c r="C58" s="413" t="s">
        <v>1593</v>
      </c>
      <c r="D58" s="440">
        <v>4.6856799999999996</v>
      </c>
      <c r="E58" s="533"/>
      <c r="F58" s="440">
        <v>4.6856799999999996</v>
      </c>
      <c r="G58" s="533"/>
      <c r="H58" s="440">
        <v>8.9831099999999999</v>
      </c>
      <c r="I58" s="533"/>
    </row>
    <row r="59" spans="1:9" s="408" customFormat="1">
      <c r="A59" s="692"/>
      <c r="B59" s="413" t="s">
        <v>2164</v>
      </c>
      <c r="C59" s="413" t="s">
        <v>1593</v>
      </c>
      <c r="D59" s="440">
        <v>4.6856799999999996</v>
      </c>
      <c r="E59" s="533"/>
      <c r="F59" s="440">
        <v>4.6856799999999996</v>
      </c>
      <c r="G59" s="533"/>
      <c r="H59" s="440">
        <v>8.9831099999999999</v>
      </c>
      <c r="I59" s="533"/>
    </row>
    <row r="60" spans="1:9" s="408" customFormat="1">
      <c r="A60" s="692"/>
      <c r="B60" s="413" t="s">
        <v>2165</v>
      </c>
      <c r="C60" s="413" t="s">
        <v>1593</v>
      </c>
      <c r="D60" s="440">
        <v>4.6856799999999996</v>
      </c>
      <c r="E60" s="533"/>
      <c r="F60" s="440">
        <v>4.6856799999999996</v>
      </c>
      <c r="G60" s="533"/>
      <c r="H60" s="440">
        <v>8.9831099999999999</v>
      </c>
      <c r="I60" s="533"/>
    </row>
    <row r="61" spans="1:9" s="408" customFormat="1">
      <c r="A61" s="692"/>
      <c r="B61" s="413" t="s">
        <v>2166</v>
      </c>
      <c r="C61" s="413" t="s">
        <v>1593</v>
      </c>
      <c r="D61" s="440">
        <v>4.6856799999999996</v>
      </c>
      <c r="E61" s="533"/>
      <c r="F61" s="440"/>
      <c r="G61" s="533"/>
      <c r="H61" s="440">
        <v>8.9831099999999999</v>
      </c>
      <c r="I61" s="533"/>
    </row>
    <row r="62" spans="1:9" s="408" customFormat="1">
      <c r="D62" s="173"/>
      <c r="E62" s="173"/>
      <c r="F62" s="173"/>
      <c r="G62" s="530"/>
      <c r="H62" s="173"/>
      <c r="I62" s="530"/>
    </row>
    <row r="63" spans="1:9" s="408" customFormat="1">
      <c r="D63" s="173"/>
      <c r="E63" s="173"/>
      <c r="F63" s="173"/>
      <c r="G63" s="173"/>
      <c r="H63" s="173"/>
      <c r="I63" s="530"/>
    </row>
    <row r="64" spans="1:9" s="408" customFormat="1">
      <c r="D64" s="531" t="s">
        <v>2150</v>
      </c>
      <c r="E64" s="531" t="s">
        <v>2151</v>
      </c>
      <c r="F64" s="172" t="s">
        <v>2205</v>
      </c>
      <c r="G64" s="172" t="s">
        <v>2152</v>
      </c>
      <c r="H64" s="172" t="s">
        <v>2153</v>
      </c>
      <c r="I64" s="531" t="s">
        <v>2154</v>
      </c>
    </row>
    <row r="65" spans="1:9" s="408" customFormat="1" ht="15.6">
      <c r="A65" s="410" t="s">
        <v>1587</v>
      </c>
      <c r="B65" s="410" t="s">
        <v>2155</v>
      </c>
      <c r="C65" s="410" t="s">
        <v>1589</v>
      </c>
      <c r="D65" s="170" t="s">
        <v>1590</v>
      </c>
      <c r="E65" s="170" t="s">
        <v>1590</v>
      </c>
      <c r="F65" s="170" t="s">
        <v>1590</v>
      </c>
      <c r="G65" s="170" t="s">
        <v>1590</v>
      </c>
      <c r="H65" s="170" t="s">
        <v>1590</v>
      </c>
      <c r="I65" s="170" t="s">
        <v>1590</v>
      </c>
    </row>
    <row r="66" spans="1:9" s="408" customFormat="1">
      <c r="A66" s="692" t="s">
        <v>1622</v>
      </c>
      <c r="B66" s="413" t="s">
        <v>1623</v>
      </c>
      <c r="C66" s="413" t="s">
        <v>1593</v>
      </c>
      <c r="D66" s="440">
        <v>4.6856799999999996</v>
      </c>
      <c r="E66" s="440">
        <v>4.6856799999999996</v>
      </c>
      <c r="F66" s="440">
        <v>4.6856799999999996</v>
      </c>
      <c r="G66" s="533"/>
      <c r="H66" s="440">
        <v>8.9831099999999999</v>
      </c>
      <c r="I66" s="533"/>
    </row>
    <row r="67" spans="1:9" s="408" customFormat="1">
      <c r="A67" s="692"/>
      <c r="B67" s="413" t="s">
        <v>1624</v>
      </c>
      <c r="C67" s="413" t="s">
        <v>1593</v>
      </c>
      <c r="D67" s="440">
        <v>4.6856799999999996</v>
      </c>
      <c r="E67" s="440">
        <v>4.6856799999999996</v>
      </c>
      <c r="F67" s="440">
        <v>4.6856799999999996</v>
      </c>
      <c r="G67" s="533"/>
      <c r="H67" s="440">
        <v>8.9831099999999999</v>
      </c>
      <c r="I67" s="533"/>
    </row>
    <row r="68" spans="1:9" s="408" customFormat="1">
      <c r="A68" s="692"/>
      <c r="B68" s="413" t="s">
        <v>1625</v>
      </c>
      <c r="C68" s="413" t="s">
        <v>1593</v>
      </c>
      <c r="D68" s="440">
        <v>4.6856799999999996</v>
      </c>
      <c r="E68" s="440">
        <v>4.6856799999999996</v>
      </c>
      <c r="F68" s="440">
        <v>4.6856799999999996</v>
      </c>
      <c r="G68" s="533"/>
      <c r="H68" s="440">
        <v>8.9831099999999999</v>
      </c>
      <c r="I68" s="533"/>
    </row>
    <row r="69" spans="1:9" s="408" customFormat="1">
      <c r="A69" s="692"/>
      <c r="B69" s="413" t="s">
        <v>1626</v>
      </c>
      <c r="C69" s="413" t="s">
        <v>1593</v>
      </c>
      <c r="D69" s="440">
        <v>4.6856799999999996</v>
      </c>
      <c r="E69" s="440">
        <v>4.6856799999999996</v>
      </c>
      <c r="F69" s="440">
        <v>4.6856799999999996</v>
      </c>
      <c r="G69" s="533"/>
      <c r="H69" s="440">
        <v>8.9831099999999999</v>
      </c>
      <c r="I69" s="533"/>
    </row>
    <row r="70" spans="1:9" s="408" customFormat="1">
      <c r="D70" s="173"/>
      <c r="E70" s="173"/>
      <c r="F70" s="173"/>
      <c r="G70" s="173"/>
      <c r="H70" s="173"/>
      <c r="I70" s="530"/>
    </row>
    <row r="71" spans="1:9" s="408" customFormat="1">
      <c r="D71" s="173"/>
      <c r="E71" s="173"/>
      <c r="F71" s="173"/>
      <c r="G71" s="173"/>
      <c r="H71" s="173"/>
      <c r="I71" s="530"/>
    </row>
    <row r="72" spans="1:9" s="408" customFormat="1">
      <c r="D72" s="531" t="s">
        <v>2150</v>
      </c>
      <c r="E72" s="531" t="s">
        <v>2151</v>
      </c>
      <c r="F72" s="172" t="s">
        <v>2205</v>
      </c>
      <c r="G72" s="172" t="s">
        <v>2152</v>
      </c>
      <c r="H72" s="172" t="s">
        <v>2153</v>
      </c>
      <c r="I72" s="531" t="s">
        <v>2154</v>
      </c>
    </row>
    <row r="73" spans="1:9" s="408" customFormat="1" ht="15.6">
      <c r="A73" s="410" t="s">
        <v>1587</v>
      </c>
      <c r="B73" s="410" t="s">
        <v>2155</v>
      </c>
      <c r="C73" s="410" t="s">
        <v>1589</v>
      </c>
      <c r="D73" s="170" t="s">
        <v>1590</v>
      </c>
      <c r="E73" s="170" t="s">
        <v>1590</v>
      </c>
      <c r="F73" s="170" t="s">
        <v>1590</v>
      </c>
      <c r="G73" s="170" t="s">
        <v>1590</v>
      </c>
      <c r="H73" s="170" t="s">
        <v>1590</v>
      </c>
      <c r="I73" s="170" t="s">
        <v>1590</v>
      </c>
    </row>
    <row r="74" spans="1:9" s="408" customFormat="1">
      <c r="A74" s="692" t="s">
        <v>1627</v>
      </c>
      <c r="B74" s="413" t="s">
        <v>1628</v>
      </c>
      <c r="C74" s="413" t="s">
        <v>1593</v>
      </c>
      <c r="D74" s="440">
        <v>4.6856799999999996</v>
      </c>
      <c r="E74" s="440">
        <v>4.6856799999999996</v>
      </c>
      <c r="F74" s="440">
        <v>4.6856799999999996</v>
      </c>
      <c r="G74" s="533"/>
      <c r="H74" s="440">
        <v>8.9831099999999999</v>
      </c>
      <c r="I74" s="533"/>
    </row>
    <row r="75" spans="1:9" s="408" customFormat="1">
      <c r="A75" s="692"/>
      <c r="B75" s="413" t="s">
        <v>1629</v>
      </c>
      <c r="C75" s="413" t="s">
        <v>1593</v>
      </c>
      <c r="D75" s="440">
        <v>4.6856799999999996</v>
      </c>
      <c r="E75" s="440">
        <v>4.6856799999999996</v>
      </c>
      <c r="F75" s="440">
        <v>4.6856799999999996</v>
      </c>
      <c r="G75" s="533"/>
      <c r="H75" s="440">
        <v>8.9831099999999999</v>
      </c>
      <c r="I75" s="533"/>
    </row>
    <row r="76" spans="1:9" s="408" customFormat="1">
      <c r="A76" s="692"/>
      <c r="B76" s="413" t="s">
        <v>1630</v>
      </c>
      <c r="C76" s="413" t="s">
        <v>1593</v>
      </c>
      <c r="D76" s="440">
        <v>4.6856799999999996</v>
      </c>
      <c r="E76" s="440">
        <v>4.6856799999999996</v>
      </c>
      <c r="F76" s="440">
        <v>4.6856799999999996</v>
      </c>
      <c r="G76" s="533"/>
      <c r="H76" s="440">
        <v>8.9831099999999999</v>
      </c>
      <c r="I76" s="533"/>
    </row>
    <row r="77" spans="1:9" s="408" customFormat="1">
      <c r="A77" s="692"/>
      <c r="B77" s="413" t="s">
        <v>1631</v>
      </c>
      <c r="C77" s="413" t="s">
        <v>1593</v>
      </c>
      <c r="D77" s="440">
        <v>4.6856799999999996</v>
      </c>
      <c r="E77" s="440">
        <v>4.6856799999999996</v>
      </c>
      <c r="F77" s="440">
        <v>4.6856799999999996</v>
      </c>
      <c r="G77" s="533"/>
      <c r="H77" s="440">
        <v>8.9831099999999999</v>
      </c>
      <c r="I77" s="533"/>
    </row>
    <row r="78" spans="1:9" s="408" customFormat="1">
      <c r="A78" s="692"/>
      <c r="B78" s="413" t="s">
        <v>1632</v>
      </c>
      <c r="C78" s="413" t="s">
        <v>1593</v>
      </c>
      <c r="D78" s="440">
        <v>4.6856799999999996</v>
      </c>
      <c r="E78" s="440">
        <v>4.6856799999999996</v>
      </c>
      <c r="F78" s="440">
        <v>4.6856799999999996</v>
      </c>
      <c r="G78" s="533"/>
      <c r="H78" s="440">
        <v>8.9831099999999999</v>
      </c>
      <c r="I78" s="533"/>
    </row>
    <row r="79" spans="1:9" s="408" customFormat="1">
      <c r="A79" s="692"/>
      <c r="B79" s="413" t="s">
        <v>1633</v>
      </c>
      <c r="C79" s="413" t="s">
        <v>1593</v>
      </c>
      <c r="D79" s="440">
        <v>4.6856799999999996</v>
      </c>
      <c r="E79" s="440">
        <v>4.6856799999999996</v>
      </c>
      <c r="F79" s="440">
        <v>4.6856799999999996</v>
      </c>
      <c r="G79" s="533"/>
      <c r="H79" s="440">
        <v>8.9831099999999999</v>
      </c>
      <c r="I79" s="533"/>
    </row>
    <row r="80" spans="1:9" s="408" customFormat="1">
      <c r="A80" s="692"/>
      <c r="B80" s="413" t="s">
        <v>1634</v>
      </c>
      <c r="C80" s="413" t="s">
        <v>1593</v>
      </c>
      <c r="D80" s="440">
        <v>4.6856799999999996</v>
      </c>
      <c r="E80" s="440">
        <v>4.6856799999999996</v>
      </c>
      <c r="F80" s="440">
        <v>4.6856799999999996</v>
      </c>
      <c r="G80" s="533"/>
      <c r="H80" s="440">
        <v>8.9831099999999999</v>
      </c>
      <c r="I80" s="533"/>
    </row>
    <row r="81" spans="1:11" s="408" customFormat="1">
      <c r="A81" s="692"/>
      <c r="B81" s="413" t="s">
        <v>1635</v>
      </c>
      <c r="C81" s="413" t="s">
        <v>1593</v>
      </c>
      <c r="D81" s="440">
        <v>4.6856799999999996</v>
      </c>
      <c r="E81" s="440">
        <v>4.6856799999999996</v>
      </c>
      <c r="F81" s="440">
        <v>4.6856799999999996</v>
      </c>
      <c r="G81" s="533"/>
      <c r="H81" s="440">
        <v>8.9831099999999999</v>
      </c>
      <c r="I81" s="533"/>
    </row>
    <row r="82" spans="1:11" s="408" customFormat="1">
      <c r="A82" s="692"/>
      <c r="B82" s="413" t="s">
        <v>1636</v>
      </c>
      <c r="C82" s="413" t="s">
        <v>1593</v>
      </c>
      <c r="D82" s="440">
        <v>4.6856799999999996</v>
      </c>
      <c r="E82" s="440">
        <v>4.6856799999999996</v>
      </c>
      <c r="F82" s="440">
        <v>4.6856799999999996</v>
      </c>
      <c r="G82" s="533"/>
      <c r="H82" s="440">
        <v>8.9831099999999999</v>
      </c>
      <c r="I82" s="533"/>
    </row>
    <row r="83" spans="1:11" s="408" customFormat="1">
      <c r="D83" s="173"/>
      <c r="E83" s="173"/>
      <c r="F83" s="173"/>
      <c r="G83" s="173"/>
      <c r="H83" s="173"/>
      <c r="I83" s="530"/>
    </row>
    <row r="84" spans="1:11" s="408" customFormat="1">
      <c r="D84" s="173"/>
      <c r="E84" s="173"/>
      <c r="F84" s="173"/>
      <c r="G84" s="173"/>
      <c r="H84" s="173"/>
      <c r="I84" s="530"/>
    </row>
    <row r="85" spans="1:11" s="408" customFormat="1">
      <c r="D85" s="531" t="s">
        <v>2150</v>
      </c>
      <c r="E85" s="531" t="s">
        <v>2151</v>
      </c>
      <c r="F85" s="172" t="s">
        <v>2205</v>
      </c>
      <c r="G85" s="172" t="s">
        <v>2152</v>
      </c>
      <c r="H85" s="172" t="s">
        <v>2153</v>
      </c>
      <c r="I85" s="531" t="s">
        <v>2154</v>
      </c>
    </row>
    <row r="86" spans="1:11" s="408" customFormat="1" ht="15.6">
      <c r="A86" s="410" t="s">
        <v>1587</v>
      </c>
      <c r="B86" s="410" t="s">
        <v>2155</v>
      </c>
      <c r="C86" s="410" t="s">
        <v>1589</v>
      </c>
      <c r="D86" s="170" t="s">
        <v>1590</v>
      </c>
      <c r="E86" s="170" t="s">
        <v>1590</v>
      </c>
      <c r="F86" s="170" t="s">
        <v>1590</v>
      </c>
      <c r="G86" s="170" t="s">
        <v>1590</v>
      </c>
      <c r="H86" s="170" t="s">
        <v>1590</v>
      </c>
      <c r="I86" s="170" t="s">
        <v>1590</v>
      </c>
    </row>
    <row r="87" spans="1:11" s="408" customFormat="1">
      <c r="A87" s="692" t="s">
        <v>1637</v>
      </c>
      <c r="B87" s="413" t="s">
        <v>1548</v>
      </c>
      <c r="C87" s="413" t="s">
        <v>1593</v>
      </c>
      <c r="D87" s="174"/>
      <c r="E87" s="440">
        <v>4.6856799999999996</v>
      </c>
      <c r="F87" s="440">
        <v>4.6856799999999996</v>
      </c>
      <c r="G87" s="440">
        <v>8.9831099999999999</v>
      </c>
      <c r="H87" s="440">
        <v>1164.4893999999999</v>
      </c>
      <c r="I87" s="533"/>
    </row>
    <row r="88" spans="1:11" s="408" customFormat="1">
      <c r="A88" s="692"/>
      <c r="B88" s="413" t="s">
        <v>1638</v>
      </c>
      <c r="C88" s="413" t="s">
        <v>1593</v>
      </c>
      <c r="D88" s="174"/>
      <c r="E88" s="440">
        <v>4.6856799999999996</v>
      </c>
      <c r="F88" s="440">
        <v>4.6856799999999996</v>
      </c>
      <c r="G88" s="440">
        <v>8.9831099999999999</v>
      </c>
      <c r="H88" s="440">
        <v>1164.4893999999999</v>
      </c>
      <c r="I88" s="533"/>
    </row>
    <row r="89" spans="1:11" s="408" customFormat="1">
      <c r="A89" s="692"/>
      <c r="B89" s="413" t="s">
        <v>1639</v>
      </c>
      <c r="C89" s="413" t="s">
        <v>1593</v>
      </c>
      <c r="D89" s="174"/>
      <c r="E89" s="440">
        <v>4.6856799999999996</v>
      </c>
      <c r="F89" s="440">
        <v>4.6856799999999996</v>
      </c>
      <c r="G89" s="440">
        <v>8.9831099999999999</v>
      </c>
      <c r="H89" s="440">
        <v>1164.4893999999999</v>
      </c>
      <c r="I89" s="533"/>
    </row>
    <row r="90" spans="1:11" s="408" customFormat="1">
      <c r="A90" s="406"/>
      <c r="B90" s="406"/>
      <c r="C90" s="406"/>
      <c r="D90" s="534"/>
      <c r="E90" s="534"/>
      <c r="F90" s="534"/>
      <c r="G90" s="534"/>
      <c r="H90" s="534"/>
      <c r="I90" s="173"/>
      <c r="J90" s="406"/>
    </row>
    <row r="91" spans="1:11" s="408" customFormat="1">
      <c r="A91" s="406"/>
      <c r="B91" s="406"/>
      <c r="C91" s="406"/>
      <c r="D91" s="530"/>
      <c r="E91" s="534"/>
      <c r="F91" s="534"/>
      <c r="G91" s="534"/>
      <c r="H91" s="534"/>
      <c r="I91" s="173"/>
      <c r="J91" s="406"/>
      <c r="K91" s="406"/>
    </row>
    <row r="92" spans="1:11" s="381" customFormat="1" ht="15.6">
      <c r="A92" s="463" t="s">
        <v>1640</v>
      </c>
      <c r="B92" s="405"/>
      <c r="C92" s="405"/>
      <c r="D92" s="405"/>
      <c r="E92" s="405"/>
      <c r="F92" s="405"/>
      <c r="G92" s="405"/>
      <c r="H92" s="405"/>
      <c r="I92" s="405"/>
      <c r="J92" s="405"/>
      <c r="K92" s="405"/>
    </row>
    <row r="93" spans="1:11" s="381" customFormat="1" ht="21" customHeight="1">
      <c r="A93" s="701" t="s">
        <v>2167</v>
      </c>
      <c r="B93" s="701"/>
      <c r="C93" s="701"/>
      <c r="D93" s="701"/>
      <c r="E93" s="701"/>
      <c r="F93" s="701"/>
      <c r="G93" s="701"/>
      <c r="H93" s="701"/>
      <c r="I93" s="701"/>
      <c r="J93" s="701"/>
      <c r="K93" s="405"/>
    </row>
    <row r="94" spans="1:11" s="381" customFormat="1" ht="27" customHeight="1">
      <c r="A94" s="698" t="s">
        <v>2206</v>
      </c>
      <c r="B94" s="698"/>
      <c r="C94" s="698"/>
      <c r="D94" s="698"/>
      <c r="E94" s="698"/>
      <c r="F94" s="698"/>
      <c r="G94" s="698"/>
      <c r="H94" s="698"/>
      <c r="I94" s="698"/>
      <c r="J94" s="698"/>
      <c r="K94" s="405"/>
    </row>
    <row r="95" spans="1:11" s="381" customFormat="1" ht="19.350000000000001" customHeight="1">
      <c r="A95" s="701" t="s">
        <v>2168</v>
      </c>
      <c r="B95" s="701"/>
      <c r="C95" s="701"/>
      <c r="D95" s="701"/>
      <c r="E95" s="701"/>
      <c r="F95" s="701"/>
      <c r="G95" s="701"/>
      <c r="H95" s="701"/>
      <c r="I95" s="701"/>
      <c r="J95" s="701"/>
      <c r="K95" s="405"/>
    </row>
    <row r="96" spans="1:11" s="381" customFormat="1" ht="52.5" customHeight="1">
      <c r="A96" s="696" t="s">
        <v>2169</v>
      </c>
      <c r="B96" s="696"/>
      <c r="C96" s="696"/>
      <c r="D96" s="696"/>
      <c r="E96" s="696"/>
      <c r="F96" s="696"/>
      <c r="G96" s="696"/>
      <c r="H96" s="696"/>
      <c r="I96" s="696"/>
      <c r="J96" s="438"/>
      <c r="K96" s="405"/>
    </row>
    <row r="97" spans="1:11" s="381" customFormat="1" ht="14.7" customHeight="1">
      <c r="A97" s="701" t="s">
        <v>2170</v>
      </c>
      <c r="B97" s="701"/>
      <c r="C97" s="701"/>
      <c r="D97" s="701"/>
      <c r="E97" s="701"/>
      <c r="F97" s="701"/>
      <c r="G97" s="701"/>
      <c r="H97" s="701"/>
      <c r="I97" s="701"/>
      <c r="J97" s="701"/>
      <c r="K97" s="405"/>
    </row>
    <row r="98" spans="1:11" s="381" customFormat="1" ht="14.7" customHeight="1">
      <c r="A98" s="696" t="s">
        <v>2171</v>
      </c>
      <c r="B98" s="696"/>
      <c r="C98" s="696"/>
      <c r="D98" s="696"/>
      <c r="E98" s="696"/>
      <c r="F98" s="696"/>
      <c r="G98" s="696"/>
      <c r="H98" s="696"/>
      <c r="I98" s="696"/>
      <c r="J98" s="696"/>
      <c r="K98" s="405"/>
    </row>
    <row r="99" spans="1:11" s="381" customFormat="1">
      <c r="A99" s="403"/>
      <c r="B99" s="403"/>
      <c r="C99" s="403"/>
      <c r="D99" s="403"/>
      <c r="E99" s="403"/>
      <c r="F99" s="403"/>
      <c r="G99" s="403"/>
      <c r="H99" s="403"/>
      <c r="I99" s="403"/>
      <c r="J99" s="403"/>
      <c r="K99" s="405"/>
    </row>
    <row r="100" spans="1:11" s="381" customFormat="1" ht="22.5" customHeight="1">
      <c r="A100" s="699" t="s">
        <v>1643</v>
      </c>
      <c r="B100" s="699"/>
      <c r="C100" s="699"/>
      <c r="D100" s="699"/>
      <c r="E100" s="699"/>
      <c r="F100" s="699"/>
      <c r="G100" s="699"/>
      <c r="H100" s="699"/>
      <c r="I100" s="699"/>
      <c r="J100" s="699"/>
      <c r="K100" s="405"/>
    </row>
    <row r="101" spans="1:11" s="381" customFormat="1">
      <c r="D101" s="524"/>
      <c r="E101" s="524"/>
      <c r="F101" s="524"/>
      <c r="G101" s="524"/>
      <c r="H101" s="524"/>
      <c r="I101" s="524"/>
    </row>
    <row r="102" spans="1:11" s="381" customFormat="1">
      <c r="D102" s="524"/>
      <c r="E102" s="524"/>
      <c r="F102" s="524"/>
      <c r="G102" s="524"/>
      <c r="H102" s="524"/>
      <c r="I102" s="524"/>
    </row>
    <row r="103" spans="1:11" s="381" customFormat="1">
      <c r="D103" s="524"/>
      <c r="E103" s="524"/>
      <c r="F103" s="524"/>
      <c r="G103" s="524"/>
      <c r="H103" s="524"/>
      <c r="I103" s="524"/>
    </row>
    <row r="104" spans="1:11" s="381" customFormat="1">
      <c r="D104" s="524"/>
      <c r="E104" s="524"/>
      <c r="F104" s="524"/>
      <c r="G104" s="524"/>
      <c r="H104" s="524"/>
      <c r="I104" s="524"/>
    </row>
    <row r="105" spans="1:11" s="381" customFormat="1">
      <c r="D105" s="524"/>
      <c r="E105" s="524"/>
      <c r="F105" s="524"/>
      <c r="G105" s="524"/>
      <c r="H105" s="524"/>
      <c r="I105" s="524"/>
    </row>
    <row r="106" spans="1:11" s="381" customFormat="1">
      <c r="D106" s="524"/>
      <c r="E106" s="524"/>
      <c r="F106" s="524"/>
      <c r="G106" s="524"/>
      <c r="H106" s="524"/>
      <c r="I106" s="524"/>
    </row>
    <row r="107" spans="1:11" s="381" customFormat="1">
      <c r="D107" s="524"/>
      <c r="E107" s="524"/>
      <c r="F107" s="524"/>
      <c r="G107" s="524"/>
      <c r="H107" s="524"/>
      <c r="I107" s="524"/>
    </row>
    <row r="108" spans="1:11" s="381" customFormat="1">
      <c r="D108" s="524"/>
      <c r="E108" s="524"/>
      <c r="F108" s="524"/>
      <c r="G108" s="524"/>
      <c r="H108" s="524"/>
      <c r="I108" s="524"/>
    </row>
    <row r="109" spans="1:11" s="381" customFormat="1">
      <c r="D109" s="524"/>
      <c r="E109" s="524"/>
      <c r="F109" s="524"/>
      <c r="G109" s="524"/>
      <c r="H109" s="524"/>
      <c r="I109" s="524"/>
    </row>
    <row r="110" spans="1:11" s="381" customFormat="1">
      <c r="D110" s="524"/>
      <c r="E110" s="524"/>
      <c r="F110" s="524"/>
      <c r="G110" s="524"/>
      <c r="H110" s="524"/>
      <c r="I110" s="524"/>
    </row>
    <row r="111" spans="1:11" s="381" customFormat="1">
      <c r="D111" s="524"/>
      <c r="E111" s="524"/>
      <c r="F111" s="524"/>
      <c r="G111" s="524"/>
      <c r="H111" s="524"/>
      <c r="I111" s="524"/>
    </row>
    <row r="112" spans="1:11" s="381" customFormat="1">
      <c r="D112" s="524"/>
      <c r="E112" s="524"/>
      <c r="F112" s="524"/>
      <c r="G112" s="524"/>
      <c r="H112" s="524"/>
      <c r="I112" s="524"/>
    </row>
    <row r="113" spans="4:9" s="381" customFormat="1">
      <c r="D113" s="524"/>
      <c r="E113" s="524"/>
      <c r="F113" s="524"/>
      <c r="G113" s="524"/>
      <c r="H113" s="524"/>
      <c r="I113" s="524"/>
    </row>
    <row r="114" spans="4:9" s="381" customFormat="1">
      <c r="D114" s="524"/>
      <c r="E114" s="524"/>
      <c r="F114" s="524"/>
      <c r="G114" s="524"/>
      <c r="H114" s="524"/>
      <c r="I114" s="524"/>
    </row>
    <row r="115" spans="4:9" s="381" customFormat="1">
      <c r="D115" s="524"/>
      <c r="E115" s="524"/>
      <c r="F115" s="524"/>
      <c r="G115" s="524"/>
      <c r="H115" s="524"/>
      <c r="I115" s="524"/>
    </row>
    <row r="116" spans="4:9" s="381" customFormat="1">
      <c r="D116" s="524"/>
      <c r="E116" s="524"/>
      <c r="F116" s="524"/>
      <c r="G116" s="524"/>
      <c r="H116" s="524"/>
      <c r="I116" s="524"/>
    </row>
    <row r="117" spans="4:9" s="381" customFormat="1">
      <c r="D117" s="524"/>
      <c r="E117" s="524"/>
      <c r="F117" s="524"/>
      <c r="G117" s="524"/>
      <c r="H117" s="524"/>
      <c r="I117" s="524"/>
    </row>
    <row r="118" spans="4:9" s="381" customFormat="1">
      <c r="D118" s="524"/>
      <c r="E118" s="524"/>
      <c r="F118" s="524"/>
      <c r="G118" s="524"/>
      <c r="H118" s="524"/>
      <c r="I118" s="524"/>
    </row>
    <row r="119" spans="4:9" s="381" customFormat="1">
      <c r="D119" s="524"/>
      <c r="E119" s="524"/>
      <c r="F119" s="524"/>
      <c r="G119" s="524"/>
      <c r="H119" s="524"/>
      <c r="I119" s="524"/>
    </row>
    <row r="120" spans="4:9" s="381" customFormat="1">
      <c r="D120" s="524"/>
      <c r="E120" s="524"/>
      <c r="F120" s="524"/>
      <c r="G120" s="524"/>
      <c r="H120" s="524"/>
      <c r="I120" s="524"/>
    </row>
    <row r="121" spans="4:9" s="381" customFormat="1">
      <c r="D121" s="524"/>
      <c r="E121" s="524"/>
      <c r="F121" s="524"/>
      <c r="G121" s="524"/>
      <c r="H121" s="524"/>
      <c r="I121" s="524"/>
    </row>
    <row r="122" spans="4:9" s="381" customFormat="1">
      <c r="D122" s="524"/>
      <c r="E122" s="524"/>
      <c r="F122" s="524"/>
      <c r="G122" s="524"/>
      <c r="H122" s="524"/>
      <c r="I122" s="524"/>
    </row>
    <row r="123" spans="4:9" s="381" customFormat="1">
      <c r="D123" s="524"/>
      <c r="E123" s="524"/>
      <c r="F123" s="524"/>
      <c r="G123" s="524"/>
      <c r="H123" s="524"/>
      <c r="I123" s="524"/>
    </row>
    <row r="124" spans="4:9" s="381" customFormat="1">
      <c r="D124" s="524"/>
      <c r="E124" s="524"/>
      <c r="F124" s="524"/>
      <c r="G124" s="524"/>
      <c r="H124" s="524"/>
      <c r="I124" s="524"/>
    </row>
    <row r="125" spans="4:9" s="381" customFormat="1">
      <c r="D125" s="524"/>
      <c r="E125" s="524"/>
      <c r="F125" s="524"/>
      <c r="G125" s="524"/>
      <c r="H125" s="524"/>
      <c r="I125" s="524"/>
    </row>
    <row r="126" spans="4:9" s="381" customFormat="1">
      <c r="D126" s="524"/>
      <c r="E126" s="524"/>
      <c r="F126" s="524"/>
      <c r="G126" s="524"/>
      <c r="H126" s="524"/>
      <c r="I126" s="524"/>
    </row>
    <row r="127" spans="4:9" s="381" customFormat="1">
      <c r="D127" s="524"/>
      <c r="E127" s="524"/>
      <c r="F127" s="524"/>
      <c r="G127" s="524"/>
      <c r="H127" s="524"/>
      <c r="I127" s="524"/>
    </row>
    <row r="128" spans="4:9" s="381" customFormat="1">
      <c r="D128" s="524"/>
      <c r="E128" s="524"/>
      <c r="F128" s="524"/>
      <c r="G128" s="524"/>
      <c r="H128" s="524"/>
      <c r="I128" s="524"/>
    </row>
    <row r="129" spans="4:9" s="381" customFormat="1">
      <c r="D129" s="524"/>
      <c r="E129" s="524"/>
      <c r="F129" s="524"/>
      <c r="G129" s="524"/>
      <c r="H129" s="524"/>
      <c r="I129" s="524"/>
    </row>
    <row r="130" spans="4:9" s="381" customFormat="1">
      <c r="D130" s="524"/>
      <c r="E130" s="524"/>
      <c r="F130" s="524"/>
      <c r="G130" s="524"/>
      <c r="H130" s="524"/>
      <c r="I130" s="524"/>
    </row>
    <row r="131" spans="4:9" s="381" customFormat="1">
      <c r="D131" s="524"/>
      <c r="E131" s="524"/>
      <c r="F131" s="524"/>
      <c r="G131" s="524"/>
      <c r="H131" s="524"/>
      <c r="I131" s="524"/>
    </row>
    <row r="132" spans="4:9" s="381" customFormat="1">
      <c r="D132" s="524"/>
      <c r="E132" s="524"/>
      <c r="F132" s="524"/>
      <c r="G132" s="524"/>
      <c r="H132" s="524"/>
      <c r="I132" s="524"/>
    </row>
    <row r="133" spans="4:9" s="381" customFormat="1">
      <c r="D133" s="524"/>
      <c r="E133" s="524"/>
      <c r="F133" s="524"/>
      <c r="G133" s="524"/>
      <c r="H133" s="524"/>
      <c r="I133" s="524"/>
    </row>
    <row r="134" spans="4:9" s="381" customFormat="1">
      <c r="D134" s="524"/>
      <c r="E134" s="524"/>
      <c r="F134" s="524"/>
      <c r="G134" s="524"/>
      <c r="H134" s="524"/>
      <c r="I134" s="524"/>
    </row>
    <row r="135" spans="4:9" s="381" customFormat="1">
      <c r="D135" s="524"/>
      <c r="E135" s="524"/>
      <c r="F135" s="524"/>
      <c r="G135" s="524"/>
      <c r="H135" s="524"/>
      <c r="I135" s="524"/>
    </row>
    <row r="136" spans="4:9" s="381" customFormat="1">
      <c r="D136" s="524"/>
      <c r="E136" s="524"/>
      <c r="F136" s="524"/>
      <c r="G136" s="524"/>
      <c r="H136" s="524"/>
      <c r="I136" s="524"/>
    </row>
    <row r="137" spans="4:9" s="381" customFormat="1">
      <c r="D137" s="524"/>
      <c r="E137" s="524"/>
      <c r="F137" s="524"/>
      <c r="G137" s="524"/>
      <c r="H137" s="524"/>
      <c r="I137" s="524"/>
    </row>
    <row r="138" spans="4:9" s="381" customFormat="1">
      <c r="D138" s="524"/>
      <c r="E138" s="524"/>
      <c r="F138" s="524"/>
      <c r="G138" s="524"/>
      <c r="H138" s="524"/>
      <c r="I138" s="524"/>
    </row>
    <row r="139" spans="4:9" s="381" customFormat="1">
      <c r="D139" s="524"/>
      <c r="E139" s="524"/>
      <c r="F139" s="524"/>
      <c r="G139" s="524"/>
      <c r="H139" s="524"/>
      <c r="I139" s="524"/>
    </row>
    <row r="140" spans="4:9" s="381" customFormat="1">
      <c r="D140" s="524"/>
      <c r="E140" s="524"/>
      <c r="F140" s="524"/>
      <c r="G140" s="524"/>
      <c r="H140" s="524"/>
      <c r="I140" s="524"/>
    </row>
    <row r="141" spans="4:9" s="381" customFormat="1">
      <c r="D141" s="524"/>
      <c r="E141" s="524"/>
      <c r="F141" s="524"/>
      <c r="G141" s="524"/>
      <c r="H141" s="524"/>
      <c r="I141" s="524"/>
    </row>
    <row r="142" spans="4:9" s="381" customFormat="1">
      <c r="D142" s="524"/>
      <c r="E142" s="524"/>
      <c r="F142" s="524"/>
      <c r="G142" s="524"/>
      <c r="H142" s="524"/>
      <c r="I142" s="524"/>
    </row>
    <row r="143" spans="4:9" s="381" customFormat="1">
      <c r="D143" s="524"/>
      <c r="E143" s="524"/>
      <c r="F143" s="524"/>
      <c r="G143" s="524"/>
      <c r="H143" s="524"/>
      <c r="I143" s="524"/>
    </row>
    <row r="144" spans="4:9" s="381" customFormat="1">
      <c r="D144" s="524"/>
      <c r="E144" s="524"/>
      <c r="F144" s="524"/>
      <c r="G144" s="524"/>
      <c r="H144" s="524"/>
      <c r="I144" s="524"/>
    </row>
    <row r="145" spans="4:9" s="381" customFormat="1">
      <c r="D145" s="524"/>
      <c r="E145" s="524"/>
      <c r="F145" s="524"/>
      <c r="G145" s="524"/>
      <c r="H145" s="524"/>
      <c r="I145" s="524"/>
    </row>
    <row r="146" spans="4:9" s="381" customFormat="1">
      <c r="D146" s="524"/>
      <c r="E146" s="524"/>
      <c r="F146" s="524"/>
      <c r="G146" s="524"/>
      <c r="H146" s="524"/>
      <c r="I146" s="524"/>
    </row>
    <row r="147" spans="4:9" s="381" customFormat="1">
      <c r="D147" s="524"/>
      <c r="E147" s="524"/>
      <c r="F147" s="524"/>
      <c r="G147" s="524"/>
      <c r="H147" s="524"/>
      <c r="I147" s="524"/>
    </row>
    <row r="148" spans="4:9" s="381" customFormat="1">
      <c r="D148" s="524"/>
      <c r="E148" s="524"/>
      <c r="F148" s="524"/>
      <c r="G148" s="524"/>
      <c r="H148" s="524"/>
      <c r="I148" s="524"/>
    </row>
    <row r="149" spans="4:9" s="381" customFormat="1">
      <c r="D149" s="524"/>
      <c r="E149" s="524"/>
      <c r="F149" s="524"/>
      <c r="G149" s="524"/>
      <c r="H149" s="524"/>
      <c r="I149" s="524"/>
    </row>
    <row r="150" spans="4:9" s="381" customFormat="1">
      <c r="D150" s="524"/>
      <c r="E150" s="524"/>
      <c r="F150" s="524"/>
      <c r="G150" s="524"/>
      <c r="H150" s="524"/>
      <c r="I150" s="524"/>
    </row>
    <row r="151" spans="4:9" s="381" customFormat="1">
      <c r="D151" s="524"/>
      <c r="E151" s="524"/>
      <c r="F151" s="524"/>
      <c r="G151" s="524"/>
      <c r="H151" s="524"/>
      <c r="I151" s="524"/>
    </row>
    <row r="152" spans="4:9" s="381" customFormat="1">
      <c r="D152" s="524"/>
      <c r="E152" s="524"/>
      <c r="F152" s="524"/>
      <c r="G152" s="524"/>
      <c r="H152" s="524"/>
      <c r="I152" s="524"/>
    </row>
    <row r="153" spans="4:9" s="381" customFormat="1">
      <c r="D153" s="524"/>
      <c r="E153" s="524"/>
      <c r="F153" s="524"/>
      <c r="G153" s="524"/>
      <c r="H153" s="524"/>
      <c r="I153" s="524"/>
    </row>
    <row r="154" spans="4:9" s="381" customFormat="1">
      <c r="D154" s="524"/>
      <c r="E154" s="524"/>
      <c r="F154" s="524"/>
      <c r="G154" s="524"/>
      <c r="H154" s="524"/>
      <c r="I154" s="524"/>
    </row>
    <row r="155" spans="4:9" s="381" customFormat="1">
      <c r="D155" s="524"/>
      <c r="E155" s="524"/>
      <c r="F155" s="524"/>
      <c r="G155" s="524"/>
      <c r="H155" s="524"/>
      <c r="I155" s="524"/>
    </row>
  </sheetData>
  <sheetProtection autoFilter="0"/>
  <mergeCells count="25">
    <mergeCell ref="A97:J97"/>
    <mergeCell ref="A98:J98"/>
    <mergeCell ref="A100:J100"/>
    <mergeCell ref="A13:J13"/>
    <mergeCell ref="A87:A89"/>
    <mergeCell ref="A24:A36"/>
    <mergeCell ref="A41:A43"/>
    <mergeCell ref="A48:A52"/>
    <mergeCell ref="A57:A61"/>
    <mergeCell ref="A66:A69"/>
    <mergeCell ref="A74:A82"/>
    <mergeCell ref="A16:J16"/>
    <mergeCell ref="A17:J17"/>
    <mergeCell ref="A18:J18"/>
    <mergeCell ref="A19:J19"/>
    <mergeCell ref="B21:K21"/>
    <mergeCell ref="A93:J93"/>
    <mergeCell ref="A94:J94"/>
    <mergeCell ref="A95:J95"/>
    <mergeCell ref="A96:I96"/>
    <mergeCell ref="A8:J8"/>
    <mergeCell ref="A9:J9"/>
    <mergeCell ref="A10:J10"/>
    <mergeCell ref="A11:J11"/>
    <mergeCell ref="A12:J12"/>
  </mergeCells>
  <conditionalFormatting sqref="D24:I36 D41:I43 D48:I52 D57:I61 D66:I69 D74:I82 D87:I89">
    <cfRule type="expression" dxfId="0" priority="1" stopIfTrue="1">
      <formula>D24=""</formula>
    </cfRule>
  </conditionalFormatting>
  <hyperlinks>
    <hyperlink ref="A3" location="Index!A1" display="Index" xr:uid="{D70A8644-4DA1-4089-AF5C-D2DE13038839}"/>
    <hyperlink ref="A14" r:id="rId1" xr:uid="{B3A4C49C-8E2C-4567-A6A7-027A69D90CB2}"/>
    <hyperlink ref="A94:J94" location="'Material use'!A1" display="No, these factors are not appropriate, for specific procurement factors please see the ‘material use’ listing." xr:uid="{32A218A0-5D4A-42BA-A73E-D6D4A472F7A3}"/>
    <hyperlink ref="A11:J11" r:id="rId2" display="●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 GHG Protocol Guidelines.      " xr:uid="{C09EFC82-5E4C-41ED-909D-03C058F1CE7D}"/>
    <hyperlink ref="A12:J12" r:id="rId3" display="●  For landfill, the factors in the tables include collection, transportation and landfill emissions (‘gate to grave’). For combustion and recycling, the factors consider transport to an energy recovery or materials reclamation facility only. This is in line with GHG Protocol Guidelines, with subsequent emissions attributed to electricity generation or recycled material production respectively.  " xr:uid="{69C74BE5-914A-42AE-89B6-0588C33F65C8}"/>
  </hyperlinks>
  <pageMargins left="0.7" right="0.7" top="0.75" bottom="0.75" header="0.3" footer="0.3"/>
  <pageSetup paperSize="9" scale="20" fitToHeight="0" orientation="landscape" r:id="rId4"/>
  <headerFooter alignWithMargins="0"/>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49</vt:i4>
      </vt:variant>
    </vt:vector>
  </HeadingPairs>
  <TitlesOfParts>
    <vt:vector size="49" baseType="lpstr">
      <vt:lpstr>INICIO</vt:lpstr>
      <vt:lpstr>RESUMEN</vt:lpstr>
      <vt:lpstr>CONTROL DE CAMBIOS</vt:lpstr>
      <vt:lpstr>1.1 Combustión estacionaria</vt:lpstr>
      <vt:lpstr>V2 CH2 T2.2</vt:lpstr>
      <vt:lpstr>V2 CH2 T2.3</vt:lpstr>
      <vt:lpstr>1.2 Combustión móvil</vt:lpstr>
      <vt:lpstr>1.1 V2 CH2 T2.4</vt:lpstr>
      <vt:lpstr>1.2 V2 CH3 T3.2.1</vt:lpstr>
      <vt:lpstr>1.2 V2 CH3 T3.2.2</vt:lpstr>
      <vt:lpstr>1.1 y 1.2CUADROA1 - BNE 2024</vt:lpstr>
      <vt:lpstr>V2 CH3 T3.3.1</vt:lpstr>
      <vt:lpstr>V2 CH3 T3.4.1</vt:lpstr>
      <vt:lpstr>V2 CH3 T3.5.2</vt:lpstr>
      <vt:lpstr>V2 CH3 T3.5.3</vt:lpstr>
      <vt:lpstr>V2 CH3 T3.6.4</vt:lpstr>
      <vt:lpstr>V2 CH3 T3.6.5</vt:lpstr>
      <vt:lpstr>1.3 Procesos industriales</vt:lpstr>
      <vt:lpstr>1.3 P.I. Cemento</vt:lpstr>
      <vt:lpstr>1.3 P.I. Cal</vt:lpstr>
      <vt:lpstr>1.3 P.I. Vidrio</vt:lpstr>
      <vt:lpstr>1.3 P.I. Hierro, Acero y Coque</vt:lpstr>
      <vt:lpstr>1.3 P.I. Ácido Nítrico</vt:lpstr>
      <vt:lpstr>1.4 Emisiones fugitivas</vt:lpstr>
      <vt:lpstr>1.4 AR5 CH8  T8.A.1</vt:lpstr>
      <vt:lpstr>1.4 V3 CH7 T7.8</vt:lpstr>
      <vt:lpstr>2.1 Electricidad</vt:lpstr>
      <vt:lpstr>2.2 Perdidas por T&amp;D</vt:lpstr>
      <vt:lpstr>2.3 Adq. de otras energías</vt:lpstr>
      <vt:lpstr>2.3 V2 CH2 T2.2</vt:lpstr>
      <vt:lpstr>3.1 Adq. Bienes y servicios</vt:lpstr>
      <vt:lpstr>3.1 Fertilizantes</vt:lpstr>
      <vt:lpstr>3.1 Material use</vt:lpstr>
      <vt:lpstr>3.1 WTT- fuels</vt:lpstr>
      <vt:lpstr>3.1 WTT- bioenergy</vt:lpstr>
      <vt:lpstr>3.1 Water treatment</vt:lpstr>
      <vt:lpstr>3.1 Water supply</vt:lpstr>
      <vt:lpstr>3.1 Hotel stay</vt:lpstr>
      <vt:lpstr>3.1 Homeworking</vt:lpstr>
      <vt:lpstr>3.2 Transporte de personas</vt:lpstr>
      <vt:lpstr>3.2 Business travel- air</vt:lpstr>
      <vt:lpstr>3.2 Business travel- land</vt:lpstr>
      <vt:lpstr>3.2 Passenger vehicles</vt:lpstr>
      <vt:lpstr>3.3 Transporte de carga</vt:lpstr>
      <vt:lpstr>3.3 Freighting goods</vt:lpstr>
      <vt:lpstr>3.4 Transporte de residuos</vt:lpstr>
      <vt:lpstr>3.5 Uso de productos</vt:lpstr>
      <vt:lpstr>3.6 Trat. yo disp. de residuos</vt:lpstr>
      <vt:lpstr>3.6 Waste disposal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Factores de emisión</dc:title>
  <dc:subject/>
  <dc:creator>Unknown Creator</dc:creator>
  <cp:keywords/>
  <dc:description/>
  <cp:lastModifiedBy>División de Cambio Climático</cp:lastModifiedBy>
  <cp:revision/>
  <dcterms:created xsi:type="dcterms:W3CDTF">2024-07-18T13:15:45Z</dcterms:created>
  <dcterms:modified xsi:type="dcterms:W3CDTF">2026-05-08T18:53:56Z</dcterms:modified>
  <cp:category/>
  <cp:contentStatus/>
</cp:coreProperties>
</file>