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enker\Python\Lithium\"/>
    </mc:Choice>
  </mc:AlternateContent>
  <xr:revisionPtr revIDLastSave="0" documentId="13_ncr:1_{E59CB242-9687-4E45-ABCC-E64F18BBDDE3}" xr6:coauthVersionLast="47" xr6:coauthVersionMax="47" xr10:uidLastSave="{00000000-0000-0000-0000-000000000000}"/>
  <bookViews>
    <workbookView xWindow="8" yWindow="8" windowWidth="19185" windowHeight="10064" xr2:uid="{52B0079C-A6A4-4F06-B9B1-64800C955A4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2" i="1"/>
  <c r="T34" i="1"/>
  <c r="I36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21" i="1"/>
  <c r="D21" i="1"/>
  <c r="C65" i="1"/>
  <c r="H65" i="1"/>
  <c r="G65" i="1"/>
  <c r="T31" i="1"/>
  <c r="T32" i="1"/>
  <c r="T33" i="1"/>
  <c r="V18" i="1"/>
  <c r="V21" i="1"/>
  <c r="V20" i="1"/>
  <c r="V19" i="1"/>
  <c r="V13" i="1"/>
  <c r="R19" i="1"/>
  <c r="Q19" i="1"/>
  <c r="Q21" i="1"/>
  <c r="P11" i="1"/>
  <c r="P10" i="1"/>
  <c r="P9" i="1"/>
  <c r="D36" i="1"/>
  <c r="D35" i="1"/>
  <c r="D34" i="1"/>
  <c r="D22" i="1" l="1"/>
  <c r="D23" i="1"/>
  <c r="D24" i="1"/>
  <c r="D25" i="1"/>
  <c r="D26" i="1"/>
  <c r="D27" i="1"/>
  <c r="D28" i="1"/>
  <c r="D29" i="1"/>
  <c r="D30" i="1"/>
  <c r="D31" i="1"/>
  <c r="D32" i="1"/>
  <c r="D33" i="1"/>
  <c r="D3" i="1" l="1"/>
</calcChain>
</file>

<file path=xl/sharedStrings.xml><?xml version="1.0" encoding="utf-8"?>
<sst xmlns="http://schemas.openxmlformats.org/spreadsheetml/2006/main" count="153" uniqueCount="71">
  <si>
    <t>prod</t>
  </si>
  <si>
    <t>op_days</t>
  </si>
  <si>
    <t>life</t>
  </si>
  <si>
    <t>v_pumpbrs</t>
  </si>
  <si>
    <t>v_pumpfrw</t>
  </si>
  <si>
    <t>area_EP</t>
  </si>
  <si>
    <t>numb_well</t>
  </si>
  <si>
    <t>well_depth</t>
  </si>
  <si>
    <t>area_saltharvest</t>
  </si>
  <si>
    <t>height</t>
  </si>
  <si>
    <t>numb_exca</t>
  </si>
  <si>
    <t>electr_tot</t>
  </si>
  <si>
    <t>natgas_day</t>
  </si>
  <si>
    <t>eff</t>
  </si>
  <si>
    <t>evap</t>
  </si>
  <si>
    <t>elev</t>
  </si>
  <si>
    <t>boil_point</t>
  </si>
  <si>
    <t>T_out</t>
  </si>
  <si>
    <t>Density</t>
  </si>
  <si>
    <t>Li</t>
  </si>
  <si>
    <t>Cl</t>
  </si>
  <si>
    <t>Na</t>
  </si>
  <si>
    <t>K</t>
  </si>
  <si>
    <t>Ca</t>
  </si>
  <si>
    <t>Mg</t>
  </si>
  <si>
    <t>B</t>
  </si>
  <si>
    <t>H2O</t>
  </si>
  <si>
    <t>SO4</t>
  </si>
  <si>
    <t>Variables</t>
  </si>
  <si>
    <t>Production</t>
  </si>
  <si>
    <t>Operational days</t>
  </si>
  <si>
    <t>Life time</t>
  </si>
  <si>
    <t>Area of evaporation ponds [ha]</t>
  </si>
  <si>
    <t xml:space="preserve">Number of wells </t>
  </si>
  <si>
    <t>Depth of pumped water</t>
  </si>
  <si>
    <t>Electricity (GJ)</t>
  </si>
  <si>
    <t>Heat (GJ)</t>
  </si>
  <si>
    <t>Efficiency</t>
  </si>
  <si>
    <t>Evaporation rate</t>
  </si>
  <si>
    <t>Elevation</t>
  </si>
  <si>
    <t>Average temperature outside</t>
  </si>
  <si>
    <t>Number of excavator</t>
  </si>
  <si>
    <t>Boiling point</t>
  </si>
  <si>
    <t>Parameters</t>
  </si>
  <si>
    <t>Salton Sea</t>
  </si>
  <si>
    <t>Units</t>
  </si>
  <si>
    <t>Volume of pumped brine</t>
  </si>
  <si>
    <t>L/s</t>
  </si>
  <si>
    <t>Volume of pumped freshwater</t>
  </si>
  <si>
    <t>m</t>
  </si>
  <si>
    <t>°C</t>
  </si>
  <si>
    <t>mg/L</t>
  </si>
  <si>
    <t>Si</t>
  </si>
  <si>
    <t>As</t>
  </si>
  <si>
    <t>Mn</t>
  </si>
  <si>
    <t>Fe</t>
  </si>
  <si>
    <t xml:space="preserve">Zn </t>
  </si>
  <si>
    <t>Zn</t>
  </si>
  <si>
    <t>SiO2</t>
  </si>
  <si>
    <t>kg</t>
  </si>
  <si>
    <t>Stringfellow (post flash)</t>
  </si>
  <si>
    <t>g/cm3</t>
  </si>
  <si>
    <t>wt.%</t>
  </si>
  <si>
    <t>Sr</t>
  </si>
  <si>
    <t xml:space="preserve"> </t>
  </si>
  <si>
    <t>Ba</t>
  </si>
  <si>
    <t>Stringfellow</t>
  </si>
  <si>
    <t>Source: Vulcan Energy</t>
  </si>
  <si>
    <t>Upper Rhine Valley</t>
  </si>
  <si>
    <t>Dummy value</t>
  </si>
  <si>
    <t>Valentin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</si>
</sst>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 * #,##0_ ;_ * \-#,##0_ ;_ * &quot;-&quot;??_ ;_ @_ "/>
    <numFmt numFmtId="165" formatCode="_ * #,##0.000000_ ;_ * \-#,##0.000000_ ;_ * &quot;-&quot;??_ ;_ @_ "/>
    <numFmt numFmtId="168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2" fillId="0" borderId="0" xfId="0" applyFont="1"/>
    <xf numFmtId="43" fontId="0" fillId="0" borderId="0" xfId="1" applyFont="1"/>
    <xf numFmtId="43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168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6DCDE-B085-4493-9535-507E763F10D0}">
  <dimension ref="A1:V65"/>
  <sheetViews>
    <sheetView tabSelected="1" topLeftCell="A17" zoomScale="80" zoomScaleNormal="80" workbookViewId="0">
      <selection activeCell="A21" sqref="A21:I36"/>
    </sheetView>
  </sheetViews>
  <sheetFormatPr defaultRowHeight="14.25" x14ac:dyDescent="0.45"/>
  <cols>
    <col min="1" max="1" width="28.265625" style="2" customWidth="1"/>
    <col min="2" max="2" width="17.59765625" style="1" customWidth="1"/>
    <col min="4" max="4" width="23.86328125" customWidth="1"/>
    <col min="5" max="5" width="13" bestFit="1" customWidth="1"/>
    <col min="7" max="7" width="11.3984375" bestFit="1" customWidth="1"/>
    <col min="8" max="8" width="12.59765625" customWidth="1"/>
    <col min="9" max="9" width="19.265625" bestFit="1" customWidth="1"/>
    <col min="16" max="16" width="19.86328125" bestFit="1" customWidth="1"/>
    <col min="17" max="17" width="12" bestFit="1" customWidth="1"/>
    <col min="18" max="18" width="15.86328125" bestFit="1" customWidth="1"/>
    <col min="20" max="20" width="18.73046875" bestFit="1" customWidth="1"/>
    <col min="22" max="22" width="22.3984375" bestFit="1" customWidth="1"/>
  </cols>
  <sheetData>
    <row r="1" spans="1:22" x14ac:dyDescent="0.45">
      <c r="A1" s="2" t="s">
        <v>43</v>
      </c>
      <c r="B1" s="1" t="s">
        <v>28</v>
      </c>
      <c r="C1" t="s">
        <v>45</v>
      </c>
      <c r="D1" t="s">
        <v>44</v>
      </c>
      <c r="I1" t="s">
        <v>68</v>
      </c>
    </row>
    <row r="2" spans="1:22" x14ac:dyDescent="0.45">
      <c r="A2" s="2" t="s">
        <v>29</v>
      </c>
      <c r="B2" s="1" t="s">
        <v>0</v>
      </c>
      <c r="C2" t="s">
        <v>59</v>
      </c>
      <c r="D2" s="3">
        <v>13335654.81024</v>
      </c>
      <c r="I2" s="5">
        <v>2030000</v>
      </c>
      <c r="J2" t="s">
        <v>70</v>
      </c>
      <c r="P2" s="4">
        <f>I5*H50*60*60*24*328.5</f>
        <v>485906688000</v>
      </c>
    </row>
    <row r="3" spans="1:22" x14ac:dyDescent="0.45">
      <c r="A3" s="2" t="s">
        <v>30</v>
      </c>
      <c r="B3" s="1" t="s">
        <v>1</v>
      </c>
      <c r="D3">
        <f>365*90%</f>
        <v>328.5</v>
      </c>
      <c r="I3">
        <v>328.5</v>
      </c>
      <c r="P3" s="4">
        <f>P2/1000000</f>
        <v>485906.68800000002</v>
      </c>
    </row>
    <row r="4" spans="1:22" x14ac:dyDescent="0.45">
      <c r="A4" s="2" t="s">
        <v>31</v>
      </c>
      <c r="B4" s="1" t="s">
        <v>2</v>
      </c>
      <c r="D4">
        <v>30</v>
      </c>
      <c r="I4">
        <v>30</v>
      </c>
      <c r="P4" s="3">
        <v>1015000</v>
      </c>
    </row>
    <row r="5" spans="1:22" x14ac:dyDescent="0.45">
      <c r="A5" s="2" t="s">
        <v>46</v>
      </c>
      <c r="B5" s="1" t="s">
        <v>3</v>
      </c>
      <c r="C5" t="s">
        <v>47</v>
      </c>
      <c r="D5">
        <v>437</v>
      </c>
      <c r="E5" t="s">
        <v>66</v>
      </c>
      <c r="I5">
        <v>80</v>
      </c>
      <c r="J5" t="s">
        <v>70</v>
      </c>
    </row>
    <row r="6" spans="1:22" x14ac:dyDescent="0.45">
      <c r="A6" s="2" t="s">
        <v>48</v>
      </c>
      <c r="B6" s="1" t="s">
        <v>4</v>
      </c>
    </row>
    <row r="7" spans="1:22" x14ac:dyDescent="0.45">
      <c r="A7" s="2" t="s">
        <v>32</v>
      </c>
      <c r="B7" s="1" t="s">
        <v>5</v>
      </c>
    </row>
    <row r="8" spans="1:22" x14ac:dyDescent="0.45">
      <c r="A8" s="2" t="s">
        <v>33</v>
      </c>
      <c r="B8" s="1" t="s">
        <v>6</v>
      </c>
      <c r="I8" s="3"/>
    </row>
    <row r="9" spans="1:22" x14ac:dyDescent="0.45">
      <c r="A9" s="2" t="s">
        <v>34</v>
      </c>
      <c r="B9" s="1" t="s">
        <v>7</v>
      </c>
      <c r="I9" s="4"/>
      <c r="P9">
        <f>273130/(24*60*60)</f>
        <v>3.1612268518518518</v>
      </c>
    </row>
    <row r="10" spans="1:22" x14ac:dyDescent="0.45">
      <c r="B10" s="1" t="s">
        <v>8</v>
      </c>
      <c r="I10" s="4"/>
      <c r="P10">
        <f>3160*0.9</f>
        <v>2844</v>
      </c>
    </row>
    <row r="11" spans="1:22" x14ac:dyDescent="0.45">
      <c r="B11" s="1" t="s">
        <v>9</v>
      </c>
      <c r="I11" s="4"/>
      <c r="P11">
        <f>P10*50%</f>
        <v>1422</v>
      </c>
    </row>
    <row r="12" spans="1:22" x14ac:dyDescent="0.45">
      <c r="A12" s="2" t="s">
        <v>41</v>
      </c>
      <c r="B12" s="1" t="s">
        <v>10</v>
      </c>
      <c r="I12" s="4"/>
    </row>
    <row r="13" spans="1:22" x14ac:dyDescent="0.45">
      <c r="A13" s="2" t="s">
        <v>35</v>
      </c>
      <c r="B13" s="1" t="s">
        <v>11</v>
      </c>
      <c r="V13">
        <f>35000000/(60*60*24)</f>
        <v>405.09259259259261</v>
      </c>
    </row>
    <row r="14" spans="1:22" x14ac:dyDescent="0.45">
      <c r="A14" s="2" t="s">
        <v>36</v>
      </c>
      <c r="B14" s="1" t="s">
        <v>12</v>
      </c>
    </row>
    <row r="15" spans="1:22" x14ac:dyDescent="0.45">
      <c r="A15" s="2" t="s">
        <v>37</v>
      </c>
      <c r="B15" s="1" t="s">
        <v>13</v>
      </c>
      <c r="D15">
        <v>0.5</v>
      </c>
      <c r="I15">
        <v>0.5</v>
      </c>
    </row>
    <row r="16" spans="1:22" x14ac:dyDescent="0.45">
      <c r="A16" s="2" t="s">
        <v>38</v>
      </c>
      <c r="B16" s="1" t="s">
        <v>14</v>
      </c>
    </row>
    <row r="17" spans="1:22" x14ac:dyDescent="0.45">
      <c r="A17" s="2" t="s">
        <v>39</v>
      </c>
      <c r="B17" s="1" t="s">
        <v>15</v>
      </c>
      <c r="C17" t="s">
        <v>49</v>
      </c>
      <c r="D17">
        <v>-71</v>
      </c>
      <c r="I17">
        <v>143</v>
      </c>
    </row>
    <row r="18" spans="1:22" x14ac:dyDescent="0.45">
      <c r="A18" s="2" t="s">
        <v>42</v>
      </c>
      <c r="B18" s="1" t="s">
        <v>16</v>
      </c>
      <c r="C18" t="s">
        <v>50</v>
      </c>
      <c r="D18">
        <v>100</v>
      </c>
      <c r="I18">
        <v>100</v>
      </c>
      <c r="V18">
        <f>26497.88*60*24*D3</f>
        <v>12534557155.200001</v>
      </c>
    </row>
    <row r="19" spans="1:22" x14ac:dyDescent="0.45">
      <c r="A19" s="2" t="s">
        <v>40</v>
      </c>
      <c r="B19" s="1" t="s">
        <v>17</v>
      </c>
      <c r="C19" t="s">
        <v>50</v>
      </c>
      <c r="D19">
        <v>22</v>
      </c>
      <c r="I19">
        <v>15</v>
      </c>
      <c r="Q19">
        <f>(22712.4707/60)</f>
        <v>378.54117833333333</v>
      </c>
      <c r="R19" s="3">
        <f>(Q19*60*60*24*328.5/1000)*1130*D21*D15</f>
        <v>108513462.11327283</v>
      </c>
      <c r="V19">
        <f>V18*C50</f>
        <v>2531980545350.4004</v>
      </c>
    </row>
    <row r="20" spans="1:22" x14ac:dyDescent="0.45">
      <c r="A20" s="2" t="s">
        <v>18</v>
      </c>
      <c r="B20" s="1" t="s">
        <v>18</v>
      </c>
      <c r="C20" t="s">
        <v>61</v>
      </c>
      <c r="D20">
        <v>1.1299999999999999</v>
      </c>
      <c r="E20" t="s">
        <v>60</v>
      </c>
      <c r="I20">
        <v>1.1299999999999999</v>
      </c>
      <c r="J20" t="s">
        <v>69</v>
      </c>
      <c r="V20" s="3">
        <f>V19*5.32/1000</f>
        <v>13470136501.264132</v>
      </c>
    </row>
    <row r="21" spans="1:22" x14ac:dyDescent="0.45">
      <c r="A21" s="2" t="s">
        <v>19</v>
      </c>
      <c r="C21" t="s">
        <v>62</v>
      </c>
      <c r="D21">
        <f>0.1*(C50/($D$20*1000))</f>
        <v>1.7876106194690267E-2</v>
      </c>
      <c r="I21" s="6">
        <f>0.1*(H50/($D$20*1000))</f>
        <v>1.8938053097345135E-2</v>
      </c>
      <c r="Q21">
        <f>(18927.06/60)*(328.5/365)/0.5</f>
        <v>567.81180000000006</v>
      </c>
      <c r="V21" s="3">
        <f>V20/1000</f>
        <v>13470136.501264131</v>
      </c>
    </row>
    <row r="22" spans="1:22" x14ac:dyDescent="0.45">
      <c r="A22" s="2" t="s">
        <v>20</v>
      </c>
      <c r="C22" t="s">
        <v>62</v>
      </c>
      <c r="D22">
        <f t="shared" ref="D22:D34" si="0">0.1*(C51/($D$20*1000))</f>
        <v>12.567699115044249</v>
      </c>
      <c r="I22" s="6">
        <f t="shared" ref="I22:I34" si="1">0.1*(H51/($D$20*1000))</f>
        <v>5.3599115044247796</v>
      </c>
      <c r="V22" s="4"/>
    </row>
    <row r="23" spans="1:22" x14ac:dyDescent="0.45">
      <c r="A23" s="2" t="s">
        <v>21</v>
      </c>
      <c r="C23" t="s">
        <v>62</v>
      </c>
      <c r="D23">
        <f t="shared" si="0"/>
        <v>4.3583185840707968</v>
      </c>
      <c r="I23" s="6">
        <f t="shared" si="1"/>
        <v>1.9673451327433629</v>
      </c>
    </row>
    <row r="24" spans="1:22" x14ac:dyDescent="0.45">
      <c r="A24" s="2" t="s">
        <v>22</v>
      </c>
      <c r="C24" t="s">
        <v>62</v>
      </c>
      <c r="D24">
        <f t="shared" si="0"/>
        <v>1.2802654867256638</v>
      </c>
      <c r="I24" s="6">
        <f t="shared" si="1"/>
        <v>0.43168141592920356</v>
      </c>
    </row>
    <row r="25" spans="1:22" x14ac:dyDescent="0.45">
      <c r="A25" s="2" t="s">
        <v>23</v>
      </c>
      <c r="C25" t="s">
        <v>62</v>
      </c>
      <c r="D25">
        <f t="shared" si="0"/>
        <v>2.2729203539823009</v>
      </c>
      <c r="I25" s="6">
        <f t="shared" si="1"/>
        <v>0.45973451327433629</v>
      </c>
    </row>
    <row r="26" spans="1:22" x14ac:dyDescent="0.45">
      <c r="A26" s="2" t="s">
        <v>24</v>
      </c>
      <c r="C26" t="s">
        <v>62</v>
      </c>
      <c r="D26">
        <f t="shared" si="0"/>
        <v>9.6460176991150452E-3</v>
      </c>
      <c r="I26" s="6">
        <f t="shared" si="1"/>
        <v>8.7610619469026558E-3</v>
      </c>
    </row>
    <row r="27" spans="1:22" x14ac:dyDescent="0.45">
      <c r="A27" s="2" t="s">
        <v>27</v>
      </c>
      <c r="C27" t="s">
        <v>62</v>
      </c>
      <c r="D27">
        <f t="shared" si="0"/>
        <v>5.1858407079646025E-3</v>
      </c>
      <c r="I27" s="6">
        <f t="shared" si="1"/>
        <v>1.5221238938053099E-2</v>
      </c>
    </row>
    <row r="28" spans="1:22" x14ac:dyDescent="0.45">
      <c r="A28" s="2" t="s">
        <v>25</v>
      </c>
      <c r="C28" t="s">
        <v>62</v>
      </c>
      <c r="D28">
        <f t="shared" si="0"/>
        <v>2.6371681415929205E-2</v>
      </c>
      <c r="I28" s="6">
        <f t="shared" si="1"/>
        <v>4.1592920353982306E-3</v>
      </c>
    </row>
    <row r="29" spans="1:22" x14ac:dyDescent="0.45">
      <c r="A29" s="2" t="s">
        <v>52</v>
      </c>
      <c r="C29" t="s">
        <v>62</v>
      </c>
      <c r="D29">
        <f t="shared" si="0"/>
        <v>3.0265486725663718E-2</v>
      </c>
      <c r="I29" s="6">
        <f t="shared" si="1"/>
        <v>5.9469026548672572E-3</v>
      </c>
    </row>
    <row r="30" spans="1:22" x14ac:dyDescent="0.45">
      <c r="A30" s="2" t="s">
        <v>53</v>
      </c>
      <c r="C30" t="s">
        <v>62</v>
      </c>
      <c r="D30">
        <f t="shared" si="0"/>
        <v>7.964601769911505E-4</v>
      </c>
      <c r="I30" s="6">
        <f t="shared" si="1"/>
        <v>1.7964601769911506E-3</v>
      </c>
    </row>
    <row r="31" spans="1:22" x14ac:dyDescent="0.45">
      <c r="A31" s="2" t="s">
        <v>54</v>
      </c>
      <c r="C31" t="s">
        <v>62</v>
      </c>
      <c r="D31">
        <f t="shared" si="0"/>
        <v>0.10628318584070798</v>
      </c>
      <c r="I31" s="6">
        <f t="shared" si="1"/>
        <v>2.168141592920354E-3</v>
      </c>
      <c r="T31" s="4">
        <f>(1574/(60*60))*1000</f>
        <v>437.22222222222223</v>
      </c>
    </row>
    <row r="32" spans="1:22" x14ac:dyDescent="0.45">
      <c r="A32" s="2" t="s">
        <v>55</v>
      </c>
      <c r="C32" t="s">
        <v>62</v>
      </c>
      <c r="D32">
        <f t="shared" si="0"/>
        <v>0.11920353982300885</v>
      </c>
      <c r="I32" s="6">
        <f t="shared" si="1"/>
        <v>3.3097345132743362E-3</v>
      </c>
      <c r="T32" s="3">
        <f>1574*24*D3*1000</f>
        <v>12409416000</v>
      </c>
    </row>
    <row r="33" spans="1:20" x14ac:dyDescent="0.45">
      <c r="A33" s="2" t="s">
        <v>56</v>
      </c>
      <c r="C33" t="s">
        <v>62</v>
      </c>
      <c r="D33">
        <f t="shared" si="0"/>
        <v>4.097345132743363E-2</v>
      </c>
      <c r="I33" s="6">
        <f t="shared" si="1"/>
        <v>4.6017699115044256E-4</v>
      </c>
      <c r="T33" s="4">
        <f>C50*T32/1000000</f>
        <v>2506702.0320000001</v>
      </c>
    </row>
    <row r="34" spans="1:20" x14ac:dyDescent="0.45">
      <c r="A34" s="2" t="s">
        <v>63</v>
      </c>
      <c r="B34" s="1" t="s">
        <v>64</v>
      </c>
      <c r="C34" t="s">
        <v>62</v>
      </c>
      <c r="D34">
        <f t="shared" si="0"/>
        <v>3.8407079646017701E-2</v>
      </c>
      <c r="I34" s="6">
        <f t="shared" si="1"/>
        <v>2.4424778761061947E-2</v>
      </c>
      <c r="T34" s="4">
        <f>T33*5.32</f>
        <v>13335654.81024</v>
      </c>
    </row>
    <row r="35" spans="1:20" x14ac:dyDescent="0.45">
      <c r="A35" s="2" t="s">
        <v>26</v>
      </c>
      <c r="C35" t="s">
        <v>62</v>
      </c>
      <c r="D35">
        <f>0.1*(C65/($D$20*1000))</f>
        <v>67.603221238938062</v>
      </c>
      <c r="I35" s="6">
        <f>0.1*(H65/($D$20*1000))</f>
        <v>80.190442477876104</v>
      </c>
    </row>
    <row r="36" spans="1:20" x14ac:dyDescent="0.45">
      <c r="A36" s="2" t="s">
        <v>65</v>
      </c>
      <c r="C36" t="s">
        <v>62</v>
      </c>
      <c r="D36">
        <f>0.1*(C64/($D$20*1000))</f>
        <v>1.8141592920353982E-2</v>
      </c>
      <c r="I36" s="6">
        <f>0.1*(H64/($D$20*1000))</f>
        <v>1.2743362831858409E-3</v>
      </c>
    </row>
    <row r="48" spans="1:20" x14ac:dyDescent="0.45">
      <c r="G48" t="s">
        <v>67</v>
      </c>
    </row>
    <row r="49" spans="1:8" x14ac:dyDescent="0.45">
      <c r="G49" t="s">
        <v>44</v>
      </c>
      <c r="H49" t="s">
        <v>68</v>
      </c>
    </row>
    <row r="50" spans="1:8" x14ac:dyDescent="0.45">
      <c r="A50" s="1" t="s">
        <v>19</v>
      </c>
      <c r="B50" t="s">
        <v>51</v>
      </c>
      <c r="C50">
        <v>202</v>
      </c>
      <c r="G50" s="3">
        <v>213</v>
      </c>
      <c r="H50" s="3">
        <v>214</v>
      </c>
    </row>
    <row r="51" spans="1:8" x14ac:dyDescent="0.45">
      <c r="A51" s="1" t="s">
        <v>20</v>
      </c>
      <c r="B51" t="s">
        <v>51</v>
      </c>
      <c r="C51">
        <v>142015</v>
      </c>
      <c r="G51" s="3">
        <v>145000</v>
      </c>
      <c r="H51" s="3">
        <v>60567</v>
      </c>
    </row>
    <row r="52" spans="1:8" x14ac:dyDescent="0.45">
      <c r="A52" s="1" t="s">
        <v>21</v>
      </c>
      <c r="B52" t="s">
        <v>51</v>
      </c>
      <c r="C52">
        <v>49249</v>
      </c>
      <c r="G52" s="3">
        <v>59600</v>
      </c>
      <c r="H52" s="3">
        <v>22231</v>
      </c>
    </row>
    <row r="53" spans="1:8" x14ac:dyDescent="0.45">
      <c r="A53" s="1" t="s">
        <v>22</v>
      </c>
      <c r="B53" t="s">
        <v>51</v>
      </c>
      <c r="C53">
        <v>14467</v>
      </c>
      <c r="G53" s="3">
        <v>18126</v>
      </c>
      <c r="H53" s="3">
        <v>4878</v>
      </c>
    </row>
    <row r="54" spans="1:8" x14ac:dyDescent="0.45">
      <c r="A54" s="1" t="s">
        <v>23</v>
      </c>
      <c r="B54" t="s">
        <v>51</v>
      </c>
      <c r="C54">
        <v>25684</v>
      </c>
      <c r="G54" s="3">
        <v>31714</v>
      </c>
      <c r="H54" s="3">
        <v>5195</v>
      </c>
    </row>
    <row r="55" spans="1:8" x14ac:dyDescent="0.45">
      <c r="A55" s="1" t="s">
        <v>24</v>
      </c>
      <c r="B55" t="s">
        <v>51</v>
      </c>
      <c r="C55">
        <v>109</v>
      </c>
      <c r="G55" s="3">
        <v>54</v>
      </c>
      <c r="H55" s="3">
        <v>99</v>
      </c>
    </row>
    <row r="56" spans="1:8" x14ac:dyDescent="0.45">
      <c r="A56" s="1" t="s">
        <v>27</v>
      </c>
      <c r="B56" t="s">
        <v>51</v>
      </c>
      <c r="C56">
        <v>58.6</v>
      </c>
      <c r="G56" s="3">
        <v>127</v>
      </c>
      <c r="H56" s="3">
        <v>172</v>
      </c>
    </row>
    <row r="57" spans="1:8" x14ac:dyDescent="0.45">
      <c r="A57" s="1" t="s">
        <v>25</v>
      </c>
      <c r="B57" t="s">
        <v>51</v>
      </c>
      <c r="C57">
        <v>298</v>
      </c>
      <c r="G57" s="3">
        <v>401</v>
      </c>
      <c r="H57" s="3">
        <v>47</v>
      </c>
    </row>
    <row r="58" spans="1:8" x14ac:dyDescent="0.45">
      <c r="A58" s="1" t="s">
        <v>52</v>
      </c>
      <c r="B58" t="s">
        <v>51</v>
      </c>
      <c r="C58">
        <v>342</v>
      </c>
      <c r="F58" t="s">
        <v>58</v>
      </c>
      <c r="G58" s="3">
        <v>550</v>
      </c>
      <c r="H58" s="3">
        <v>67.2</v>
      </c>
    </row>
    <row r="59" spans="1:8" x14ac:dyDescent="0.45">
      <c r="A59" s="1" t="s">
        <v>53</v>
      </c>
      <c r="B59" t="s">
        <v>51</v>
      </c>
      <c r="C59">
        <v>9</v>
      </c>
      <c r="G59" s="3">
        <v>8.8000000000000007</v>
      </c>
      <c r="H59" s="3">
        <v>20.3</v>
      </c>
    </row>
    <row r="60" spans="1:8" x14ac:dyDescent="0.45">
      <c r="A60" s="1" t="s">
        <v>54</v>
      </c>
      <c r="B60" t="s">
        <v>51</v>
      </c>
      <c r="C60">
        <v>1201</v>
      </c>
      <c r="G60" s="3">
        <v>1563</v>
      </c>
      <c r="H60" s="3">
        <v>24.5</v>
      </c>
    </row>
    <row r="61" spans="1:8" x14ac:dyDescent="0.45">
      <c r="A61" s="1" t="s">
        <v>55</v>
      </c>
      <c r="B61" t="s">
        <v>51</v>
      </c>
      <c r="C61">
        <v>1347</v>
      </c>
      <c r="G61" s="3">
        <v>664</v>
      </c>
      <c r="H61" s="3">
        <v>37.4</v>
      </c>
    </row>
    <row r="62" spans="1:8" x14ac:dyDescent="0.45">
      <c r="A62" s="1" t="s">
        <v>57</v>
      </c>
      <c r="B62" t="s">
        <v>51</v>
      </c>
      <c r="C62">
        <v>463</v>
      </c>
      <c r="G62" s="3">
        <v>492</v>
      </c>
      <c r="H62" s="3">
        <v>5.2</v>
      </c>
    </row>
    <row r="63" spans="1:8" x14ac:dyDescent="0.45">
      <c r="A63" s="2" t="s">
        <v>63</v>
      </c>
      <c r="B63" t="s">
        <v>51</v>
      </c>
      <c r="C63">
        <v>434</v>
      </c>
      <c r="G63" s="3">
        <v>475</v>
      </c>
      <c r="H63" s="3">
        <v>276</v>
      </c>
    </row>
    <row r="64" spans="1:8" x14ac:dyDescent="0.45">
      <c r="A64" s="2" t="s">
        <v>65</v>
      </c>
      <c r="B64" s="1" t="s">
        <v>51</v>
      </c>
      <c r="C64">
        <v>205</v>
      </c>
      <c r="G64" s="3">
        <v>139</v>
      </c>
      <c r="H64" s="3">
        <v>14.4</v>
      </c>
    </row>
    <row r="65" spans="1:8" x14ac:dyDescent="0.45">
      <c r="A65" s="1" t="s">
        <v>26</v>
      </c>
      <c r="B65" t="s">
        <v>51</v>
      </c>
      <c r="C65">
        <f>1000000- SUM(C50:C64)</f>
        <v>763916.4</v>
      </c>
      <c r="G65" s="3">
        <f>1000000- SUM(G50:G64)</f>
        <v>740873.2</v>
      </c>
      <c r="H65" s="4">
        <f>1000000- SUM(H50:H64)</f>
        <v>906152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C6895-28BD-48F9-90E6-DF7C46978480}">
  <dimension ref="A1:D16"/>
  <sheetViews>
    <sheetView topLeftCell="A2" workbookViewId="0">
      <selection activeCell="A21" sqref="A20:A21"/>
    </sheetView>
  </sheetViews>
  <sheetFormatPr defaultRowHeight="14.25" x14ac:dyDescent="0.45"/>
  <sheetData>
    <row r="1" spans="1:4" x14ac:dyDescent="0.45">
      <c r="A1" t="s">
        <v>19</v>
      </c>
      <c r="B1" t="s">
        <v>62</v>
      </c>
      <c r="C1" s="7">
        <v>1.7876106194690267E-2</v>
      </c>
      <c r="D1" s="7">
        <v>1.8938053097345135E-2</v>
      </c>
    </row>
    <row r="2" spans="1:4" x14ac:dyDescent="0.45">
      <c r="A2" t="s">
        <v>20</v>
      </c>
      <c r="B2" t="s">
        <v>62</v>
      </c>
      <c r="C2" s="7">
        <v>12.567699115044249</v>
      </c>
      <c r="D2" s="7">
        <v>5.3599115044247796</v>
      </c>
    </row>
    <row r="3" spans="1:4" x14ac:dyDescent="0.45">
      <c r="A3" t="s">
        <v>21</v>
      </c>
      <c r="B3" t="s">
        <v>62</v>
      </c>
      <c r="C3" s="7">
        <v>4.3583185840707968</v>
      </c>
      <c r="D3" s="7">
        <v>1.9673451327433629</v>
      </c>
    </row>
    <row r="4" spans="1:4" x14ac:dyDescent="0.45">
      <c r="A4" t="s">
        <v>22</v>
      </c>
      <c r="B4" t="s">
        <v>62</v>
      </c>
      <c r="C4" s="7">
        <v>1.2802654867256638</v>
      </c>
      <c r="D4" s="7">
        <v>0.43168141592920356</v>
      </c>
    </row>
    <row r="5" spans="1:4" x14ac:dyDescent="0.45">
      <c r="A5" t="s">
        <v>23</v>
      </c>
      <c r="B5" t="s">
        <v>62</v>
      </c>
      <c r="C5" s="7">
        <v>2.2729203539823009</v>
      </c>
      <c r="D5" s="7">
        <v>0.45973451327433629</v>
      </c>
    </row>
    <row r="6" spans="1:4" x14ac:dyDescent="0.45">
      <c r="A6" t="s">
        <v>24</v>
      </c>
      <c r="B6" t="s">
        <v>62</v>
      </c>
      <c r="C6" s="7">
        <v>9.6460176991150452E-3</v>
      </c>
      <c r="D6" s="7">
        <v>8.7610619469026558E-3</v>
      </c>
    </row>
    <row r="7" spans="1:4" x14ac:dyDescent="0.45">
      <c r="A7" t="s">
        <v>27</v>
      </c>
      <c r="B7" t="s">
        <v>62</v>
      </c>
      <c r="C7" s="7">
        <v>5.1858407079646025E-3</v>
      </c>
      <c r="D7" s="7">
        <v>1.5221238938053099E-2</v>
      </c>
    </row>
    <row r="8" spans="1:4" x14ac:dyDescent="0.45">
      <c r="A8" t="s">
        <v>25</v>
      </c>
      <c r="B8" t="s">
        <v>62</v>
      </c>
      <c r="C8" s="7">
        <v>2.6371681415929205E-2</v>
      </c>
      <c r="D8" s="7">
        <v>4.1592920353982306E-3</v>
      </c>
    </row>
    <row r="9" spans="1:4" x14ac:dyDescent="0.45">
      <c r="A9" t="s">
        <v>52</v>
      </c>
      <c r="B9" t="s">
        <v>62</v>
      </c>
      <c r="C9" s="7">
        <v>3.0265486725663718E-2</v>
      </c>
      <c r="D9" s="7">
        <v>5.9469026548672572E-3</v>
      </c>
    </row>
    <row r="10" spans="1:4" x14ac:dyDescent="0.45">
      <c r="A10" t="s">
        <v>53</v>
      </c>
      <c r="B10" t="s">
        <v>62</v>
      </c>
      <c r="C10" s="7">
        <v>7.964601769911505E-4</v>
      </c>
      <c r="D10" s="7">
        <v>1.7964601769911506E-3</v>
      </c>
    </row>
    <row r="11" spans="1:4" x14ac:dyDescent="0.45">
      <c r="A11" t="s">
        <v>54</v>
      </c>
      <c r="B11" t="s">
        <v>62</v>
      </c>
      <c r="C11" s="7">
        <v>0.10628318584070798</v>
      </c>
      <c r="D11" s="7">
        <v>2.168141592920354E-3</v>
      </c>
    </row>
    <row r="12" spans="1:4" x14ac:dyDescent="0.45">
      <c r="A12" t="s">
        <v>55</v>
      </c>
      <c r="B12" t="s">
        <v>62</v>
      </c>
      <c r="C12" s="7">
        <v>0.11920353982300885</v>
      </c>
      <c r="D12" s="7">
        <v>3.3097345132743362E-3</v>
      </c>
    </row>
    <row r="13" spans="1:4" x14ac:dyDescent="0.45">
      <c r="A13" t="s">
        <v>56</v>
      </c>
      <c r="B13" t="s">
        <v>62</v>
      </c>
      <c r="C13" s="7">
        <v>4.097345132743363E-2</v>
      </c>
      <c r="D13" s="7">
        <v>4.6017699115044256E-4</v>
      </c>
    </row>
    <row r="14" spans="1:4" x14ac:dyDescent="0.45">
      <c r="A14" t="s">
        <v>63</v>
      </c>
      <c r="B14" t="s">
        <v>62</v>
      </c>
      <c r="C14" s="7">
        <v>3.8407079646017701E-2</v>
      </c>
      <c r="D14" s="7">
        <v>2.4424778761061947E-2</v>
      </c>
    </row>
    <row r="15" spans="1:4" x14ac:dyDescent="0.45">
      <c r="A15" t="s">
        <v>26</v>
      </c>
      <c r="B15" t="s">
        <v>62</v>
      </c>
      <c r="C15" s="7">
        <v>67.603221238938062</v>
      </c>
      <c r="D15" s="7">
        <v>80.190442477876104</v>
      </c>
    </row>
    <row r="16" spans="1:4" x14ac:dyDescent="0.45">
      <c r="A16" t="s">
        <v>65</v>
      </c>
      <c r="B16" t="s">
        <v>62</v>
      </c>
      <c r="C16" s="7">
        <v>1.8141592920353982E-2</v>
      </c>
      <c r="D16" s="7">
        <v>1.2743362831858409E-3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Schenker</dc:creator>
  <cp:lastModifiedBy>Vanessa Schenker</cp:lastModifiedBy>
  <dcterms:created xsi:type="dcterms:W3CDTF">2022-10-05T11:36:14Z</dcterms:created>
  <dcterms:modified xsi:type="dcterms:W3CDTF">2023-02-15T13:57:42Z</dcterms:modified>
</cp:coreProperties>
</file>