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pythonProject\data\"/>
    </mc:Choice>
  </mc:AlternateContent>
  <xr:revisionPtr revIDLastSave="0" documentId="13_ncr:1_{39657D82-7D4D-4A22-AFFB-2A7E2E579616}" xr6:coauthVersionLast="47" xr6:coauthVersionMax="47" xr10:uidLastSave="{00000000-0000-0000-0000-000000000000}"/>
  <bookViews>
    <workbookView minimized="1" xWindow="2805" yWindow="1740" windowWidth="14400" windowHeight="7335" xr2:uid="{52B0079C-A6A4-4F06-B9B1-64800C955A46}"/>
  </bookViews>
  <sheets>
    <sheet name="Sheet1" sheetId="1" r:id="rId1"/>
    <sheet name="Sheet3" sheetId="3" r:id="rId2"/>
    <sheet name="Sheet2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J3" i="1"/>
  <c r="J4" i="1"/>
  <c r="C35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0" i="1"/>
  <c r="B20" i="1"/>
  <c r="C64" i="1"/>
  <c r="B34" i="1"/>
  <c r="F64" i="1"/>
  <c r="C34" i="1"/>
  <c r="E64" i="1"/>
  <c r="N30" i="1"/>
  <c r="P12" i="1"/>
  <c r="K18" i="1"/>
  <c r="K20" i="1"/>
  <c r="J10" i="1"/>
  <c r="B35" i="1"/>
  <c r="B33" i="1"/>
  <c r="L18" i="1"/>
  <c r="B21" i="1"/>
  <c r="B22" i="1"/>
  <c r="B23" i="1"/>
  <c r="B24" i="1"/>
  <c r="B25" i="1"/>
  <c r="B26" i="1"/>
  <c r="B27" i="1"/>
  <c r="B28" i="1"/>
  <c r="B29" i="1"/>
  <c r="B30" i="1"/>
  <c r="B31" i="1"/>
  <c r="B32" i="1"/>
  <c r="B4" i="1"/>
  <c r="P17" i="1"/>
  <c r="P18" i="1"/>
  <c r="P19" i="1"/>
  <c r="P20" i="1"/>
  <c r="N31" i="1"/>
  <c r="N32" i="1"/>
  <c r="N33" i="1"/>
</calcChain>
</file>

<file path=xl/sharedStrings.xml><?xml version="1.0" encoding="utf-8"?>
<sst xmlns="http://schemas.openxmlformats.org/spreadsheetml/2006/main" count="146" uniqueCount="44">
  <si>
    <t>Density</t>
  </si>
  <si>
    <t>Li</t>
  </si>
  <si>
    <t>Cl</t>
  </si>
  <si>
    <t>Na</t>
  </si>
  <si>
    <t>K</t>
  </si>
  <si>
    <t>Ca</t>
  </si>
  <si>
    <t>Mg</t>
  </si>
  <si>
    <t>B</t>
  </si>
  <si>
    <t>H2O</t>
  </si>
  <si>
    <t>SO4</t>
  </si>
  <si>
    <t>Production</t>
  </si>
  <si>
    <t>Operational days</t>
  </si>
  <si>
    <t>Life time</t>
  </si>
  <si>
    <t>Area of evaporation ponds [ha]</t>
  </si>
  <si>
    <t xml:space="preserve">Number of wells </t>
  </si>
  <si>
    <t>Depth of pumped water</t>
  </si>
  <si>
    <t>Electricity (GJ)</t>
  </si>
  <si>
    <t>Heat (GJ)</t>
  </si>
  <si>
    <t>Efficiency</t>
  </si>
  <si>
    <t>Evaporation rate</t>
  </si>
  <si>
    <t>Elevation</t>
  </si>
  <si>
    <t>Average temperature outside</t>
  </si>
  <si>
    <t>Number of excavator</t>
  </si>
  <si>
    <t>Boiling point</t>
  </si>
  <si>
    <t>Parameters</t>
  </si>
  <si>
    <t>Salton Sea</t>
  </si>
  <si>
    <t>Volume of pumped brine</t>
  </si>
  <si>
    <t>Volume of pumped freshwater</t>
  </si>
  <si>
    <t>mg/L</t>
  </si>
  <si>
    <t>Si</t>
  </si>
  <si>
    <t>As</t>
  </si>
  <si>
    <t>Mn</t>
  </si>
  <si>
    <t>Fe</t>
  </si>
  <si>
    <t xml:space="preserve">Zn </t>
  </si>
  <si>
    <t>Zn</t>
  </si>
  <si>
    <t>SiO2</t>
  </si>
  <si>
    <t>wt.%</t>
  </si>
  <si>
    <t>Sr</t>
  </si>
  <si>
    <t>Ba</t>
  </si>
  <si>
    <t>Source: Vulcan Energy</t>
  </si>
  <si>
    <t>Upper Rhine Valley</t>
  </si>
  <si>
    <t>US-WECC</t>
  </si>
  <si>
    <t>DE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</si>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</sst>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 * #,##0.000000_ ;_ * \-#,##0.000000_ ;_ * &quot;-&quot;??_ ;_ @_ 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49" fontId="2" fillId="0" borderId="0" xfId="0" applyNumberFormat="1" applyFont="1"/>
    <xf numFmtId="49" fontId="0" fillId="0" borderId="0" xfId="0" applyNumberForma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165" formatCode="_ * #,##0.000000_ ;_ * \-#,##0.000000_ ;_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B60DB2-ABB5-4479-B905-8C4301CC9FD0}" name="Table1" displayName="Table1" ref="A1:C35" totalsRowShown="0">
  <autoFilter ref="A1:C35" xr:uid="{99B60DB2-ABB5-4479-B905-8C4301CC9FD0}"/>
  <tableColumns count="3">
    <tableColumn id="1" xr3:uid="{F8A024BC-6297-4712-8A41-6134B59F1144}" name="Parameters" dataDxfId="1"/>
    <tableColumn id="2" xr3:uid="{7BAA4AFB-0B2A-4D04-9379-61F2B4EF08C4}" name="Salton Sea"/>
    <tableColumn id="3" xr3:uid="{B5614930-2CF0-4AA9-88CB-9BAE7FA7C10B}" name="Upper Rhine Valle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DCDE-B085-4493-9535-507E763F10D0}">
  <dimension ref="A1:P88"/>
  <sheetViews>
    <sheetView tabSelected="1" zoomScale="80" zoomScaleNormal="80" workbookViewId="0">
      <selection activeCell="B1" sqref="B1"/>
    </sheetView>
  </sheetViews>
  <sheetFormatPr defaultRowHeight="15" x14ac:dyDescent="0.25"/>
  <cols>
    <col min="1" max="1" width="28.28515625" style="2" customWidth="1"/>
    <col min="2" max="2" width="17.5703125" style="1" customWidth="1"/>
    <col min="3" max="3" width="17.28515625" customWidth="1"/>
    <col min="4" max="4" width="23.85546875" customWidth="1"/>
    <col min="5" max="5" width="19.28515625" bestFit="1" customWidth="1"/>
    <col min="12" max="12" width="19.85546875" bestFit="1" customWidth="1"/>
    <col min="13" max="13" width="12" bestFit="1" customWidth="1"/>
    <col min="14" max="14" width="15.85546875" bestFit="1" customWidth="1"/>
    <col min="16" max="16" width="18.7109375" bestFit="1" customWidth="1"/>
    <col min="18" max="18" width="22.42578125" bestFit="1" customWidth="1"/>
  </cols>
  <sheetData>
    <row r="1" spans="1:16" x14ac:dyDescent="0.25">
      <c r="A1" s="2" t="s">
        <v>24</v>
      </c>
      <c r="B1" t="s">
        <v>25</v>
      </c>
      <c r="C1" t="s">
        <v>40</v>
      </c>
    </row>
    <row r="2" spans="1:16" x14ac:dyDescent="0.25">
      <c r="A2" s="2" t="s">
        <v>43</v>
      </c>
      <c r="B2" t="s">
        <v>41</v>
      </c>
      <c r="C2" t="s">
        <v>42</v>
      </c>
    </row>
    <row r="3" spans="1:16" x14ac:dyDescent="0.25">
      <c r="A3" s="2" t="s">
        <v>10</v>
      </c>
      <c r="B3" s="3">
        <v>13335654.81024</v>
      </c>
      <c r="C3" s="5">
        <v>2030000</v>
      </c>
      <c r="J3" s="4">
        <f>C6*F49*60*60*24*328.5</f>
        <v>485906688000</v>
      </c>
    </row>
    <row r="4" spans="1:16" x14ac:dyDescent="0.25">
      <c r="A4" s="2" t="s">
        <v>11</v>
      </c>
      <c r="B4">
        <f>365*90%</f>
        <v>328.5</v>
      </c>
      <c r="C4">
        <v>328.5</v>
      </c>
      <c r="J4" s="4">
        <f>J3/1000000</f>
        <v>485906.68800000002</v>
      </c>
    </row>
    <row r="5" spans="1:16" x14ac:dyDescent="0.25">
      <c r="A5" s="2" t="s">
        <v>12</v>
      </c>
      <c r="B5">
        <v>30</v>
      </c>
      <c r="C5">
        <v>30</v>
      </c>
      <c r="J5" s="3">
        <v>1015000</v>
      </c>
    </row>
    <row r="6" spans="1:16" x14ac:dyDescent="0.25">
      <c r="A6" s="2" t="s">
        <v>26</v>
      </c>
      <c r="B6">
        <v>437</v>
      </c>
      <c r="C6">
        <v>80</v>
      </c>
    </row>
    <row r="7" spans="1:16" x14ac:dyDescent="0.25">
      <c r="A7" s="2" t="s">
        <v>27</v>
      </c>
      <c r="B7"/>
    </row>
    <row r="8" spans="1:16" x14ac:dyDescent="0.25">
      <c r="A8" s="2" t="s">
        <v>13</v>
      </c>
      <c r="B8"/>
    </row>
    <row r="9" spans="1:16" x14ac:dyDescent="0.25">
      <c r="A9" s="2" t="s">
        <v>14</v>
      </c>
      <c r="B9"/>
      <c r="C9" s="3"/>
    </row>
    <row r="10" spans="1:16" x14ac:dyDescent="0.25">
      <c r="A10" s="2" t="s">
        <v>15</v>
      </c>
      <c r="B10"/>
      <c r="C10" s="4"/>
      <c r="J10">
        <f>273130/(24*60*60)</f>
        <v>3.1612268518518518</v>
      </c>
    </row>
    <row r="11" spans="1:16" x14ac:dyDescent="0.25">
      <c r="A11" s="2" t="s">
        <v>22</v>
      </c>
      <c r="B11"/>
      <c r="C11" s="4"/>
    </row>
    <row r="12" spans="1:16" x14ac:dyDescent="0.25">
      <c r="A12" s="2" t="s">
        <v>16</v>
      </c>
      <c r="B12"/>
      <c r="P12">
        <f>35000000/(60*60*24)</f>
        <v>405.09259259259261</v>
      </c>
    </row>
    <row r="13" spans="1:16" x14ac:dyDescent="0.25">
      <c r="A13" s="2" t="s">
        <v>17</v>
      </c>
      <c r="B13"/>
    </row>
    <row r="14" spans="1:16" x14ac:dyDescent="0.25">
      <c r="A14" s="2" t="s">
        <v>18</v>
      </c>
      <c r="B14">
        <v>0.5</v>
      </c>
      <c r="C14">
        <v>0.5</v>
      </c>
    </row>
    <row r="15" spans="1:16" x14ac:dyDescent="0.25">
      <c r="A15" s="2" t="s">
        <v>19</v>
      </c>
      <c r="B15"/>
    </row>
    <row r="16" spans="1:16" x14ac:dyDescent="0.25">
      <c r="A16" s="2" t="s">
        <v>20</v>
      </c>
      <c r="B16">
        <v>-71</v>
      </c>
      <c r="C16">
        <v>143</v>
      </c>
    </row>
    <row r="17" spans="1:16" x14ac:dyDescent="0.25">
      <c r="A17" s="2" t="s">
        <v>23</v>
      </c>
      <c r="B17">
        <v>100</v>
      </c>
      <c r="C17">
        <v>100</v>
      </c>
      <c r="P17">
        <f>26497.88*60*24*B4</f>
        <v>12534557155.200001</v>
      </c>
    </row>
    <row r="18" spans="1:16" x14ac:dyDescent="0.25">
      <c r="A18" s="2" t="s">
        <v>21</v>
      </c>
      <c r="B18">
        <v>22</v>
      </c>
      <c r="C18">
        <v>15</v>
      </c>
      <c r="K18">
        <f>(22712.4707/60)</f>
        <v>378.54117833333333</v>
      </c>
      <c r="L18" s="3">
        <f>(K18*60*60*24*328.5/1000)*1130*B20*B14</f>
        <v>108513462.11327283</v>
      </c>
      <c r="P18">
        <f>P17*C49</f>
        <v>2531980545350.4004</v>
      </c>
    </row>
    <row r="19" spans="1:16" x14ac:dyDescent="0.25">
      <c r="A19" s="2" t="s">
        <v>0</v>
      </c>
      <c r="B19">
        <v>1.1299999999999999</v>
      </c>
      <c r="C19">
        <v>1.1299999999999999</v>
      </c>
      <c r="P19" s="3">
        <f>P18*5.32/1000</f>
        <v>13470136501.264132</v>
      </c>
    </row>
    <row r="20" spans="1:16" x14ac:dyDescent="0.25">
      <c r="A20" s="2" t="s">
        <v>1</v>
      </c>
      <c r="B20">
        <f>0.1*(C49/($B$19*1000))</f>
        <v>1.7876106194690267E-2</v>
      </c>
      <c r="C20" s="6">
        <f t="shared" ref="C20:C33" si="0">0.1*(F49/($B$19*1000))</f>
        <v>1.8938053097345135E-2</v>
      </c>
      <c r="K20">
        <f>(18927.06/60)*(328.5/365)/0.5</f>
        <v>567.81180000000006</v>
      </c>
      <c r="P20" s="3">
        <f>P19/1000</f>
        <v>13470136.501264131</v>
      </c>
    </row>
    <row r="21" spans="1:16" x14ac:dyDescent="0.25">
      <c r="A21" s="2" t="s">
        <v>2</v>
      </c>
      <c r="B21">
        <f t="shared" ref="B21:B33" si="1">0.1*(C50/($B$19*1000))</f>
        <v>12.567699115044249</v>
      </c>
      <c r="C21" s="6">
        <f t="shared" si="0"/>
        <v>5.3599115044247796</v>
      </c>
      <c r="P21" s="4"/>
    </row>
    <row r="22" spans="1:16" x14ac:dyDescent="0.25">
      <c r="A22" s="2" t="s">
        <v>3</v>
      </c>
      <c r="B22">
        <f t="shared" si="1"/>
        <v>4.3583185840707968</v>
      </c>
      <c r="C22" s="6">
        <f t="shared" si="0"/>
        <v>1.9673451327433629</v>
      </c>
    </row>
    <row r="23" spans="1:16" x14ac:dyDescent="0.25">
      <c r="A23" s="2" t="s">
        <v>4</v>
      </c>
      <c r="B23">
        <f t="shared" si="1"/>
        <v>1.2802654867256638</v>
      </c>
      <c r="C23" s="6">
        <f t="shared" si="0"/>
        <v>0.43168141592920356</v>
      </c>
    </row>
    <row r="24" spans="1:16" x14ac:dyDescent="0.25">
      <c r="A24" s="2" t="s">
        <v>5</v>
      </c>
      <c r="B24">
        <f t="shared" si="1"/>
        <v>2.2729203539823009</v>
      </c>
      <c r="C24" s="6">
        <f t="shared" si="0"/>
        <v>0.45973451327433629</v>
      </c>
    </row>
    <row r="25" spans="1:16" x14ac:dyDescent="0.25">
      <c r="A25" s="2" t="s">
        <v>6</v>
      </c>
      <c r="B25">
        <f t="shared" si="1"/>
        <v>9.6460176991150452E-3</v>
      </c>
      <c r="C25" s="6">
        <f t="shared" si="0"/>
        <v>8.7610619469026558E-3</v>
      </c>
    </row>
    <row r="26" spans="1:16" x14ac:dyDescent="0.25">
      <c r="A26" s="2" t="s">
        <v>9</v>
      </c>
      <c r="B26">
        <f t="shared" si="1"/>
        <v>5.1858407079646025E-3</v>
      </c>
      <c r="C26" s="6">
        <f t="shared" si="0"/>
        <v>1.5221238938053099E-2</v>
      </c>
    </row>
    <row r="27" spans="1:16" x14ac:dyDescent="0.25">
      <c r="A27" s="2" t="s">
        <v>7</v>
      </c>
      <c r="B27">
        <f t="shared" si="1"/>
        <v>2.6371681415929205E-2</v>
      </c>
      <c r="C27" s="6">
        <f t="shared" si="0"/>
        <v>4.1592920353982306E-3</v>
      </c>
    </row>
    <row r="28" spans="1:16" x14ac:dyDescent="0.25">
      <c r="A28" s="2" t="s">
        <v>29</v>
      </c>
      <c r="B28">
        <f t="shared" si="1"/>
        <v>3.0265486725663718E-2</v>
      </c>
      <c r="C28" s="6">
        <f t="shared" si="0"/>
        <v>5.9469026548672572E-3</v>
      </c>
    </row>
    <row r="29" spans="1:16" x14ac:dyDescent="0.25">
      <c r="A29" s="2" t="s">
        <v>30</v>
      </c>
      <c r="B29">
        <f t="shared" si="1"/>
        <v>7.964601769911505E-4</v>
      </c>
      <c r="C29" s="6">
        <f t="shared" si="0"/>
        <v>1.7964601769911506E-3</v>
      </c>
    </row>
    <row r="30" spans="1:16" x14ac:dyDescent="0.25">
      <c r="A30" s="2" t="s">
        <v>31</v>
      </c>
      <c r="B30">
        <f t="shared" si="1"/>
        <v>0.10628318584070798</v>
      </c>
      <c r="C30" s="6">
        <f t="shared" si="0"/>
        <v>2.168141592920354E-3</v>
      </c>
      <c r="N30" s="4">
        <f>(1574/(60*60))*1000</f>
        <v>437.22222222222223</v>
      </c>
    </row>
    <row r="31" spans="1:16" x14ac:dyDescent="0.25">
      <c r="A31" s="2" t="s">
        <v>32</v>
      </c>
      <c r="B31">
        <f t="shared" si="1"/>
        <v>0.11920353982300885</v>
      </c>
      <c r="C31" s="6">
        <f t="shared" si="0"/>
        <v>3.3097345132743362E-3</v>
      </c>
      <c r="N31" s="3">
        <f>1574*24*B4*1000</f>
        <v>12409416000</v>
      </c>
    </row>
    <row r="32" spans="1:16" x14ac:dyDescent="0.25">
      <c r="A32" s="2" t="s">
        <v>33</v>
      </c>
      <c r="B32">
        <f t="shared" si="1"/>
        <v>4.097345132743363E-2</v>
      </c>
      <c r="C32" s="6">
        <f t="shared" si="0"/>
        <v>4.6017699115044256E-4</v>
      </c>
      <c r="N32" s="4">
        <f>C49*N31/1000000</f>
        <v>2506702.0320000001</v>
      </c>
    </row>
    <row r="33" spans="1:14" x14ac:dyDescent="0.25">
      <c r="A33" s="2" t="s">
        <v>37</v>
      </c>
      <c r="B33">
        <f t="shared" si="1"/>
        <v>3.8407079646017701E-2</v>
      </c>
      <c r="C33" s="6">
        <f t="shared" si="0"/>
        <v>2.4424778761061947E-2</v>
      </c>
      <c r="N33" s="4">
        <f>N32*5.32</f>
        <v>13335654.81024</v>
      </c>
    </row>
    <row r="34" spans="1:14" x14ac:dyDescent="0.25">
      <c r="A34" s="2" t="s">
        <v>8</v>
      </c>
      <c r="B34">
        <f>0.1*(C64/($B$19*1000))</f>
        <v>67.603221238938062</v>
      </c>
      <c r="C34" s="6">
        <f>0.1*(F64/($B$19*1000))</f>
        <v>80.190442477876104</v>
      </c>
    </row>
    <row r="35" spans="1:14" x14ac:dyDescent="0.25">
      <c r="A35" s="2" t="s">
        <v>38</v>
      </c>
      <c r="B35">
        <f>0.1*(C63/($B$19*1000))</f>
        <v>1.8141592920353982E-2</v>
      </c>
      <c r="C35" s="6">
        <f>0.1*(F63/($B$19*1000))</f>
        <v>1.2743362831858409E-3</v>
      </c>
    </row>
    <row r="47" spans="1:14" x14ac:dyDescent="0.25">
      <c r="E47" t="s">
        <v>39</v>
      </c>
    </row>
    <row r="48" spans="1:14" x14ac:dyDescent="0.25">
      <c r="E48" t="s">
        <v>25</v>
      </c>
      <c r="F48" t="s">
        <v>40</v>
      </c>
    </row>
    <row r="49" spans="1:6" x14ac:dyDescent="0.25">
      <c r="A49" s="1" t="s">
        <v>1</v>
      </c>
      <c r="B49" t="s">
        <v>28</v>
      </c>
      <c r="C49">
        <v>202</v>
      </c>
      <c r="E49" s="3">
        <v>213</v>
      </c>
      <c r="F49" s="3">
        <v>214</v>
      </c>
    </row>
    <row r="50" spans="1:6" x14ac:dyDescent="0.25">
      <c r="A50" s="1" t="s">
        <v>2</v>
      </c>
      <c r="B50" t="s">
        <v>28</v>
      </c>
      <c r="C50">
        <v>142015</v>
      </c>
      <c r="E50" s="3">
        <v>145000</v>
      </c>
      <c r="F50" s="3">
        <v>60567</v>
      </c>
    </row>
    <row r="51" spans="1:6" x14ac:dyDescent="0.25">
      <c r="A51" s="1" t="s">
        <v>3</v>
      </c>
      <c r="B51" t="s">
        <v>28</v>
      </c>
      <c r="C51">
        <v>49249</v>
      </c>
      <c r="E51" s="3">
        <v>59600</v>
      </c>
      <c r="F51" s="3">
        <v>22231</v>
      </c>
    </row>
    <row r="52" spans="1:6" x14ac:dyDescent="0.25">
      <c r="A52" s="1" t="s">
        <v>4</v>
      </c>
      <c r="B52" t="s">
        <v>28</v>
      </c>
      <c r="C52">
        <v>14467</v>
      </c>
      <c r="E52" s="3">
        <v>18126</v>
      </c>
      <c r="F52" s="3">
        <v>4878</v>
      </c>
    </row>
    <row r="53" spans="1:6" x14ac:dyDescent="0.25">
      <c r="A53" s="1" t="s">
        <v>5</v>
      </c>
      <c r="B53" t="s">
        <v>28</v>
      </c>
      <c r="C53">
        <v>25684</v>
      </c>
      <c r="E53" s="3">
        <v>31714</v>
      </c>
      <c r="F53" s="3">
        <v>5195</v>
      </c>
    </row>
    <row r="54" spans="1:6" x14ac:dyDescent="0.25">
      <c r="A54" s="1" t="s">
        <v>6</v>
      </c>
      <c r="B54" t="s">
        <v>28</v>
      </c>
      <c r="C54">
        <v>109</v>
      </c>
      <c r="E54" s="3">
        <v>54</v>
      </c>
      <c r="F54" s="3">
        <v>99</v>
      </c>
    </row>
    <row r="55" spans="1:6" x14ac:dyDescent="0.25">
      <c r="A55" s="1" t="s">
        <v>9</v>
      </c>
      <c r="B55" t="s">
        <v>28</v>
      </c>
      <c r="C55">
        <v>58.6</v>
      </c>
      <c r="E55" s="3">
        <v>127</v>
      </c>
      <c r="F55" s="3">
        <v>172</v>
      </c>
    </row>
    <row r="56" spans="1:6" x14ac:dyDescent="0.25">
      <c r="A56" s="1" t="s">
        <v>7</v>
      </c>
      <c r="B56" t="s">
        <v>28</v>
      </c>
      <c r="C56">
        <v>298</v>
      </c>
      <c r="E56" s="3">
        <v>401</v>
      </c>
      <c r="F56" s="3">
        <v>47</v>
      </c>
    </row>
    <row r="57" spans="1:6" x14ac:dyDescent="0.25">
      <c r="A57" s="1" t="s">
        <v>29</v>
      </c>
      <c r="B57" t="s">
        <v>28</v>
      </c>
      <c r="C57">
        <v>342</v>
      </c>
      <c r="D57" t="s">
        <v>35</v>
      </c>
      <c r="E57" s="3">
        <v>550</v>
      </c>
      <c r="F57" s="3">
        <v>67.2</v>
      </c>
    </row>
    <row r="58" spans="1:6" x14ac:dyDescent="0.25">
      <c r="A58" s="1" t="s">
        <v>30</v>
      </c>
      <c r="B58" t="s">
        <v>28</v>
      </c>
      <c r="C58">
        <v>9</v>
      </c>
      <c r="E58" s="3">
        <v>8.8000000000000007</v>
      </c>
      <c r="F58" s="3">
        <v>20.3</v>
      </c>
    </row>
    <row r="59" spans="1:6" x14ac:dyDescent="0.25">
      <c r="A59" s="1" t="s">
        <v>31</v>
      </c>
      <c r="B59" t="s">
        <v>28</v>
      </c>
      <c r="C59">
        <v>1201</v>
      </c>
      <c r="E59" s="3">
        <v>1563</v>
      </c>
      <c r="F59" s="3">
        <v>24.5</v>
      </c>
    </row>
    <row r="60" spans="1:6" x14ac:dyDescent="0.25">
      <c r="A60" s="1" t="s">
        <v>32</v>
      </c>
      <c r="B60" t="s">
        <v>28</v>
      </c>
      <c r="C60">
        <v>1347</v>
      </c>
      <c r="E60" s="3">
        <v>664</v>
      </c>
      <c r="F60" s="3">
        <v>37.4</v>
      </c>
    </row>
    <row r="61" spans="1:6" x14ac:dyDescent="0.25">
      <c r="A61" s="1" t="s">
        <v>34</v>
      </c>
      <c r="B61" t="s">
        <v>28</v>
      </c>
      <c r="C61">
        <v>463</v>
      </c>
      <c r="E61" s="3">
        <v>492</v>
      </c>
      <c r="F61" s="3">
        <v>5.2</v>
      </c>
    </row>
    <row r="62" spans="1:6" x14ac:dyDescent="0.25">
      <c r="A62" s="2" t="s">
        <v>37</v>
      </c>
      <c r="B62" t="s">
        <v>28</v>
      </c>
      <c r="C62">
        <v>434</v>
      </c>
      <c r="E62" s="3">
        <v>475</v>
      </c>
      <c r="F62" s="3">
        <v>276</v>
      </c>
    </row>
    <row r="63" spans="1:6" x14ac:dyDescent="0.25">
      <c r="A63" s="2" t="s">
        <v>38</v>
      </c>
      <c r="B63" s="1" t="s">
        <v>28</v>
      </c>
      <c r="C63">
        <v>205</v>
      </c>
      <c r="E63" s="3">
        <v>139</v>
      </c>
      <c r="F63" s="3">
        <v>14.4</v>
      </c>
    </row>
    <row r="64" spans="1:6" x14ac:dyDescent="0.25">
      <c r="A64" s="1" t="s">
        <v>8</v>
      </c>
      <c r="B64" t="s">
        <v>28</v>
      </c>
      <c r="C64">
        <f>1000000- SUM(C49:C63)</f>
        <v>763916.4</v>
      </c>
      <c r="E64" s="3">
        <f>1000000- SUM(E49:E63)</f>
        <v>740873.2</v>
      </c>
      <c r="F64" s="4">
        <f>1000000- SUM(F49:F63)</f>
        <v>906152</v>
      </c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</row>
    <row r="72" spans="1:2" x14ac:dyDescent="0.25">
      <c r="A72"/>
    </row>
    <row r="73" spans="1:2" x14ac:dyDescent="0.25">
      <c r="A73"/>
    </row>
    <row r="74" spans="1:2" x14ac:dyDescent="0.25">
      <c r="A74"/>
    </row>
    <row r="75" spans="1:2" x14ac:dyDescent="0.25">
      <c r="A75"/>
    </row>
    <row r="76" spans="1:2" x14ac:dyDescent="0.25">
      <c r="A76"/>
    </row>
    <row r="77" spans="1:2" x14ac:dyDescent="0.25">
      <c r="A77"/>
    </row>
    <row r="78" spans="1:2" x14ac:dyDescent="0.25">
      <c r="A78"/>
    </row>
    <row r="79" spans="1:2" x14ac:dyDescent="0.25">
      <c r="A79"/>
    </row>
    <row r="80" spans="1:2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85C6-980E-4EEF-9DC4-1569358849BB}">
  <dimension ref="A1:AK3"/>
  <sheetViews>
    <sheetView workbookViewId="0">
      <selection activeCell="C1" sqref="C1"/>
    </sheetView>
  </sheetViews>
  <sheetFormatPr defaultRowHeight="15" x14ac:dyDescent="0.25"/>
  <cols>
    <col min="3" max="3" width="10.7109375" bestFit="1" customWidth="1"/>
  </cols>
  <sheetData>
    <row r="1" spans="1:37" s="9" customFormat="1" x14ac:dyDescent="0.25">
      <c r="A1" s="8" t="s">
        <v>24</v>
      </c>
      <c r="B1" s="8" t="s">
        <v>43</v>
      </c>
      <c r="C1" s="8" t="s">
        <v>10</v>
      </c>
      <c r="D1" s="8" t="s">
        <v>11</v>
      </c>
      <c r="E1" s="8" t="s">
        <v>12</v>
      </c>
      <c r="F1" s="8" t="s">
        <v>26</v>
      </c>
      <c r="G1" s="8" t="s">
        <v>27</v>
      </c>
      <c r="H1" s="8" t="s">
        <v>13</v>
      </c>
      <c r="I1" s="8" t="s">
        <v>14</v>
      </c>
      <c r="J1" s="8" t="s">
        <v>15</v>
      </c>
      <c r="K1" s="8"/>
      <c r="L1" s="8"/>
      <c r="M1" s="8" t="s">
        <v>22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20</v>
      </c>
      <c r="S1" s="8" t="s">
        <v>23</v>
      </c>
      <c r="T1" s="8" t="s">
        <v>21</v>
      </c>
      <c r="U1" s="8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9</v>
      </c>
      <c r="AC1" s="9" t="s">
        <v>7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37</v>
      </c>
      <c r="AJ1" s="9" t="s">
        <v>8</v>
      </c>
      <c r="AK1" s="9" t="s">
        <v>38</v>
      </c>
    </row>
    <row r="2" spans="1:37" x14ac:dyDescent="0.25">
      <c r="A2" s="9" t="s">
        <v>25</v>
      </c>
      <c r="B2" s="9" t="s">
        <v>41</v>
      </c>
      <c r="C2" s="10">
        <v>13335654.81024</v>
      </c>
      <c r="D2">
        <f>365*90%</f>
        <v>328.5</v>
      </c>
      <c r="E2">
        <v>30</v>
      </c>
      <c r="F2">
        <v>437</v>
      </c>
      <c r="P2">
        <v>0.5</v>
      </c>
      <c r="R2">
        <v>-71</v>
      </c>
      <c r="S2">
        <v>100</v>
      </c>
      <c r="T2">
        <v>22</v>
      </c>
      <c r="U2">
        <v>1.1299999999999999</v>
      </c>
      <c r="V2">
        <v>1.7876106194690267E-2</v>
      </c>
      <c r="W2">
        <v>12.567699115044249</v>
      </c>
      <c r="X2">
        <v>4.3583185840707968</v>
      </c>
      <c r="Y2">
        <v>1.2802654867256638</v>
      </c>
      <c r="Z2">
        <v>2.2729203539823009</v>
      </c>
      <c r="AA2">
        <v>9.6460176991150452E-3</v>
      </c>
      <c r="AB2">
        <v>5.1858407079646025E-3</v>
      </c>
      <c r="AC2">
        <v>2.6371681415929205E-2</v>
      </c>
      <c r="AD2">
        <v>3.0265486725663718E-2</v>
      </c>
      <c r="AE2">
        <v>7.964601769911505E-4</v>
      </c>
      <c r="AF2">
        <v>0.10628318584070798</v>
      </c>
      <c r="AG2">
        <v>0.11920353982300885</v>
      </c>
      <c r="AH2">
        <v>4.097345132743363E-2</v>
      </c>
      <c r="AI2">
        <v>3.8407079646017701E-2</v>
      </c>
      <c r="AJ2">
        <v>67.603221238938062</v>
      </c>
      <c r="AK2">
        <v>1.8141592920353982E-2</v>
      </c>
    </row>
    <row r="3" spans="1:37" x14ac:dyDescent="0.25">
      <c r="A3" s="9" t="s">
        <v>40</v>
      </c>
      <c r="B3" s="9" t="s">
        <v>42</v>
      </c>
      <c r="C3" s="10">
        <v>2030000</v>
      </c>
      <c r="D3">
        <v>328.5</v>
      </c>
      <c r="E3">
        <v>30</v>
      </c>
      <c r="F3">
        <v>80</v>
      </c>
      <c r="I3" s="3"/>
      <c r="J3" s="4"/>
      <c r="K3" s="4"/>
      <c r="L3" s="4"/>
      <c r="M3" s="4"/>
      <c r="P3">
        <v>0.5</v>
      </c>
      <c r="R3">
        <v>143</v>
      </c>
      <c r="S3">
        <v>100</v>
      </c>
      <c r="T3">
        <v>15</v>
      </c>
      <c r="U3">
        <v>1.1299999999999999</v>
      </c>
      <c r="V3">
        <v>1.8938053097345135E-2</v>
      </c>
      <c r="W3">
        <v>5.3599115044247796</v>
      </c>
      <c r="X3">
        <v>1.9673451327433629</v>
      </c>
      <c r="Y3">
        <v>0.43168141592920356</v>
      </c>
      <c r="Z3">
        <v>0.45973451327433629</v>
      </c>
      <c r="AA3">
        <v>8.7610619469026558E-3</v>
      </c>
      <c r="AB3">
        <v>1.5221238938053099E-2</v>
      </c>
      <c r="AC3">
        <v>4.1592920353982306E-3</v>
      </c>
      <c r="AD3">
        <v>5.9469026548672572E-3</v>
      </c>
      <c r="AE3">
        <v>1.7964601769911506E-3</v>
      </c>
      <c r="AF3">
        <v>2.168141592920354E-3</v>
      </c>
      <c r="AG3">
        <v>3.3097345132743362E-3</v>
      </c>
      <c r="AH3">
        <v>4.6017699115044256E-4</v>
      </c>
      <c r="AI3">
        <v>2.4424778761061947E-2</v>
      </c>
      <c r="AJ3">
        <v>80.190442477876104</v>
      </c>
      <c r="AK3">
        <v>1.2743362831858409E-3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6895-28BD-48F9-90E6-DF7C46978480}">
  <dimension ref="A1:D16"/>
  <sheetViews>
    <sheetView workbookViewId="0">
      <selection activeCell="A21" sqref="A20:A21"/>
    </sheetView>
  </sheetViews>
  <sheetFormatPr defaultRowHeight="15" x14ac:dyDescent="0.25"/>
  <sheetData>
    <row r="1" spans="1:4" x14ac:dyDescent="0.25">
      <c r="A1" t="s">
        <v>1</v>
      </c>
      <c r="B1" t="s">
        <v>36</v>
      </c>
      <c r="C1" s="7">
        <v>1.7876106194690267E-2</v>
      </c>
      <c r="D1" s="7">
        <v>1.8938053097345135E-2</v>
      </c>
    </row>
    <row r="2" spans="1:4" x14ac:dyDescent="0.25">
      <c r="A2" t="s">
        <v>2</v>
      </c>
      <c r="B2" t="s">
        <v>36</v>
      </c>
      <c r="C2" s="7">
        <v>12.567699115044249</v>
      </c>
      <c r="D2" s="7">
        <v>5.3599115044247796</v>
      </c>
    </row>
    <row r="3" spans="1:4" x14ac:dyDescent="0.25">
      <c r="A3" t="s">
        <v>3</v>
      </c>
      <c r="B3" t="s">
        <v>36</v>
      </c>
      <c r="C3" s="7">
        <v>4.3583185840707968</v>
      </c>
      <c r="D3" s="7">
        <v>1.9673451327433629</v>
      </c>
    </row>
    <row r="4" spans="1:4" x14ac:dyDescent="0.25">
      <c r="A4" t="s">
        <v>4</v>
      </c>
      <c r="B4" t="s">
        <v>36</v>
      </c>
      <c r="C4" s="7">
        <v>1.2802654867256638</v>
      </c>
      <c r="D4" s="7">
        <v>0.43168141592920356</v>
      </c>
    </row>
    <row r="5" spans="1:4" x14ac:dyDescent="0.25">
      <c r="A5" t="s">
        <v>5</v>
      </c>
      <c r="B5" t="s">
        <v>36</v>
      </c>
      <c r="C5" s="7">
        <v>2.2729203539823009</v>
      </c>
      <c r="D5" s="7">
        <v>0.45973451327433629</v>
      </c>
    </row>
    <row r="6" spans="1:4" x14ac:dyDescent="0.25">
      <c r="A6" t="s">
        <v>6</v>
      </c>
      <c r="B6" t="s">
        <v>36</v>
      </c>
      <c r="C6" s="7">
        <v>9.6460176991150452E-3</v>
      </c>
      <c r="D6" s="7">
        <v>8.7610619469026558E-3</v>
      </c>
    </row>
    <row r="7" spans="1:4" x14ac:dyDescent="0.25">
      <c r="A7" t="s">
        <v>9</v>
      </c>
      <c r="B7" t="s">
        <v>36</v>
      </c>
      <c r="C7" s="7">
        <v>5.1858407079646025E-3</v>
      </c>
      <c r="D7" s="7">
        <v>1.5221238938053099E-2</v>
      </c>
    </row>
    <row r="8" spans="1:4" x14ac:dyDescent="0.25">
      <c r="A8" t="s">
        <v>7</v>
      </c>
      <c r="B8" t="s">
        <v>36</v>
      </c>
      <c r="C8" s="7">
        <v>2.6371681415929205E-2</v>
      </c>
      <c r="D8" s="7">
        <v>4.1592920353982306E-3</v>
      </c>
    </row>
    <row r="9" spans="1:4" x14ac:dyDescent="0.25">
      <c r="A9" t="s">
        <v>29</v>
      </c>
      <c r="B9" t="s">
        <v>36</v>
      </c>
      <c r="C9" s="7">
        <v>3.0265486725663718E-2</v>
      </c>
      <c r="D9" s="7">
        <v>5.9469026548672572E-3</v>
      </c>
    </row>
    <row r="10" spans="1:4" x14ac:dyDescent="0.25">
      <c r="A10" t="s">
        <v>30</v>
      </c>
      <c r="B10" t="s">
        <v>36</v>
      </c>
      <c r="C10" s="7">
        <v>7.964601769911505E-4</v>
      </c>
      <c r="D10" s="7">
        <v>1.7964601769911506E-3</v>
      </c>
    </row>
    <row r="11" spans="1:4" x14ac:dyDescent="0.25">
      <c r="A11" t="s">
        <v>31</v>
      </c>
      <c r="B11" t="s">
        <v>36</v>
      </c>
      <c r="C11" s="7">
        <v>0.10628318584070798</v>
      </c>
      <c r="D11" s="7">
        <v>2.168141592920354E-3</v>
      </c>
    </row>
    <row r="12" spans="1:4" x14ac:dyDescent="0.25">
      <c r="A12" t="s">
        <v>32</v>
      </c>
      <c r="B12" t="s">
        <v>36</v>
      </c>
      <c r="C12" s="7">
        <v>0.11920353982300885</v>
      </c>
      <c r="D12" s="7">
        <v>3.3097345132743362E-3</v>
      </c>
    </row>
    <row r="13" spans="1:4" x14ac:dyDescent="0.25">
      <c r="A13" t="s">
        <v>33</v>
      </c>
      <c r="B13" t="s">
        <v>36</v>
      </c>
      <c r="C13" s="7">
        <v>4.097345132743363E-2</v>
      </c>
      <c r="D13" s="7">
        <v>4.6017699115044256E-4</v>
      </c>
    </row>
    <row r="14" spans="1:4" x14ac:dyDescent="0.25">
      <c r="A14" t="s">
        <v>37</v>
      </c>
      <c r="B14" t="s">
        <v>36</v>
      </c>
      <c r="C14" s="7">
        <v>3.8407079646017701E-2</v>
      </c>
      <c r="D14" s="7">
        <v>2.4424778761061947E-2</v>
      </c>
    </row>
    <row r="15" spans="1:4" x14ac:dyDescent="0.25">
      <c r="A15" t="s">
        <v>8</v>
      </c>
      <c r="B15" t="s">
        <v>36</v>
      </c>
      <c r="C15" s="7">
        <v>67.603221238938062</v>
      </c>
      <c r="D15" s="7">
        <v>80.190442477876104</v>
      </c>
    </row>
    <row r="16" spans="1:4" x14ac:dyDescent="0.25">
      <c r="A16" t="s">
        <v>38</v>
      </c>
      <c r="B16" t="s">
        <v>36</v>
      </c>
      <c r="C16" s="7">
        <v>1.8141592920353982E-2</v>
      </c>
      <c r="D16" s="7">
        <v>1.2743362831858409E-3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Schenker  Vanessa (IfU, ESD)</cp:lastModifiedBy>
  <dcterms:created xsi:type="dcterms:W3CDTF">2022-10-05T11:36:14Z</dcterms:created>
  <dcterms:modified xsi:type="dcterms:W3CDTF">2023-09-26T09:06:55Z</dcterms:modified>
</cp:coreProperties>
</file>