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BC356F59-B16C-468D-8B4B-AC98E7048644}" xr6:coauthVersionLast="47" xr6:coauthVersionMax="47" xr10:uidLastSave="{00000000-0000-0000-0000-000000000000}"/>
  <bookViews>
    <workbookView xWindow="-120" yWindow="-120" windowWidth="29040" windowHeight="17520" xr2:uid="{E181E47A-03D8-47CA-9512-5903C9B627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M34" i="1"/>
  <c r="M35" i="1"/>
  <c r="M37" i="1"/>
  <c r="M30" i="1"/>
  <c r="M28" i="1"/>
  <c r="M16" i="1"/>
  <c r="M17" i="1"/>
  <c r="M19" i="1"/>
  <c r="M12" i="1"/>
  <c r="M47" i="1"/>
  <c r="O7" i="1"/>
  <c r="Q15" i="1"/>
  <c r="Q17" i="1"/>
  <c r="Q19" i="1"/>
  <c r="Q12" i="1"/>
  <c r="H12" i="1"/>
  <c r="X57" i="1"/>
  <c r="X38" i="1"/>
  <c r="X39" i="1"/>
  <c r="X40" i="1"/>
  <c r="X41" i="1"/>
  <c r="X42" i="1"/>
  <c r="X43" i="1"/>
  <c r="X44" i="1"/>
  <c r="X28" i="1"/>
  <c r="X13" i="1"/>
  <c r="X31" i="1" s="1"/>
  <c r="X14" i="1"/>
  <c r="X32" i="1" s="1"/>
  <c r="X15" i="1"/>
  <c r="X33" i="1" s="1"/>
  <c r="X16" i="1"/>
  <c r="X34" i="1" s="1"/>
  <c r="X17" i="1"/>
  <c r="X35" i="1" s="1"/>
  <c r="X18" i="1"/>
  <c r="X36" i="1" s="1"/>
  <c r="X19" i="1"/>
  <c r="X37" i="1" s="1"/>
  <c r="X12" i="1"/>
  <c r="X30" i="1" s="1"/>
  <c r="AE49" i="1"/>
  <c r="AE27" i="1"/>
  <c r="O47" i="1"/>
  <c r="O43" i="1"/>
  <c r="O38" i="1"/>
  <c r="H31" i="1"/>
  <c r="H32" i="1"/>
  <c r="H33" i="1"/>
  <c r="H34" i="1"/>
  <c r="H35" i="1"/>
  <c r="H36" i="1"/>
  <c r="H37" i="1"/>
  <c r="H30" i="1"/>
  <c r="H13" i="1"/>
  <c r="H14" i="1"/>
  <c r="H15" i="1"/>
  <c r="H16" i="1"/>
  <c r="H17" i="1"/>
  <c r="H18" i="1"/>
  <c r="H19" i="1"/>
  <c r="W8" i="1"/>
  <c r="O12" i="1"/>
  <c r="O30" i="1" s="1"/>
  <c r="O13" i="1"/>
  <c r="O14" i="1"/>
  <c r="O32" i="1" s="1"/>
  <c r="O15" i="1"/>
  <c r="O33" i="1" s="1"/>
  <c r="O16" i="1"/>
  <c r="O34" i="1" s="1"/>
  <c r="O17" i="1"/>
  <c r="O35" i="1" s="1"/>
  <c r="O18" i="1"/>
  <c r="O36" i="1" s="1"/>
  <c r="O19" i="1"/>
  <c r="O37" i="1" s="1"/>
  <c r="O39" i="1"/>
  <c r="O40" i="1"/>
  <c r="O41" i="1"/>
  <c r="O42" i="1"/>
  <c r="O44" i="1"/>
  <c r="O27" i="1"/>
  <c r="O45" i="1" s="1"/>
  <c r="Q47" i="1"/>
  <c r="X27" i="1" l="1"/>
  <c r="X45" i="1" s="1"/>
  <c r="H27" i="1"/>
  <c r="H45" i="1"/>
  <c r="O3" i="1"/>
  <c r="O4" i="1"/>
  <c r="O8" i="1"/>
  <c r="O9" i="1"/>
  <c r="O10" i="1"/>
  <c r="O28" i="1" s="1"/>
  <c r="O2" i="1"/>
  <c r="P8" i="1"/>
  <c r="P9" i="1"/>
  <c r="P10" i="1"/>
  <c r="P7" i="1"/>
  <c r="P4" i="1"/>
  <c r="P15" i="1"/>
  <c r="P17" i="1"/>
  <c r="P18" i="1"/>
  <c r="P12" i="1"/>
  <c r="D45" i="1" l="1"/>
  <c r="D27" i="1"/>
  <c r="B47" i="1" l="1"/>
</calcChain>
</file>

<file path=xl/sharedStrings.xml><?xml version="1.0" encoding="utf-8"?>
<sst xmlns="http://schemas.openxmlformats.org/spreadsheetml/2006/main" count="318" uniqueCount="140">
  <si>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</si>
  <si>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</si>
  <si>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</si>
  <si>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</si>
  <si>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</si>
  <si>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</si>
  <si>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</si>
  <si>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</si>
  <si>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</si>
  <si>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</si>
  <si>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</si>
  <si>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</si>
  <si>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</si>
  <si>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</si>
  <si>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</si>
  <si>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</si>
  <si>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</si>
  <si>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</si>
  <si>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</si>
  <si>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</si>
  <si>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</si>
  <si>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</si>
  <si>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</si>
  <si>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</si>
  <si>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</si>
  <si>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</si>
  <si>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</si>
  <si>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</si>
  <si>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</si>
  <si>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</si>
  <si>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</si>
  <si>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</si>
  <si>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</si>
  <si>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</si>
  <si>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</si>
  <si>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</si>
  <si>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</si>
  <si>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</si>
  <si>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</si>
  <si>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</si>
  <si>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</si>
  <si>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</si>
  <si>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</si>
  <si>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</si>
  <si>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</si>
  <si>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</si>
  <si>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</si>
  <si>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</si>
  <si>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</si>
  <si>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</si>
  <si>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</si>
  <si>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</si>
  <si>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</si>
  <si>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</si>
  <si>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</si>
  <si>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</si>
  <si>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</si>
  <si>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</si>
  <si>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</si>
  <si>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Mariana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</si>
  <si>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</si>
  <si>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</si>
  <si>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</si>
  <si>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</si>
  <si>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</si>
  <si>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</si>
  <si>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</si>
  <si>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</si>
  <si>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</si>
  <si>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</si>
  <si>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BOL</t>
  </si>
  <si>
    <t>GB</t>
  </si>
  <si>
    <t>Qinghai Yiliping</t>
  </si>
  <si>
    <t>CN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</si>
  <si>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</si>
  <si>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</si>
  <si>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</si>
  <si>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</si>
  <si>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</si>
  <si>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</si>
  <si>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</si>
  <si>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</si>
  <si>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</si>
  <si>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</si>
  <si>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</si>
  <si>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</si>
  <si>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</si>
  <si>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</si>
  <si>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</si>
  <si>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</si>
  <si>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</si>
  <si>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</si>
  <si>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</si>
  <si>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</si>
  <si>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</si>
  <si>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</si>
  <si>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</si>
  <si>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</si>
  <si>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</si>
  <si>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</si>
  <si>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</si>
  <si>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</si>
  <si>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</si>
  <si>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</si>
  <si>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</si>
  <si>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</si>
  <si>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</si>
  <si>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</si>
  <si>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</si>
  <si>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</si>
  <si>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</si>
  <si>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</si>
  <si>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130 (avg)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</si>
  <si>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</si>
  <si>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</si>
  <si>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</si>
  <si>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</si>
  <si>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Salar de Centenario/Cuenca Centario-Ratones</t>
  </si>
  <si>
    <t>Reported DLE by Eramet</t>
  </si>
  <si>
    <t>Salar de Ollague</t>
  </si>
  <si>
    <t>Twelveheads</t>
  </si>
  <si>
    <t>1.46 (H3BO3)</t>
  </si>
  <si>
    <t xml:space="preserve">wt.% </t>
  </si>
  <si>
    <t>Only mentioned which processes happen in the evaporation ponds/Lithium carbonate is explicitly excluded/potential to use a range of impacts/Lithium concentrate is shipped to China</t>
  </si>
  <si>
    <t>PEA Mariana</t>
  </si>
  <si>
    <t>Fenix report</t>
  </si>
  <si>
    <t>Evaporator</t>
  </si>
  <si>
    <t>waste_reported</t>
  </si>
  <si>
    <t>Fenix</t>
  </si>
  <si>
    <t>Silver Peak</t>
  </si>
  <si>
    <t>US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</si>
  <si>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</si>
  <si>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</si>
  <si>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</si>
  <si>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87.66 (gehört zu Uyuni)</t>
  </si>
  <si>
    <t>Salar de Uyuni</t>
  </si>
  <si>
    <t>annual_airtemp</t>
  </si>
  <si>
    <t>Salar de Pastos Grandes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</si>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</sst>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/>
    </xf>
    <xf numFmtId="0" fontId="0" fillId="4" borderId="1" xfId="0" applyFill="1" applyBorder="1" applyAlignment="1">
      <alignment horizontal="right" vertical="top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9" borderId="2" xfId="0" applyFill="1" applyBorder="1" applyAlignment="1">
      <alignment horizontal="right" vertical="top"/>
    </xf>
    <xf numFmtId="0" fontId="0" fillId="9" borderId="1" xfId="0" applyFill="1" applyBorder="1" applyAlignment="1">
      <alignment horizontal="right" vertical="top"/>
    </xf>
    <xf numFmtId="0" fontId="0" fillId="8" borderId="3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10" borderId="1" xfId="0" applyFill="1" applyBorder="1" applyAlignment="1">
      <alignment horizontal="right" vertical="top"/>
    </xf>
    <xf numFmtId="2" fontId="0" fillId="2" borderId="0" xfId="0" applyNumberFormat="1" applyFill="1" applyAlignment="1">
      <alignment horizontal="center" vertic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E66"/>
  <sheetViews>
    <sheetView tabSelected="1" topLeftCell="A4" zoomScale="85" zoomScaleNormal="85" workbookViewId="0">
      <pane xSplit="1" topLeftCell="B1" activePane="topRight" state="frozen"/>
      <selection pane="topRight" activeCell="M62" sqref="M62"/>
    </sheetView>
  </sheetViews>
  <sheetFormatPr defaultColWidth="9.140625" defaultRowHeight="15" x14ac:dyDescent="0.25"/>
  <cols>
    <col min="1" max="1" width="14.42578125" style="3" customWidth="1"/>
    <col min="2" max="7" width="8.5703125" style="1" customWidth="1"/>
    <col min="8" max="8" width="14.7109375" style="1" customWidth="1"/>
    <col min="9" max="11" width="9.140625" style="1"/>
    <col min="12" max="12" width="9.5703125" style="1" bestFit="1" customWidth="1"/>
    <col min="13" max="13" width="13.85546875" style="1" bestFit="1" customWidth="1"/>
    <col min="14" max="14" width="9.140625" style="1"/>
    <col min="15" max="17" width="13.140625" style="1" bestFit="1" customWidth="1"/>
    <col min="18" max="22" width="9.140625" style="1"/>
    <col min="23" max="23" width="13.140625" style="1" bestFit="1" customWidth="1"/>
    <col min="24" max="24" width="13.42578125" style="1" bestFit="1" customWidth="1"/>
    <col min="25" max="30" width="9.140625" style="1"/>
    <col min="31" max="31" width="13.140625" style="1" bestFit="1" customWidth="1"/>
    <col min="32" max="16384" width="9.140625" style="1"/>
  </cols>
  <sheetData>
    <row r="1" spans="1:31" x14ac:dyDescent="0.25">
      <c r="A1" s="3" t="s">
        <v>0</v>
      </c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8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9" t="s">
        <v>60</v>
      </c>
      <c r="N1" s="1" t="s">
        <v>61</v>
      </c>
      <c r="O1" s="18" t="s">
        <v>128</v>
      </c>
      <c r="P1" s="18" t="s">
        <v>62</v>
      </c>
      <c r="Q1" s="18" t="s">
        <v>137</v>
      </c>
      <c r="R1" s="1" t="s">
        <v>63</v>
      </c>
      <c r="S1" s="1" t="s">
        <v>117</v>
      </c>
      <c r="T1" s="1" t="s">
        <v>65</v>
      </c>
      <c r="U1" s="1" t="s">
        <v>66</v>
      </c>
      <c r="V1" s="1" t="s">
        <v>67</v>
      </c>
      <c r="W1" s="8" t="s">
        <v>68</v>
      </c>
      <c r="X1" s="18" t="s">
        <v>135</v>
      </c>
      <c r="Y1" s="9" t="s">
        <v>120</v>
      </c>
      <c r="Z1" s="1" t="s">
        <v>72</v>
      </c>
      <c r="AA1" s="1" t="s">
        <v>74</v>
      </c>
      <c r="AB1" s="1" t="s">
        <v>75</v>
      </c>
      <c r="AC1" s="1" t="s">
        <v>76</v>
      </c>
      <c r="AD1" s="1" t="s">
        <v>119</v>
      </c>
      <c r="AE1" s="18" t="s">
        <v>129</v>
      </c>
    </row>
    <row r="2" spans="1:31" x14ac:dyDescent="0.25">
      <c r="A2" s="3" t="s">
        <v>42</v>
      </c>
      <c r="B2" s="1" t="s">
        <v>43</v>
      </c>
      <c r="C2" s="1" t="s">
        <v>43</v>
      </c>
      <c r="D2" s="1" t="s">
        <v>44</v>
      </c>
      <c r="E2" s="1" t="s">
        <v>44</v>
      </c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  <c r="M2" s="1" t="s">
        <v>44</v>
      </c>
      <c r="N2" s="1" t="s">
        <v>44</v>
      </c>
      <c r="O2" s="1" t="str">
        <f t="shared" ref="O2:O10" si="0">G2</f>
        <v>salar</v>
      </c>
      <c r="P2" s="1" t="s">
        <v>44</v>
      </c>
      <c r="Q2" s="1" t="s">
        <v>44</v>
      </c>
      <c r="R2" s="1" t="s">
        <v>44</v>
      </c>
      <c r="S2" s="1" t="s">
        <v>44</v>
      </c>
      <c r="T2" s="1" t="s">
        <v>44</v>
      </c>
      <c r="U2" s="1" t="s">
        <v>44</v>
      </c>
      <c r="V2" s="1" t="s">
        <v>44</v>
      </c>
      <c r="W2" s="1" t="s">
        <v>44</v>
      </c>
      <c r="X2" s="1" t="s">
        <v>44</v>
      </c>
      <c r="Y2" s="1" t="s">
        <v>43</v>
      </c>
      <c r="Z2" s="1" t="s">
        <v>44</v>
      </c>
      <c r="AD2" s="1" t="s">
        <v>44</v>
      </c>
      <c r="AE2" s="1" t="s">
        <v>44</v>
      </c>
    </row>
    <row r="3" spans="1:31" x14ac:dyDescent="0.25">
      <c r="A3" s="3" t="s">
        <v>41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 t="str">
        <f t="shared" si="0"/>
        <v>AR</v>
      </c>
      <c r="P3" s="1" t="s">
        <v>26</v>
      </c>
      <c r="Q3" s="1" t="s">
        <v>26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25</v>
      </c>
      <c r="X3" s="1" t="s">
        <v>70</v>
      </c>
      <c r="Y3" s="1" t="s">
        <v>71</v>
      </c>
      <c r="Z3" s="1" t="s">
        <v>73</v>
      </c>
      <c r="AD3" s="1" t="s">
        <v>25</v>
      </c>
      <c r="AE3" s="1" t="s">
        <v>130</v>
      </c>
    </row>
    <row r="4" spans="1:31" x14ac:dyDescent="0.25">
      <c r="A4" s="3" t="s">
        <v>34</v>
      </c>
      <c r="B4" s="1">
        <v>-71</v>
      </c>
      <c r="C4" s="1">
        <v>143</v>
      </c>
      <c r="D4" s="1">
        <v>2300</v>
      </c>
      <c r="E4" s="4">
        <v>3900</v>
      </c>
      <c r="F4" s="1">
        <v>3000</v>
      </c>
      <c r="G4" s="4">
        <v>4000</v>
      </c>
      <c r="H4" s="1">
        <v>4100</v>
      </c>
      <c r="M4" s="1">
        <v>3630</v>
      </c>
      <c r="O4" s="1">
        <f t="shared" si="0"/>
        <v>4000</v>
      </c>
      <c r="P4" s="1">
        <f>G4</f>
        <v>4000</v>
      </c>
      <c r="Q4" s="1">
        <v>3780</v>
      </c>
      <c r="W4" s="1">
        <v>3750</v>
      </c>
      <c r="X4" s="1">
        <v>3653</v>
      </c>
      <c r="AE4" s="1">
        <v>1544</v>
      </c>
    </row>
    <row r="5" spans="1:31" x14ac:dyDescent="0.25">
      <c r="A5" s="3" t="s">
        <v>138</v>
      </c>
      <c r="B5" s="21">
        <v>-115.57814</v>
      </c>
      <c r="C5" s="21">
        <v>7.9751099999999999</v>
      </c>
      <c r="D5" s="21">
        <v>-68.32159</v>
      </c>
      <c r="E5" s="21">
        <v>-66.7</v>
      </c>
      <c r="F5" s="21">
        <v>-66.790670000000006</v>
      </c>
      <c r="G5" s="21">
        <v>-66.981870000000001</v>
      </c>
      <c r="H5" s="20">
        <v>-68.665130000000005</v>
      </c>
      <c r="I5" s="22">
        <v>-67.12</v>
      </c>
      <c r="J5" s="22">
        <v>-67.709720000000004</v>
      </c>
      <c r="K5" s="26">
        <v>-68.14443</v>
      </c>
      <c r="L5" s="20">
        <v>-68.307360000000003</v>
      </c>
      <c r="M5" s="20">
        <v>-67.124110000000002</v>
      </c>
      <c r="N5" s="22">
        <v>-66.748329999999996</v>
      </c>
      <c r="O5" s="20">
        <v>-67.048779999999994</v>
      </c>
      <c r="P5" s="20">
        <v>-66.947149999999993</v>
      </c>
      <c r="Q5" s="20">
        <v>-66.704589999999996</v>
      </c>
      <c r="R5" s="26">
        <v>-67.462999999999994</v>
      </c>
      <c r="S5" s="29">
        <v>-66.816280000000006</v>
      </c>
      <c r="T5" s="22">
        <v>-67.005049999999997</v>
      </c>
      <c r="U5" s="20">
        <v>-66.817809999999994</v>
      </c>
      <c r="V5" s="20">
        <v>-65.946389999999994</v>
      </c>
      <c r="W5" s="20">
        <v>-69.071663999999998</v>
      </c>
      <c r="X5" s="22">
        <v>-67.378029999999995</v>
      </c>
      <c r="Y5" s="25">
        <v>-5.13896</v>
      </c>
      <c r="Z5" s="22">
        <v>91.483860000000007</v>
      </c>
      <c r="AA5" s="26">
        <v>93.529439999999994</v>
      </c>
      <c r="AB5" s="26">
        <v>94.069720000000004</v>
      </c>
      <c r="AC5" s="22">
        <v>97.278790000000001</v>
      </c>
      <c r="AD5" s="22">
        <v>-68.276529999999994</v>
      </c>
      <c r="AE5" s="22">
        <v>-117.57931000000001</v>
      </c>
    </row>
    <row r="6" spans="1:31" x14ac:dyDescent="0.25">
      <c r="A6" s="3" t="s">
        <v>139</v>
      </c>
      <c r="B6" s="21">
        <v>33.177570000000003</v>
      </c>
      <c r="C6" s="21">
        <v>48.65578</v>
      </c>
      <c r="D6" s="21">
        <v>-23.641819999999999</v>
      </c>
      <c r="E6" s="21">
        <v>-23.45</v>
      </c>
      <c r="F6" s="21">
        <v>-23.757380000000001</v>
      </c>
      <c r="G6" s="21">
        <v>-25.225560000000002</v>
      </c>
      <c r="H6" s="20">
        <v>-27.364129999999999</v>
      </c>
      <c r="I6" s="22">
        <v>-24.057500000000001</v>
      </c>
      <c r="J6" s="22">
        <v>-24.770140000000001</v>
      </c>
      <c r="K6" s="26">
        <v>-25.006049999999998</v>
      </c>
      <c r="L6" s="20">
        <v>-24.81373</v>
      </c>
      <c r="M6" s="20">
        <v>-25.036719999999999</v>
      </c>
      <c r="N6" s="22">
        <v>-25.244720000000001</v>
      </c>
      <c r="O6" s="20">
        <v>-25.392700000000001</v>
      </c>
      <c r="P6" s="20">
        <v>-25.345320000000001</v>
      </c>
      <c r="Q6" s="20">
        <v>-24.57086</v>
      </c>
      <c r="R6" s="26">
        <v>-25.248000000000001</v>
      </c>
      <c r="S6" s="29">
        <v>-25.090769999999999</v>
      </c>
      <c r="T6" s="22">
        <v>-24.561229999999998</v>
      </c>
      <c r="U6" s="20">
        <v>-24.698969999999999</v>
      </c>
      <c r="V6" s="27">
        <v>-23.728560000000002</v>
      </c>
      <c r="W6" s="20">
        <v>-26.877735999999999</v>
      </c>
      <c r="X6" s="22">
        <v>-20.542850000000001</v>
      </c>
      <c r="Y6" s="25">
        <v>50.243319999999997</v>
      </c>
      <c r="Z6" s="22">
        <v>38.540610000000001</v>
      </c>
      <c r="AA6" s="26">
        <v>37.688330000000001</v>
      </c>
      <c r="AB6" s="26">
        <v>37.395229999999998</v>
      </c>
      <c r="AC6" s="22">
        <v>37.389150000000001</v>
      </c>
      <c r="AD6" s="22">
        <v>-21.232759999999999</v>
      </c>
      <c r="AE6" s="22">
        <v>37.775440000000003</v>
      </c>
    </row>
    <row r="7" spans="1:31" x14ac:dyDescent="0.25">
      <c r="A7" s="3" t="s">
        <v>136</v>
      </c>
      <c r="B7" s="1">
        <v>22</v>
      </c>
      <c r="C7" s="1">
        <v>15</v>
      </c>
      <c r="D7" s="1">
        <v>16.8</v>
      </c>
      <c r="E7" s="4">
        <v>8.24</v>
      </c>
      <c r="F7" s="1">
        <v>5.0999999999999996</v>
      </c>
      <c r="G7" s="1">
        <v>5.2</v>
      </c>
      <c r="H7" s="1">
        <v>4</v>
      </c>
      <c r="M7" s="1">
        <v>6.5</v>
      </c>
      <c r="O7" s="1">
        <f>5.2</f>
        <v>5.2</v>
      </c>
      <c r="P7" s="1">
        <f>G7</f>
        <v>5.2</v>
      </c>
      <c r="Q7" s="1">
        <v>6.3</v>
      </c>
      <c r="V7" s="28"/>
      <c r="W7" s="1">
        <v>5.5</v>
      </c>
      <c r="X7" s="1">
        <v>7.8</v>
      </c>
      <c r="AE7" s="1">
        <v>13</v>
      </c>
    </row>
    <row r="8" spans="1:31" x14ac:dyDescent="0.25">
      <c r="A8" s="3" t="s">
        <v>33</v>
      </c>
      <c r="B8" s="1">
        <v>0</v>
      </c>
      <c r="C8" s="1">
        <v>0</v>
      </c>
      <c r="D8" s="1">
        <v>1.44</v>
      </c>
      <c r="E8" s="4">
        <v>1.246</v>
      </c>
      <c r="F8" s="1">
        <v>1.27</v>
      </c>
      <c r="G8" s="1">
        <v>1.1060000000000001</v>
      </c>
      <c r="H8" s="1">
        <v>1.788</v>
      </c>
      <c r="M8" s="1">
        <v>2.044</v>
      </c>
      <c r="O8" s="1">
        <f t="shared" si="0"/>
        <v>1.1060000000000001</v>
      </c>
      <c r="P8" s="1">
        <f>G8</f>
        <v>1.1060000000000001</v>
      </c>
      <c r="Q8" s="1">
        <v>1.2</v>
      </c>
      <c r="W8" s="1">
        <f>D8</f>
        <v>1.44</v>
      </c>
      <c r="X8" s="1">
        <v>1.3180000000000001</v>
      </c>
      <c r="AE8" s="1">
        <v>1.425</v>
      </c>
    </row>
    <row r="9" spans="1:31" x14ac:dyDescent="0.25">
      <c r="A9" s="3" t="s">
        <v>35</v>
      </c>
      <c r="B9" s="1">
        <v>100</v>
      </c>
      <c r="C9" s="1">
        <v>100</v>
      </c>
      <c r="D9" s="1">
        <v>99.5</v>
      </c>
      <c r="E9" s="4">
        <v>86.8</v>
      </c>
      <c r="F9" s="1">
        <v>89</v>
      </c>
      <c r="G9" s="1">
        <v>86.4</v>
      </c>
      <c r="H9" s="1">
        <v>94.9</v>
      </c>
      <c r="O9" s="1">
        <f t="shared" si="0"/>
        <v>86.4</v>
      </c>
      <c r="P9" s="1">
        <f>G9</f>
        <v>86.4</v>
      </c>
      <c r="Y9" s="19" t="s">
        <v>134</v>
      </c>
      <c r="AE9" s="1">
        <v>94.92</v>
      </c>
    </row>
    <row r="10" spans="1:31" x14ac:dyDescent="0.25">
      <c r="A10" s="3" t="s">
        <v>36</v>
      </c>
      <c r="B10" s="1">
        <v>1.1299999999999999</v>
      </c>
      <c r="C10" s="1">
        <v>1.1299999999999999</v>
      </c>
      <c r="D10" s="1">
        <v>1.2230000000000001</v>
      </c>
      <c r="E10" s="4">
        <v>1.2110000000000001</v>
      </c>
      <c r="F10" s="1">
        <v>1.22</v>
      </c>
      <c r="G10" s="1">
        <v>1.206</v>
      </c>
      <c r="H10" s="1">
        <v>1.2370000000000001</v>
      </c>
      <c r="M10" s="1">
        <v>1.2</v>
      </c>
      <c r="O10" s="1">
        <f t="shared" si="0"/>
        <v>1.206</v>
      </c>
      <c r="P10" s="1">
        <f>G10</f>
        <v>1.206</v>
      </c>
      <c r="Q10" s="1">
        <v>1.22</v>
      </c>
      <c r="W10" s="1">
        <v>1.2</v>
      </c>
      <c r="X10" s="1">
        <v>1.2</v>
      </c>
      <c r="AE10" s="1">
        <v>1.2</v>
      </c>
    </row>
    <row r="11" spans="1:31" s="10" customFormat="1" x14ac:dyDescent="0.25">
      <c r="A11" s="17" t="s">
        <v>47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31" x14ac:dyDescent="0.25">
      <c r="A12" s="3" t="s">
        <v>1</v>
      </c>
      <c r="B12" s="23">
        <v>1.7876106194690267E-2</v>
      </c>
      <c r="C12" s="23">
        <v>1.8938053097345135E-2</v>
      </c>
      <c r="D12" s="23">
        <v>0.15</v>
      </c>
      <c r="E12" s="23">
        <v>6.3914120561519405E-2</v>
      </c>
      <c r="F12" s="23">
        <v>0.05</v>
      </c>
      <c r="G12" s="23">
        <v>6.616915422885572E-2</v>
      </c>
      <c r="H12" s="23">
        <f>((Sheet2!B2/1000)/(Sheet1!$H$10*1000))*100</f>
        <v>9.4987873888439781E-2</v>
      </c>
      <c r="I12" s="23"/>
      <c r="J12" s="23"/>
      <c r="K12" s="23"/>
      <c r="L12" s="23"/>
      <c r="M12" s="23">
        <f>((Sheet2!G2/1000)/(Sheet1!$M$10*1000))*100</f>
        <v>2.6166666666666668E-2</v>
      </c>
      <c r="N12" s="23"/>
      <c r="O12" s="23">
        <f t="shared" ref="O12:O27" si="1">G12</f>
        <v>6.616915422885572E-2</v>
      </c>
      <c r="P12" s="23">
        <f>Sheet2!J2/10000</f>
        <v>7.8200000000000006E-2</v>
      </c>
      <c r="Q12" s="23">
        <f>((Sheet2!K2/1000)/(Sheet1!$Q$10*1000))*100</f>
        <v>3.5573770491803276E-2</v>
      </c>
      <c r="R12" s="23"/>
      <c r="S12" s="23"/>
      <c r="T12" s="23"/>
      <c r="U12" s="23"/>
      <c r="V12" s="23"/>
      <c r="W12" s="23"/>
      <c r="X12" s="23">
        <f>(Sheet2!R2/(1000*Sheet1!$X$10))*100</f>
        <v>6.9999999999999993E-2</v>
      </c>
      <c r="AE12" s="1">
        <v>0.02</v>
      </c>
    </row>
    <row r="13" spans="1:31" x14ac:dyDescent="0.25">
      <c r="A13" s="3" t="s">
        <v>2</v>
      </c>
      <c r="B13" s="23">
        <v>12.567699115044249</v>
      </c>
      <c r="C13" s="23">
        <v>5.3599115044247796</v>
      </c>
      <c r="D13" s="23">
        <v>16.04</v>
      </c>
      <c r="E13" s="23">
        <v>14.587365813377373</v>
      </c>
      <c r="F13" s="23">
        <v>14.7</v>
      </c>
      <c r="G13" s="23">
        <v>14.942205638474295</v>
      </c>
      <c r="H13" s="23">
        <f>((Sheet2!B3/1000)/(Sheet1!$H$10*1000))*100</f>
        <v>17.191754244139045</v>
      </c>
      <c r="I13" s="23"/>
      <c r="J13" s="23"/>
      <c r="K13" s="23"/>
      <c r="L13" s="23"/>
      <c r="M13" s="23"/>
      <c r="N13" s="23"/>
      <c r="O13" s="23">
        <f t="shared" si="1"/>
        <v>14.942205638474295</v>
      </c>
      <c r="P13" s="23"/>
      <c r="Q13" s="23"/>
      <c r="R13" s="23"/>
      <c r="S13" s="23"/>
      <c r="T13" s="23"/>
      <c r="U13" s="23"/>
      <c r="V13" s="23"/>
      <c r="W13" s="23"/>
      <c r="X13" s="23">
        <f>(Sheet2!R3/(1000*Sheet1!$X$10))*100</f>
        <v>16.974999999999998</v>
      </c>
      <c r="AE13" s="1">
        <v>10.06</v>
      </c>
    </row>
    <row r="14" spans="1:31" x14ac:dyDescent="0.25">
      <c r="A14" s="3" t="s">
        <v>3</v>
      </c>
      <c r="B14" s="23">
        <v>4.3583185840707968</v>
      </c>
      <c r="C14" s="23">
        <v>1.9673451327433629</v>
      </c>
      <c r="D14" s="23">
        <v>7.6</v>
      </c>
      <c r="E14" s="23">
        <v>9.8648224607762174</v>
      </c>
      <c r="F14" s="23">
        <v>9.8000000000000007</v>
      </c>
      <c r="G14" s="23">
        <v>9.1776119402985081</v>
      </c>
      <c r="H14" s="23">
        <f>((Sheet2!B4/1000)/(Sheet1!$H$10*1000))*100</f>
        <v>5.5667744543249809</v>
      </c>
      <c r="I14" s="23"/>
      <c r="J14" s="23"/>
      <c r="K14" s="23"/>
      <c r="L14" s="23"/>
      <c r="M14" s="23"/>
      <c r="N14" s="23"/>
      <c r="O14" s="23">
        <f t="shared" si="1"/>
        <v>9.1776119402985081</v>
      </c>
      <c r="P14" s="23"/>
      <c r="Q14" s="23"/>
      <c r="R14" s="23"/>
      <c r="S14" s="23"/>
      <c r="T14" s="23"/>
      <c r="U14" s="23"/>
      <c r="V14" s="23"/>
      <c r="W14" s="23"/>
      <c r="X14" s="23">
        <f>(Sheet2!R4/(1000*Sheet1!$X$10))*100</f>
        <v>8.7833333333333332</v>
      </c>
      <c r="AE14" s="1">
        <v>6.2</v>
      </c>
    </row>
    <row r="15" spans="1:31" x14ac:dyDescent="0.25">
      <c r="A15" s="3" t="s">
        <v>4</v>
      </c>
      <c r="B15" s="23">
        <v>1.2802654867256638</v>
      </c>
      <c r="C15" s="23">
        <v>0.43168141592920356</v>
      </c>
      <c r="D15" s="23">
        <v>1.85</v>
      </c>
      <c r="E15" s="23">
        <v>0.51420313790255989</v>
      </c>
      <c r="F15" s="23">
        <v>4.8099999999999996</v>
      </c>
      <c r="G15" s="23">
        <v>0.68101160862354893</v>
      </c>
      <c r="H15" s="23">
        <f>((Sheet2!B5/1000)/(Sheet1!$H$10*1000))*100</f>
        <v>0.91503637833468077</v>
      </c>
      <c r="I15" s="23"/>
      <c r="J15" s="23"/>
      <c r="K15" s="23"/>
      <c r="L15" s="23"/>
      <c r="M15" s="23"/>
      <c r="N15" s="23"/>
      <c r="O15" s="23">
        <f t="shared" si="1"/>
        <v>0.68101160862354893</v>
      </c>
      <c r="P15" s="23">
        <f>Sheet2!J5/10000</f>
        <v>0.86529999999999996</v>
      </c>
      <c r="Q15" s="23">
        <f>((Sheet2!K5/1000)/(Sheet1!$Q$10*1000))*100</f>
        <v>0.37680327868852465</v>
      </c>
      <c r="R15" s="23"/>
      <c r="S15" s="23"/>
      <c r="T15" s="23"/>
      <c r="U15" s="23"/>
      <c r="V15" s="23"/>
      <c r="W15" s="23"/>
      <c r="X15" s="23">
        <f>(Sheet2!R5/(1000*Sheet1!$X$10))*100</f>
        <v>1.3083333333333331</v>
      </c>
      <c r="AE15" s="1">
        <v>0.8</v>
      </c>
    </row>
    <row r="16" spans="1:31" x14ac:dyDescent="0.25">
      <c r="A16" s="3" t="s">
        <v>5</v>
      </c>
      <c r="B16" s="23">
        <v>2.2729203539823009</v>
      </c>
      <c r="C16" s="23">
        <v>0.45973451327433629</v>
      </c>
      <c r="D16" s="23">
        <v>3.1E-2</v>
      </c>
      <c r="E16" s="23">
        <v>3.9306358381502891E-2</v>
      </c>
      <c r="F16" s="23">
        <v>1E-3</v>
      </c>
      <c r="G16" s="23">
        <v>6.0696517412935316E-2</v>
      </c>
      <c r="H16" s="23">
        <f>((Sheet2!B6/1000)/(Sheet1!$H$10*1000))*100</f>
        <v>4.1656426839126928</v>
      </c>
      <c r="I16" s="23"/>
      <c r="J16" s="23"/>
      <c r="K16" s="23"/>
      <c r="L16" s="23"/>
      <c r="M16" s="23">
        <f>((Sheet2!G6/1000)/(Sheet1!$M$10*1000))*100</f>
        <v>3.241666666666667E-2</v>
      </c>
      <c r="N16" s="23"/>
      <c r="O16" s="23">
        <f t="shared" si="1"/>
        <v>6.0696517412935316E-2</v>
      </c>
      <c r="P16" s="23"/>
      <c r="Q16" s="23"/>
      <c r="R16" s="23"/>
      <c r="S16" s="23"/>
      <c r="T16" s="23"/>
      <c r="U16" s="23"/>
      <c r="V16" s="23"/>
      <c r="W16" s="23"/>
      <c r="X16" s="23">
        <f>(Sheet2!R6/(1000*Sheet1!$X$10))*100</f>
        <v>0.27750000000000002</v>
      </c>
      <c r="AE16" s="1">
        <v>0.71</v>
      </c>
    </row>
    <row r="17" spans="1:31" x14ac:dyDescent="0.25">
      <c r="A17" s="3" t="s">
        <v>6</v>
      </c>
      <c r="B17" s="23">
        <v>9.6460176991150452E-3</v>
      </c>
      <c r="C17" s="23">
        <v>8.7610619469026558E-3</v>
      </c>
      <c r="D17" s="23">
        <v>0.96</v>
      </c>
      <c r="E17" s="23">
        <v>0.16556564822460776</v>
      </c>
      <c r="F17" s="23">
        <v>0.14000000000000001</v>
      </c>
      <c r="G17" s="23">
        <v>0.15174129353233831</v>
      </c>
      <c r="H17" s="23">
        <f>((Sheet2!B7/1000)/(Sheet1!$H$10*1000))*100</f>
        <v>0.15157639450282942</v>
      </c>
      <c r="I17" s="23"/>
      <c r="J17" s="23"/>
      <c r="K17" s="23"/>
      <c r="L17" s="23"/>
      <c r="M17" s="23">
        <f>((Sheet2!G7/1000)/(Sheet1!$M$10*1000))*100</f>
        <v>0.13633333333333331</v>
      </c>
      <c r="N17" s="23"/>
      <c r="O17" s="23">
        <f t="shared" si="1"/>
        <v>0.15174129353233831</v>
      </c>
      <c r="P17" s="23">
        <f>Sheet2!J7/10000</f>
        <v>0.17199999999999999</v>
      </c>
      <c r="Q17" s="23">
        <f>((Sheet2!K7/1000)/(Sheet1!$Q$10*1000))*100</f>
        <v>0.25868852459016395</v>
      </c>
      <c r="R17" s="23"/>
      <c r="S17" s="23"/>
      <c r="T17" s="23"/>
      <c r="U17" s="23"/>
      <c r="V17" s="23"/>
      <c r="W17" s="23"/>
      <c r="X17" s="23">
        <f>(Sheet2!R7/(1000*Sheet1!$X$10))*100</f>
        <v>1.3916666666666666</v>
      </c>
      <c r="AE17" s="1">
        <v>0.02</v>
      </c>
    </row>
    <row r="18" spans="1:31" x14ac:dyDescent="0.25">
      <c r="A18" s="3" t="s">
        <v>7</v>
      </c>
      <c r="B18" s="23">
        <v>5.1858407079646025E-3</v>
      </c>
      <c r="C18" s="23">
        <v>1.5221238938053099E-2</v>
      </c>
      <c r="D18" s="23">
        <v>1.65</v>
      </c>
      <c r="E18" s="23">
        <v>1.5383980181668042</v>
      </c>
      <c r="F18" s="23">
        <v>0.2</v>
      </c>
      <c r="G18" s="23">
        <v>0.84436152570480927</v>
      </c>
      <c r="H18" s="23">
        <f>((Sheet2!B8/1000)/(Sheet1!$H$10*1000))*100</f>
        <v>0</v>
      </c>
      <c r="I18" s="23"/>
      <c r="J18" s="23"/>
      <c r="K18" s="23"/>
      <c r="L18" s="23"/>
      <c r="M18" s="23"/>
      <c r="N18" s="23"/>
      <c r="O18" s="23">
        <f t="shared" si="1"/>
        <v>0.84436152570480927</v>
      </c>
      <c r="P18" s="23">
        <f>Sheet2!J8/10000</f>
        <v>0.89929999999999999</v>
      </c>
      <c r="Q18" s="23"/>
      <c r="R18" s="23"/>
      <c r="S18" s="23"/>
      <c r="T18" s="23"/>
      <c r="U18" s="23"/>
      <c r="V18" s="23"/>
      <c r="W18" s="23"/>
      <c r="X18" s="23">
        <f>(Sheet2!R8/(1000*Sheet1!$X$10))*100</f>
        <v>1.7750000000000001</v>
      </c>
      <c r="AE18" s="1">
        <v>0</v>
      </c>
    </row>
    <row r="19" spans="1:31" x14ac:dyDescent="0.25">
      <c r="A19" s="3" t="s">
        <v>8</v>
      </c>
      <c r="B19" s="23">
        <v>2.6371681415929205E-2</v>
      </c>
      <c r="C19" s="23">
        <v>4.1592920353982306E-3</v>
      </c>
      <c r="D19" s="23">
        <v>6.4000000000000001E-2</v>
      </c>
      <c r="E19" s="23">
        <v>9.3806771263418659E-2</v>
      </c>
      <c r="F19" s="23">
        <v>0.6</v>
      </c>
      <c r="G19" s="23">
        <v>8.6235489220563843E-3</v>
      </c>
      <c r="H19" s="23">
        <f>((Sheet2!B9/1000)/(Sheet1!$H$10*1000))*100</f>
        <v>0.12740501212611155</v>
      </c>
      <c r="I19" s="23"/>
      <c r="J19" s="23"/>
      <c r="K19" s="23"/>
      <c r="L19" s="23"/>
      <c r="M19" s="23">
        <f>((Sheet2!G9/1000)/(Sheet1!$M$10*1000))*100</f>
        <v>1.8583333333333334E-2</v>
      </c>
      <c r="N19" s="23"/>
      <c r="O19" s="23">
        <f t="shared" si="1"/>
        <v>8.6235489220563843E-3</v>
      </c>
      <c r="P19" s="23"/>
      <c r="Q19" s="23">
        <f>((Sheet2!K9/1000)/(Sheet1!$Q$10*1000))*100</f>
        <v>6.5245901639344267E-2</v>
      </c>
      <c r="R19" s="23"/>
      <c r="S19" s="23"/>
      <c r="T19" s="23"/>
      <c r="U19" s="23"/>
      <c r="V19" s="23"/>
      <c r="W19" s="23"/>
      <c r="X19" s="23">
        <f>(Sheet2!R9/(1000*Sheet1!$X$10))*100</f>
        <v>5.8333333333333327E-2</v>
      </c>
      <c r="AE19" s="1">
        <v>5.0000000000000001E-3</v>
      </c>
    </row>
    <row r="20" spans="1:31" x14ac:dyDescent="0.25">
      <c r="A20" s="3" t="s">
        <v>9</v>
      </c>
      <c r="B20" s="23">
        <v>3.0265486725663718E-2</v>
      </c>
      <c r="C20" s="23">
        <v>5.9469026548672572E-3</v>
      </c>
      <c r="D20" s="24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AE20" s="1">
        <v>0</v>
      </c>
    </row>
    <row r="21" spans="1:31" x14ac:dyDescent="0.25">
      <c r="A21" s="3" t="s">
        <v>10</v>
      </c>
      <c r="B21" s="23">
        <v>7.964601769911505E-4</v>
      </c>
      <c r="C21" s="23">
        <v>1.7964601769911506E-3</v>
      </c>
      <c r="D21" s="24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AE21" s="1">
        <v>0</v>
      </c>
    </row>
    <row r="22" spans="1:31" x14ac:dyDescent="0.25">
      <c r="A22" s="3" t="s">
        <v>11</v>
      </c>
      <c r="B22" s="23">
        <v>0.10628318584070798</v>
      </c>
      <c r="C22" s="23">
        <v>2.168141592920354E-3</v>
      </c>
      <c r="D22" s="24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AE22" s="1">
        <v>0</v>
      </c>
    </row>
    <row r="23" spans="1:31" x14ac:dyDescent="0.25">
      <c r="A23" s="3" t="s">
        <v>12</v>
      </c>
      <c r="B23" s="23">
        <v>0.11920353982300885</v>
      </c>
      <c r="C23" s="23">
        <v>3.3097345132743362E-3</v>
      </c>
      <c r="D23" s="24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AE23" s="1">
        <v>0</v>
      </c>
    </row>
    <row r="24" spans="1:31" x14ac:dyDescent="0.25">
      <c r="A24" s="3" t="s">
        <v>13</v>
      </c>
      <c r="B24" s="23">
        <v>4.097345132743363E-2</v>
      </c>
      <c r="C24" s="23">
        <v>4.6017699115044256E-4</v>
      </c>
      <c r="D24" s="2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AE24" s="1">
        <v>0</v>
      </c>
    </row>
    <row r="25" spans="1:31" x14ac:dyDescent="0.25">
      <c r="A25" s="3" t="s">
        <v>14</v>
      </c>
      <c r="B25" s="23">
        <v>3.8407079646017701E-2</v>
      </c>
      <c r="C25" s="23">
        <v>2.4424778761061947E-2</v>
      </c>
      <c r="D25" s="24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AE25" s="1">
        <v>0</v>
      </c>
    </row>
    <row r="26" spans="1:31" x14ac:dyDescent="0.25">
      <c r="A26" s="3" t="s">
        <v>16</v>
      </c>
      <c r="B26" s="23">
        <v>1.8141592920353982E-2</v>
      </c>
      <c r="C26" s="23">
        <v>1.2743362831858409E-3</v>
      </c>
      <c r="D26" s="24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AE26" s="1">
        <v>0</v>
      </c>
    </row>
    <row r="27" spans="1:31" x14ac:dyDescent="0.25">
      <c r="A27" s="3" t="s">
        <v>15</v>
      </c>
      <c r="B27" s="23">
        <v>67.603221238938062</v>
      </c>
      <c r="C27" s="23">
        <v>80.190442477876104</v>
      </c>
      <c r="D27" s="23">
        <f>100-SUM(D12:D19)</f>
        <v>71.655000000000001</v>
      </c>
      <c r="E27" s="23">
        <v>74.123534269199013</v>
      </c>
      <c r="F27" s="23">
        <v>72.33</v>
      </c>
      <c r="G27" s="23">
        <v>74.067578772802662</v>
      </c>
      <c r="H27" s="23">
        <f>100-SUM(H12:H26)</f>
        <v>71.786822958771225</v>
      </c>
      <c r="I27" s="23"/>
      <c r="J27" s="23"/>
      <c r="K27" s="23"/>
      <c r="L27" s="23"/>
      <c r="M27" s="23"/>
      <c r="N27" s="23"/>
      <c r="O27" s="23">
        <f t="shared" si="1"/>
        <v>74.067578772802662</v>
      </c>
      <c r="P27" s="23"/>
      <c r="Q27" s="23"/>
      <c r="R27" s="23"/>
      <c r="S27" s="23"/>
      <c r="T27" s="23"/>
      <c r="U27" s="23"/>
      <c r="V27" s="23"/>
      <c r="W27" s="23"/>
      <c r="X27" s="23">
        <f>100-SUM(X12:X26)</f>
        <v>69.360833333333332</v>
      </c>
      <c r="AE27" s="1">
        <f>100 - SUM(AE12:AE26)</f>
        <v>82.185000000000002</v>
      </c>
    </row>
    <row r="28" spans="1:31" x14ac:dyDescent="0.25">
      <c r="A28" s="3" t="s">
        <v>37</v>
      </c>
      <c r="B28" s="1">
        <v>1.1299999999999999</v>
      </c>
      <c r="C28" s="1">
        <v>1.1299999999999999</v>
      </c>
      <c r="D28" s="1">
        <v>1.333</v>
      </c>
      <c r="E28" s="1">
        <v>1.333</v>
      </c>
      <c r="F28" s="1">
        <v>1.333</v>
      </c>
      <c r="G28" s="1">
        <v>1.333</v>
      </c>
      <c r="H28" s="1">
        <v>1.4330000000000001</v>
      </c>
      <c r="M28" s="1">
        <f>M10</f>
        <v>1.2</v>
      </c>
      <c r="O28" s="1">
        <f>O10</f>
        <v>1.206</v>
      </c>
      <c r="P28" s="1">
        <v>1.333</v>
      </c>
      <c r="Q28" s="1">
        <v>1.33</v>
      </c>
      <c r="X28" s="1">
        <f>X10</f>
        <v>1.2</v>
      </c>
      <c r="AE28" s="1">
        <v>1.333</v>
      </c>
    </row>
    <row r="29" spans="1:31" x14ac:dyDescent="0.25">
      <c r="A29" s="3" t="s">
        <v>48</v>
      </c>
    </row>
    <row r="30" spans="1:31" x14ac:dyDescent="0.25">
      <c r="A30" s="3" t="s">
        <v>1</v>
      </c>
      <c r="B30" s="23">
        <v>1.7876106194690267E-2</v>
      </c>
      <c r="C30" s="23">
        <v>1.8938053097345135E-2</v>
      </c>
      <c r="D30" s="23">
        <v>6.0010000000000003</v>
      </c>
      <c r="E30" s="23">
        <v>1.2</v>
      </c>
      <c r="F30" s="23">
        <v>0.72</v>
      </c>
      <c r="G30" s="23">
        <v>1.027446102819237</v>
      </c>
      <c r="H30" s="23">
        <f>((Sheet2!B19/1000)/(Sheet1!$H$28*1000))*100</f>
        <v>3.8117236566643404</v>
      </c>
      <c r="I30" s="23"/>
      <c r="J30" s="23"/>
      <c r="K30" s="23"/>
      <c r="L30" s="23"/>
      <c r="M30" s="23">
        <f>M12</f>
        <v>2.6166666666666668E-2</v>
      </c>
      <c r="N30" s="23"/>
      <c r="O30" s="30">
        <f>O12</f>
        <v>6.616915422885572E-2</v>
      </c>
      <c r="P30" s="23">
        <v>0.7</v>
      </c>
      <c r="Q30" s="23">
        <v>3</v>
      </c>
      <c r="R30" s="23"/>
      <c r="S30" s="23"/>
      <c r="T30" s="23"/>
      <c r="U30" s="23"/>
      <c r="V30" s="23"/>
      <c r="W30" s="23">
        <v>0.9</v>
      </c>
      <c r="X30" s="23">
        <f t="shared" ref="X30:X45" si="2">X12</f>
        <v>6.9999999999999993E-2</v>
      </c>
      <c r="AE30" s="1">
        <v>0.6</v>
      </c>
    </row>
    <row r="31" spans="1:31" x14ac:dyDescent="0.25">
      <c r="A31" s="3" t="s">
        <v>2</v>
      </c>
      <c r="B31" s="23">
        <v>12.567699115044249</v>
      </c>
      <c r="C31" s="23">
        <v>5.3599115044247796</v>
      </c>
      <c r="D31" s="23">
        <v>33.046999999999997</v>
      </c>
      <c r="E31" s="23"/>
      <c r="F31" s="23">
        <v>14.2</v>
      </c>
      <c r="G31" s="23">
        <v>16.612106135986735</v>
      </c>
      <c r="H31" s="23">
        <f>((Sheet2!B20/1000)/(Sheet1!$H$28*1000))*100</f>
        <v>36.714654570830426</v>
      </c>
      <c r="I31" s="23"/>
      <c r="J31" s="23"/>
      <c r="K31" s="23"/>
      <c r="L31" s="23"/>
      <c r="M31" s="23"/>
      <c r="N31" s="23"/>
      <c r="O31" s="30">
        <f>O13</f>
        <v>14.942205638474295</v>
      </c>
      <c r="P31" s="23"/>
      <c r="Q31" s="23"/>
      <c r="R31" s="23"/>
      <c r="S31" s="23"/>
      <c r="T31" s="23"/>
      <c r="U31" s="23"/>
      <c r="V31" s="23"/>
      <c r="W31" s="23"/>
      <c r="X31" s="23">
        <f t="shared" si="2"/>
        <v>16.974999999999998</v>
      </c>
    </row>
    <row r="32" spans="1:31" x14ac:dyDescent="0.25">
      <c r="A32" s="3" t="s">
        <v>3</v>
      </c>
      <c r="B32" s="23">
        <v>4.3583185840707968</v>
      </c>
      <c r="C32" s="23">
        <v>1.9673451327433629</v>
      </c>
      <c r="D32" s="23">
        <v>7.0999999999999994E-2</v>
      </c>
      <c r="E32" s="23"/>
      <c r="F32" s="23">
        <v>6.86</v>
      </c>
      <c r="G32" s="23">
        <v>6.2316749585406299</v>
      </c>
      <c r="H32" s="23">
        <f>((Sheet2!B21/1000)/(Sheet1!$H$28*1000))*100</f>
        <v>0.13021632937892533</v>
      </c>
      <c r="I32" s="23"/>
      <c r="J32" s="23"/>
      <c r="K32" s="23"/>
      <c r="L32" s="23"/>
      <c r="M32" s="23"/>
      <c r="N32" s="23"/>
      <c r="O32" s="30">
        <f t="shared" ref="O31:O36" si="3">O14</f>
        <v>9.1776119402985081</v>
      </c>
      <c r="P32" s="23"/>
      <c r="Q32" s="23"/>
      <c r="R32" s="23"/>
      <c r="S32" s="23"/>
      <c r="T32" s="23"/>
      <c r="U32" s="23"/>
      <c r="V32" s="23"/>
      <c r="W32" s="23"/>
      <c r="X32" s="23">
        <f t="shared" si="2"/>
        <v>8.7833333333333332</v>
      </c>
    </row>
    <row r="33" spans="1:31" x14ac:dyDescent="0.25">
      <c r="A33" s="3" t="s">
        <v>4</v>
      </c>
      <c r="B33" s="23">
        <v>1.2802654867256638</v>
      </c>
      <c r="C33" s="23">
        <v>0.43168141592920356</v>
      </c>
      <c r="D33" s="23">
        <v>0</v>
      </c>
      <c r="E33" s="23"/>
      <c r="F33" s="23">
        <v>4.2</v>
      </c>
      <c r="G33" s="23">
        <v>4.1116915422885576</v>
      </c>
      <c r="H33" s="23">
        <f>((Sheet2!B22/1000)/(Sheet1!$H$28*1000))*100</f>
        <v>2.2053035589672016</v>
      </c>
      <c r="I33" s="23"/>
      <c r="J33" s="23"/>
      <c r="K33" s="23"/>
      <c r="L33" s="23"/>
      <c r="M33" s="23"/>
      <c r="N33" s="23"/>
      <c r="O33" s="30">
        <f t="shared" si="3"/>
        <v>0.68101160862354893</v>
      </c>
      <c r="P33" s="23"/>
      <c r="Q33" s="23"/>
      <c r="R33" s="23"/>
      <c r="S33" s="23"/>
      <c r="T33" s="23"/>
      <c r="U33" s="23"/>
      <c r="V33" s="23"/>
      <c r="W33" s="23"/>
      <c r="X33" s="23">
        <f t="shared" si="2"/>
        <v>1.3083333333333331</v>
      </c>
    </row>
    <row r="34" spans="1:31" x14ac:dyDescent="0.25">
      <c r="A34" s="3" t="s">
        <v>5</v>
      </c>
      <c r="B34" s="23">
        <v>2.2729203539823009</v>
      </c>
      <c r="C34" s="23">
        <v>0.45973451327433629</v>
      </c>
      <c r="D34" s="23">
        <v>6.0999999999999999E-2</v>
      </c>
      <c r="E34" s="23"/>
      <c r="F34" s="23">
        <v>1.6E-2</v>
      </c>
      <c r="G34" s="23">
        <v>8.8723051409618572E-3</v>
      </c>
      <c r="H34" s="23">
        <f>((Sheet2!B23/1000)/(Sheet1!$H$28*1000))*100</f>
        <v>8.4636427076064216</v>
      </c>
      <c r="I34" s="23"/>
      <c r="J34" s="23"/>
      <c r="K34" s="23"/>
      <c r="L34" s="23"/>
      <c r="M34" s="23">
        <f t="shared" ref="M31:M44" si="4">M16</f>
        <v>3.241666666666667E-2</v>
      </c>
      <c r="N34" s="23"/>
      <c r="O34" s="30">
        <f t="shared" si="3"/>
        <v>6.0696517412935316E-2</v>
      </c>
      <c r="P34" s="23"/>
      <c r="Q34" s="23"/>
      <c r="R34" s="23"/>
      <c r="S34" s="23"/>
      <c r="T34" s="23"/>
      <c r="U34" s="23"/>
      <c r="V34" s="23"/>
      <c r="W34" s="23"/>
      <c r="X34" s="23">
        <f t="shared" si="2"/>
        <v>0.27750000000000002</v>
      </c>
    </row>
    <row r="35" spans="1:31" x14ac:dyDescent="0.25">
      <c r="A35" s="3" t="s">
        <v>6</v>
      </c>
      <c r="B35" s="23">
        <v>9.6460176991150452E-3</v>
      </c>
      <c r="C35" s="23">
        <v>8.7610619469026558E-3</v>
      </c>
      <c r="D35" s="23">
        <v>1.5009999999999999</v>
      </c>
      <c r="E35" s="23"/>
      <c r="F35" s="23">
        <v>8.0000000000000002E-3</v>
      </c>
      <c r="G35" s="23">
        <v>3.5489220563847429E-2</v>
      </c>
      <c r="H35" s="23">
        <f>((Sheet2!B24/1000)/(Sheet1!$H$28*1000))*100</f>
        <v>0.18785764131193303</v>
      </c>
      <c r="I35" s="23"/>
      <c r="J35" s="23"/>
      <c r="K35" s="23"/>
      <c r="L35" s="23"/>
      <c r="M35" s="23">
        <f t="shared" si="4"/>
        <v>0.13633333333333331</v>
      </c>
      <c r="N35" s="23"/>
      <c r="O35" s="30">
        <f t="shared" si="3"/>
        <v>0.15174129353233831</v>
      </c>
      <c r="P35" s="23"/>
      <c r="Q35" s="23"/>
      <c r="R35" s="23"/>
      <c r="S35" s="23"/>
      <c r="T35" s="23"/>
      <c r="U35" s="23"/>
      <c r="V35" s="23"/>
      <c r="W35" s="23"/>
      <c r="X35" s="23">
        <f t="shared" si="2"/>
        <v>1.3916666666666666</v>
      </c>
    </row>
    <row r="36" spans="1:31" x14ac:dyDescent="0.25">
      <c r="A36" s="3" t="s">
        <v>7</v>
      </c>
      <c r="B36" s="23">
        <v>5.1858407079646025E-3</v>
      </c>
      <c r="C36" s="23">
        <v>1.5221238938053099E-2</v>
      </c>
      <c r="D36" s="23">
        <v>0.24</v>
      </c>
      <c r="E36" s="23"/>
      <c r="F36" s="23">
        <v>2.97</v>
      </c>
      <c r="G36" s="23">
        <v>2.6772802653399665</v>
      </c>
      <c r="H36" s="23">
        <f>((Sheet2!B25/1000)/(Sheet1!$H$28*1000))*100</f>
        <v>0</v>
      </c>
      <c r="I36" s="23"/>
      <c r="J36" s="23"/>
      <c r="K36" s="23"/>
      <c r="L36" s="23"/>
      <c r="M36" s="23"/>
      <c r="N36" s="23"/>
      <c r="O36" s="30">
        <f t="shared" si="3"/>
        <v>0.84436152570480927</v>
      </c>
      <c r="P36" s="23"/>
      <c r="Q36" s="23"/>
      <c r="R36" s="23"/>
      <c r="S36" s="23"/>
      <c r="T36" s="23"/>
      <c r="U36" s="23"/>
      <c r="V36" s="23"/>
      <c r="W36" s="23"/>
      <c r="X36" s="23">
        <f t="shared" si="2"/>
        <v>1.7750000000000001</v>
      </c>
    </row>
    <row r="37" spans="1:31" x14ac:dyDescent="0.25">
      <c r="A37" s="3" t="s">
        <v>8</v>
      </c>
      <c r="B37" s="23">
        <v>2.6371681415929205E-2</v>
      </c>
      <c r="C37" s="23">
        <v>4.1592920353982306E-3</v>
      </c>
      <c r="D37" s="23">
        <v>0.8</v>
      </c>
      <c r="E37" s="23"/>
      <c r="F37" s="23">
        <v>0.7</v>
      </c>
      <c r="G37" s="23">
        <v>0.17927031509121061</v>
      </c>
      <c r="H37" s="23">
        <f>((Sheet2!B26/1000)/(Sheet1!$H$28*1000))*100</f>
        <v>0.55987438939288203</v>
      </c>
      <c r="I37" s="23"/>
      <c r="J37" s="23"/>
      <c r="K37" s="23"/>
      <c r="L37" s="23"/>
      <c r="M37" s="23">
        <f t="shared" si="4"/>
        <v>1.8583333333333334E-2</v>
      </c>
      <c r="N37" s="23"/>
      <c r="O37" s="30">
        <f>O19</f>
        <v>8.6235489220563843E-3</v>
      </c>
      <c r="P37" s="23"/>
      <c r="Q37" s="23"/>
      <c r="R37" s="23"/>
      <c r="S37" s="23"/>
      <c r="T37" s="23"/>
      <c r="U37" s="23"/>
      <c r="V37" s="23"/>
      <c r="W37" s="23"/>
      <c r="X37" s="23">
        <f t="shared" si="2"/>
        <v>5.8333333333333327E-2</v>
      </c>
    </row>
    <row r="38" spans="1:31" x14ac:dyDescent="0.25">
      <c r="A38" s="3" t="s">
        <v>9</v>
      </c>
      <c r="B38" s="23">
        <v>3.0265486725663718E-2</v>
      </c>
      <c r="C38" s="23">
        <v>5.9469026548672572E-3</v>
      </c>
      <c r="D38" s="24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30">
        <f>O20</f>
        <v>0</v>
      </c>
      <c r="P38" s="23"/>
      <c r="Q38" s="23"/>
      <c r="R38" s="23"/>
      <c r="S38" s="23"/>
      <c r="T38" s="23"/>
      <c r="U38" s="23"/>
      <c r="V38" s="23"/>
      <c r="W38" s="23"/>
      <c r="X38" s="23">
        <f t="shared" si="2"/>
        <v>0</v>
      </c>
    </row>
    <row r="39" spans="1:31" x14ac:dyDescent="0.25">
      <c r="A39" s="3" t="s">
        <v>10</v>
      </c>
      <c r="B39" s="23">
        <v>7.964601769911505E-4</v>
      </c>
      <c r="C39" s="23">
        <v>1.7964601769911506E-3</v>
      </c>
      <c r="D39" s="24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30">
        <f t="shared" ref="O39:O45" si="5">O21</f>
        <v>0</v>
      </c>
      <c r="P39" s="23"/>
      <c r="Q39" s="23"/>
      <c r="R39" s="23"/>
      <c r="S39" s="23"/>
      <c r="T39" s="23"/>
      <c r="U39" s="23"/>
      <c r="V39" s="23"/>
      <c r="W39" s="23"/>
      <c r="X39" s="23">
        <f t="shared" si="2"/>
        <v>0</v>
      </c>
    </row>
    <row r="40" spans="1:31" x14ac:dyDescent="0.25">
      <c r="A40" s="3" t="s">
        <v>11</v>
      </c>
      <c r="B40" s="23">
        <v>0.10628318584070798</v>
      </c>
      <c r="C40" s="23">
        <v>2.168141592920354E-3</v>
      </c>
      <c r="D40" s="24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30">
        <f t="shared" si="5"/>
        <v>0</v>
      </c>
      <c r="P40" s="23"/>
      <c r="Q40" s="23"/>
      <c r="R40" s="23"/>
      <c r="S40" s="23"/>
      <c r="T40" s="23"/>
      <c r="U40" s="23"/>
      <c r="V40" s="23"/>
      <c r="W40" s="23"/>
      <c r="X40" s="23">
        <f t="shared" si="2"/>
        <v>0</v>
      </c>
    </row>
    <row r="41" spans="1:31" x14ac:dyDescent="0.25">
      <c r="A41" s="3" t="s">
        <v>12</v>
      </c>
      <c r="B41" s="23">
        <v>0.11920353982300885</v>
      </c>
      <c r="C41" s="23">
        <v>3.3097345132743362E-3</v>
      </c>
      <c r="D41" s="24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30">
        <f t="shared" si="5"/>
        <v>0</v>
      </c>
      <c r="P41" s="23"/>
      <c r="Q41" s="23"/>
      <c r="R41" s="23"/>
      <c r="S41" s="23"/>
      <c r="T41" s="23"/>
      <c r="U41" s="23"/>
      <c r="V41" s="23"/>
      <c r="W41" s="23"/>
      <c r="X41" s="23">
        <f t="shared" si="2"/>
        <v>0</v>
      </c>
    </row>
    <row r="42" spans="1:31" x14ac:dyDescent="0.25">
      <c r="A42" s="3" t="s">
        <v>13</v>
      </c>
      <c r="B42" s="23">
        <v>4.097345132743363E-2</v>
      </c>
      <c r="C42" s="23">
        <v>4.6017699115044256E-4</v>
      </c>
      <c r="D42" s="24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30">
        <f t="shared" si="5"/>
        <v>0</v>
      </c>
      <c r="P42" s="23"/>
      <c r="Q42" s="23"/>
      <c r="R42" s="23"/>
      <c r="S42" s="23"/>
      <c r="T42" s="23"/>
      <c r="U42" s="23"/>
      <c r="V42" s="23"/>
      <c r="W42" s="23"/>
      <c r="X42" s="23">
        <f t="shared" si="2"/>
        <v>0</v>
      </c>
    </row>
    <row r="43" spans="1:31" x14ac:dyDescent="0.25">
      <c r="A43" s="3" t="s">
        <v>14</v>
      </c>
      <c r="B43" s="23">
        <v>3.8407079646017701E-2</v>
      </c>
      <c r="C43" s="23">
        <v>2.4424778761061947E-2</v>
      </c>
      <c r="D43" s="24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30">
        <f t="shared" si="5"/>
        <v>0</v>
      </c>
      <c r="P43" s="23"/>
      <c r="Q43" s="23"/>
      <c r="R43" s="23"/>
      <c r="S43" s="23"/>
      <c r="T43" s="23"/>
      <c r="U43" s="23"/>
      <c r="V43" s="23"/>
      <c r="W43" s="23"/>
      <c r="X43" s="23">
        <f t="shared" si="2"/>
        <v>0</v>
      </c>
    </row>
    <row r="44" spans="1:31" x14ac:dyDescent="0.25">
      <c r="A44" s="3" t="s">
        <v>16</v>
      </c>
      <c r="B44" s="23">
        <v>1.8141592920353982E-2</v>
      </c>
      <c r="C44" s="23">
        <v>1.2743362831858409E-3</v>
      </c>
      <c r="D44" s="24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30">
        <f t="shared" si="5"/>
        <v>0</v>
      </c>
      <c r="P44" s="23"/>
      <c r="Q44" s="23"/>
      <c r="R44" s="23"/>
      <c r="S44" s="23"/>
      <c r="T44" s="23"/>
      <c r="U44" s="23"/>
      <c r="V44" s="23"/>
      <c r="W44" s="23"/>
      <c r="X44" s="23">
        <f t="shared" si="2"/>
        <v>0</v>
      </c>
    </row>
    <row r="45" spans="1:31" x14ac:dyDescent="0.25">
      <c r="A45" s="3" t="s">
        <v>15</v>
      </c>
      <c r="B45" s="23">
        <v>67.603221238938062</v>
      </c>
      <c r="C45" s="23">
        <v>80.190442477876104</v>
      </c>
      <c r="D45" s="23">
        <f>100-SUM(D30:D37)</f>
        <v>58.279000000000011</v>
      </c>
      <c r="E45" s="23"/>
      <c r="F45" s="23">
        <v>70</v>
      </c>
      <c r="G45" s="23">
        <v>69.116169154228857</v>
      </c>
      <c r="H45" s="23">
        <f>100-SUM(H30:H44)</f>
        <v>47.92672714584787</v>
      </c>
      <c r="I45" s="23"/>
      <c r="J45" s="23"/>
      <c r="K45" s="23"/>
      <c r="L45" s="23"/>
      <c r="M45" s="23"/>
      <c r="N45" s="23"/>
      <c r="O45" s="30">
        <f t="shared" si="5"/>
        <v>74.067578772802662</v>
      </c>
      <c r="P45" s="23"/>
      <c r="Q45" s="23"/>
      <c r="R45" s="23"/>
      <c r="S45" s="23"/>
      <c r="T45" s="23"/>
      <c r="U45" s="23"/>
      <c r="V45" s="23"/>
      <c r="W45" s="23"/>
      <c r="X45" s="23">
        <f t="shared" si="2"/>
        <v>69.360833333333332</v>
      </c>
    </row>
    <row r="46" spans="1:31" s="12" customFormat="1" x14ac:dyDescent="0.25">
      <c r="A46" s="11" t="s">
        <v>27</v>
      </c>
      <c r="B46" s="12">
        <v>13335654.81024</v>
      </c>
      <c r="C46" s="12">
        <v>2030000</v>
      </c>
      <c r="D46" s="12">
        <v>70000000</v>
      </c>
      <c r="E46" s="13">
        <v>12605000</v>
      </c>
      <c r="F46" s="12">
        <v>40000000</v>
      </c>
      <c r="G46" s="14">
        <v>5000000</v>
      </c>
      <c r="H46" s="12">
        <v>20000000</v>
      </c>
      <c r="L46" s="12">
        <v>10000</v>
      </c>
      <c r="M46" s="12">
        <v>25000000</v>
      </c>
      <c r="O46" s="12">
        <v>24000000</v>
      </c>
      <c r="P46" s="12">
        <v>45000000</v>
      </c>
      <c r="Q46" s="12">
        <v>24000000</v>
      </c>
      <c r="W46" s="12">
        <v>15200000</v>
      </c>
      <c r="X46" s="12">
        <v>40000000</v>
      </c>
      <c r="AE46" s="12">
        <v>10000000</v>
      </c>
    </row>
    <row r="47" spans="1:31" x14ac:dyDescent="0.25">
      <c r="A47" s="3" t="s">
        <v>28</v>
      </c>
      <c r="B47" s="1">
        <f>365*90%</f>
        <v>328.5</v>
      </c>
      <c r="C47" s="1">
        <v>328.5</v>
      </c>
      <c r="D47" s="1">
        <v>365</v>
      </c>
      <c r="E47" s="4">
        <v>365</v>
      </c>
      <c r="F47" s="1">
        <v>292</v>
      </c>
      <c r="G47" s="4">
        <v>360</v>
      </c>
      <c r="H47" s="1">
        <v>328.5</v>
      </c>
      <c r="M47" s="1">
        <f>0.8*365</f>
        <v>292</v>
      </c>
      <c r="O47" s="1">
        <f>365 *0.9</f>
        <v>328.5</v>
      </c>
      <c r="P47" s="1">
        <v>333</v>
      </c>
      <c r="Q47" s="1">
        <f>0.9*365</f>
        <v>328.5</v>
      </c>
      <c r="AE47" s="1">
        <v>365</v>
      </c>
    </row>
    <row r="48" spans="1:31" x14ac:dyDescent="0.25">
      <c r="A48" s="3" t="s">
        <v>29</v>
      </c>
      <c r="B48" s="1">
        <v>30</v>
      </c>
      <c r="C48" s="1">
        <v>30</v>
      </c>
      <c r="D48" s="1">
        <v>40</v>
      </c>
      <c r="E48" s="4">
        <v>40</v>
      </c>
      <c r="F48" s="1">
        <v>40</v>
      </c>
      <c r="G48" s="4">
        <v>30</v>
      </c>
      <c r="H48" s="1">
        <v>50</v>
      </c>
      <c r="L48" s="1">
        <v>25</v>
      </c>
      <c r="O48" s="1">
        <v>40</v>
      </c>
      <c r="P48" s="1">
        <v>40</v>
      </c>
      <c r="Q48" s="1">
        <v>40</v>
      </c>
      <c r="W48" s="1">
        <v>20</v>
      </c>
      <c r="AE48" s="1">
        <v>30</v>
      </c>
    </row>
    <row r="49" spans="1:31" x14ac:dyDescent="0.25">
      <c r="A49" s="3" t="s">
        <v>30</v>
      </c>
      <c r="B49" s="1">
        <v>437</v>
      </c>
      <c r="C49" s="1">
        <v>80</v>
      </c>
      <c r="D49" s="1">
        <v>477.4</v>
      </c>
      <c r="E49" s="1">
        <v>180</v>
      </c>
      <c r="F49" s="1">
        <v>903</v>
      </c>
      <c r="G49" s="4">
        <v>100</v>
      </c>
      <c r="H49" s="1">
        <v>260</v>
      </c>
      <c r="L49" s="1">
        <v>301</v>
      </c>
      <c r="M49" s="1">
        <v>776</v>
      </c>
      <c r="O49" s="1">
        <v>491.7</v>
      </c>
      <c r="P49" s="1">
        <v>100</v>
      </c>
      <c r="Q49" s="1">
        <v>600</v>
      </c>
      <c r="W49" s="1">
        <v>150</v>
      </c>
      <c r="AE49" s="1">
        <f>20000*0.0390875156</f>
        <v>781.75031199999989</v>
      </c>
    </row>
    <row r="50" spans="1:31" x14ac:dyDescent="0.25">
      <c r="A50" s="3" t="s">
        <v>40</v>
      </c>
      <c r="B50" s="1">
        <v>0</v>
      </c>
      <c r="C50" s="1">
        <v>0</v>
      </c>
      <c r="D50" s="1">
        <v>1</v>
      </c>
      <c r="E50" s="1">
        <v>1</v>
      </c>
      <c r="F50" s="1">
        <v>0</v>
      </c>
      <c r="G50" s="4">
        <v>1</v>
      </c>
      <c r="H50" s="1">
        <v>1</v>
      </c>
      <c r="M50" s="1">
        <v>0</v>
      </c>
      <c r="O50" s="1">
        <v>1</v>
      </c>
      <c r="P50" s="16">
        <v>0</v>
      </c>
      <c r="Q50" s="1">
        <v>1</v>
      </c>
      <c r="W50" s="1">
        <v>1</v>
      </c>
      <c r="AE50" s="1">
        <v>0</v>
      </c>
    </row>
    <row r="51" spans="1:31" x14ac:dyDescent="0.25">
      <c r="A51" s="3" t="s">
        <v>31</v>
      </c>
      <c r="D51" s="2">
        <v>31</v>
      </c>
      <c r="E51" s="1">
        <v>22</v>
      </c>
      <c r="F51" s="1">
        <v>105</v>
      </c>
      <c r="G51" s="1">
        <v>4.2699999999999996</v>
      </c>
      <c r="H51" s="1">
        <v>14</v>
      </c>
      <c r="O51" s="1">
        <v>98.7</v>
      </c>
      <c r="Q51" s="1">
        <v>35</v>
      </c>
      <c r="W51" s="1">
        <v>35</v>
      </c>
    </row>
    <row r="52" spans="1:31" x14ac:dyDescent="0.25">
      <c r="A52" s="3" t="s">
        <v>32</v>
      </c>
      <c r="B52" s="1">
        <v>0.5</v>
      </c>
      <c r="C52" s="1">
        <v>0.5</v>
      </c>
      <c r="D52" s="1">
        <v>0.35</v>
      </c>
      <c r="E52" s="1">
        <v>0.45</v>
      </c>
      <c r="F52" s="1">
        <v>0.53</v>
      </c>
      <c r="G52" s="4">
        <v>0.46</v>
      </c>
      <c r="H52" s="1">
        <v>0.51</v>
      </c>
      <c r="M52" s="1">
        <v>0.77</v>
      </c>
      <c r="P52" s="16">
        <v>0.5</v>
      </c>
      <c r="Q52" s="1">
        <v>0.61</v>
      </c>
      <c r="W52" s="1">
        <v>0.57999999999999996</v>
      </c>
      <c r="AE52" s="1">
        <v>0.51</v>
      </c>
    </row>
    <row r="53" spans="1:31" x14ac:dyDescent="0.25">
      <c r="A53" s="3" t="s">
        <v>45</v>
      </c>
      <c r="F53" s="1">
        <v>40</v>
      </c>
      <c r="P53" s="1">
        <v>8</v>
      </c>
    </row>
    <row r="54" spans="1:31" x14ac:dyDescent="0.25">
      <c r="A54" s="3" t="s">
        <v>38</v>
      </c>
      <c r="B54" s="1">
        <v>1500</v>
      </c>
      <c r="C54" s="1">
        <v>3600</v>
      </c>
      <c r="D54" s="1">
        <v>50</v>
      </c>
      <c r="E54" s="1">
        <v>50</v>
      </c>
      <c r="F54" s="1">
        <v>10</v>
      </c>
      <c r="G54" s="4">
        <v>50</v>
      </c>
      <c r="H54" s="1">
        <v>400</v>
      </c>
      <c r="L54" s="1">
        <v>350</v>
      </c>
      <c r="M54" s="1">
        <v>380</v>
      </c>
      <c r="O54" s="1">
        <v>55</v>
      </c>
      <c r="P54" s="1">
        <v>280</v>
      </c>
      <c r="Q54" s="1">
        <v>540</v>
      </c>
      <c r="W54" s="1" t="s">
        <v>112</v>
      </c>
      <c r="AE54" s="1">
        <v>200</v>
      </c>
    </row>
    <row r="55" spans="1:31" x14ac:dyDescent="0.25">
      <c r="A55" s="3" t="s">
        <v>39</v>
      </c>
      <c r="B55" s="1">
        <v>0</v>
      </c>
      <c r="C55" s="1">
        <v>0</v>
      </c>
      <c r="D55" s="1">
        <v>10</v>
      </c>
      <c r="Q55" s="1">
        <v>62</v>
      </c>
    </row>
    <row r="56" spans="1:31" x14ac:dyDescent="0.25">
      <c r="A56" s="3" t="s">
        <v>46</v>
      </c>
      <c r="B56" s="1">
        <v>0</v>
      </c>
      <c r="C56" s="1">
        <v>0</v>
      </c>
      <c r="D56" s="1">
        <v>240</v>
      </c>
      <c r="E56" s="1">
        <v>0</v>
      </c>
      <c r="F56" s="1">
        <v>0</v>
      </c>
      <c r="G56" s="1">
        <v>0</v>
      </c>
      <c r="H56" s="1">
        <v>160</v>
      </c>
      <c r="L56" s="1">
        <v>0</v>
      </c>
      <c r="M56" s="1">
        <v>0</v>
      </c>
      <c r="AE56" s="1">
        <v>0</v>
      </c>
    </row>
    <row r="57" spans="1:31" x14ac:dyDescent="0.25">
      <c r="A57" s="3" t="s">
        <v>49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L57" s="1">
        <v>1</v>
      </c>
      <c r="M57" s="1">
        <v>0</v>
      </c>
      <c r="O57" s="1">
        <v>0</v>
      </c>
      <c r="P57" s="1">
        <v>1</v>
      </c>
      <c r="Q57" s="1">
        <v>1</v>
      </c>
      <c r="W57" s="1">
        <v>0</v>
      </c>
      <c r="X57" s="1">
        <f>(Sheet2!R47/(1000*Sheet1!$X$10))*100</f>
        <v>0</v>
      </c>
      <c r="AE57" s="1">
        <v>1</v>
      </c>
    </row>
    <row r="58" spans="1:31" x14ac:dyDescent="0.25">
      <c r="A58" s="3" t="s">
        <v>50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L58" s="1">
        <v>0</v>
      </c>
      <c r="M58" s="1">
        <v>0</v>
      </c>
      <c r="O58" s="1">
        <v>0</v>
      </c>
      <c r="P58" s="1">
        <v>1</v>
      </c>
      <c r="Q58" s="1">
        <v>0</v>
      </c>
      <c r="W58" s="1">
        <v>0</v>
      </c>
      <c r="X58" s="1">
        <v>0</v>
      </c>
      <c r="AE58" s="1">
        <v>0</v>
      </c>
    </row>
    <row r="59" spans="1:31" x14ac:dyDescent="0.25">
      <c r="A59" s="3" t="s">
        <v>51</v>
      </c>
      <c r="F59" s="1">
        <v>4</v>
      </c>
      <c r="H59" s="1">
        <v>3.2</v>
      </c>
      <c r="P59" s="1">
        <v>1.7</v>
      </c>
    </row>
    <row r="60" spans="1:31" x14ac:dyDescent="0.25">
      <c r="A60" s="3" t="s">
        <v>52</v>
      </c>
      <c r="B60" s="1">
        <v>0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W60" s="1">
        <v>0</v>
      </c>
      <c r="AE60" s="1">
        <v>0</v>
      </c>
    </row>
    <row r="61" spans="1:31" x14ac:dyDescent="0.25">
      <c r="A61" s="3" t="s">
        <v>53</v>
      </c>
      <c r="D61" s="5">
        <v>1557778</v>
      </c>
    </row>
    <row r="62" spans="1:31" x14ac:dyDescent="0.25">
      <c r="A62" s="3" t="s">
        <v>54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O62" s="1">
        <v>0</v>
      </c>
      <c r="P62" s="1">
        <v>0</v>
      </c>
      <c r="Q62" s="1">
        <v>0</v>
      </c>
      <c r="W62" s="1">
        <v>1</v>
      </c>
      <c r="X62" s="1">
        <v>0</v>
      </c>
      <c r="AE62" s="1">
        <v>1</v>
      </c>
    </row>
    <row r="63" spans="1:31" x14ac:dyDescent="0.25">
      <c r="A63" s="3" t="s">
        <v>127</v>
      </c>
      <c r="E63" s="1">
        <v>128340</v>
      </c>
    </row>
    <row r="64" spans="1:31" x14ac:dyDescent="0.25">
      <c r="A64" s="3" t="s">
        <v>105</v>
      </c>
      <c r="Q64" s="1" t="s">
        <v>106</v>
      </c>
    </row>
    <row r="66" spans="5:5" x14ac:dyDescent="0.25">
      <c r="E66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Y57"/>
  <sheetViews>
    <sheetView zoomScale="85" zoomScaleNormal="85" workbookViewId="0">
      <pane xSplit="1" topLeftCell="B1" activePane="topRight" state="frozen"/>
      <selection pane="topRight" activeCell="J13" sqref="J13"/>
    </sheetView>
  </sheetViews>
  <sheetFormatPr defaultRowHeight="15" x14ac:dyDescent="0.25"/>
  <cols>
    <col min="10" max="11" width="13.7109375" customWidth="1"/>
  </cols>
  <sheetData>
    <row r="1" spans="1:25" x14ac:dyDescent="0.2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125</v>
      </c>
      <c r="J1" s="1" t="s">
        <v>62</v>
      </c>
      <c r="K1" s="1" t="s">
        <v>102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120</v>
      </c>
      <c r="T1" s="1" t="s">
        <v>72</v>
      </c>
      <c r="U1" s="1" t="s">
        <v>74</v>
      </c>
      <c r="V1" s="1" t="s">
        <v>75</v>
      </c>
      <c r="W1" s="1" t="s">
        <v>76</v>
      </c>
      <c r="X1" s="1" t="s">
        <v>119</v>
      </c>
      <c r="Y1" s="1" t="s">
        <v>129</v>
      </c>
    </row>
    <row r="2" spans="1:25" x14ac:dyDescent="0.25">
      <c r="A2" s="3" t="s">
        <v>1</v>
      </c>
      <c r="B2">
        <v>1175</v>
      </c>
      <c r="G2">
        <v>314</v>
      </c>
      <c r="J2">
        <v>782</v>
      </c>
      <c r="K2">
        <v>434</v>
      </c>
      <c r="Q2">
        <v>1122</v>
      </c>
      <c r="R2">
        <v>0.84</v>
      </c>
    </row>
    <row r="3" spans="1:25" x14ac:dyDescent="0.25">
      <c r="A3" s="3" t="s">
        <v>2</v>
      </c>
      <c r="B3">
        <v>212662</v>
      </c>
      <c r="Q3">
        <v>192723</v>
      </c>
      <c r="R3">
        <v>203.7</v>
      </c>
    </row>
    <row r="4" spans="1:25" x14ac:dyDescent="0.25">
      <c r="A4" s="3" t="s">
        <v>3</v>
      </c>
      <c r="B4">
        <v>68861</v>
      </c>
      <c r="Q4">
        <v>87106</v>
      </c>
      <c r="R4">
        <v>105.4</v>
      </c>
    </row>
    <row r="5" spans="1:25" x14ac:dyDescent="0.25">
      <c r="A5" s="3" t="s">
        <v>4</v>
      </c>
      <c r="B5">
        <v>11319</v>
      </c>
      <c r="J5">
        <v>8653</v>
      </c>
      <c r="K5">
        <v>4597</v>
      </c>
      <c r="Q5">
        <v>8142</v>
      </c>
      <c r="R5">
        <v>15.7</v>
      </c>
    </row>
    <row r="6" spans="1:25" x14ac:dyDescent="0.25">
      <c r="A6" s="3" t="s">
        <v>5</v>
      </c>
      <c r="B6">
        <v>51529</v>
      </c>
      <c r="G6">
        <v>389</v>
      </c>
      <c r="Q6">
        <v>12847</v>
      </c>
      <c r="R6">
        <v>3.33</v>
      </c>
    </row>
    <row r="7" spans="1:25" x14ac:dyDescent="0.25">
      <c r="A7" s="3" t="s">
        <v>6</v>
      </c>
      <c r="B7">
        <v>1875</v>
      </c>
      <c r="G7">
        <v>1636</v>
      </c>
      <c r="J7">
        <v>1720</v>
      </c>
      <c r="K7">
        <v>3156</v>
      </c>
      <c r="Q7">
        <v>7327</v>
      </c>
      <c r="R7">
        <v>16.7</v>
      </c>
    </row>
    <row r="8" spans="1:25" x14ac:dyDescent="0.25">
      <c r="A8" s="3" t="s">
        <v>7</v>
      </c>
      <c r="J8">
        <v>8993</v>
      </c>
      <c r="Q8">
        <v>711</v>
      </c>
      <c r="R8">
        <v>21.3</v>
      </c>
    </row>
    <row r="9" spans="1:25" x14ac:dyDescent="0.25">
      <c r="A9" s="3" t="s">
        <v>8</v>
      </c>
      <c r="B9">
        <v>1576</v>
      </c>
      <c r="G9">
        <v>223</v>
      </c>
      <c r="K9">
        <v>796</v>
      </c>
      <c r="Q9">
        <v>572</v>
      </c>
      <c r="R9">
        <v>0.7</v>
      </c>
    </row>
    <row r="10" spans="1:25" x14ac:dyDescent="0.25">
      <c r="A10" s="3" t="s">
        <v>9</v>
      </c>
    </row>
    <row r="11" spans="1:25" x14ac:dyDescent="0.25">
      <c r="A11" s="3" t="s">
        <v>10</v>
      </c>
    </row>
    <row r="12" spans="1:25" x14ac:dyDescent="0.25">
      <c r="A12" s="3" t="s">
        <v>11</v>
      </c>
    </row>
    <row r="13" spans="1:25" x14ac:dyDescent="0.25">
      <c r="A13" s="3" t="s">
        <v>12</v>
      </c>
    </row>
    <row r="14" spans="1:25" x14ac:dyDescent="0.25">
      <c r="A14" s="3" t="s">
        <v>13</v>
      </c>
    </row>
    <row r="15" spans="1:25" x14ac:dyDescent="0.25">
      <c r="A15" s="3" t="s">
        <v>14</v>
      </c>
    </row>
    <row r="16" spans="1:25" x14ac:dyDescent="0.25">
      <c r="A16" s="3" t="s">
        <v>16</v>
      </c>
    </row>
    <row r="17" spans="1:6" x14ac:dyDescent="0.25">
      <c r="A17" s="3" t="s">
        <v>15</v>
      </c>
    </row>
    <row r="18" spans="1:6" x14ac:dyDescent="0.25">
      <c r="A18" t="s">
        <v>48</v>
      </c>
    </row>
    <row r="19" spans="1:6" x14ac:dyDescent="0.25">
      <c r="A19" s="3" t="s">
        <v>1</v>
      </c>
      <c r="B19">
        <v>54622</v>
      </c>
      <c r="F19">
        <v>4.7</v>
      </c>
    </row>
    <row r="20" spans="1:6" x14ac:dyDescent="0.25">
      <c r="A20" s="3" t="s">
        <v>2</v>
      </c>
      <c r="B20">
        <v>526121</v>
      </c>
      <c r="F20">
        <v>15.82</v>
      </c>
    </row>
    <row r="21" spans="1:6" x14ac:dyDescent="0.25">
      <c r="A21" s="3" t="s">
        <v>3</v>
      </c>
      <c r="B21">
        <v>1866</v>
      </c>
      <c r="F21">
        <v>0.04</v>
      </c>
    </row>
    <row r="22" spans="1:6" x14ac:dyDescent="0.25">
      <c r="A22" s="3" t="s">
        <v>4</v>
      </c>
      <c r="B22">
        <v>31602</v>
      </c>
      <c r="F22">
        <v>0.81</v>
      </c>
    </row>
    <row r="23" spans="1:6" x14ac:dyDescent="0.25">
      <c r="A23" s="3" t="s">
        <v>5</v>
      </c>
      <c r="B23">
        <v>121284</v>
      </c>
      <c r="F23">
        <v>31.67</v>
      </c>
    </row>
    <row r="24" spans="1:6" x14ac:dyDescent="0.25">
      <c r="A24" s="3" t="s">
        <v>6</v>
      </c>
      <c r="B24">
        <v>2692</v>
      </c>
      <c r="F24">
        <v>0.01</v>
      </c>
    </row>
    <row r="25" spans="1:6" x14ac:dyDescent="0.25">
      <c r="A25" s="3" t="s">
        <v>7</v>
      </c>
      <c r="F25">
        <v>0.16</v>
      </c>
    </row>
    <row r="26" spans="1:6" x14ac:dyDescent="0.25">
      <c r="A26" s="3" t="s">
        <v>8</v>
      </c>
      <c r="B26">
        <v>8023</v>
      </c>
      <c r="F26" t="s">
        <v>121</v>
      </c>
    </row>
    <row r="27" spans="1:6" x14ac:dyDescent="0.25">
      <c r="A27" s="3" t="s">
        <v>9</v>
      </c>
      <c r="F27">
        <v>45.34</v>
      </c>
    </row>
    <row r="28" spans="1:6" x14ac:dyDescent="0.25">
      <c r="A28" s="3" t="s">
        <v>10</v>
      </c>
    </row>
    <row r="29" spans="1:6" x14ac:dyDescent="0.25">
      <c r="A29" s="3" t="s">
        <v>11</v>
      </c>
    </row>
    <row r="30" spans="1:6" x14ac:dyDescent="0.25">
      <c r="A30" s="3" t="s">
        <v>12</v>
      </c>
    </row>
    <row r="31" spans="1:6" x14ac:dyDescent="0.25">
      <c r="A31" s="3" t="s">
        <v>13</v>
      </c>
    </row>
    <row r="32" spans="1:6" x14ac:dyDescent="0.25">
      <c r="A32" s="3" t="s">
        <v>14</v>
      </c>
    </row>
    <row r="33" spans="1:25" x14ac:dyDescent="0.25">
      <c r="A33" s="3" t="s">
        <v>16</v>
      </c>
    </row>
    <row r="34" spans="1:25" x14ac:dyDescent="0.25">
      <c r="A34" s="3" t="s">
        <v>15</v>
      </c>
    </row>
    <row r="35" spans="1:25" x14ac:dyDescent="0.25">
      <c r="B35" t="s">
        <v>96</v>
      </c>
      <c r="F35" t="s">
        <v>122</v>
      </c>
      <c r="G35" t="s">
        <v>96</v>
      </c>
      <c r="J35" t="s">
        <v>97</v>
      </c>
      <c r="K35" t="s">
        <v>96</v>
      </c>
      <c r="Q35" t="s">
        <v>96</v>
      </c>
      <c r="R35" t="s">
        <v>132</v>
      </c>
    </row>
    <row r="36" spans="1:25" x14ac:dyDescent="0.25">
      <c r="A36" t="s">
        <v>77</v>
      </c>
      <c r="B36" s="6" t="s">
        <v>78</v>
      </c>
      <c r="F36" t="s">
        <v>124</v>
      </c>
      <c r="I36" t="s">
        <v>125</v>
      </c>
      <c r="J36" s="6" t="s">
        <v>101</v>
      </c>
      <c r="K36" s="6"/>
      <c r="Q36" t="s">
        <v>111</v>
      </c>
      <c r="R36" t="s">
        <v>133</v>
      </c>
    </row>
    <row r="37" spans="1:25" x14ac:dyDescent="0.25">
      <c r="J37" t="s">
        <v>100</v>
      </c>
    </row>
    <row r="38" spans="1:25" x14ac:dyDescent="0.25">
      <c r="A38" s="3" t="s">
        <v>98</v>
      </c>
      <c r="F38" t="s">
        <v>123</v>
      </c>
      <c r="J38" t="s">
        <v>99</v>
      </c>
      <c r="M38" t="s">
        <v>118</v>
      </c>
      <c r="Q38" s="7" t="s">
        <v>116</v>
      </c>
      <c r="Y38" t="s">
        <v>131</v>
      </c>
    </row>
    <row r="39" spans="1:25" x14ac:dyDescent="0.25">
      <c r="A39" t="s">
        <v>79</v>
      </c>
    </row>
    <row r="40" spans="1:25" x14ac:dyDescent="0.25">
      <c r="B40" t="s">
        <v>80</v>
      </c>
      <c r="G40" t="s">
        <v>107</v>
      </c>
      <c r="I40" t="s">
        <v>107</v>
      </c>
      <c r="J40" t="s">
        <v>80</v>
      </c>
      <c r="K40" t="s">
        <v>80</v>
      </c>
      <c r="Q40" t="s">
        <v>80</v>
      </c>
    </row>
    <row r="41" spans="1:25" x14ac:dyDescent="0.25">
      <c r="B41" s="7" t="s">
        <v>81</v>
      </c>
      <c r="G41" t="s">
        <v>108</v>
      </c>
      <c r="I41" t="s">
        <v>108</v>
      </c>
      <c r="Q41" t="s">
        <v>113</v>
      </c>
    </row>
    <row r="42" spans="1:25" x14ac:dyDescent="0.25">
      <c r="B42" t="s">
        <v>95</v>
      </c>
      <c r="G42" t="s">
        <v>109</v>
      </c>
      <c r="I42" t="s">
        <v>126</v>
      </c>
      <c r="J42" t="s">
        <v>93</v>
      </c>
      <c r="K42" t="s">
        <v>82</v>
      </c>
      <c r="Q42" s="7" t="s">
        <v>114</v>
      </c>
    </row>
    <row r="43" spans="1:25" x14ac:dyDescent="0.25">
      <c r="B43" t="s">
        <v>82</v>
      </c>
      <c r="G43" s="7" t="s">
        <v>110</v>
      </c>
      <c r="I43" s="7" t="s">
        <v>110</v>
      </c>
      <c r="J43" t="s">
        <v>84</v>
      </c>
      <c r="K43" t="s">
        <v>83</v>
      </c>
      <c r="Q43" t="s">
        <v>84</v>
      </c>
    </row>
    <row r="44" spans="1:25" x14ac:dyDescent="0.25">
      <c r="B44" t="s">
        <v>83</v>
      </c>
      <c r="G44" t="s">
        <v>80</v>
      </c>
      <c r="I44" t="s">
        <v>80</v>
      </c>
      <c r="J44" t="s">
        <v>94</v>
      </c>
      <c r="K44" t="s">
        <v>103</v>
      </c>
      <c r="Q44" t="s">
        <v>82</v>
      </c>
    </row>
    <row r="45" spans="1:25" x14ac:dyDescent="0.25">
      <c r="B45" t="s">
        <v>84</v>
      </c>
      <c r="G45" t="s">
        <v>87</v>
      </c>
      <c r="I45" t="s">
        <v>87</v>
      </c>
      <c r="J45" t="s">
        <v>87</v>
      </c>
      <c r="K45" t="s">
        <v>104</v>
      </c>
      <c r="Q45" t="s">
        <v>115</v>
      </c>
    </row>
    <row r="46" spans="1:25" x14ac:dyDescent="0.25">
      <c r="B46" t="s">
        <v>85</v>
      </c>
      <c r="G46" t="s">
        <v>84</v>
      </c>
      <c r="I46" t="s">
        <v>84</v>
      </c>
      <c r="J46" t="s">
        <v>84</v>
      </c>
      <c r="K46" t="s">
        <v>87</v>
      </c>
      <c r="Q46" t="s">
        <v>83</v>
      </c>
    </row>
    <row r="47" spans="1:25" x14ac:dyDescent="0.25">
      <c r="B47" t="s">
        <v>84</v>
      </c>
      <c r="G47" t="s">
        <v>88</v>
      </c>
      <c r="I47" t="s">
        <v>88</v>
      </c>
      <c r="J47" t="s">
        <v>88</v>
      </c>
      <c r="K47" t="s">
        <v>84</v>
      </c>
      <c r="Q47" t="s">
        <v>103</v>
      </c>
    </row>
    <row r="48" spans="1:25" x14ac:dyDescent="0.25">
      <c r="B48" t="s">
        <v>86</v>
      </c>
      <c r="G48" t="s">
        <v>89</v>
      </c>
      <c r="I48" t="s">
        <v>89</v>
      </c>
      <c r="J48" t="s">
        <v>89</v>
      </c>
      <c r="K48" t="s">
        <v>88</v>
      </c>
      <c r="Q48" t="s">
        <v>84</v>
      </c>
    </row>
    <row r="49" spans="2:17" x14ac:dyDescent="0.25">
      <c r="B49" t="s">
        <v>87</v>
      </c>
      <c r="G49" t="s">
        <v>90</v>
      </c>
      <c r="I49" t="s">
        <v>90</v>
      </c>
      <c r="J49" t="s">
        <v>90</v>
      </c>
      <c r="K49" t="s">
        <v>89</v>
      </c>
      <c r="Q49" t="s">
        <v>104</v>
      </c>
    </row>
    <row r="50" spans="2:17" x14ac:dyDescent="0.25">
      <c r="B50" t="s">
        <v>84</v>
      </c>
      <c r="G50" t="s">
        <v>84</v>
      </c>
      <c r="I50" t="s">
        <v>84</v>
      </c>
      <c r="J50" t="s">
        <v>84</v>
      </c>
      <c r="K50" t="s">
        <v>90</v>
      </c>
      <c r="Q50" t="s">
        <v>90</v>
      </c>
    </row>
    <row r="51" spans="2:17" x14ac:dyDescent="0.25">
      <c r="B51" t="s">
        <v>88</v>
      </c>
      <c r="G51" t="s">
        <v>88</v>
      </c>
      <c r="I51" t="s">
        <v>88</v>
      </c>
      <c r="J51" t="s">
        <v>88</v>
      </c>
      <c r="K51" t="s">
        <v>84</v>
      </c>
      <c r="Q51" t="s">
        <v>84</v>
      </c>
    </row>
    <row r="52" spans="2:17" x14ac:dyDescent="0.25">
      <c r="B52" t="s">
        <v>89</v>
      </c>
      <c r="G52" t="s">
        <v>91</v>
      </c>
      <c r="I52" t="s">
        <v>91</v>
      </c>
      <c r="J52" t="s">
        <v>91</v>
      </c>
      <c r="K52" t="s">
        <v>88</v>
      </c>
      <c r="Q52" t="s">
        <v>88</v>
      </c>
    </row>
    <row r="53" spans="2:17" x14ac:dyDescent="0.25">
      <c r="B53" t="s">
        <v>90</v>
      </c>
      <c r="G53" t="s">
        <v>92</v>
      </c>
      <c r="I53" t="s">
        <v>92</v>
      </c>
      <c r="J53" t="s">
        <v>92</v>
      </c>
      <c r="K53" t="s">
        <v>91</v>
      </c>
      <c r="Q53" t="s">
        <v>91</v>
      </c>
    </row>
    <row r="54" spans="2:17" x14ac:dyDescent="0.25">
      <c r="B54" t="s">
        <v>84</v>
      </c>
      <c r="K54" t="s">
        <v>92</v>
      </c>
      <c r="Q54" t="s">
        <v>92</v>
      </c>
    </row>
    <row r="55" spans="2:17" x14ac:dyDescent="0.25">
      <c r="B55" t="s">
        <v>88</v>
      </c>
    </row>
    <row r="56" spans="2:17" x14ac:dyDescent="0.25">
      <c r="B56" t="s">
        <v>91</v>
      </c>
    </row>
    <row r="57" spans="2:17" x14ac:dyDescent="0.25">
      <c r="B57" t="s">
        <v>92</v>
      </c>
    </row>
  </sheetData>
  <hyperlinks>
    <hyperlink ref="J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2024-01-23T15:33:50Z</dcterms:modified>
</cp:coreProperties>
</file>